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ФЕР'!$27:$27</definedName>
    <definedName name="_xlnm.Print_Area" localSheetId="1">'Акт КС-2 c НР и СП'!$A$1:$H$1042</definedName>
    <definedName name="_xlnm.Print_Area" localSheetId="0">'Смета 12 гр. по ФЕР'!$A$1:$L$728</definedName>
  </definedNames>
  <calcPr calcId="145621"/>
</workbook>
</file>

<file path=xl/calcChain.xml><?xml version="1.0" encoding="utf-8"?>
<calcChain xmlns="http://schemas.openxmlformats.org/spreadsheetml/2006/main">
  <c r="G1037" i="6" l="1"/>
  <c r="G1032" i="6"/>
  <c r="C1037" i="6"/>
  <c r="C1032" i="6"/>
  <c r="G1029" i="6"/>
  <c r="C1029" i="6"/>
  <c r="G1028" i="6"/>
  <c r="C1028" i="6"/>
  <c r="G1027" i="6"/>
  <c r="C1027" i="6"/>
  <c r="H1025" i="6"/>
  <c r="G1023" i="6"/>
  <c r="C1023" i="6"/>
  <c r="G1022" i="6"/>
  <c r="C1022" i="6"/>
  <c r="G1021" i="6"/>
  <c r="C1021" i="6"/>
  <c r="H1018" i="6"/>
  <c r="C1018" i="6"/>
  <c r="G1016" i="6"/>
  <c r="C1016" i="6"/>
  <c r="G1015" i="6"/>
  <c r="C1015" i="6"/>
  <c r="G1014" i="6"/>
  <c r="C1014" i="6"/>
  <c r="H1011" i="6"/>
  <c r="C1011" i="6"/>
  <c r="D1009" i="6"/>
  <c r="AB1008" i="6"/>
  <c r="AA1008" i="6"/>
  <c r="Z1008" i="6"/>
  <c r="Y1008" i="6"/>
  <c r="X1008" i="6"/>
  <c r="W1008" i="6"/>
  <c r="V1008" i="6"/>
  <c r="U1008" i="6"/>
  <c r="T1008" i="6"/>
  <c r="H1008" i="6"/>
  <c r="G1008" i="6"/>
  <c r="F1008" i="6"/>
  <c r="E1008" i="6"/>
  <c r="C1008" i="6"/>
  <c r="D1008" i="6"/>
  <c r="B1008" i="6"/>
  <c r="D1007" i="6"/>
  <c r="AB1006" i="6"/>
  <c r="AA1006" i="6"/>
  <c r="Z1006" i="6"/>
  <c r="Y1006" i="6"/>
  <c r="X1006" i="6"/>
  <c r="W1006" i="6"/>
  <c r="V1006" i="6"/>
  <c r="U1006" i="6"/>
  <c r="T1006" i="6"/>
  <c r="H1006" i="6"/>
  <c r="G1006" i="6"/>
  <c r="F1006" i="6"/>
  <c r="E1006" i="6"/>
  <c r="C1006" i="6"/>
  <c r="D1006" i="6"/>
  <c r="B1006" i="6"/>
  <c r="H1005" i="6"/>
  <c r="G1005" i="6"/>
  <c r="H1004" i="6"/>
  <c r="G1004" i="6"/>
  <c r="F1004" i="6"/>
  <c r="H1003" i="6"/>
  <c r="G1003" i="6"/>
  <c r="F1003" i="6"/>
  <c r="D996" i="6"/>
  <c r="D995" i="6"/>
  <c r="D994" i="6"/>
  <c r="D993" i="6"/>
  <c r="C992" i="6"/>
  <c r="AB991" i="6"/>
  <c r="AA991" i="6"/>
  <c r="Z991" i="6"/>
  <c r="Y991" i="6"/>
  <c r="X991" i="6"/>
  <c r="W991" i="6"/>
  <c r="V991" i="6"/>
  <c r="U991" i="6"/>
  <c r="T991" i="6"/>
  <c r="H991" i="6"/>
  <c r="G991" i="6"/>
  <c r="F991" i="6"/>
  <c r="E991" i="6"/>
  <c r="C991" i="6"/>
  <c r="D991" i="6"/>
  <c r="B991" i="6"/>
  <c r="H990" i="6"/>
  <c r="G990" i="6"/>
  <c r="H989" i="6"/>
  <c r="G989" i="6"/>
  <c r="F989" i="6"/>
  <c r="H988" i="6"/>
  <c r="G988" i="6"/>
  <c r="F988" i="6"/>
  <c r="D987" i="6"/>
  <c r="D986" i="6"/>
  <c r="D985" i="6"/>
  <c r="D984" i="6"/>
  <c r="C983" i="6"/>
  <c r="AB982" i="6"/>
  <c r="AA982" i="6"/>
  <c r="Z982" i="6"/>
  <c r="Y982" i="6"/>
  <c r="X982" i="6"/>
  <c r="W982" i="6"/>
  <c r="V982" i="6"/>
  <c r="U982" i="6"/>
  <c r="T982" i="6"/>
  <c r="H982" i="6"/>
  <c r="G982" i="6"/>
  <c r="F982" i="6"/>
  <c r="E982" i="6"/>
  <c r="C982" i="6"/>
  <c r="D982" i="6"/>
  <c r="B982" i="6"/>
  <c r="H981" i="6"/>
  <c r="G981" i="6"/>
  <c r="H980" i="6"/>
  <c r="G980" i="6"/>
  <c r="F980" i="6"/>
  <c r="H979" i="6"/>
  <c r="G979" i="6"/>
  <c r="F979" i="6"/>
  <c r="D978" i="6"/>
  <c r="D977" i="6"/>
  <c r="D976" i="6"/>
  <c r="D975" i="6"/>
  <c r="AB974" i="6"/>
  <c r="AA974" i="6"/>
  <c r="Z974" i="6"/>
  <c r="Y974" i="6"/>
  <c r="X974" i="6"/>
  <c r="W974" i="6"/>
  <c r="V974" i="6"/>
  <c r="U974" i="6"/>
  <c r="T974" i="6"/>
  <c r="H974" i="6"/>
  <c r="G974" i="6"/>
  <c r="F974" i="6"/>
  <c r="E974" i="6"/>
  <c r="C974" i="6"/>
  <c r="D974" i="6"/>
  <c r="B974" i="6"/>
  <c r="H973" i="6"/>
  <c r="G973" i="6"/>
  <c r="H972" i="6"/>
  <c r="G972" i="6"/>
  <c r="F972" i="6"/>
  <c r="H971" i="6"/>
  <c r="G971" i="6"/>
  <c r="F971" i="6"/>
  <c r="D964" i="6"/>
  <c r="D963" i="6"/>
  <c r="D962" i="6"/>
  <c r="D961" i="6"/>
  <c r="AB960" i="6"/>
  <c r="AA960" i="6"/>
  <c r="Z960" i="6"/>
  <c r="Y960" i="6"/>
  <c r="X960" i="6"/>
  <c r="W960" i="6"/>
  <c r="V960" i="6"/>
  <c r="U960" i="6"/>
  <c r="T960" i="6"/>
  <c r="H960" i="6"/>
  <c r="G960" i="6"/>
  <c r="F960" i="6"/>
  <c r="E960" i="6"/>
  <c r="C960" i="6"/>
  <c r="D960" i="6"/>
  <c r="B960" i="6"/>
  <c r="D959" i="6"/>
  <c r="AB958" i="6"/>
  <c r="AA958" i="6"/>
  <c r="Z958" i="6"/>
  <c r="Y958" i="6"/>
  <c r="X958" i="6"/>
  <c r="W958" i="6"/>
  <c r="V958" i="6"/>
  <c r="U958" i="6"/>
  <c r="T958" i="6"/>
  <c r="H958" i="6"/>
  <c r="G958" i="6"/>
  <c r="F958" i="6"/>
  <c r="E958" i="6"/>
  <c r="C958" i="6"/>
  <c r="D958" i="6"/>
  <c r="B958" i="6"/>
  <c r="H957" i="6"/>
  <c r="G957" i="6"/>
  <c r="H956" i="6"/>
  <c r="G956" i="6"/>
  <c r="F956" i="6"/>
  <c r="H955" i="6"/>
  <c r="G955" i="6"/>
  <c r="F955" i="6"/>
  <c r="D954" i="6"/>
  <c r="D953" i="6"/>
  <c r="D952" i="6"/>
  <c r="D951" i="6"/>
  <c r="AB950" i="6"/>
  <c r="AA950" i="6"/>
  <c r="Z950" i="6"/>
  <c r="Y950" i="6"/>
  <c r="X950" i="6"/>
  <c r="W950" i="6"/>
  <c r="V950" i="6"/>
  <c r="U950" i="6"/>
  <c r="T950" i="6"/>
  <c r="H950" i="6"/>
  <c r="G950" i="6"/>
  <c r="F950" i="6"/>
  <c r="E950" i="6"/>
  <c r="C950" i="6"/>
  <c r="D950" i="6"/>
  <c r="B950" i="6"/>
  <c r="H949" i="6"/>
  <c r="G949" i="6"/>
  <c r="H948" i="6"/>
  <c r="G948" i="6"/>
  <c r="H947" i="6"/>
  <c r="G947" i="6"/>
  <c r="F947" i="6"/>
  <c r="H946" i="6"/>
  <c r="G946" i="6"/>
  <c r="H945" i="6"/>
  <c r="G945" i="6"/>
  <c r="F945" i="6"/>
  <c r="D944" i="6"/>
  <c r="D943" i="6"/>
  <c r="D942" i="6"/>
  <c r="D941" i="6"/>
  <c r="C940" i="6"/>
  <c r="AB939" i="6"/>
  <c r="AA939" i="6"/>
  <c r="Z939" i="6"/>
  <c r="Y939" i="6"/>
  <c r="X939" i="6"/>
  <c r="W939" i="6"/>
  <c r="V939" i="6"/>
  <c r="U939" i="6"/>
  <c r="T939" i="6"/>
  <c r="H939" i="6"/>
  <c r="G939" i="6"/>
  <c r="F939" i="6"/>
  <c r="E939" i="6"/>
  <c r="C939" i="6"/>
  <c r="D939" i="6"/>
  <c r="B939" i="6"/>
  <c r="D938" i="6"/>
  <c r="AB937" i="6"/>
  <c r="AA937" i="6"/>
  <c r="Z937" i="6"/>
  <c r="Y937" i="6"/>
  <c r="X937" i="6"/>
  <c r="W937" i="6"/>
  <c r="V937" i="6"/>
  <c r="U937" i="6"/>
  <c r="T937" i="6"/>
  <c r="H937" i="6"/>
  <c r="G937" i="6"/>
  <c r="F937" i="6"/>
  <c r="E937" i="6"/>
  <c r="C937" i="6"/>
  <c r="D937" i="6"/>
  <c r="B937" i="6"/>
  <c r="H936" i="6"/>
  <c r="G936" i="6"/>
  <c r="H935" i="6"/>
  <c r="G935" i="6"/>
  <c r="F935" i="6"/>
  <c r="H934" i="6"/>
  <c r="G934" i="6"/>
  <c r="F934" i="6"/>
  <c r="D933" i="6"/>
  <c r="D932" i="6"/>
  <c r="D931" i="6"/>
  <c r="D930" i="6"/>
  <c r="C929" i="6"/>
  <c r="AB928" i="6"/>
  <c r="AA928" i="6"/>
  <c r="Z928" i="6"/>
  <c r="Y928" i="6"/>
  <c r="X928" i="6"/>
  <c r="W928" i="6"/>
  <c r="V928" i="6"/>
  <c r="U928" i="6"/>
  <c r="T928" i="6"/>
  <c r="H928" i="6"/>
  <c r="G928" i="6"/>
  <c r="F928" i="6"/>
  <c r="E928" i="6"/>
  <c r="C928" i="6"/>
  <c r="D928" i="6"/>
  <c r="B928" i="6"/>
  <c r="D927" i="6"/>
  <c r="AB926" i="6"/>
  <c r="AA926" i="6"/>
  <c r="Z926" i="6"/>
  <c r="Y926" i="6"/>
  <c r="X926" i="6"/>
  <c r="W926" i="6"/>
  <c r="V926" i="6"/>
  <c r="U926" i="6"/>
  <c r="T926" i="6"/>
  <c r="H926" i="6"/>
  <c r="G926" i="6"/>
  <c r="F926" i="6"/>
  <c r="E926" i="6"/>
  <c r="C926" i="6"/>
  <c r="D926" i="6"/>
  <c r="B926" i="6"/>
  <c r="H925" i="6"/>
  <c r="G925" i="6"/>
  <c r="H924" i="6"/>
  <c r="G924" i="6"/>
  <c r="F924" i="6"/>
  <c r="H923" i="6"/>
  <c r="G923" i="6"/>
  <c r="F923" i="6"/>
  <c r="D922" i="6"/>
  <c r="D921" i="6"/>
  <c r="D920" i="6"/>
  <c r="D919" i="6"/>
  <c r="AB918" i="6"/>
  <c r="AA918" i="6"/>
  <c r="Z918" i="6"/>
  <c r="Y918" i="6"/>
  <c r="X918" i="6"/>
  <c r="W918" i="6"/>
  <c r="V918" i="6"/>
  <c r="U918" i="6"/>
  <c r="T918" i="6"/>
  <c r="H918" i="6"/>
  <c r="G918" i="6"/>
  <c r="F918" i="6"/>
  <c r="E918" i="6"/>
  <c r="C918" i="6"/>
  <c r="D918" i="6"/>
  <c r="B918" i="6"/>
  <c r="D917" i="6"/>
  <c r="AB916" i="6"/>
  <c r="AA916" i="6"/>
  <c r="Z916" i="6"/>
  <c r="Y916" i="6"/>
  <c r="X916" i="6"/>
  <c r="W916" i="6"/>
  <c r="V916" i="6"/>
  <c r="U916" i="6"/>
  <c r="T916" i="6"/>
  <c r="H916" i="6"/>
  <c r="G916" i="6"/>
  <c r="F916" i="6"/>
  <c r="E916" i="6"/>
  <c r="C916" i="6"/>
  <c r="D916" i="6"/>
  <c r="B916" i="6"/>
  <c r="H915" i="6"/>
  <c r="G915" i="6"/>
  <c r="H914" i="6"/>
  <c r="G914" i="6"/>
  <c r="F914" i="6"/>
  <c r="H913" i="6"/>
  <c r="G913" i="6"/>
  <c r="F913" i="6"/>
  <c r="D912" i="6"/>
  <c r="D911" i="6"/>
  <c r="D910" i="6"/>
  <c r="D909" i="6"/>
  <c r="C908" i="6"/>
  <c r="AB907" i="6"/>
  <c r="AA907" i="6"/>
  <c r="Z907" i="6"/>
  <c r="Y907" i="6"/>
  <c r="X907" i="6"/>
  <c r="W907" i="6"/>
  <c r="V907" i="6"/>
  <c r="U907" i="6"/>
  <c r="T907" i="6"/>
  <c r="H907" i="6"/>
  <c r="G907" i="6"/>
  <c r="F907" i="6"/>
  <c r="E907" i="6"/>
  <c r="C907" i="6"/>
  <c r="D907" i="6"/>
  <c r="B907" i="6"/>
  <c r="H906" i="6"/>
  <c r="G906" i="6"/>
  <c r="H905" i="6"/>
  <c r="G905" i="6"/>
  <c r="F905" i="6"/>
  <c r="H904" i="6"/>
  <c r="G904" i="6"/>
  <c r="F904" i="6"/>
  <c r="D903" i="6"/>
  <c r="D902" i="6"/>
  <c r="D901" i="6"/>
  <c r="D900" i="6"/>
  <c r="C899" i="6"/>
  <c r="AB898" i="6"/>
  <c r="AA898" i="6"/>
  <c r="Z898" i="6"/>
  <c r="Y898" i="6"/>
  <c r="X898" i="6"/>
  <c r="W898" i="6"/>
  <c r="V898" i="6"/>
  <c r="U898" i="6"/>
  <c r="T898" i="6"/>
  <c r="H898" i="6"/>
  <c r="G898" i="6"/>
  <c r="F898" i="6"/>
  <c r="E898" i="6"/>
  <c r="C898" i="6"/>
  <c r="D898" i="6"/>
  <c r="B898" i="6"/>
  <c r="H897" i="6"/>
  <c r="G897" i="6"/>
  <c r="H896" i="6"/>
  <c r="G896" i="6"/>
  <c r="F896" i="6"/>
  <c r="H895" i="6"/>
  <c r="G895" i="6"/>
  <c r="F895" i="6"/>
  <c r="D888" i="6"/>
  <c r="D887" i="6"/>
  <c r="D886" i="6"/>
  <c r="D885" i="6"/>
  <c r="C884" i="6"/>
  <c r="AB883" i="6"/>
  <c r="AA883" i="6"/>
  <c r="Z883" i="6"/>
  <c r="Y883" i="6"/>
  <c r="X883" i="6"/>
  <c r="W883" i="6"/>
  <c r="V883" i="6"/>
  <c r="U883" i="6"/>
  <c r="T883" i="6"/>
  <c r="H883" i="6"/>
  <c r="G883" i="6"/>
  <c r="F883" i="6"/>
  <c r="E883" i="6"/>
  <c r="C883" i="6"/>
  <c r="D883" i="6"/>
  <c r="B883" i="6"/>
  <c r="D882" i="6"/>
  <c r="AB881" i="6"/>
  <c r="AA881" i="6"/>
  <c r="Z881" i="6"/>
  <c r="Y881" i="6"/>
  <c r="X881" i="6"/>
  <c r="W881" i="6"/>
  <c r="V881" i="6"/>
  <c r="U881" i="6"/>
  <c r="T881" i="6"/>
  <c r="H881" i="6"/>
  <c r="G881" i="6"/>
  <c r="F881" i="6"/>
  <c r="E881" i="6"/>
  <c r="C881" i="6"/>
  <c r="D881" i="6"/>
  <c r="B881" i="6"/>
  <c r="D880" i="6"/>
  <c r="AB879" i="6"/>
  <c r="AA879" i="6"/>
  <c r="Z879" i="6"/>
  <c r="Y879" i="6"/>
  <c r="X879" i="6"/>
  <c r="W879" i="6"/>
  <c r="V879" i="6"/>
  <c r="U879" i="6"/>
  <c r="T879" i="6"/>
  <c r="H879" i="6"/>
  <c r="G879" i="6"/>
  <c r="F879" i="6"/>
  <c r="E879" i="6"/>
  <c r="C879" i="6"/>
  <c r="D879" i="6"/>
  <c r="B879" i="6"/>
  <c r="H878" i="6"/>
  <c r="G878" i="6"/>
  <c r="H877" i="6"/>
  <c r="G877" i="6"/>
  <c r="F877" i="6"/>
  <c r="H876" i="6"/>
  <c r="G876" i="6"/>
  <c r="F876" i="6"/>
  <c r="D875" i="6"/>
  <c r="D874" i="6"/>
  <c r="D873" i="6"/>
  <c r="D872" i="6"/>
  <c r="C871" i="6"/>
  <c r="AB870" i="6"/>
  <c r="AA870" i="6"/>
  <c r="Z870" i="6"/>
  <c r="Y870" i="6"/>
  <c r="X870" i="6"/>
  <c r="W870" i="6"/>
  <c r="V870" i="6"/>
  <c r="U870" i="6"/>
  <c r="T870" i="6"/>
  <c r="H870" i="6"/>
  <c r="G870" i="6"/>
  <c r="F870" i="6"/>
  <c r="E870" i="6"/>
  <c r="C870" i="6"/>
  <c r="D870" i="6"/>
  <c r="B870" i="6"/>
  <c r="D869" i="6"/>
  <c r="AB868" i="6"/>
  <c r="AA868" i="6"/>
  <c r="Z868" i="6"/>
  <c r="Y868" i="6"/>
  <c r="X868" i="6"/>
  <c r="W868" i="6"/>
  <c r="V868" i="6"/>
  <c r="U868" i="6"/>
  <c r="T868" i="6"/>
  <c r="H868" i="6"/>
  <c r="G868" i="6"/>
  <c r="F868" i="6"/>
  <c r="E868" i="6"/>
  <c r="C868" i="6"/>
  <c r="D868" i="6"/>
  <c r="B868" i="6"/>
  <c r="D867" i="6"/>
  <c r="AB866" i="6"/>
  <c r="AA866" i="6"/>
  <c r="Z866" i="6"/>
  <c r="Y866" i="6"/>
  <c r="X866" i="6"/>
  <c r="W866" i="6"/>
  <c r="V866" i="6"/>
  <c r="U866" i="6"/>
  <c r="T866" i="6"/>
  <c r="H866" i="6"/>
  <c r="G866" i="6"/>
  <c r="F866" i="6"/>
  <c r="E866" i="6"/>
  <c r="C866" i="6"/>
  <c r="D866" i="6"/>
  <c r="B866" i="6"/>
  <c r="H865" i="6"/>
  <c r="G865" i="6"/>
  <c r="H864" i="6"/>
  <c r="G864" i="6"/>
  <c r="F864" i="6"/>
  <c r="H863" i="6"/>
  <c r="G863" i="6"/>
  <c r="F863" i="6"/>
  <c r="D862" i="6"/>
  <c r="D861" i="6"/>
  <c r="D860" i="6"/>
  <c r="D859" i="6"/>
  <c r="C858" i="6"/>
  <c r="AB857" i="6"/>
  <c r="AA857" i="6"/>
  <c r="Z857" i="6"/>
  <c r="Y857" i="6"/>
  <c r="X857" i="6"/>
  <c r="W857" i="6"/>
  <c r="V857" i="6"/>
  <c r="U857" i="6"/>
  <c r="T857" i="6"/>
  <c r="H857" i="6"/>
  <c r="G857" i="6"/>
  <c r="F857" i="6"/>
  <c r="E857" i="6"/>
  <c r="C857" i="6"/>
  <c r="D857" i="6"/>
  <c r="B857" i="6"/>
  <c r="D856" i="6"/>
  <c r="AB855" i="6"/>
  <c r="AA855" i="6"/>
  <c r="Z855" i="6"/>
  <c r="Y855" i="6"/>
  <c r="X855" i="6"/>
  <c r="W855" i="6"/>
  <c r="V855" i="6"/>
  <c r="U855" i="6"/>
  <c r="T855" i="6"/>
  <c r="H855" i="6"/>
  <c r="G855" i="6"/>
  <c r="F855" i="6"/>
  <c r="E855" i="6"/>
  <c r="C855" i="6"/>
  <c r="D855" i="6"/>
  <c r="B855" i="6"/>
  <c r="H854" i="6"/>
  <c r="G854" i="6"/>
  <c r="H853" i="6"/>
  <c r="G853" i="6"/>
  <c r="F853" i="6"/>
  <c r="H852" i="6"/>
  <c r="G852" i="6"/>
  <c r="F852" i="6"/>
  <c r="D851" i="6"/>
  <c r="D850" i="6"/>
  <c r="D849" i="6"/>
  <c r="D848" i="6"/>
  <c r="C847" i="6"/>
  <c r="AB846" i="6"/>
  <c r="AA846" i="6"/>
  <c r="Z846" i="6"/>
  <c r="Y846" i="6"/>
  <c r="X846" i="6"/>
  <c r="W846" i="6"/>
  <c r="V846" i="6"/>
  <c r="U846" i="6"/>
  <c r="T846" i="6"/>
  <c r="H846" i="6"/>
  <c r="G846" i="6"/>
  <c r="F846" i="6"/>
  <c r="E846" i="6"/>
  <c r="C846" i="6"/>
  <c r="D846" i="6"/>
  <c r="B846" i="6"/>
  <c r="D845" i="6"/>
  <c r="AB844" i="6"/>
  <c r="AA844" i="6"/>
  <c r="Z844" i="6"/>
  <c r="Y844" i="6"/>
  <c r="X844" i="6"/>
  <c r="W844" i="6"/>
  <c r="V844" i="6"/>
  <c r="U844" i="6"/>
  <c r="T844" i="6"/>
  <c r="H844" i="6"/>
  <c r="G844" i="6"/>
  <c r="F844" i="6"/>
  <c r="E844" i="6"/>
  <c r="C844" i="6"/>
  <c r="D844" i="6"/>
  <c r="B844" i="6"/>
  <c r="D843" i="6"/>
  <c r="AB842" i="6"/>
  <c r="AA842" i="6"/>
  <c r="Z842" i="6"/>
  <c r="Y842" i="6"/>
  <c r="X842" i="6"/>
  <c r="W842" i="6"/>
  <c r="V842" i="6"/>
  <c r="U842" i="6"/>
  <c r="T842" i="6"/>
  <c r="H842" i="6"/>
  <c r="G842" i="6"/>
  <c r="F842" i="6"/>
  <c r="E842" i="6"/>
  <c r="C842" i="6"/>
  <c r="D842" i="6"/>
  <c r="B842" i="6"/>
  <c r="H841" i="6"/>
  <c r="G841" i="6"/>
  <c r="H840" i="6"/>
  <c r="G840" i="6"/>
  <c r="F840" i="6"/>
  <c r="H839" i="6"/>
  <c r="G839" i="6"/>
  <c r="F839" i="6"/>
  <c r="D838" i="6"/>
  <c r="D837" i="6"/>
  <c r="D836" i="6"/>
  <c r="D835" i="6"/>
  <c r="C834" i="6"/>
  <c r="AB833" i="6"/>
  <c r="AA833" i="6"/>
  <c r="Z833" i="6"/>
  <c r="Y833" i="6"/>
  <c r="X833" i="6"/>
  <c r="W833" i="6"/>
  <c r="V833" i="6"/>
  <c r="U833" i="6"/>
  <c r="T833" i="6"/>
  <c r="H833" i="6"/>
  <c r="G833" i="6"/>
  <c r="F833" i="6"/>
  <c r="E833" i="6"/>
  <c r="C833" i="6"/>
  <c r="D833" i="6"/>
  <c r="B833" i="6"/>
  <c r="H832" i="6"/>
  <c r="G832" i="6"/>
  <c r="H831" i="6"/>
  <c r="G831" i="6"/>
  <c r="H830" i="6"/>
  <c r="G830" i="6"/>
  <c r="F830" i="6"/>
  <c r="H829" i="6"/>
  <c r="G829" i="6"/>
  <c r="H828" i="6"/>
  <c r="G828" i="6"/>
  <c r="F828" i="6"/>
  <c r="D827" i="6"/>
  <c r="D826" i="6"/>
  <c r="D825" i="6"/>
  <c r="D824" i="6"/>
  <c r="C823" i="6"/>
  <c r="AB822" i="6"/>
  <c r="AA822" i="6"/>
  <c r="Z822" i="6"/>
  <c r="Y822" i="6"/>
  <c r="X822" i="6"/>
  <c r="W822" i="6"/>
  <c r="V822" i="6"/>
  <c r="U822" i="6"/>
  <c r="T822" i="6"/>
  <c r="H822" i="6"/>
  <c r="G822" i="6"/>
  <c r="F822" i="6"/>
  <c r="E822" i="6"/>
  <c r="C822" i="6"/>
  <c r="D822" i="6"/>
  <c r="B822" i="6"/>
  <c r="D821" i="6"/>
  <c r="AB820" i="6"/>
  <c r="AA820" i="6"/>
  <c r="Z820" i="6"/>
  <c r="Y820" i="6"/>
  <c r="X820" i="6"/>
  <c r="W820" i="6"/>
  <c r="V820" i="6"/>
  <c r="U820" i="6"/>
  <c r="T820" i="6"/>
  <c r="H820" i="6"/>
  <c r="G820" i="6"/>
  <c r="F820" i="6"/>
  <c r="E820" i="6"/>
  <c r="C820" i="6"/>
  <c r="D820" i="6"/>
  <c r="B820" i="6"/>
  <c r="D819" i="6"/>
  <c r="AB818" i="6"/>
  <c r="AA818" i="6"/>
  <c r="Z818" i="6"/>
  <c r="Y818" i="6"/>
  <c r="X818" i="6"/>
  <c r="W818" i="6"/>
  <c r="V818" i="6"/>
  <c r="U818" i="6"/>
  <c r="T818" i="6"/>
  <c r="H818" i="6"/>
  <c r="G818" i="6"/>
  <c r="F818" i="6"/>
  <c r="E818" i="6"/>
  <c r="C818" i="6"/>
  <c r="D818" i="6"/>
  <c r="B818" i="6"/>
  <c r="D817" i="6"/>
  <c r="AB816" i="6"/>
  <c r="AA816" i="6"/>
  <c r="Z816" i="6"/>
  <c r="Y816" i="6"/>
  <c r="X816" i="6"/>
  <c r="W816" i="6"/>
  <c r="V816" i="6"/>
  <c r="U816" i="6"/>
  <c r="T816" i="6"/>
  <c r="H816" i="6"/>
  <c r="G816" i="6"/>
  <c r="F816" i="6"/>
  <c r="E816" i="6"/>
  <c r="C816" i="6"/>
  <c r="D816" i="6"/>
  <c r="B816" i="6"/>
  <c r="D815" i="6"/>
  <c r="AB814" i="6"/>
  <c r="AA814" i="6"/>
  <c r="Z814" i="6"/>
  <c r="Y814" i="6"/>
  <c r="X814" i="6"/>
  <c r="W814" i="6"/>
  <c r="V814" i="6"/>
  <c r="U814" i="6"/>
  <c r="T814" i="6"/>
  <c r="H814" i="6"/>
  <c r="G814" i="6"/>
  <c r="F814" i="6"/>
  <c r="E814" i="6"/>
  <c r="C814" i="6"/>
  <c r="D814" i="6"/>
  <c r="B814" i="6"/>
  <c r="H813" i="6"/>
  <c r="G813" i="6"/>
  <c r="H812" i="6"/>
  <c r="G812" i="6"/>
  <c r="F812" i="6"/>
  <c r="H811" i="6"/>
  <c r="G811" i="6"/>
  <c r="F811" i="6"/>
  <c r="D810" i="6"/>
  <c r="D809" i="6"/>
  <c r="D808" i="6"/>
  <c r="D807" i="6"/>
  <c r="C806" i="6"/>
  <c r="AB805" i="6"/>
  <c r="AA805" i="6"/>
  <c r="Z805" i="6"/>
  <c r="Y805" i="6"/>
  <c r="X805" i="6"/>
  <c r="W805" i="6"/>
  <c r="V805" i="6"/>
  <c r="U805" i="6"/>
  <c r="T805" i="6"/>
  <c r="H805" i="6"/>
  <c r="G805" i="6"/>
  <c r="F805" i="6"/>
  <c r="E805" i="6"/>
  <c r="C805" i="6"/>
  <c r="D805" i="6"/>
  <c r="B805" i="6"/>
  <c r="D804" i="6"/>
  <c r="AB803" i="6"/>
  <c r="AA803" i="6"/>
  <c r="Z803" i="6"/>
  <c r="Y803" i="6"/>
  <c r="X803" i="6"/>
  <c r="W803" i="6"/>
  <c r="V803" i="6"/>
  <c r="U803" i="6"/>
  <c r="T803" i="6"/>
  <c r="H803" i="6"/>
  <c r="G803" i="6"/>
  <c r="F803" i="6"/>
  <c r="E803" i="6"/>
  <c r="C803" i="6"/>
  <c r="D803" i="6"/>
  <c r="B803" i="6"/>
  <c r="H802" i="6"/>
  <c r="G802" i="6"/>
  <c r="H801" i="6"/>
  <c r="G801" i="6"/>
  <c r="F801" i="6"/>
  <c r="H800" i="6"/>
  <c r="G800" i="6"/>
  <c r="F800" i="6"/>
  <c r="D799" i="6"/>
  <c r="D798" i="6"/>
  <c r="D797" i="6"/>
  <c r="D796" i="6"/>
  <c r="C795" i="6"/>
  <c r="AB794" i="6"/>
  <c r="AA794" i="6"/>
  <c r="Z794" i="6"/>
  <c r="Y794" i="6"/>
  <c r="X794" i="6"/>
  <c r="W794" i="6"/>
  <c r="V794" i="6"/>
  <c r="U794" i="6"/>
  <c r="T794" i="6"/>
  <c r="H794" i="6"/>
  <c r="G794" i="6"/>
  <c r="F794" i="6"/>
  <c r="E794" i="6"/>
  <c r="C794" i="6"/>
  <c r="D794" i="6"/>
  <c r="B794" i="6"/>
  <c r="D793" i="6"/>
  <c r="AB792" i="6"/>
  <c r="AA792" i="6"/>
  <c r="Z792" i="6"/>
  <c r="Y792" i="6"/>
  <c r="X792" i="6"/>
  <c r="W792" i="6"/>
  <c r="V792" i="6"/>
  <c r="U792" i="6"/>
  <c r="T792" i="6"/>
  <c r="H792" i="6"/>
  <c r="G792" i="6"/>
  <c r="F792" i="6"/>
  <c r="E792" i="6"/>
  <c r="C792" i="6"/>
  <c r="D792" i="6"/>
  <c r="B792" i="6"/>
  <c r="H791" i="6"/>
  <c r="G791" i="6"/>
  <c r="H790" i="6"/>
  <c r="G790" i="6"/>
  <c r="F790" i="6"/>
  <c r="H789" i="6"/>
  <c r="G789" i="6"/>
  <c r="F789" i="6"/>
  <c r="D788" i="6"/>
  <c r="D787" i="6"/>
  <c r="D786" i="6"/>
  <c r="D785" i="6"/>
  <c r="C784" i="6"/>
  <c r="AB783" i="6"/>
  <c r="AA783" i="6"/>
  <c r="Z783" i="6"/>
  <c r="Y783" i="6"/>
  <c r="X783" i="6"/>
  <c r="W783" i="6"/>
  <c r="V783" i="6"/>
  <c r="U783" i="6"/>
  <c r="T783" i="6"/>
  <c r="H783" i="6"/>
  <c r="G783" i="6"/>
  <c r="F783" i="6"/>
  <c r="E783" i="6"/>
  <c r="C783" i="6"/>
  <c r="D783" i="6"/>
  <c r="B783" i="6"/>
  <c r="D782" i="6"/>
  <c r="AB781" i="6"/>
  <c r="AA781" i="6"/>
  <c r="Z781" i="6"/>
  <c r="Y781" i="6"/>
  <c r="X781" i="6"/>
  <c r="W781" i="6"/>
  <c r="V781" i="6"/>
  <c r="U781" i="6"/>
  <c r="T781" i="6"/>
  <c r="H781" i="6"/>
  <c r="G781" i="6"/>
  <c r="F781" i="6"/>
  <c r="E781" i="6"/>
  <c r="C781" i="6"/>
  <c r="D781" i="6"/>
  <c r="B781" i="6"/>
  <c r="H780" i="6"/>
  <c r="G780" i="6"/>
  <c r="H779" i="6"/>
  <c r="G779" i="6"/>
  <c r="F779" i="6"/>
  <c r="H778" i="6"/>
  <c r="G778" i="6"/>
  <c r="F778" i="6"/>
  <c r="D777" i="6"/>
  <c r="D776" i="6"/>
  <c r="D775" i="6"/>
  <c r="D774" i="6"/>
  <c r="C773" i="6"/>
  <c r="AB772" i="6"/>
  <c r="AA772" i="6"/>
  <c r="Z772" i="6"/>
  <c r="Y772" i="6"/>
  <c r="X772" i="6"/>
  <c r="W772" i="6"/>
  <c r="V772" i="6"/>
  <c r="U772" i="6"/>
  <c r="T772" i="6"/>
  <c r="H772" i="6"/>
  <c r="G772" i="6"/>
  <c r="F772" i="6"/>
  <c r="E772" i="6"/>
  <c r="C772" i="6"/>
  <c r="D772" i="6"/>
  <c r="B772" i="6"/>
  <c r="D771" i="6"/>
  <c r="AB770" i="6"/>
  <c r="AA770" i="6"/>
  <c r="Z770" i="6"/>
  <c r="Y770" i="6"/>
  <c r="X770" i="6"/>
  <c r="W770" i="6"/>
  <c r="V770" i="6"/>
  <c r="U770" i="6"/>
  <c r="T770" i="6"/>
  <c r="H770" i="6"/>
  <c r="G770" i="6"/>
  <c r="F770" i="6"/>
  <c r="E770" i="6"/>
  <c r="C770" i="6"/>
  <c r="D770" i="6"/>
  <c r="B770" i="6"/>
  <c r="H769" i="6"/>
  <c r="G769" i="6"/>
  <c r="H768" i="6"/>
  <c r="G768" i="6"/>
  <c r="F768" i="6"/>
  <c r="H767" i="6"/>
  <c r="G767" i="6"/>
  <c r="F767" i="6"/>
  <c r="D766" i="6"/>
  <c r="D765" i="6"/>
  <c r="D764" i="6"/>
  <c r="D763" i="6"/>
  <c r="C762" i="6"/>
  <c r="AB761" i="6"/>
  <c r="AA761" i="6"/>
  <c r="Z761" i="6"/>
  <c r="Y761" i="6"/>
  <c r="X761" i="6"/>
  <c r="W761" i="6"/>
  <c r="V761" i="6"/>
  <c r="U761" i="6"/>
  <c r="T761" i="6"/>
  <c r="H761" i="6"/>
  <c r="G761" i="6"/>
  <c r="F761" i="6"/>
  <c r="E761" i="6"/>
  <c r="C761" i="6"/>
  <c r="D761" i="6"/>
  <c r="B761" i="6"/>
  <c r="D760" i="6"/>
  <c r="AB759" i="6"/>
  <c r="AA759" i="6"/>
  <c r="Z759" i="6"/>
  <c r="Y759" i="6"/>
  <c r="X759" i="6"/>
  <c r="W759" i="6"/>
  <c r="V759" i="6"/>
  <c r="U759" i="6"/>
  <c r="T759" i="6"/>
  <c r="H759" i="6"/>
  <c r="G759" i="6"/>
  <c r="F759" i="6"/>
  <c r="E759" i="6"/>
  <c r="C759" i="6"/>
  <c r="D759" i="6"/>
  <c r="B759" i="6"/>
  <c r="H758" i="6"/>
  <c r="G758" i="6"/>
  <c r="H757" i="6"/>
  <c r="G757" i="6"/>
  <c r="F757" i="6"/>
  <c r="H756" i="6"/>
  <c r="G756" i="6"/>
  <c r="F756" i="6"/>
  <c r="D755" i="6"/>
  <c r="D754" i="6"/>
  <c r="D753" i="6"/>
  <c r="D752" i="6"/>
  <c r="C751" i="6"/>
  <c r="AB750" i="6"/>
  <c r="AA750" i="6"/>
  <c r="Z750" i="6"/>
  <c r="Y750" i="6"/>
  <c r="X750" i="6"/>
  <c r="W750" i="6"/>
  <c r="V750" i="6"/>
  <c r="U750" i="6"/>
  <c r="T750" i="6"/>
  <c r="H750" i="6"/>
  <c r="G750" i="6"/>
  <c r="F750" i="6"/>
  <c r="E750" i="6"/>
  <c r="C750" i="6"/>
  <c r="D750" i="6"/>
  <c r="B750" i="6"/>
  <c r="H749" i="6"/>
  <c r="G749" i="6"/>
  <c r="H748" i="6"/>
  <c r="G748" i="6"/>
  <c r="F748" i="6"/>
  <c r="H747" i="6"/>
  <c r="G747" i="6"/>
  <c r="F747" i="6"/>
  <c r="D746" i="6"/>
  <c r="D745" i="6"/>
  <c r="D744" i="6"/>
  <c r="D743" i="6"/>
  <c r="C742" i="6"/>
  <c r="AB741" i="6"/>
  <c r="AA741" i="6"/>
  <c r="Z741" i="6"/>
  <c r="Y741" i="6"/>
  <c r="X741" i="6"/>
  <c r="W741" i="6"/>
  <c r="V741" i="6"/>
  <c r="U741" i="6"/>
  <c r="T741" i="6"/>
  <c r="H741" i="6"/>
  <c r="G741" i="6"/>
  <c r="F741" i="6"/>
  <c r="E741" i="6"/>
  <c r="C741" i="6"/>
  <c r="D741" i="6"/>
  <c r="B741" i="6"/>
  <c r="D740" i="6"/>
  <c r="AB739" i="6"/>
  <c r="AA739" i="6"/>
  <c r="Z739" i="6"/>
  <c r="Y739" i="6"/>
  <c r="X739" i="6"/>
  <c r="W739" i="6"/>
  <c r="V739" i="6"/>
  <c r="U739" i="6"/>
  <c r="T739" i="6"/>
  <c r="H739" i="6"/>
  <c r="G739" i="6"/>
  <c r="F739" i="6"/>
  <c r="E739" i="6"/>
  <c r="C739" i="6"/>
  <c r="D739" i="6"/>
  <c r="B739" i="6"/>
  <c r="H738" i="6"/>
  <c r="G738" i="6"/>
  <c r="H737" i="6"/>
  <c r="G737" i="6"/>
  <c r="F737" i="6"/>
  <c r="H736" i="6"/>
  <c r="G736" i="6"/>
  <c r="F736" i="6"/>
  <c r="D735" i="6"/>
  <c r="D734" i="6"/>
  <c r="D733" i="6"/>
  <c r="D732" i="6"/>
  <c r="AB731" i="6"/>
  <c r="AA731" i="6"/>
  <c r="Z731" i="6"/>
  <c r="Y731" i="6"/>
  <c r="X731" i="6"/>
  <c r="W731" i="6"/>
  <c r="V731" i="6"/>
  <c r="U731" i="6"/>
  <c r="T731" i="6"/>
  <c r="H731" i="6"/>
  <c r="G731" i="6"/>
  <c r="F731" i="6"/>
  <c r="E731" i="6"/>
  <c r="C731" i="6"/>
  <c r="D731" i="6"/>
  <c r="B731" i="6"/>
  <c r="D730" i="6"/>
  <c r="AB729" i="6"/>
  <c r="AA729" i="6"/>
  <c r="Z729" i="6"/>
  <c r="Y729" i="6"/>
  <c r="X729" i="6"/>
  <c r="W729" i="6"/>
  <c r="V729" i="6"/>
  <c r="U729" i="6"/>
  <c r="T729" i="6"/>
  <c r="H729" i="6"/>
  <c r="G729" i="6"/>
  <c r="F729" i="6"/>
  <c r="E729" i="6"/>
  <c r="C729" i="6"/>
  <c r="D729" i="6"/>
  <c r="B729" i="6"/>
  <c r="D728" i="6"/>
  <c r="AB727" i="6"/>
  <c r="AA727" i="6"/>
  <c r="Z727" i="6"/>
  <c r="Y727" i="6"/>
  <c r="X727" i="6"/>
  <c r="W727" i="6"/>
  <c r="V727" i="6"/>
  <c r="U727" i="6"/>
  <c r="T727" i="6"/>
  <c r="H727" i="6"/>
  <c r="G727" i="6"/>
  <c r="F727" i="6"/>
  <c r="E727" i="6"/>
  <c r="C727" i="6"/>
  <c r="D727" i="6"/>
  <c r="B727" i="6"/>
  <c r="D726" i="6"/>
  <c r="AB725" i="6"/>
  <c r="AA725" i="6"/>
  <c r="Z725" i="6"/>
  <c r="Y725" i="6"/>
  <c r="X725" i="6"/>
  <c r="W725" i="6"/>
  <c r="V725" i="6"/>
  <c r="U725" i="6"/>
  <c r="T725" i="6"/>
  <c r="H725" i="6"/>
  <c r="G725" i="6"/>
  <c r="F725" i="6"/>
  <c r="E725" i="6"/>
  <c r="C725" i="6"/>
  <c r="D725" i="6"/>
  <c r="B725" i="6"/>
  <c r="H724" i="6"/>
  <c r="G724" i="6"/>
  <c r="H723" i="6"/>
  <c r="G723" i="6"/>
  <c r="F723" i="6"/>
  <c r="H722" i="6"/>
  <c r="G722" i="6"/>
  <c r="F722" i="6"/>
  <c r="D721" i="6"/>
  <c r="D720" i="6"/>
  <c r="D719" i="6"/>
  <c r="D718" i="6"/>
  <c r="AB717" i="6"/>
  <c r="AA717" i="6"/>
  <c r="Z717" i="6"/>
  <c r="Y717" i="6"/>
  <c r="X717" i="6"/>
  <c r="W717" i="6"/>
  <c r="V717" i="6"/>
  <c r="U717" i="6"/>
  <c r="T717" i="6"/>
  <c r="H717" i="6"/>
  <c r="G717" i="6"/>
  <c r="F717" i="6"/>
  <c r="E717" i="6"/>
  <c r="C717" i="6"/>
  <c r="D717" i="6"/>
  <c r="B717" i="6"/>
  <c r="D716" i="6"/>
  <c r="AB715" i="6"/>
  <c r="AA715" i="6"/>
  <c r="Z715" i="6"/>
  <c r="Y715" i="6"/>
  <c r="X715" i="6"/>
  <c r="W715" i="6"/>
  <c r="V715" i="6"/>
  <c r="U715" i="6"/>
  <c r="T715" i="6"/>
  <c r="H715" i="6"/>
  <c r="G715" i="6"/>
  <c r="F715" i="6"/>
  <c r="E715" i="6"/>
  <c r="C715" i="6"/>
  <c r="D715" i="6"/>
  <c r="B715" i="6"/>
  <c r="H714" i="6"/>
  <c r="G714" i="6"/>
  <c r="H713" i="6"/>
  <c r="G713" i="6"/>
  <c r="F713" i="6"/>
  <c r="H712" i="6"/>
  <c r="G712" i="6"/>
  <c r="F712" i="6"/>
  <c r="D711" i="6"/>
  <c r="D710" i="6"/>
  <c r="D709" i="6"/>
  <c r="D708" i="6"/>
  <c r="AB707" i="6"/>
  <c r="AA707" i="6"/>
  <c r="Z707" i="6"/>
  <c r="Y707" i="6"/>
  <c r="X707" i="6"/>
  <c r="W707" i="6"/>
  <c r="V707" i="6"/>
  <c r="U707" i="6"/>
  <c r="T707" i="6"/>
  <c r="H707" i="6"/>
  <c r="G707" i="6"/>
  <c r="F707" i="6"/>
  <c r="E707" i="6"/>
  <c r="C707" i="6"/>
  <c r="D707" i="6"/>
  <c r="B707" i="6"/>
  <c r="H706" i="6"/>
  <c r="G706" i="6"/>
  <c r="H705" i="6"/>
  <c r="G705" i="6"/>
  <c r="F705" i="6"/>
  <c r="H704" i="6"/>
  <c r="G704" i="6"/>
  <c r="F704" i="6"/>
  <c r="D697" i="6"/>
  <c r="D696" i="6"/>
  <c r="D695" i="6"/>
  <c r="D694" i="6"/>
  <c r="AB693" i="6"/>
  <c r="AA693" i="6"/>
  <c r="Z693" i="6"/>
  <c r="Y693" i="6"/>
  <c r="X693" i="6"/>
  <c r="W693" i="6"/>
  <c r="V693" i="6"/>
  <c r="U693" i="6"/>
  <c r="T693" i="6"/>
  <c r="H693" i="6"/>
  <c r="G693" i="6"/>
  <c r="F693" i="6"/>
  <c r="E693" i="6"/>
  <c r="C693" i="6"/>
  <c r="D693" i="6"/>
  <c r="B693" i="6"/>
  <c r="H692" i="6"/>
  <c r="G692" i="6"/>
  <c r="H691" i="6"/>
  <c r="G691" i="6"/>
  <c r="F691" i="6"/>
  <c r="H690" i="6"/>
  <c r="G690" i="6"/>
  <c r="F690" i="6"/>
  <c r="D683" i="6"/>
  <c r="D682" i="6"/>
  <c r="D681" i="6"/>
  <c r="D680" i="6"/>
  <c r="AB679" i="6"/>
  <c r="AA679" i="6"/>
  <c r="Z679" i="6"/>
  <c r="Y679" i="6"/>
  <c r="X679" i="6"/>
  <c r="W679" i="6"/>
  <c r="V679" i="6"/>
  <c r="U679" i="6"/>
  <c r="T679" i="6"/>
  <c r="H679" i="6"/>
  <c r="G679" i="6"/>
  <c r="F679" i="6"/>
  <c r="E679" i="6"/>
  <c r="C679" i="6"/>
  <c r="D679" i="6"/>
  <c r="B679" i="6"/>
  <c r="H678" i="6"/>
  <c r="G678" i="6"/>
  <c r="H677" i="6"/>
  <c r="G677" i="6"/>
  <c r="F677" i="6"/>
  <c r="H676" i="6"/>
  <c r="G676" i="6"/>
  <c r="F676" i="6"/>
  <c r="D669" i="6"/>
  <c r="D668" i="6"/>
  <c r="D667" i="6"/>
  <c r="D666" i="6"/>
  <c r="AB665" i="6"/>
  <c r="AA665" i="6"/>
  <c r="Z665" i="6"/>
  <c r="Y665" i="6"/>
  <c r="X665" i="6"/>
  <c r="W665" i="6"/>
  <c r="V665" i="6"/>
  <c r="U665" i="6"/>
  <c r="T665" i="6"/>
  <c r="H665" i="6"/>
  <c r="G665" i="6"/>
  <c r="F665" i="6"/>
  <c r="E665" i="6"/>
  <c r="C665" i="6"/>
  <c r="D665" i="6"/>
  <c r="B665" i="6"/>
  <c r="H664" i="6"/>
  <c r="G664" i="6"/>
  <c r="H663" i="6"/>
  <c r="G663" i="6"/>
  <c r="F663" i="6"/>
  <c r="H662" i="6"/>
  <c r="G662" i="6"/>
  <c r="F662" i="6"/>
  <c r="D661" i="6"/>
  <c r="D660" i="6"/>
  <c r="D659" i="6"/>
  <c r="D658" i="6"/>
  <c r="C657" i="6"/>
  <c r="AB656" i="6"/>
  <c r="AA656" i="6"/>
  <c r="Z656" i="6"/>
  <c r="Y656" i="6"/>
  <c r="X656" i="6"/>
  <c r="W656" i="6"/>
  <c r="V656" i="6"/>
  <c r="U656" i="6"/>
  <c r="T656" i="6"/>
  <c r="H656" i="6"/>
  <c r="G656" i="6"/>
  <c r="F656" i="6"/>
  <c r="E656" i="6"/>
  <c r="C656" i="6"/>
  <c r="D656" i="6"/>
  <c r="B656" i="6"/>
  <c r="H655" i="6"/>
  <c r="G655" i="6"/>
  <c r="H654" i="6"/>
  <c r="G654" i="6"/>
  <c r="F654" i="6"/>
  <c r="H653" i="6"/>
  <c r="G653" i="6"/>
  <c r="F653" i="6"/>
  <c r="D652" i="6"/>
  <c r="D651" i="6"/>
  <c r="D650" i="6"/>
  <c r="D649" i="6"/>
  <c r="C648" i="6"/>
  <c r="AB647" i="6"/>
  <c r="AA647" i="6"/>
  <c r="Z647" i="6"/>
  <c r="Y647" i="6"/>
  <c r="X647" i="6"/>
  <c r="W647" i="6"/>
  <c r="V647" i="6"/>
  <c r="U647" i="6"/>
  <c r="T647" i="6"/>
  <c r="H647" i="6"/>
  <c r="G647" i="6"/>
  <c r="F647" i="6"/>
  <c r="E647" i="6"/>
  <c r="C647" i="6"/>
  <c r="D647" i="6"/>
  <c r="B647" i="6"/>
  <c r="A646" i="6"/>
  <c r="G644" i="6"/>
  <c r="C644" i="6"/>
  <c r="G643" i="6"/>
  <c r="C643" i="6"/>
  <c r="G642" i="6"/>
  <c r="C642" i="6"/>
  <c r="H639" i="6"/>
  <c r="C639" i="6"/>
  <c r="D637" i="6"/>
  <c r="AB636" i="6"/>
  <c r="AA636" i="6"/>
  <c r="Z636" i="6"/>
  <c r="Y636" i="6"/>
  <c r="X636" i="6"/>
  <c r="W636" i="6"/>
  <c r="V636" i="6"/>
  <c r="U636" i="6"/>
  <c r="T636" i="6"/>
  <c r="H636" i="6"/>
  <c r="G636" i="6"/>
  <c r="F636" i="6"/>
  <c r="E636" i="6"/>
  <c r="C636" i="6"/>
  <c r="D636" i="6"/>
  <c r="B636" i="6"/>
  <c r="D635" i="6"/>
  <c r="AB634" i="6"/>
  <c r="AA634" i="6"/>
  <c r="Z634" i="6"/>
  <c r="Y634" i="6"/>
  <c r="X634" i="6"/>
  <c r="W634" i="6"/>
  <c r="V634" i="6"/>
  <c r="U634" i="6"/>
  <c r="T634" i="6"/>
  <c r="H634" i="6"/>
  <c r="G634" i="6"/>
  <c r="F634" i="6"/>
  <c r="E634" i="6"/>
  <c r="C634" i="6"/>
  <c r="D634" i="6"/>
  <c r="B634" i="6"/>
  <c r="H633" i="6"/>
  <c r="G633" i="6"/>
  <c r="H632" i="6"/>
  <c r="G632" i="6"/>
  <c r="H631" i="6"/>
  <c r="G631" i="6"/>
  <c r="F631" i="6"/>
  <c r="H630" i="6"/>
  <c r="G630" i="6"/>
  <c r="H629" i="6"/>
  <c r="G629" i="6"/>
  <c r="F629" i="6"/>
  <c r="D628" i="6"/>
  <c r="D627" i="6"/>
  <c r="D626" i="6"/>
  <c r="D625" i="6"/>
  <c r="AB624" i="6"/>
  <c r="AA624" i="6"/>
  <c r="Z624" i="6"/>
  <c r="Y624" i="6"/>
  <c r="X624" i="6"/>
  <c r="W624" i="6"/>
  <c r="V624" i="6"/>
  <c r="U624" i="6"/>
  <c r="T624" i="6"/>
  <c r="H624" i="6"/>
  <c r="G624" i="6"/>
  <c r="F624" i="6"/>
  <c r="E624" i="6"/>
  <c r="C624" i="6"/>
  <c r="D624" i="6"/>
  <c r="B624" i="6"/>
  <c r="H623" i="6"/>
  <c r="G623" i="6"/>
  <c r="H622" i="6"/>
  <c r="G622" i="6"/>
  <c r="H621" i="6"/>
  <c r="G621" i="6"/>
  <c r="F621" i="6"/>
  <c r="H620" i="6"/>
  <c r="G620" i="6"/>
  <c r="H619" i="6"/>
  <c r="G619" i="6"/>
  <c r="F619" i="6"/>
  <c r="D618" i="6"/>
  <c r="D617" i="6"/>
  <c r="D616" i="6"/>
  <c r="D615" i="6"/>
  <c r="C614" i="6"/>
  <c r="AB613" i="6"/>
  <c r="AA613" i="6"/>
  <c r="Z613" i="6"/>
  <c r="Y613" i="6"/>
  <c r="X613" i="6"/>
  <c r="W613" i="6"/>
  <c r="V613" i="6"/>
  <c r="U613" i="6"/>
  <c r="T613" i="6"/>
  <c r="H613" i="6"/>
  <c r="G613" i="6"/>
  <c r="F613" i="6"/>
  <c r="E613" i="6"/>
  <c r="C613" i="6"/>
  <c r="D613" i="6"/>
  <c r="B613" i="6"/>
  <c r="H612" i="6"/>
  <c r="G612" i="6"/>
  <c r="H611" i="6"/>
  <c r="G611" i="6"/>
  <c r="H610" i="6"/>
  <c r="G610" i="6"/>
  <c r="F610" i="6"/>
  <c r="H609" i="6"/>
  <c r="G609" i="6"/>
  <c r="H608" i="6"/>
  <c r="G608" i="6"/>
  <c r="F608" i="6"/>
  <c r="D607" i="6"/>
  <c r="D606" i="6"/>
  <c r="D605" i="6"/>
  <c r="D604" i="6"/>
  <c r="C603" i="6"/>
  <c r="AB602" i="6"/>
  <c r="AA602" i="6"/>
  <c r="Z602" i="6"/>
  <c r="Y602" i="6"/>
  <c r="X602" i="6"/>
  <c r="W602" i="6"/>
  <c r="V602" i="6"/>
  <c r="U602" i="6"/>
  <c r="T602" i="6"/>
  <c r="H602" i="6"/>
  <c r="G602" i="6"/>
  <c r="F602" i="6"/>
  <c r="E602" i="6"/>
  <c r="C602" i="6"/>
  <c r="D602" i="6"/>
  <c r="B602" i="6"/>
  <c r="H601" i="6"/>
  <c r="G601" i="6"/>
  <c r="H600" i="6"/>
  <c r="G600" i="6"/>
  <c r="H599" i="6"/>
  <c r="G599" i="6"/>
  <c r="F599" i="6"/>
  <c r="H598" i="6"/>
  <c r="G598" i="6"/>
  <c r="H597" i="6"/>
  <c r="G597" i="6"/>
  <c r="F597" i="6"/>
  <c r="D591" i="6"/>
  <c r="D590" i="6"/>
  <c r="D589" i="6"/>
  <c r="D588" i="6"/>
  <c r="C587" i="6"/>
  <c r="AB586" i="6"/>
  <c r="AA586" i="6"/>
  <c r="Z586" i="6"/>
  <c r="Y586" i="6"/>
  <c r="X586" i="6"/>
  <c r="W586" i="6"/>
  <c r="V586" i="6"/>
  <c r="U586" i="6"/>
  <c r="T586" i="6"/>
  <c r="H586" i="6"/>
  <c r="G586" i="6"/>
  <c r="F586" i="6"/>
  <c r="E586" i="6"/>
  <c r="C586" i="6"/>
  <c r="D586" i="6"/>
  <c r="B586" i="6"/>
  <c r="D585" i="6"/>
  <c r="AB584" i="6"/>
  <c r="AA584" i="6"/>
  <c r="Z584" i="6"/>
  <c r="Y584" i="6"/>
  <c r="X584" i="6"/>
  <c r="W584" i="6"/>
  <c r="V584" i="6"/>
  <c r="U584" i="6"/>
  <c r="T584" i="6"/>
  <c r="H584" i="6"/>
  <c r="G584" i="6"/>
  <c r="F584" i="6"/>
  <c r="E584" i="6"/>
  <c r="C584" i="6"/>
  <c r="D584" i="6"/>
  <c r="B584" i="6"/>
  <c r="D583" i="6"/>
  <c r="AB582" i="6"/>
  <c r="AA582" i="6"/>
  <c r="Z582" i="6"/>
  <c r="Y582" i="6"/>
  <c r="X582" i="6"/>
  <c r="W582" i="6"/>
  <c r="V582" i="6"/>
  <c r="U582" i="6"/>
  <c r="T582" i="6"/>
  <c r="H582" i="6"/>
  <c r="G582" i="6"/>
  <c r="F582" i="6"/>
  <c r="E582" i="6"/>
  <c r="C582" i="6"/>
  <c r="D582" i="6"/>
  <c r="B582" i="6"/>
  <c r="H581" i="6"/>
  <c r="G581" i="6"/>
  <c r="H580" i="6"/>
  <c r="G580" i="6"/>
  <c r="H579" i="6"/>
  <c r="G579" i="6"/>
  <c r="F579" i="6"/>
  <c r="H578" i="6"/>
  <c r="G578" i="6"/>
  <c r="H577" i="6"/>
  <c r="G577" i="6"/>
  <c r="F577" i="6"/>
  <c r="D571" i="6"/>
  <c r="D570" i="6"/>
  <c r="D569" i="6"/>
  <c r="D568" i="6"/>
  <c r="C567" i="6"/>
  <c r="AB566" i="6"/>
  <c r="AA566" i="6"/>
  <c r="Z566" i="6"/>
  <c r="Y566" i="6"/>
  <c r="X566" i="6"/>
  <c r="W566" i="6"/>
  <c r="V566" i="6"/>
  <c r="U566" i="6"/>
  <c r="T566" i="6"/>
  <c r="H566" i="6"/>
  <c r="G566" i="6"/>
  <c r="F566" i="6"/>
  <c r="E566" i="6"/>
  <c r="C566" i="6"/>
  <c r="D566" i="6"/>
  <c r="B566" i="6"/>
  <c r="D565" i="6"/>
  <c r="AB564" i="6"/>
  <c r="AA564" i="6"/>
  <c r="Z564" i="6"/>
  <c r="Y564" i="6"/>
  <c r="X564" i="6"/>
  <c r="W564" i="6"/>
  <c r="V564" i="6"/>
  <c r="U564" i="6"/>
  <c r="T564" i="6"/>
  <c r="H564" i="6"/>
  <c r="G564" i="6"/>
  <c r="F564" i="6"/>
  <c r="E564" i="6"/>
  <c r="C564" i="6"/>
  <c r="D564" i="6"/>
  <c r="B564" i="6"/>
  <c r="H563" i="6"/>
  <c r="G563" i="6"/>
  <c r="H562" i="6"/>
  <c r="G562" i="6"/>
  <c r="H561" i="6"/>
  <c r="G561" i="6"/>
  <c r="F561" i="6"/>
  <c r="H560" i="6"/>
  <c r="G560" i="6"/>
  <c r="H559" i="6"/>
  <c r="G559" i="6"/>
  <c r="F559" i="6"/>
  <c r="D553" i="6"/>
  <c r="D552" i="6"/>
  <c r="D551" i="6"/>
  <c r="D550" i="6"/>
  <c r="AB549" i="6"/>
  <c r="AA549" i="6"/>
  <c r="Z549" i="6"/>
  <c r="Y549" i="6"/>
  <c r="X549" i="6"/>
  <c r="W549" i="6"/>
  <c r="V549" i="6"/>
  <c r="U549" i="6"/>
  <c r="T549" i="6"/>
  <c r="H549" i="6"/>
  <c r="G549" i="6"/>
  <c r="F549" i="6"/>
  <c r="E549" i="6"/>
  <c r="C549" i="6"/>
  <c r="D549" i="6"/>
  <c r="B549" i="6"/>
  <c r="D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D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H544" i="6"/>
  <c r="G544" i="6"/>
  <c r="H543" i="6"/>
  <c r="G543" i="6"/>
  <c r="H542" i="6"/>
  <c r="G542" i="6"/>
  <c r="F542" i="6"/>
  <c r="H541" i="6"/>
  <c r="G541" i="6"/>
  <c r="H540" i="6"/>
  <c r="G540" i="6"/>
  <c r="F540" i="6"/>
  <c r="D534" i="6"/>
  <c r="D533" i="6"/>
  <c r="D532" i="6"/>
  <c r="D531" i="6"/>
  <c r="C530" i="6"/>
  <c r="AB529" i="6"/>
  <c r="AA529" i="6"/>
  <c r="Z529" i="6"/>
  <c r="Y529" i="6"/>
  <c r="X529" i="6"/>
  <c r="W529" i="6"/>
  <c r="V529" i="6"/>
  <c r="U529" i="6"/>
  <c r="T529" i="6"/>
  <c r="H529" i="6"/>
  <c r="G529" i="6"/>
  <c r="F529" i="6"/>
  <c r="E529" i="6"/>
  <c r="C529" i="6"/>
  <c r="D529" i="6"/>
  <c r="B529" i="6"/>
  <c r="D528" i="6"/>
  <c r="AB527" i="6"/>
  <c r="AA527" i="6"/>
  <c r="Z527" i="6"/>
  <c r="Y527" i="6"/>
  <c r="X527" i="6"/>
  <c r="W527" i="6"/>
  <c r="V527" i="6"/>
  <c r="U527" i="6"/>
  <c r="T527" i="6"/>
  <c r="H527" i="6"/>
  <c r="G527" i="6"/>
  <c r="F527" i="6"/>
  <c r="E527" i="6"/>
  <c r="C527" i="6"/>
  <c r="D527" i="6"/>
  <c r="B527" i="6"/>
  <c r="D526" i="6"/>
  <c r="AB525" i="6"/>
  <c r="AA525" i="6"/>
  <c r="Z525" i="6"/>
  <c r="Y525" i="6"/>
  <c r="X525" i="6"/>
  <c r="W525" i="6"/>
  <c r="V525" i="6"/>
  <c r="U525" i="6"/>
  <c r="T525" i="6"/>
  <c r="H525" i="6"/>
  <c r="G525" i="6"/>
  <c r="F525" i="6"/>
  <c r="E525" i="6"/>
  <c r="C525" i="6"/>
  <c r="D525" i="6"/>
  <c r="B525" i="6"/>
  <c r="H524" i="6"/>
  <c r="G524" i="6"/>
  <c r="H523" i="6"/>
  <c r="G523" i="6"/>
  <c r="H522" i="6"/>
  <c r="G522" i="6"/>
  <c r="F522" i="6"/>
  <c r="H521" i="6"/>
  <c r="G521" i="6"/>
  <c r="H520" i="6"/>
  <c r="G520" i="6"/>
  <c r="F520" i="6"/>
  <c r="D519" i="6"/>
  <c r="D518" i="6"/>
  <c r="D517" i="6"/>
  <c r="D516" i="6"/>
  <c r="AB515" i="6"/>
  <c r="AA515" i="6"/>
  <c r="Z515" i="6"/>
  <c r="Y515" i="6"/>
  <c r="X515" i="6"/>
  <c r="W515" i="6"/>
  <c r="V515" i="6"/>
  <c r="U515" i="6"/>
  <c r="T515" i="6"/>
  <c r="H515" i="6"/>
  <c r="G515" i="6"/>
  <c r="F515" i="6"/>
  <c r="E515" i="6"/>
  <c r="C515" i="6"/>
  <c r="D515" i="6"/>
  <c r="B515" i="6"/>
  <c r="H514" i="6"/>
  <c r="G514" i="6"/>
  <c r="H513" i="6"/>
  <c r="G513" i="6"/>
  <c r="F513" i="6"/>
  <c r="H512" i="6"/>
  <c r="G512" i="6"/>
  <c r="F512" i="6"/>
  <c r="D511" i="6"/>
  <c r="D510" i="6"/>
  <c r="D509" i="6"/>
  <c r="D508" i="6"/>
  <c r="C507" i="6"/>
  <c r="AB506" i="6"/>
  <c r="AA506" i="6"/>
  <c r="Z506" i="6"/>
  <c r="Y506" i="6"/>
  <c r="X506" i="6"/>
  <c r="W506" i="6"/>
  <c r="V506" i="6"/>
  <c r="U506" i="6"/>
  <c r="T506" i="6"/>
  <c r="H506" i="6"/>
  <c r="G506" i="6"/>
  <c r="F506" i="6"/>
  <c r="E506" i="6"/>
  <c r="C506" i="6"/>
  <c r="D506" i="6"/>
  <c r="B506" i="6"/>
  <c r="H505" i="6"/>
  <c r="G505" i="6"/>
  <c r="H504" i="6"/>
  <c r="G504" i="6"/>
  <c r="F504" i="6"/>
  <c r="H503" i="6"/>
  <c r="G503" i="6"/>
  <c r="F503" i="6"/>
  <c r="D502" i="6"/>
  <c r="D501" i="6"/>
  <c r="D500" i="6"/>
  <c r="D499" i="6"/>
  <c r="C498" i="6"/>
  <c r="AB497" i="6"/>
  <c r="AA497" i="6"/>
  <c r="Z497" i="6"/>
  <c r="Y497" i="6"/>
  <c r="X497" i="6"/>
  <c r="W497" i="6"/>
  <c r="V497" i="6"/>
  <c r="U497" i="6"/>
  <c r="T497" i="6"/>
  <c r="H497" i="6"/>
  <c r="G497" i="6"/>
  <c r="F497" i="6"/>
  <c r="E497" i="6"/>
  <c r="C497" i="6"/>
  <c r="D497" i="6"/>
  <c r="B497" i="6"/>
  <c r="A496" i="6"/>
  <c r="G494" i="6"/>
  <c r="C494" i="6"/>
  <c r="G493" i="6"/>
  <c r="C493" i="6"/>
  <c r="G492" i="6"/>
  <c r="C492" i="6"/>
  <c r="H489" i="6"/>
  <c r="C489" i="6"/>
  <c r="D487" i="6"/>
  <c r="AB486" i="6"/>
  <c r="AA486" i="6"/>
  <c r="Z486" i="6"/>
  <c r="Y486" i="6"/>
  <c r="X486" i="6"/>
  <c r="W486" i="6"/>
  <c r="V486" i="6"/>
  <c r="U486" i="6"/>
  <c r="T486" i="6"/>
  <c r="H486" i="6"/>
  <c r="G486" i="6"/>
  <c r="F486" i="6"/>
  <c r="E486" i="6"/>
  <c r="C486" i="6"/>
  <c r="D486" i="6"/>
  <c r="B486" i="6"/>
  <c r="D485" i="6"/>
  <c r="AB484" i="6"/>
  <c r="AA484" i="6"/>
  <c r="Z484" i="6"/>
  <c r="Y484" i="6"/>
  <c r="X484" i="6"/>
  <c r="W484" i="6"/>
  <c r="V484" i="6"/>
  <c r="U484" i="6"/>
  <c r="T484" i="6"/>
  <c r="H484" i="6"/>
  <c r="G484" i="6"/>
  <c r="F484" i="6"/>
  <c r="E484" i="6"/>
  <c r="C484" i="6"/>
  <c r="D484" i="6"/>
  <c r="B484" i="6"/>
  <c r="D483" i="6"/>
  <c r="AB482" i="6"/>
  <c r="AA482" i="6"/>
  <c r="Z482" i="6"/>
  <c r="Y482" i="6"/>
  <c r="X482" i="6"/>
  <c r="W482" i="6"/>
  <c r="V482" i="6"/>
  <c r="U482" i="6"/>
  <c r="T482" i="6"/>
  <c r="H482" i="6"/>
  <c r="G482" i="6"/>
  <c r="F482" i="6"/>
  <c r="E482" i="6"/>
  <c r="C482" i="6"/>
  <c r="D482" i="6"/>
  <c r="B482" i="6"/>
  <c r="D481" i="6"/>
  <c r="AB480" i="6"/>
  <c r="AA480" i="6"/>
  <c r="Z480" i="6"/>
  <c r="Y480" i="6"/>
  <c r="X480" i="6"/>
  <c r="W480" i="6"/>
  <c r="V480" i="6"/>
  <c r="U480" i="6"/>
  <c r="T480" i="6"/>
  <c r="H480" i="6"/>
  <c r="G480" i="6"/>
  <c r="F480" i="6"/>
  <c r="E480" i="6"/>
  <c r="C480" i="6"/>
  <c r="D480" i="6"/>
  <c r="B480" i="6"/>
  <c r="D479" i="6"/>
  <c r="AB478" i="6"/>
  <c r="AA478" i="6"/>
  <c r="Z478" i="6"/>
  <c r="Y478" i="6"/>
  <c r="X478" i="6"/>
  <c r="W478" i="6"/>
  <c r="V478" i="6"/>
  <c r="U478" i="6"/>
  <c r="T478" i="6"/>
  <c r="H478" i="6"/>
  <c r="G478" i="6"/>
  <c r="F478" i="6"/>
  <c r="E478" i="6"/>
  <c r="C478" i="6"/>
  <c r="D478" i="6"/>
  <c r="B478" i="6"/>
  <c r="D477" i="6"/>
  <c r="AB476" i="6"/>
  <c r="AA476" i="6"/>
  <c r="Z476" i="6"/>
  <c r="Y476" i="6"/>
  <c r="X476" i="6"/>
  <c r="W476" i="6"/>
  <c r="V476" i="6"/>
  <c r="U476" i="6"/>
  <c r="T476" i="6"/>
  <c r="H476" i="6"/>
  <c r="G476" i="6"/>
  <c r="F476" i="6"/>
  <c r="E476" i="6"/>
  <c r="C476" i="6"/>
  <c r="D476" i="6"/>
  <c r="B476" i="6"/>
  <c r="D475" i="6"/>
  <c r="AB474" i="6"/>
  <c r="AA474" i="6"/>
  <c r="Z474" i="6"/>
  <c r="Y474" i="6"/>
  <c r="X474" i="6"/>
  <c r="W474" i="6"/>
  <c r="V474" i="6"/>
  <c r="U474" i="6"/>
  <c r="T474" i="6"/>
  <c r="H474" i="6"/>
  <c r="G474" i="6"/>
  <c r="F474" i="6"/>
  <c r="E474" i="6"/>
  <c r="C474" i="6"/>
  <c r="D474" i="6"/>
  <c r="B474" i="6"/>
  <c r="H473" i="6"/>
  <c r="G473" i="6"/>
  <c r="H472" i="6"/>
  <c r="G472" i="6"/>
  <c r="H471" i="6"/>
  <c r="G471" i="6"/>
  <c r="F471" i="6"/>
  <c r="H470" i="6"/>
  <c r="G470" i="6"/>
  <c r="H469" i="6"/>
  <c r="G469" i="6"/>
  <c r="F469" i="6"/>
  <c r="D463" i="6"/>
  <c r="D462" i="6"/>
  <c r="D461" i="6"/>
  <c r="D460" i="6"/>
  <c r="C459" i="6"/>
  <c r="AB458" i="6"/>
  <c r="AA458" i="6"/>
  <c r="Z458" i="6"/>
  <c r="Y458" i="6"/>
  <c r="X458" i="6"/>
  <c r="W458" i="6"/>
  <c r="V458" i="6"/>
  <c r="U458" i="6"/>
  <c r="T458" i="6"/>
  <c r="H458" i="6"/>
  <c r="G458" i="6"/>
  <c r="F458" i="6"/>
  <c r="E458" i="6"/>
  <c r="C458" i="6"/>
  <c r="D458" i="6"/>
  <c r="B458" i="6"/>
  <c r="H457" i="6"/>
  <c r="G457" i="6"/>
  <c r="H456" i="6"/>
  <c r="G456" i="6"/>
  <c r="H455" i="6"/>
  <c r="G455" i="6"/>
  <c r="F455" i="6"/>
  <c r="H454" i="6"/>
  <c r="G454" i="6"/>
  <c r="H453" i="6"/>
  <c r="G453" i="6"/>
  <c r="F453" i="6"/>
  <c r="D447" i="6"/>
  <c r="D446" i="6"/>
  <c r="D445" i="6"/>
  <c r="D444" i="6"/>
  <c r="C443" i="6"/>
  <c r="AB442" i="6"/>
  <c r="AA442" i="6"/>
  <c r="Z442" i="6"/>
  <c r="Y442" i="6"/>
  <c r="X442" i="6"/>
  <c r="W442" i="6"/>
  <c r="V442" i="6"/>
  <c r="U442" i="6"/>
  <c r="T442" i="6"/>
  <c r="H442" i="6"/>
  <c r="G442" i="6"/>
  <c r="F442" i="6"/>
  <c r="E442" i="6"/>
  <c r="C442" i="6"/>
  <c r="D442" i="6"/>
  <c r="B442" i="6"/>
  <c r="H441" i="6"/>
  <c r="G441" i="6"/>
  <c r="H440" i="6"/>
  <c r="G440" i="6"/>
  <c r="H439" i="6"/>
  <c r="G439" i="6"/>
  <c r="F439" i="6"/>
  <c r="H438" i="6"/>
  <c r="G438" i="6"/>
  <c r="H437" i="6"/>
  <c r="G437" i="6"/>
  <c r="F437" i="6"/>
  <c r="D431" i="6"/>
  <c r="D430" i="6"/>
  <c r="D429" i="6"/>
  <c r="D428" i="6"/>
  <c r="C427" i="6"/>
  <c r="AB426" i="6"/>
  <c r="AA426" i="6"/>
  <c r="Z426" i="6"/>
  <c r="Y426" i="6"/>
  <c r="X426" i="6"/>
  <c r="W426" i="6"/>
  <c r="V426" i="6"/>
  <c r="U426" i="6"/>
  <c r="T426" i="6"/>
  <c r="H426" i="6"/>
  <c r="G426" i="6"/>
  <c r="F426" i="6"/>
  <c r="E426" i="6"/>
  <c r="C426" i="6"/>
  <c r="D426" i="6"/>
  <c r="B426" i="6"/>
  <c r="D425" i="6"/>
  <c r="AB424" i="6"/>
  <c r="AA424" i="6"/>
  <c r="Z424" i="6"/>
  <c r="Y424" i="6"/>
  <c r="X424" i="6"/>
  <c r="W424" i="6"/>
  <c r="V424" i="6"/>
  <c r="U424" i="6"/>
  <c r="T424" i="6"/>
  <c r="H424" i="6"/>
  <c r="G424" i="6"/>
  <c r="F424" i="6"/>
  <c r="E424" i="6"/>
  <c r="C424" i="6"/>
  <c r="D424" i="6"/>
  <c r="B424" i="6"/>
  <c r="D423" i="6"/>
  <c r="AB422" i="6"/>
  <c r="AA422" i="6"/>
  <c r="Z422" i="6"/>
  <c r="Y422" i="6"/>
  <c r="X422" i="6"/>
  <c r="W422" i="6"/>
  <c r="V422" i="6"/>
  <c r="U422" i="6"/>
  <c r="T422" i="6"/>
  <c r="H422" i="6"/>
  <c r="G422" i="6"/>
  <c r="F422" i="6"/>
  <c r="E422" i="6"/>
  <c r="C422" i="6"/>
  <c r="D422" i="6"/>
  <c r="B422" i="6"/>
  <c r="H421" i="6"/>
  <c r="G421" i="6"/>
  <c r="H420" i="6"/>
  <c r="G420" i="6"/>
  <c r="H419" i="6"/>
  <c r="G419" i="6"/>
  <c r="F419" i="6"/>
  <c r="H418" i="6"/>
  <c r="G418" i="6"/>
  <c r="H417" i="6"/>
  <c r="G417" i="6"/>
  <c r="F417" i="6"/>
  <c r="D410" i="6"/>
  <c r="D409" i="6"/>
  <c r="D408" i="6"/>
  <c r="D407" i="6"/>
  <c r="C406" i="6"/>
  <c r="AB405" i="6"/>
  <c r="AA405" i="6"/>
  <c r="Z405" i="6"/>
  <c r="Y405" i="6"/>
  <c r="X405" i="6"/>
  <c r="W405" i="6"/>
  <c r="V405" i="6"/>
  <c r="U405" i="6"/>
  <c r="T405" i="6"/>
  <c r="H405" i="6"/>
  <c r="G405" i="6"/>
  <c r="F405" i="6"/>
  <c r="E405" i="6"/>
  <c r="C405" i="6"/>
  <c r="D405" i="6"/>
  <c r="B405" i="6"/>
  <c r="D404" i="6"/>
  <c r="AB403" i="6"/>
  <c r="AA403" i="6"/>
  <c r="Z403" i="6"/>
  <c r="Y403" i="6"/>
  <c r="X403" i="6"/>
  <c r="W403" i="6"/>
  <c r="V403" i="6"/>
  <c r="U403" i="6"/>
  <c r="T403" i="6"/>
  <c r="H403" i="6"/>
  <c r="G403" i="6"/>
  <c r="F403" i="6"/>
  <c r="E403" i="6"/>
  <c r="C403" i="6"/>
  <c r="D403" i="6"/>
  <c r="B403" i="6"/>
  <c r="D402" i="6"/>
  <c r="AB401" i="6"/>
  <c r="AA401" i="6"/>
  <c r="Z401" i="6"/>
  <c r="Y401" i="6"/>
  <c r="X401" i="6"/>
  <c r="W401" i="6"/>
  <c r="V401" i="6"/>
  <c r="U401" i="6"/>
  <c r="T401" i="6"/>
  <c r="H401" i="6"/>
  <c r="G401" i="6"/>
  <c r="F401" i="6"/>
  <c r="E401" i="6"/>
  <c r="C401" i="6"/>
  <c r="D401" i="6"/>
  <c r="B401" i="6"/>
  <c r="H400" i="6"/>
  <c r="G400" i="6"/>
  <c r="H399" i="6"/>
  <c r="G399" i="6"/>
  <c r="H398" i="6"/>
  <c r="G398" i="6"/>
  <c r="F398" i="6"/>
  <c r="H397" i="6"/>
  <c r="G397" i="6"/>
  <c r="H396" i="6"/>
  <c r="G396" i="6"/>
  <c r="F396" i="6"/>
  <c r="D390" i="6"/>
  <c r="D389" i="6"/>
  <c r="D388" i="6"/>
  <c r="D387" i="6"/>
  <c r="C386" i="6"/>
  <c r="AB385" i="6"/>
  <c r="AA385" i="6"/>
  <c r="Z385" i="6"/>
  <c r="Y385" i="6"/>
  <c r="X385" i="6"/>
  <c r="W385" i="6"/>
  <c r="V385" i="6"/>
  <c r="U385" i="6"/>
  <c r="T385" i="6"/>
  <c r="H385" i="6"/>
  <c r="G385" i="6"/>
  <c r="F385" i="6"/>
  <c r="E385" i="6"/>
  <c r="C385" i="6"/>
  <c r="D385" i="6"/>
  <c r="B385" i="6"/>
  <c r="D384" i="6"/>
  <c r="AB383" i="6"/>
  <c r="AA383" i="6"/>
  <c r="Z383" i="6"/>
  <c r="Y383" i="6"/>
  <c r="X383" i="6"/>
  <c r="W383" i="6"/>
  <c r="V383" i="6"/>
  <c r="U383" i="6"/>
  <c r="T383" i="6"/>
  <c r="H383" i="6"/>
  <c r="G383" i="6"/>
  <c r="F383" i="6"/>
  <c r="E383" i="6"/>
  <c r="C383" i="6"/>
  <c r="D383" i="6"/>
  <c r="B383" i="6"/>
  <c r="D382" i="6"/>
  <c r="AB381" i="6"/>
  <c r="AA381" i="6"/>
  <c r="Z381" i="6"/>
  <c r="Y381" i="6"/>
  <c r="X381" i="6"/>
  <c r="W381" i="6"/>
  <c r="V381" i="6"/>
  <c r="U381" i="6"/>
  <c r="T381" i="6"/>
  <c r="H381" i="6"/>
  <c r="G381" i="6"/>
  <c r="F381" i="6"/>
  <c r="E381" i="6"/>
  <c r="C381" i="6"/>
  <c r="D381" i="6"/>
  <c r="B381" i="6"/>
  <c r="H380" i="6"/>
  <c r="G380" i="6"/>
  <c r="H379" i="6"/>
  <c r="G379" i="6"/>
  <c r="H378" i="6"/>
  <c r="G378" i="6"/>
  <c r="F378" i="6"/>
  <c r="H377" i="6"/>
  <c r="G377" i="6"/>
  <c r="H376" i="6"/>
  <c r="G376" i="6"/>
  <c r="F376" i="6"/>
  <c r="D369" i="6"/>
  <c r="D368" i="6"/>
  <c r="D367" i="6"/>
  <c r="D366" i="6"/>
  <c r="C365" i="6"/>
  <c r="AB364" i="6"/>
  <c r="AA364" i="6"/>
  <c r="Z364" i="6"/>
  <c r="Y364" i="6"/>
  <c r="X364" i="6"/>
  <c r="W364" i="6"/>
  <c r="V364" i="6"/>
  <c r="U364" i="6"/>
  <c r="T364" i="6"/>
  <c r="H364" i="6"/>
  <c r="G364" i="6"/>
  <c r="F364" i="6"/>
  <c r="E364" i="6"/>
  <c r="C364" i="6"/>
  <c r="D364" i="6"/>
  <c r="B364" i="6"/>
  <c r="D363" i="6"/>
  <c r="AB362" i="6"/>
  <c r="AA362" i="6"/>
  <c r="Z362" i="6"/>
  <c r="Y362" i="6"/>
  <c r="X362" i="6"/>
  <c r="W362" i="6"/>
  <c r="V362" i="6"/>
  <c r="U362" i="6"/>
  <c r="T362" i="6"/>
  <c r="H362" i="6"/>
  <c r="G362" i="6"/>
  <c r="F362" i="6"/>
  <c r="E362" i="6"/>
  <c r="C362" i="6"/>
  <c r="D362" i="6"/>
  <c r="B362" i="6"/>
  <c r="D361" i="6"/>
  <c r="AB360" i="6"/>
  <c r="AA360" i="6"/>
  <c r="Z360" i="6"/>
  <c r="Y360" i="6"/>
  <c r="X360" i="6"/>
  <c r="W360" i="6"/>
  <c r="V360" i="6"/>
  <c r="U360" i="6"/>
  <c r="T360" i="6"/>
  <c r="H360" i="6"/>
  <c r="G360" i="6"/>
  <c r="F360" i="6"/>
  <c r="E360" i="6"/>
  <c r="C360" i="6"/>
  <c r="D360" i="6"/>
  <c r="B360" i="6"/>
  <c r="H359" i="6"/>
  <c r="G359" i="6"/>
  <c r="H358" i="6"/>
  <c r="G358" i="6"/>
  <c r="H357" i="6"/>
  <c r="G357" i="6"/>
  <c r="F357" i="6"/>
  <c r="H356" i="6"/>
  <c r="G356" i="6"/>
  <c r="H355" i="6"/>
  <c r="G355" i="6"/>
  <c r="F355" i="6"/>
  <c r="D349" i="6"/>
  <c r="D348" i="6"/>
  <c r="D347" i="6"/>
  <c r="D346" i="6"/>
  <c r="C345" i="6"/>
  <c r="AB344" i="6"/>
  <c r="AA344" i="6"/>
  <c r="Z344" i="6"/>
  <c r="Y344" i="6"/>
  <c r="X344" i="6"/>
  <c r="W344" i="6"/>
  <c r="V344" i="6"/>
  <c r="U344" i="6"/>
  <c r="T344" i="6"/>
  <c r="H344" i="6"/>
  <c r="G344" i="6"/>
  <c r="F344" i="6"/>
  <c r="E344" i="6"/>
  <c r="C344" i="6"/>
  <c r="D344" i="6"/>
  <c r="B344" i="6"/>
  <c r="D343" i="6"/>
  <c r="AB342" i="6"/>
  <c r="AA342" i="6"/>
  <c r="Z342" i="6"/>
  <c r="Y342" i="6"/>
  <c r="X342" i="6"/>
  <c r="W342" i="6"/>
  <c r="V342" i="6"/>
  <c r="U342" i="6"/>
  <c r="T342" i="6"/>
  <c r="H342" i="6"/>
  <c r="G342" i="6"/>
  <c r="F342" i="6"/>
  <c r="E342" i="6"/>
  <c r="C342" i="6"/>
  <c r="D342" i="6"/>
  <c r="B342" i="6"/>
  <c r="D341" i="6"/>
  <c r="AB340" i="6"/>
  <c r="AA340" i="6"/>
  <c r="Z340" i="6"/>
  <c r="Y340" i="6"/>
  <c r="X340" i="6"/>
  <c r="W340" i="6"/>
  <c r="V340" i="6"/>
  <c r="U340" i="6"/>
  <c r="T340" i="6"/>
  <c r="H340" i="6"/>
  <c r="G340" i="6"/>
  <c r="F340" i="6"/>
  <c r="E340" i="6"/>
  <c r="C340" i="6"/>
  <c r="D340" i="6"/>
  <c r="B340" i="6"/>
  <c r="H339" i="6"/>
  <c r="G339" i="6"/>
  <c r="H338" i="6"/>
  <c r="G338" i="6"/>
  <c r="H337" i="6"/>
  <c r="G337" i="6"/>
  <c r="F337" i="6"/>
  <c r="H336" i="6"/>
  <c r="G336" i="6"/>
  <c r="H335" i="6"/>
  <c r="G335" i="6"/>
  <c r="F335" i="6"/>
  <c r="D329" i="6"/>
  <c r="D328" i="6"/>
  <c r="D327" i="6"/>
  <c r="D326" i="6"/>
  <c r="AB325" i="6"/>
  <c r="AA325" i="6"/>
  <c r="Z325" i="6"/>
  <c r="Y325" i="6"/>
  <c r="X325" i="6"/>
  <c r="W325" i="6"/>
  <c r="V325" i="6"/>
  <c r="U325" i="6"/>
  <c r="T325" i="6"/>
  <c r="H325" i="6"/>
  <c r="G325" i="6"/>
  <c r="F325" i="6"/>
  <c r="E325" i="6"/>
  <c r="C325" i="6"/>
  <c r="D325" i="6"/>
  <c r="B325" i="6"/>
  <c r="H324" i="6"/>
  <c r="G324" i="6"/>
  <c r="H323" i="6"/>
  <c r="G323" i="6"/>
  <c r="H322" i="6"/>
  <c r="G322" i="6"/>
  <c r="F322" i="6"/>
  <c r="H321" i="6"/>
  <c r="G321" i="6"/>
  <c r="H320" i="6"/>
  <c r="G320" i="6"/>
  <c r="F320" i="6"/>
  <c r="D319" i="6"/>
  <c r="D318" i="6"/>
  <c r="D317" i="6"/>
  <c r="D316" i="6"/>
  <c r="AB315" i="6"/>
  <c r="AA315" i="6"/>
  <c r="Z315" i="6"/>
  <c r="Y315" i="6"/>
  <c r="X315" i="6"/>
  <c r="W315" i="6"/>
  <c r="V315" i="6"/>
  <c r="U315" i="6"/>
  <c r="T315" i="6"/>
  <c r="H315" i="6"/>
  <c r="G315" i="6"/>
  <c r="F315" i="6"/>
  <c r="E315" i="6"/>
  <c r="C315" i="6"/>
  <c r="D315" i="6"/>
  <c r="B315" i="6"/>
  <c r="H314" i="6"/>
  <c r="G314" i="6"/>
  <c r="H313" i="6"/>
  <c r="G313" i="6"/>
  <c r="H312" i="6"/>
  <c r="G312" i="6"/>
  <c r="F312" i="6"/>
  <c r="H311" i="6"/>
  <c r="G311" i="6"/>
  <c r="H310" i="6"/>
  <c r="G310" i="6"/>
  <c r="F310" i="6"/>
  <c r="D309" i="6"/>
  <c r="D308" i="6"/>
  <c r="D307" i="6"/>
  <c r="D306" i="6"/>
  <c r="C305" i="6"/>
  <c r="AB304" i="6"/>
  <c r="AA304" i="6"/>
  <c r="Z304" i="6"/>
  <c r="Y304" i="6"/>
  <c r="X304" i="6"/>
  <c r="W304" i="6"/>
  <c r="V304" i="6"/>
  <c r="U304" i="6"/>
  <c r="T304" i="6"/>
  <c r="H304" i="6"/>
  <c r="G304" i="6"/>
  <c r="F304" i="6"/>
  <c r="E304" i="6"/>
  <c r="C304" i="6"/>
  <c r="D304" i="6"/>
  <c r="B304" i="6"/>
  <c r="H303" i="6"/>
  <c r="G303" i="6"/>
  <c r="H302" i="6"/>
  <c r="G302" i="6"/>
  <c r="F302" i="6"/>
  <c r="H301" i="6"/>
  <c r="G301" i="6"/>
  <c r="F301" i="6"/>
  <c r="D300" i="6"/>
  <c r="D299" i="6"/>
  <c r="D298" i="6"/>
  <c r="D297" i="6"/>
  <c r="C296" i="6"/>
  <c r="AB295" i="6"/>
  <c r="AA295" i="6"/>
  <c r="Z295" i="6"/>
  <c r="Y295" i="6"/>
  <c r="X295" i="6"/>
  <c r="W295" i="6"/>
  <c r="V295" i="6"/>
  <c r="U295" i="6"/>
  <c r="T295" i="6"/>
  <c r="H295" i="6"/>
  <c r="G295" i="6"/>
  <c r="F295" i="6"/>
  <c r="E295" i="6"/>
  <c r="C295" i="6"/>
  <c r="D295" i="6"/>
  <c r="B295" i="6"/>
  <c r="D294" i="6"/>
  <c r="AB293" i="6"/>
  <c r="AA293" i="6"/>
  <c r="Z293" i="6"/>
  <c r="Y293" i="6"/>
  <c r="X293" i="6"/>
  <c r="W293" i="6"/>
  <c r="V293" i="6"/>
  <c r="U293" i="6"/>
  <c r="T293" i="6"/>
  <c r="H293" i="6"/>
  <c r="G293" i="6"/>
  <c r="F293" i="6"/>
  <c r="E293" i="6"/>
  <c r="C293" i="6"/>
  <c r="D293" i="6"/>
  <c r="B293" i="6"/>
  <c r="D292" i="6"/>
  <c r="AB291" i="6"/>
  <c r="AA291" i="6"/>
  <c r="Z291" i="6"/>
  <c r="Y291" i="6"/>
  <c r="X291" i="6"/>
  <c r="W291" i="6"/>
  <c r="V291" i="6"/>
  <c r="U291" i="6"/>
  <c r="T291" i="6"/>
  <c r="H291" i="6"/>
  <c r="G291" i="6"/>
  <c r="F291" i="6"/>
  <c r="E291" i="6"/>
  <c r="C291" i="6"/>
  <c r="D291" i="6"/>
  <c r="B291" i="6"/>
  <c r="H290" i="6"/>
  <c r="G290" i="6"/>
  <c r="H289" i="6"/>
  <c r="G289" i="6"/>
  <c r="F289" i="6"/>
  <c r="H288" i="6"/>
  <c r="G288" i="6"/>
  <c r="F288" i="6"/>
  <c r="D287" i="6"/>
  <c r="D286" i="6"/>
  <c r="D285" i="6"/>
  <c r="D284" i="6"/>
  <c r="C283" i="6"/>
  <c r="AB282" i="6"/>
  <c r="AA282" i="6"/>
  <c r="Z282" i="6"/>
  <c r="Y282" i="6"/>
  <c r="X282" i="6"/>
  <c r="W282" i="6"/>
  <c r="V282" i="6"/>
  <c r="U282" i="6"/>
  <c r="T282" i="6"/>
  <c r="H282" i="6"/>
  <c r="G282" i="6"/>
  <c r="F282" i="6"/>
  <c r="E282" i="6"/>
  <c r="C282" i="6"/>
  <c r="D282" i="6"/>
  <c r="B282" i="6"/>
  <c r="D281" i="6"/>
  <c r="AB280" i="6"/>
  <c r="AA280" i="6"/>
  <c r="Z280" i="6"/>
  <c r="Y280" i="6"/>
  <c r="X280" i="6"/>
  <c r="W280" i="6"/>
  <c r="V280" i="6"/>
  <c r="U280" i="6"/>
  <c r="T280" i="6"/>
  <c r="H280" i="6"/>
  <c r="G280" i="6"/>
  <c r="F280" i="6"/>
  <c r="E280" i="6"/>
  <c r="C280" i="6"/>
  <c r="D280" i="6"/>
  <c r="B280" i="6"/>
  <c r="D279" i="6"/>
  <c r="AB278" i="6"/>
  <c r="AA278" i="6"/>
  <c r="Z278" i="6"/>
  <c r="Y278" i="6"/>
  <c r="X278" i="6"/>
  <c r="W278" i="6"/>
  <c r="V278" i="6"/>
  <c r="U278" i="6"/>
  <c r="T278" i="6"/>
  <c r="H278" i="6"/>
  <c r="G278" i="6"/>
  <c r="F278" i="6"/>
  <c r="E278" i="6"/>
  <c r="C278" i="6"/>
  <c r="D278" i="6"/>
  <c r="B278" i="6"/>
  <c r="H277" i="6"/>
  <c r="G277" i="6"/>
  <c r="H276" i="6"/>
  <c r="G276" i="6"/>
  <c r="H275" i="6"/>
  <c r="G275" i="6"/>
  <c r="F275" i="6"/>
  <c r="H274" i="6"/>
  <c r="G274" i="6"/>
  <c r="H273" i="6"/>
  <c r="G273" i="6"/>
  <c r="F273" i="6"/>
  <c r="D267" i="6"/>
  <c r="D266" i="6"/>
  <c r="D265" i="6"/>
  <c r="D264" i="6"/>
  <c r="C263" i="6"/>
  <c r="AB262" i="6"/>
  <c r="AA262" i="6"/>
  <c r="Z262" i="6"/>
  <c r="Y262" i="6"/>
  <c r="X262" i="6"/>
  <c r="W262" i="6"/>
  <c r="V262" i="6"/>
  <c r="U262" i="6"/>
  <c r="T262" i="6"/>
  <c r="H262" i="6"/>
  <c r="G262" i="6"/>
  <c r="F262" i="6"/>
  <c r="E262" i="6"/>
  <c r="C262" i="6"/>
  <c r="D262" i="6"/>
  <c r="B262" i="6"/>
  <c r="H261" i="6"/>
  <c r="G261" i="6"/>
  <c r="H260" i="6"/>
  <c r="G260" i="6"/>
  <c r="H259" i="6"/>
  <c r="G259" i="6"/>
  <c r="F259" i="6"/>
  <c r="H258" i="6"/>
  <c r="G258" i="6"/>
  <c r="H257" i="6"/>
  <c r="G257" i="6"/>
  <c r="F257" i="6"/>
  <c r="D251" i="6"/>
  <c r="D250" i="6"/>
  <c r="D249" i="6"/>
  <c r="D248" i="6"/>
  <c r="C247" i="6"/>
  <c r="AB246" i="6"/>
  <c r="AA246" i="6"/>
  <c r="Z246" i="6"/>
  <c r="Y246" i="6"/>
  <c r="X246" i="6"/>
  <c r="W246" i="6"/>
  <c r="V246" i="6"/>
  <c r="U246" i="6"/>
  <c r="T246" i="6"/>
  <c r="H246" i="6"/>
  <c r="G246" i="6"/>
  <c r="F246" i="6"/>
  <c r="E246" i="6"/>
  <c r="C246" i="6"/>
  <c r="D246" i="6"/>
  <c r="B246" i="6"/>
  <c r="D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D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H241" i="6"/>
  <c r="G241" i="6"/>
  <c r="H240" i="6"/>
  <c r="G240" i="6"/>
  <c r="H239" i="6"/>
  <c r="G239" i="6"/>
  <c r="F239" i="6"/>
  <c r="H238" i="6"/>
  <c r="G238" i="6"/>
  <c r="H237" i="6"/>
  <c r="G237" i="6"/>
  <c r="F237" i="6"/>
  <c r="D236" i="6"/>
  <c r="D235" i="6"/>
  <c r="D234" i="6"/>
  <c r="D233" i="6"/>
  <c r="C232" i="6"/>
  <c r="AB231" i="6"/>
  <c r="AA231" i="6"/>
  <c r="Z231" i="6"/>
  <c r="Y231" i="6"/>
  <c r="X231" i="6"/>
  <c r="W231" i="6"/>
  <c r="V231" i="6"/>
  <c r="U231" i="6"/>
  <c r="T231" i="6"/>
  <c r="H231" i="6"/>
  <c r="G231" i="6"/>
  <c r="F231" i="6"/>
  <c r="E231" i="6"/>
  <c r="C231" i="6"/>
  <c r="D231" i="6"/>
  <c r="B231" i="6"/>
  <c r="D230" i="6"/>
  <c r="AB229" i="6"/>
  <c r="AA229" i="6"/>
  <c r="Z229" i="6"/>
  <c r="Y229" i="6"/>
  <c r="X229" i="6"/>
  <c r="W229" i="6"/>
  <c r="V229" i="6"/>
  <c r="U229" i="6"/>
  <c r="T229" i="6"/>
  <c r="H229" i="6"/>
  <c r="G229" i="6"/>
  <c r="F229" i="6"/>
  <c r="E229" i="6"/>
  <c r="C229" i="6"/>
  <c r="D229" i="6"/>
  <c r="B229" i="6"/>
  <c r="D228" i="6"/>
  <c r="AB227" i="6"/>
  <c r="AA227" i="6"/>
  <c r="Z227" i="6"/>
  <c r="Y227" i="6"/>
  <c r="X227" i="6"/>
  <c r="W227" i="6"/>
  <c r="V227" i="6"/>
  <c r="U227" i="6"/>
  <c r="T227" i="6"/>
  <c r="H227" i="6"/>
  <c r="G227" i="6"/>
  <c r="F227" i="6"/>
  <c r="E227" i="6"/>
  <c r="C227" i="6"/>
  <c r="D227" i="6"/>
  <c r="B227" i="6"/>
  <c r="D226" i="6"/>
  <c r="AB225" i="6"/>
  <c r="AA225" i="6"/>
  <c r="Z225" i="6"/>
  <c r="Y225" i="6"/>
  <c r="X225" i="6"/>
  <c r="W225" i="6"/>
  <c r="V225" i="6"/>
  <c r="U225" i="6"/>
  <c r="T225" i="6"/>
  <c r="H225" i="6"/>
  <c r="G225" i="6"/>
  <c r="F225" i="6"/>
  <c r="E225" i="6"/>
  <c r="C225" i="6"/>
  <c r="D225" i="6"/>
  <c r="B225" i="6"/>
  <c r="H224" i="6"/>
  <c r="G224" i="6"/>
  <c r="H223" i="6"/>
  <c r="G223" i="6"/>
  <c r="H222" i="6"/>
  <c r="G222" i="6"/>
  <c r="F222" i="6"/>
  <c r="H221" i="6"/>
  <c r="G221" i="6"/>
  <c r="H220" i="6"/>
  <c r="G220" i="6"/>
  <c r="F220" i="6"/>
  <c r="D214" i="6"/>
  <c r="D213" i="6"/>
  <c r="D212" i="6"/>
  <c r="D211" i="6"/>
  <c r="C210" i="6"/>
  <c r="AB209" i="6"/>
  <c r="AA209" i="6"/>
  <c r="Z209" i="6"/>
  <c r="Y209" i="6"/>
  <c r="X209" i="6"/>
  <c r="W209" i="6"/>
  <c r="V209" i="6"/>
  <c r="U209" i="6"/>
  <c r="T209" i="6"/>
  <c r="H209" i="6"/>
  <c r="G209" i="6"/>
  <c r="F209" i="6"/>
  <c r="E209" i="6"/>
  <c r="C209" i="6"/>
  <c r="D209" i="6"/>
  <c r="B209" i="6"/>
  <c r="H208" i="6"/>
  <c r="G208" i="6"/>
  <c r="H207" i="6"/>
  <c r="G207" i="6"/>
  <c r="H206" i="6"/>
  <c r="G206" i="6"/>
  <c r="F206" i="6"/>
  <c r="H205" i="6"/>
  <c r="G205" i="6"/>
  <c r="H204" i="6"/>
  <c r="G204" i="6"/>
  <c r="F204" i="6"/>
  <c r="D198" i="6"/>
  <c r="D197" i="6"/>
  <c r="D196" i="6"/>
  <c r="D195" i="6"/>
  <c r="C194" i="6"/>
  <c r="AB193" i="6"/>
  <c r="AA193" i="6"/>
  <c r="Z193" i="6"/>
  <c r="Y193" i="6"/>
  <c r="X193" i="6"/>
  <c r="W193" i="6"/>
  <c r="V193" i="6"/>
  <c r="U193" i="6"/>
  <c r="T193" i="6"/>
  <c r="H193" i="6"/>
  <c r="G193" i="6"/>
  <c r="F193" i="6"/>
  <c r="E193" i="6"/>
  <c r="C193" i="6"/>
  <c r="D193" i="6"/>
  <c r="B193" i="6"/>
  <c r="D192" i="6"/>
  <c r="AB191" i="6"/>
  <c r="AA191" i="6"/>
  <c r="Z191" i="6"/>
  <c r="Y191" i="6"/>
  <c r="X191" i="6"/>
  <c r="W191" i="6"/>
  <c r="V191" i="6"/>
  <c r="U191" i="6"/>
  <c r="T191" i="6"/>
  <c r="H191" i="6"/>
  <c r="G191" i="6"/>
  <c r="F191" i="6"/>
  <c r="E191" i="6"/>
  <c r="C191" i="6"/>
  <c r="D191" i="6"/>
  <c r="B191" i="6"/>
  <c r="D190" i="6"/>
  <c r="AB189" i="6"/>
  <c r="AA189" i="6"/>
  <c r="Z189" i="6"/>
  <c r="Y189" i="6"/>
  <c r="X189" i="6"/>
  <c r="W189" i="6"/>
  <c r="V189" i="6"/>
  <c r="U189" i="6"/>
  <c r="T189" i="6"/>
  <c r="H189" i="6"/>
  <c r="G189" i="6"/>
  <c r="F189" i="6"/>
  <c r="E189" i="6"/>
  <c r="C189" i="6"/>
  <c r="D189" i="6"/>
  <c r="B189" i="6"/>
  <c r="H188" i="6"/>
  <c r="G188" i="6"/>
  <c r="H187" i="6"/>
  <c r="G187" i="6"/>
  <c r="H186" i="6"/>
  <c r="G186" i="6"/>
  <c r="F186" i="6"/>
  <c r="H185" i="6"/>
  <c r="G185" i="6"/>
  <c r="H184" i="6"/>
  <c r="G184" i="6"/>
  <c r="F184" i="6"/>
  <c r="D178" i="6"/>
  <c r="D177" i="6"/>
  <c r="D176" i="6"/>
  <c r="D175" i="6"/>
  <c r="C174" i="6"/>
  <c r="AB173" i="6"/>
  <c r="AA173" i="6"/>
  <c r="Z173" i="6"/>
  <c r="Y173" i="6"/>
  <c r="X173" i="6"/>
  <c r="W173" i="6"/>
  <c r="V173" i="6"/>
  <c r="U173" i="6"/>
  <c r="T173" i="6"/>
  <c r="H173" i="6"/>
  <c r="G173" i="6"/>
  <c r="F173" i="6"/>
  <c r="E173" i="6"/>
  <c r="C173" i="6"/>
  <c r="D173" i="6"/>
  <c r="B173" i="6"/>
  <c r="H172" i="6"/>
  <c r="G172" i="6"/>
  <c r="H171" i="6"/>
  <c r="G171" i="6"/>
  <c r="H170" i="6"/>
  <c r="G170" i="6"/>
  <c r="F170" i="6"/>
  <c r="H169" i="6"/>
  <c r="G169" i="6"/>
  <c r="H168" i="6"/>
  <c r="G168" i="6"/>
  <c r="F168" i="6"/>
  <c r="D167" i="6"/>
  <c r="D166" i="6"/>
  <c r="D165" i="6"/>
  <c r="D164" i="6"/>
  <c r="C163" i="6"/>
  <c r="AB162" i="6"/>
  <c r="AA162" i="6"/>
  <c r="Z162" i="6"/>
  <c r="Y162" i="6"/>
  <c r="X162" i="6"/>
  <c r="W162" i="6"/>
  <c r="V162" i="6"/>
  <c r="U162" i="6"/>
  <c r="T162" i="6"/>
  <c r="H162" i="6"/>
  <c r="G162" i="6"/>
  <c r="F162" i="6"/>
  <c r="E162" i="6"/>
  <c r="C162" i="6"/>
  <c r="D162" i="6"/>
  <c r="B162" i="6"/>
  <c r="D161" i="6"/>
  <c r="AB160" i="6"/>
  <c r="AA160" i="6"/>
  <c r="Z160" i="6"/>
  <c r="Y160" i="6"/>
  <c r="X160" i="6"/>
  <c r="W160" i="6"/>
  <c r="V160" i="6"/>
  <c r="U160" i="6"/>
  <c r="T160" i="6"/>
  <c r="H160" i="6"/>
  <c r="G160" i="6"/>
  <c r="F160" i="6"/>
  <c r="E160" i="6"/>
  <c r="C160" i="6"/>
  <c r="D160" i="6"/>
  <c r="B160" i="6"/>
  <c r="H159" i="6"/>
  <c r="G159" i="6"/>
  <c r="H158" i="6"/>
  <c r="G158" i="6"/>
  <c r="H157" i="6"/>
  <c r="G157" i="6"/>
  <c r="F157" i="6"/>
  <c r="H156" i="6"/>
  <c r="G156" i="6"/>
  <c r="H155" i="6"/>
  <c r="G155" i="6"/>
  <c r="F155" i="6"/>
  <c r="D149" i="6"/>
  <c r="D148" i="6"/>
  <c r="D147" i="6"/>
  <c r="D146" i="6"/>
  <c r="C145" i="6"/>
  <c r="AB144" i="6"/>
  <c r="AA144" i="6"/>
  <c r="Z144" i="6"/>
  <c r="Y144" i="6"/>
  <c r="X144" i="6"/>
  <c r="W144" i="6"/>
  <c r="V144" i="6"/>
  <c r="U144" i="6"/>
  <c r="T144" i="6"/>
  <c r="H144" i="6"/>
  <c r="G144" i="6"/>
  <c r="F144" i="6"/>
  <c r="E144" i="6"/>
  <c r="C144" i="6"/>
  <c r="D144" i="6"/>
  <c r="B144" i="6"/>
  <c r="D143" i="6"/>
  <c r="AB142" i="6"/>
  <c r="AA142" i="6"/>
  <c r="Z142" i="6"/>
  <c r="Y142" i="6"/>
  <c r="X142" i="6"/>
  <c r="W142" i="6"/>
  <c r="V142" i="6"/>
  <c r="U142" i="6"/>
  <c r="T142" i="6"/>
  <c r="H142" i="6"/>
  <c r="G142" i="6"/>
  <c r="F142" i="6"/>
  <c r="E142" i="6"/>
  <c r="C142" i="6"/>
  <c r="D142" i="6"/>
  <c r="B142" i="6"/>
  <c r="D141" i="6"/>
  <c r="AB140" i="6"/>
  <c r="AA140" i="6"/>
  <c r="Z140" i="6"/>
  <c r="Y140" i="6"/>
  <c r="X140" i="6"/>
  <c r="W140" i="6"/>
  <c r="V140" i="6"/>
  <c r="U140" i="6"/>
  <c r="T140" i="6"/>
  <c r="H140" i="6"/>
  <c r="G140" i="6"/>
  <c r="F140" i="6"/>
  <c r="E140" i="6"/>
  <c r="C140" i="6"/>
  <c r="D140" i="6"/>
  <c r="B140" i="6"/>
  <c r="H139" i="6"/>
  <c r="G139" i="6"/>
  <c r="H138" i="6"/>
  <c r="G138" i="6"/>
  <c r="H137" i="6"/>
  <c r="G137" i="6"/>
  <c r="F137" i="6"/>
  <c r="H136" i="6"/>
  <c r="G136" i="6"/>
  <c r="H135" i="6"/>
  <c r="G135" i="6"/>
  <c r="F135" i="6"/>
  <c r="D134" i="6"/>
  <c r="D133" i="6"/>
  <c r="D132" i="6"/>
  <c r="D131" i="6"/>
  <c r="AB130" i="6"/>
  <c r="AA130" i="6"/>
  <c r="Z130" i="6"/>
  <c r="Y130" i="6"/>
  <c r="X130" i="6"/>
  <c r="W130" i="6"/>
  <c r="V130" i="6"/>
  <c r="U130" i="6"/>
  <c r="T130" i="6"/>
  <c r="H130" i="6"/>
  <c r="G130" i="6"/>
  <c r="F130" i="6"/>
  <c r="E130" i="6"/>
  <c r="C130" i="6"/>
  <c r="D130" i="6"/>
  <c r="B130" i="6"/>
  <c r="D129" i="6"/>
  <c r="AB128" i="6"/>
  <c r="AA128" i="6"/>
  <c r="Z128" i="6"/>
  <c r="Y128" i="6"/>
  <c r="X128" i="6"/>
  <c r="W128" i="6"/>
  <c r="V128" i="6"/>
  <c r="U128" i="6"/>
  <c r="T128" i="6"/>
  <c r="H128" i="6"/>
  <c r="G128" i="6"/>
  <c r="F128" i="6"/>
  <c r="E128" i="6"/>
  <c r="C128" i="6"/>
  <c r="D128" i="6"/>
  <c r="B128" i="6"/>
  <c r="D127" i="6"/>
  <c r="AB126" i="6"/>
  <c r="AA126" i="6"/>
  <c r="Z126" i="6"/>
  <c r="Y126" i="6"/>
  <c r="X126" i="6"/>
  <c r="W126" i="6"/>
  <c r="V126" i="6"/>
  <c r="U126" i="6"/>
  <c r="T126" i="6"/>
  <c r="H126" i="6"/>
  <c r="G126" i="6"/>
  <c r="F126" i="6"/>
  <c r="E126" i="6"/>
  <c r="C126" i="6"/>
  <c r="D126" i="6"/>
  <c r="B126" i="6"/>
  <c r="D125" i="6"/>
  <c r="AB124" i="6"/>
  <c r="AA124" i="6"/>
  <c r="Z124" i="6"/>
  <c r="Y124" i="6"/>
  <c r="X124" i="6"/>
  <c r="W124" i="6"/>
  <c r="V124" i="6"/>
  <c r="U124" i="6"/>
  <c r="T124" i="6"/>
  <c r="H124" i="6"/>
  <c r="G124" i="6"/>
  <c r="F124" i="6"/>
  <c r="E124" i="6"/>
  <c r="C124" i="6"/>
  <c r="D124" i="6"/>
  <c r="B124" i="6"/>
  <c r="D123" i="6"/>
  <c r="AB122" i="6"/>
  <c r="AA122" i="6"/>
  <c r="Z122" i="6"/>
  <c r="Y122" i="6"/>
  <c r="X122" i="6"/>
  <c r="W122" i="6"/>
  <c r="V122" i="6"/>
  <c r="U122" i="6"/>
  <c r="T122" i="6"/>
  <c r="H122" i="6"/>
  <c r="G122" i="6"/>
  <c r="F122" i="6"/>
  <c r="E122" i="6"/>
  <c r="C122" i="6"/>
  <c r="D122" i="6"/>
  <c r="B122" i="6"/>
  <c r="D121" i="6"/>
  <c r="AB120" i="6"/>
  <c r="AA120" i="6"/>
  <c r="Z120" i="6"/>
  <c r="Y120" i="6"/>
  <c r="X120" i="6"/>
  <c r="W120" i="6"/>
  <c r="V120" i="6"/>
  <c r="U120" i="6"/>
  <c r="T120" i="6"/>
  <c r="H120" i="6"/>
  <c r="G120" i="6"/>
  <c r="F120" i="6"/>
  <c r="E120" i="6"/>
  <c r="C120" i="6"/>
  <c r="D120" i="6"/>
  <c r="B120" i="6"/>
  <c r="D119" i="6"/>
  <c r="AB118" i="6"/>
  <c r="AA118" i="6"/>
  <c r="Z118" i="6"/>
  <c r="Y118" i="6"/>
  <c r="X118" i="6"/>
  <c r="W118" i="6"/>
  <c r="V118" i="6"/>
  <c r="U118" i="6"/>
  <c r="T118" i="6"/>
  <c r="H118" i="6"/>
  <c r="G118" i="6"/>
  <c r="F118" i="6"/>
  <c r="E118" i="6"/>
  <c r="C118" i="6"/>
  <c r="D118" i="6"/>
  <c r="B118" i="6"/>
  <c r="D117" i="6"/>
  <c r="AB116" i="6"/>
  <c r="AA116" i="6"/>
  <c r="Z116" i="6"/>
  <c r="Y116" i="6"/>
  <c r="X116" i="6"/>
  <c r="W116" i="6"/>
  <c r="V116" i="6"/>
  <c r="U116" i="6"/>
  <c r="T116" i="6"/>
  <c r="H116" i="6"/>
  <c r="G116" i="6"/>
  <c r="F116" i="6"/>
  <c r="E116" i="6"/>
  <c r="C116" i="6"/>
  <c r="D116" i="6"/>
  <c r="B116" i="6"/>
  <c r="D115" i="6"/>
  <c r="AB114" i="6"/>
  <c r="AA114" i="6"/>
  <c r="Z114" i="6"/>
  <c r="Y114" i="6"/>
  <c r="X114" i="6"/>
  <c r="W114" i="6"/>
  <c r="V114" i="6"/>
  <c r="U114" i="6"/>
  <c r="T114" i="6"/>
  <c r="H114" i="6"/>
  <c r="G114" i="6"/>
  <c r="F114" i="6"/>
  <c r="E114" i="6"/>
  <c r="C114" i="6"/>
  <c r="D114" i="6"/>
  <c r="B114" i="6"/>
  <c r="H113" i="6"/>
  <c r="G113" i="6"/>
  <c r="H112" i="6"/>
  <c r="G112" i="6"/>
  <c r="H111" i="6"/>
  <c r="G111" i="6"/>
  <c r="F111" i="6"/>
  <c r="H110" i="6"/>
  <c r="G110" i="6"/>
  <c r="H109" i="6"/>
  <c r="G109" i="6"/>
  <c r="F109" i="6"/>
  <c r="D103" i="6"/>
  <c r="D102" i="6"/>
  <c r="D101" i="6"/>
  <c r="D100" i="6"/>
  <c r="C99" i="6"/>
  <c r="AB98" i="6"/>
  <c r="AA98" i="6"/>
  <c r="Z98" i="6"/>
  <c r="Y98" i="6"/>
  <c r="X98" i="6"/>
  <c r="W98" i="6"/>
  <c r="V98" i="6"/>
  <c r="U98" i="6"/>
  <c r="T98" i="6"/>
  <c r="H98" i="6"/>
  <c r="G98" i="6"/>
  <c r="F98" i="6"/>
  <c r="E98" i="6"/>
  <c r="C98" i="6"/>
  <c r="D98" i="6"/>
  <c r="B98" i="6"/>
  <c r="H97" i="6"/>
  <c r="G97" i="6"/>
  <c r="H96" i="6"/>
  <c r="G96" i="6"/>
  <c r="H95" i="6"/>
  <c r="G95" i="6"/>
  <c r="F95" i="6"/>
  <c r="H94" i="6"/>
  <c r="G94" i="6"/>
  <c r="H93" i="6"/>
  <c r="G93" i="6"/>
  <c r="F93" i="6"/>
  <c r="D92" i="6"/>
  <c r="D91" i="6"/>
  <c r="D90" i="6"/>
  <c r="D89" i="6"/>
  <c r="C88" i="6"/>
  <c r="AB87" i="6"/>
  <c r="AA87" i="6"/>
  <c r="Z87" i="6"/>
  <c r="Y87" i="6"/>
  <c r="X87" i="6"/>
  <c r="W87" i="6"/>
  <c r="V87" i="6"/>
  <c r="U87" i="6"/>
  <c r="T87" i="6"/>
  <c r="H87" i="6"/>
  <c r="G87" i="6"/>
  <c r="F87" i="6"/>
  <c r="E87" i="6"/>
  <c r="C87" i="6"/>
  <c r="D87" i="6"/>
  <c r="B87" i="6"/>
  <c r="H86" i="6"/>
  <c r="G86" i="6"/>
  <c r="H85" i="6"/>
  <c r="G85" i="6"/>
  <c r="H84" i="6"/>
  <c r="G84" i="6"/>
  <c r="F84" i="6"/>
  <c r="H83" i="6"/>
  <c r="G83" i="6"/>
  <c r="H82" i="6"/>
  <c r="G82" i="6"/>
  <c r="F82" i="6"/>
  <c r="D81" i="6"/>
  <c r="D80" i="6"/>
  <c r="D79" i="6"/>
  <c r="D78" i="6"/>
  <c r="AB77" i="6"/>
  <c r="AA77" i="6"/>
  <c r="Z77" i="6"/>
  <c r="Y77" i="6"/>
  <c r="X77" i="6"/>
  <c r="W77" i="6"/>
  <c r="V77" i="6"/>
  <c r="U77" i="6"/>
  <c r="T77" i="6"/>
  <c r="H77" i="6"/>
  <c r="G77" i="6"/>
  <c r="F77" i="6"/>
  <c r="E77" i="6"/>
  <c r="C77" i="6"/>
  <c r="D77" i="6"/>
  <c r="B77" i="6"/>
  <c r="H76" i="6"/>
  <c r="G76" i="6"/>
  <c r="H75" i="6"/>
  <c r="G75" i="6"/>
  <c r="F75" i="6"/>
  <c r="H74" i="6"/>
  <c r="G74" i="6"/>
  <c r="F74" i="6"/>
  <c r="D73" i="6"/>
  <c r="D72" i="6"/>
  <c r="D71" i="6"/>
  <c r="D70" i="6"/>
  <c r="C69" i="6"/>
  <c r="AB68" i="6"/>
  <c r="AA68" i="6"/>
  <c r="Z68" i="6"/>
  <c r="Y68" i="6"/>
  <c r="X68" i="6"/>
  <c r="W68" i="6"/>
  <c r="V68" i="6"/>
  <c r="U68" i="6"/>
  <c r="T68" i="6"/>
  <c r="H68" i="6"/>
  <c r="G68" i="6"/>
  <c r="F68" i="6"/>
  <c r="E68" i="6"/>
  <c r="C68" i="6"/>
  <c r="D68" i="6"/>
  <c r="B68" i="6"/>
  <c r="H67" i="6"/>
  <c r="G67" i="6"/>
  <c r="H66" i="6"/>
  <c r="G66" i="6"/>
  <c r="H65" i="6"/>
  <c r="G65" i="6"/>
  <c r="F65" i="6"/>
  <c r="H64" i="6"/>
  <c r="G64" i="6"/>
  <c r="H63" i="6"/>
  <c r="G63" i="6"/>
  <c r="F63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720" i="5"/>
  <c r="AF314" i="5"/>
  <c r="J725" i="5"/>
  <c r="C725" i="5"/>
  <c r="J724" i="5"/>
  <c r="C724" i="5"/>
  <c r="J723" i="5"/>
  <c r="C723" i="5"/>
  <c r="I23" i="5"/>
  <c r="I22" i="5"/>
  <c r="G22" i="5" s="1"/>
  <c r="I21" i="5"/>
  <c r="I20" i="5"/>
  <c r="I19" i="5"/>
  <c r="I18" i="5"/>
  <c r="I17" i="5"/>
  <c r="A720" i="5"/>
  <c r="L718" i="5"/>
  <c r="Q718" i="5" s="1"/>
  <c r="Z718" i="5"/>
  <c r="Y718" i="5"/>
  <c r="X718" i="5"/>
  <c r="K717" i="5"/>
  <c r="J718" i="5" s="1"/>
  <c r="P718" i="5" s="1"/>
  <c r="H717" i="5"/>
  <c r="G718" i="5" s="1"/>
  <c r="O718" i="5" s="1"/>
  <c r="J717" i="5"/>
  <c r="G717" i="5"/>
  <c r="F717" i="5"/>
  <c r="V717" i="5"/>
  <c r="T717" i="5"/>
  <c r="U717" i="5"/>
  <c r="S717" i="5"/>
  <c r="E717" i="5"/>
  <c r="D717" i="5"/>
  <c r="I717" i="5"/>
  <c r="C717" i="5"/>
  <c r="B717" i="5"/>
  <c r="A717" i="5"/>
  <c r="L716" i="5"/>
  <c r="Q716" i="5" s="1"/>
  <c r="Z716" i="5"/>
  <c r="Y716" i="5"/>
  <c r="X716" i="5"/>
  <c r="K715" i="5"/>
  <c r="J716" i="5" s="1"/>
  <c r="P716" i="5" s="1"/>
  <c r="H715" i="5"/>
  <c r="G716" i="5" s="1"/>
  <c r="O716" i="5" s="1"/>
  <c r="J715" i="5"/>
  <c r="G715" i="5"/>
  <c r="F715" i="5"/>
  <c r="V715" i="5"/>
  <c r="T715" i="5"/>
  <c r="U715" i="5"/>
  <c r="S715" i="5"/>
  <c r="E715" i="5"/>
  <c r="D715" i="5"/>
  <c r="I715" i="5"/>
  <c r="C715" i="5"/>
  <c r="B715" i="5"/>
  <c r="A715" i="5"/>
  <c r="L714" i="5"/>
  <c r="Q714" i="5" s="1"/>
  <c r="Z714" i="5"/>
  <c r="Y714" i="5"/>
  <c r="W714" i="5"/>
  <c r="L713" i="5"/>
  <c r="G713" i="5"/>
  <c r="E713" i="5"/>
  <c r="J712" i="5"/>
  <c r="E712" i="5"/>
  <c r="J711" i="5"/>
  <c r="E711" i="5"/>
  <c r="K710" i="5"/>
  <c r="J710" i="5"/>
  <c r="H710" i="5"/>
  <c r="R710" i="5" s="1"/>
  <c r="G710" i="5"/>
  <c r="F710" i="5"/>
  <c r="K709" i="5"/>
  <c r="J709" i="5"/>
  <c r="H709" i="5"/>
  <c r="G709" i="5"/>
  <c r="F709" i="5"/>
  <c r="K708" i="5"/>
  <c r="J708" i="5"/>
  <c r="H708" i="5"/>
  <c r="G708" i="5"/>
  <c r="F708" i="5"/>
  <c r="C707" i="5"/>
  <c r="V706" i="5"/>
  <c r="K712" i="5" s="1"/>
  <c r="T706" i="5"/>
  <c r="K711" i="5" s="1"/>
  <c r="U706" i="5"/>
  <c r="H712" i="5" s="1"/>
  <c r="S706" i="5"/>
  <c r="H711" i="5" s="1"/>
  <c r="F706" i="5"/>
  <c r="E706" i="5"/>
  <c r="D706" i="5"/>
  <c r="I706" i="5"/>
  <c r="C706" i="5"/>
  <c r="B706" i="5"/>
  <c r="A706" i="5"/>
  <c r="L705" i="5"/>
  <c r="Q705" i="5" s="1"/>
  <c r="Z705" i="5"/>
  <c r="Y705" i="5"/>
  <c r="X705" i="5"/>
  <c r="L704" i="5"/>
  <c r="G704" i="5"/>
  <c r="E704" i="5"/>
  <c r="J703" i="5"/>
  <c r="E703" i="5"/>
  <c r="J702" i="5"/>
  <c r="E702" i="5"/>
  <c r="K701" i="5"/>
  <c r="J701" i="5"/>
  <c r="H701" i="5"/>
  <c r="R701" i="5" s="1"/>
  <c r="G701" i="5"/>
  <c r="F701" i="5"/>
  <c r="K700" i="5"/>
  <c r="J700" i="5"/>
  <c r="H700" i="5"/>
  <c r="G700" i="5"/>
  <c r="F700" i="5"/>
  <c r="K699" i="5"/>
  <c r="J699" i="5"/>
  <c r="H699" i="5"/>
  <c r="G699" i="5"/>
  <c r="F699" i="5"/>
  <c r="C698" i="5"/>
  <c r="V697" i="5"/>
  <c r="K703" i="5" s="1"/>
  <c r="T697" i="5"/>
  <c r="K702" i="5" s="1"/>
  <c r="U697" i="5"/>
  <c r="H703" i="5" s="1"/>
  <c r="S697" i="5"/>
  <c r="H702" i="5" s="1"/>
  <c r="F697" i="5"/>
  <c r="E697" i="5"/>
  <c r="D697" i="5"/>
  <c r="I697" i="5"/>
  <c r="C697" i="5"/>
  <c r="B697" i="5"/>
  <c r="A697" i="5"/>
  <c r="L696" i="5"/>
  <c r="Q696" i="5" s="1"/>
  <c r="Z696" i="5"/>
  <c r="Y696" i="5"/>
  <c r="W696" i="5"/>
  <c r="L695" i="5"/>
  <c r="G695" i="5"/>
  <c r="E695" i="5"/>
  <c r="J694" i="5"/>
  <c r="E694" i="5"/>
  <c r="J693" i="5"/>
  <c r="E693" i="5"/>
  <c r="K692" i="5"/>
  <c r="J692" i="5"/>
  <c r="H692" i="5"/>
  <c r="G692" i="5"/>
  <c r="F692" i="5"/>
  <c r="K691" i="5"/>
  <c r="J691" i="5"/>
  <c r="H691" i="5"/>
  <c r="R691" i="5" s="1"/>
  <c r="G691" i="5"/>
  <c r="F691" i="5"/>
  <c r="V690" i="5"/>
  <c r="K694" i="5" s="1"/>
  <c r="T690" i="5"/>
  <c r="K693" i="5" s="1"/>
  <c r="U690" i="5"/>
  <c r="H694" i="5" s="1"/>
  <c r="S690" i="5"/>
  <c r="H693" i="5" s="1"/>
  <c r="F690" i="5"/>
  <c r="E690" i="5"/>
  <c r="D690" i="5"/>
  <c r="I690" i="5"/>
  <c r="C690" i="5"/>
  <c r="B690" i="5"/>
  <c r="A690" i="5"/>
  <c r="L689" i="5"/>
  <c r="Q689" i="5" s="1"/>
  <c r="Z689" i="5"/>
  <c r="Y689" i="5"/>
  <c r="W689" i="5"/>
  <c r="L688" i="5"/>
  <c r="G688" i="5"/>
  <c r="E688" i="5"/>
  <c r="J687" i="5"/>
  <c r="E687" i="5"/>
  <c r="J686" i="5"/>
  <c r="E686" i="5"/>
  <c r="K685" i="5"/>
  <c r="J685" i="5"/>
  <c r="H685" i="5"/>
  <c r="G685" i="5"/>
  <c r="F685" i="5"/>
  <c r="V684" i="5"/>
  <c r="K687" i="5" s="1"/>
  <c r="T684" i="5"/>
  <c r="K686" i="5" s="1"/>
  <c r="U684" i="5"/>
  <c r="H687" i="5" s="1"/>
  <c r="S684" i="5"/>
  <c r="H686" i="5" s="1"/>
  <c r="F684" i="5"/>
  <c r="E684" i="5"/>
  <c r="D684" i="5"/>
  <c r="I684" i="5"/>
  <c r="C684" i="5"/>
  <c r="B684" i="5"/>
  <c r="A684" i="5"/>
  <c r="L683" i="5"/>
  <c r="Q683" i="5" s="1"/>
  <c r="Z683" i="5"/>
  <c r="Y683" i="5"/>
  <c r="W683" i="5"/>
  <c r="K682" i="5"/>
  <c r="J682" i="5"/>
  <c r="Z682" i="5"/>
  <c r="Y682" i="5"/>
  <c r="W682" i="5"/>
  <c r="H682" i="5"/>
  <c r="X682" i="5" s="1"/>
  <c r="F682" i="5"/>
  <c r="V682" i="5"/>
  <c r="T682" i="5"/>
  <c r="U682" i="5"/>
  <c r="S682" i="5"/>
  <c r="E682" i="5"/>
  <c r="D682" i="5"/>
  <c r="C682" i="5"/>
  <c r="B682" i="5"/>
  <c r="A682" i="5"/>
  <c r="L681" i="5"/>
  <c r="G681" i="5"/>
  <c r="E681" i="5"/>
  <c r="J680" i="5"/>
  <c r="E680" i="5"/>
  <c r="J679" i="5"/>
  <c r="E679" i="5"/>
  <c r="K678" i="5"/>
  <c r="J678" i="5"/>
  <c r="H678" i="5"/>
  <c r="G678" i="5"/>
  <c r="F678" i="5"/>
  <c r="K677" i="5"/>
  <c r="J677" i="5"/>
  <c r="H677" i="5"/>
  <c r="G677" i="5"/>
  <c r="F677" i="5"/>
  <c r="V676" i="5"/>
  <c r="T676" i="5"/>
  <c r="U676" i="5"/>
  <c r="S676" i="5"/>
  <c r="F676" i="5"/>
  <c r="E676" i="5"/>
  <c r="D676" i="5"/>
  <c r="I676" i="5"/>
  <c r="C676" i="5"/>
  <c r="B676" i="5"/>
  <c r="A676" i="5"/>
  <c r="L675" i="5"/>
  <c r="Q675" i="5" s="1"/>
  <c r="Z675" i="5"/>
  <c r="Y675" i="5"/>
  <c r="X675" i="5"/>
  <c r="L674" i="5"/>
  <c r="G674" i="5"/>
  <c r="E674" i="5"/>
  <c r="J673" i="5"/>
  <c r="F673" i="5"/>
  <c r="E673" i="5"/>
  <c r="J672" i="5"/>
  <c r="F672" i="5"/>
  <c r="E672" i="5"/>
  <c r="K671" i="5"/>
  <c r="J671" i="5"/>
  <c r="H671" i="5"/>
  <c r="G671" i="5"/>
  <c r="F671" i="5"/>
  <c r="K670" i="5"/>
  <c r="J670" i="5"/>
  <c r="H670" i="5"/>
  <c r="R670" i="5" s="1"/>
  <c r="G670" i="5"/>
  <c r="F670" i="5"/>
  <c r="C669" i="5"/>
  <c r="V668" i="5"/>
  <c r="K673" i="5" s="1"/>
  <c r="T668" i="5"/>
  <c r="K672" i="5" s="1"/>
  <c r="U668" i="5"/>
  <c r="H673" i="5" s="1"/>
  <c r="S668" i="5"/>
  <c r="H672" i="5" s="1"/>
  <c r="F668" i="5"/>
  <c r="E668" i="5"/>
  <c r="D668" i="5"/>
  <c r="I668" i="5"/>
  <c r="C668" i="5"/>
  <c r="B668" i="5"/>
  <c r="A668" i="5"/>
  <c r="L667" i="5"/>
  <c r="Q667" i="5" s="1"/>
  <c r="Z667" i="5"/>
  <c r="Y667" i="5"/>
  <c r="W667" i="5"/>
  <c r="K666" i="5"/>
  <c r="J666" i="5"/>
  <c r="Z666" i="5"/>
  <c r="Y666" i="5"/>
  <c r="W666" i="5"/>
  <c r="H666" i="5"/>
  <c r="X666" i="5" s="1"/>
  <c r="F666" i="5"/>
  <c r="V666" i="5"/>
  <c r="T666" i="5"/>
  <c r="U666" i="5"/>
  <c r="S666" i="5"/>
  <c r="E666" i="5"/>
  <c r="D666" i="5"/>
  <c r="C666" i="5"/>
  <c r="B666" i="5"/>
  <c r="A666" i="5"/>
  <c r="L665" i="5"/>
  <c r="G665" i="5"/>
  <c r="E665" i="5"/>
  <c r="J664" i="5"/>
  <c r="E664" i="5"/>
  <c r="J663" i="5"/>
  <c r="E663" i="5"/>
  <c r="K662" i="5"/>
  <c r="J662" i="5"/>
  <c r="H662" i="5"/>
  <c r="G662" i="5"/>
  <c r="F662" i="5"/>
  <c r="K661" i="5"/>
  <c r="J661" i="5"/>
  <c r="H661" i="5"/>
  <c r="R661" i="5" s="1"/>
  <c r="G661" i="5"/>
  <c r="F661" i="5"/>
  <c r="K660" i="5"/>
  <c r="J660" i="5"/>
  <c r="H660" i="5"/>
  <c r="G660" i="5"/>
  <c r="F660" i="5"/>
  <c r="K659" i="5"/>
  <c r="J659" i="5"/>
  <c r="H659" i="5"/>
  <c r="R659" i="5" s="1"/>
  <c r="G659" i="5"/>
  <c r="F659" i="5"/>
  <c r="C658" i="5"/>
  <c r="V657" i="5"/>
  <c r="T657" i="5"/>
  <c r="K663" i="5" s="1"/>
  <c r="U657" i="5"/>
  <c r="S657" i="5"/>
  <c r="F657" i="5"/>
  <c r="E657" i="5"/>
  <c r="D657" i="5"/>
  <c r="I657" i="5"/>
  <c r="C657" i="5"/>
  <c r="B657" i="5"/>
  <c r="A657" i="5"/>
  <c r="L656" i="5"/>
  <c r="Q656" i="5" s="1"/>
  <c r="Z656" i="5"/>
  <c r="Y656" i="5"/>
  <c r="W656" i="5"/>
  <c r="K655" i="5"/>
  <c r="J655" i="5"/>
  <c r="Z655" i="5"/>
  <c r="Y655" i="5"/>
  <c r="W655" i="5"/>
  <c r="H655" i="5"/>
  <c r="X655" i="5" s="1"/>
  <c r="F655" i="5"/>
  <c r="V655" i="5"/>
  <c r="T655" i="5"/>
  <c r="U655" i="5"/>
  <c r="S655" i="5"/>
  <c r="E655" i="5"/>
  <c r="D655" i="5"/>
  <c r="C655" i="5"/>
  <c r="B655" i="5"/>
  <c r="A655" i="5"/>
  <c r="L654" i="5"/>
  <c r="G654" i="5"/>
  <c r="E654" i="5"/>
  <c r="J653" i="5"/>
  <c r="E653" i="5"/>
  <c r="J652" i="5"/>
  <c r="E652" i="5"/>
  <c r="K651" i="5"/>
  <c r="J651" i="5"/>
  <c r="H651" i="5"/>
  <c r="G651" i="5"/>
  <c r="F651" i="5"/>
  <c r="K650" i="5"/>
  <c r="J650" i="5"/>
  <c r="H650" i="5"/>
  <c r="G650" i="5"/>
  <c r="F650" i="5"/>
  <c r="K649" i="5"/>
  <c r="J649" i="5"/>
  <c r="H649" i="5"/>
  <c r="R649" i="5" s="1"/>
  <c r="G649" i="5"/>
  <c r="F649" i="5"/>
  <c r="V648" i="5"/>
  <c r="T648" i="5"/>
  <c r="U648" i="5"/>
  <c r="S648" i="5"/>
  <c r="F648" i="5"/>
  <c r="E648" i="5"/>
  <c r="D648" i="5"/>
  <c r="I648" i="5"/>
  <c r="C648" i="5"/>
  <c r="B648" i="5"/>
  <c r="A648" i="5"/>
  <c r="L647" i="5"/>
  <c r="Q647" i="5" s="1"/>
  <c r="Z647" i="5"/>
  <c r="Y647" i="5"/>
  <c r="W647" i="5"/>
  <c r="K646" i="5"/>
  <c r="J646" i="5"/>
  <c r="Z646" i="5"/>
  <c r="Y646" i="5"/>
  <c r="W646" i="5"/>
  <c r="H646" i="5"/>
  <c r="X646" i="5" s="1"/>
  <c r="F646" i="5"/>
  <c r="V646" i="5"/>
  <c r="T646" i="5"/>
  <c r="U646" i="5"/>
  <c r="S646" i="5"/>
  <c r="E646" i="5"/>
  <c r="D646" i="5"/>
  <c r="C646" i="5"/>
  <c r="B646" i="5"/>
  <c r="A646" i="5"/>
  <c r="L645" i="5"/>
  <c r="G645" i="5"/>
  <c r="E645" i="5"/>
  <c r="J644" i="5"/>
  <c r="E644" i="5"/>
  <c r="J643" i="5"/>
  <c r="E643" i="5"/>
  <c r="K642" i="5"/>
  <c r="J642" i="5"/>
  <c r="H642" i="5"/>
  <c r="G642" i="5"/>
  <c r="F642" i="5"/>
  <c r="K641" i="5"/>
  <c r="J641" i="5"/>
  <c r="H641" i="5"/>
  <c r="R641" i="5" s="1"/>
  <c r="G641" i="5"/>
  <c r="F641" i="5"/>
  <c r="K640" i="5"/>
  <c r="J640" i="5"/>
  <c r="H640" i="5"/>
  <c r="G640" i="5"/>
  <c r="F640" i="5"/>
  <c r="K639" i="5"/>
  <c r="J639" i="5"/>
  <c r="H639" i="5"/>
  <c r="R639" i="5" s="1"/>
  <c r="G639" i="5"/>
  <c r="F639" i="5"/>
  <c r="C638" i="5"/>
  <c r="V637" i="5"/>
  <c r="T637" i="5"/>
  <c r="U637" i="5"/>
  <c r="S637" i="5"/>
  <c r="F637" i="5"/>
  <c r="E637" i="5"/>
  <c r="D637" i="5"/>
  <c r="I637" i="5"/>
  <c r="C637" i="5"/>
  <c r="B637" i="5"/>
  <c r="A637" i="5"/>
  <c r="L636" i="5"/>
  <c r="Q636" i="5" s="1"/>
  <c r="Z636" i="5"/>
  <c r="Y636" i="5"/>
  <c r="W636" i="5"/>
  <c r="L635" i="5"/>
  <c r="G635" i="5"/>
  <c r="E635" i="5"/>
  <c r="J634" i="5"/>
  <c r="E634" i="5"/>
  <c r="J633" i="5"/>
  <c r="E633" i="5"/>
  <c r="K632" i="5"/>
  <c r="J632" i="5"/>
  <c r="H632" i="5"/>
  <c r="G632" i="5"/>
  <c r="F632" i="5"/>
  <c r="K631" i="5"/>
  <c r="J631" i="5"/>
  <c r="H631" i="5"/>
  <c r="R631" i="5" s="1"/>
  <c r="G631" i="5"/>
  <c r="F631" i="5"/>
  <c r="K630" i="5"/>
  <c r="J630" i="5"/>
  <c r="H630" i="5"/>
  <c r="G630" i="5"/>
  <c r="F630" i="5"/>
  <c r="K629" i="5"/>
  <c r="J629" i="5"/>
  <c r="H629" i="5"/>
  <c r="R629" i="5" s="1"/>
  <c r="G629" i="5"/>
  <c r="F629" i="5"/>
  <c r="C628" i="5"/>
  <c r="V627" i="5"/>
  <c r="K634" i="5" s="1"/>
  <c r="T627" i="5"/>
  <c r="K633" i="5" s="1"/>
  <c r="U627" i="5"/>
  <c r="H634" i="5" s="1"/>
  <c r="S627" i="5"/>
  <c r="H633" i="5" s="1"/>
  <c r="F627" i="5"/>
  <c r="E627" i="5"/>
  <c r="D627" i="5"/>
  <c r="I627" i="5"/>
  <c r="C627" i="5"/>
  <c r="B627" i="5"/>
  <c r="A627" i="5"/>
  <c r="L626" i="5"/>
  <c r="Q626" i="5" s="1"/>
  <c r="Z626" i="5"/>
  <c r="Y626" i="5"/>
  <c r="W626" i="5"/>
  <c r="L625" i="5"/>
  <c r="G625" i="5"/>
  <c r="E625" i="5"/>
  <c r="J624" i="5"/>
  <c r="E624" i="5"/>
  <c r="J623" i="5"/>
  <c r="E623" i="5"/>
  <c r="K622" i="5"/>
  <c r="J622" i="5"/>
  <c r="H622" i="5"/>
  <c r="R622" i="5" s="1"/>
  <c r="G622" i="5"/>
  <c r="F622" i="5"/>
  <c r="K621" i="5"/>
  <c r="J621" i="5"/>
  <c r="H621" i="5"/>
  <c r="G621" i="5"/>
  <c r="F621" i="5"/>
  <c r="K620" i="5"/>
  <c r="J620" i="5"/>
  <c r="H620" i="5"/>
  <c r="R620" i="5" s="1"/>
  <c r="G620" i="5"/>
  <c r="F620" i="5"/>
  <c r="C619" i="5"/>
  <c r="V618" i="5"/>
  <c r="K624" i="5" s="1"/>
  <c r="T618" i="5"/>
  <c r="K623" i="5" s="1"/>
  <c r="U618" i="5"/>
  <c r="H624" i="5" s="1"/>
  <c r="S618" i="5"/>
  <c r="H623" i="5" s="1"/>
  <c r="F618" i="5"/>
  <c r="E618" i="5"/>
  <c r="D618" i="5"/>
  <c r="I618" i="5"/>
  <c r="C618" i="5"/>
  <c r="B618" i="5"/>
  <c r="A618" i="5"/>
  <c r="L617" i="5"/>
  <c r="Q617" i="5" s="1"/>
  <c r="Z617" i="5"/>
  <c r="Y617" i="5"/>
  <c r="W617" i="5"/>
  <c r="K616" i="5"/>
  <c r="J616" i="5"/>
  <c r="Z616" i="5"/>
  <c r="Y616" i="5"/>
  <c r="W616" i="5"/>
  <c r="H616" i="5"/>
  <c r="X616" i="5" s="1"/>
  <c r="F616" i="5"/>
  <c r="V616" i="5"/>
  <c r="T616" i="5"/>
  <c r="U616" i="5"/>
  <c r="S616" i="5"/>
  <c r="E616" i="5"/>
  <c r="D616" i="5"/>
  <c r="C616" i="5"/>
  <c r="B616" i="5"/>
  <c r="A616" i="5"/>
  <c r="K615" i="5"/>
  <c r="J615" i="5"/>
  <c r="Z615" i="5"/>
  <c r="Y615" i="5"/>
  <c r="W615" i="5"/>
  <c r="H615" i="5"/>
  <c r="X615" i="5" s="1"/>
  <c r="F615" i="5"/>
  <c r="V615" i="5"/>
  <c r="T615" i="5"/>
  <c r="U615" i="5"/>
  <c r="S615" i="5"/>
  <c r="E615" i="5"/>
  <c r="D615" i="5"/>
  <c r="C615" i="5"/>
  <c r="B615" i="5"/>
  <c r="A615" i="5"/>
  <c r="L614" i="5"/>
  <c r="G614" i="5"/>
  <c r="E614" i="5"/>
  <c r="J613" i="5"/>
  <c r="E613" i="5"/>
  <c r="J612" i="5"/>
  <c r="E612" i="5"/>
  <c r="K611" i="5"/>
  <c r="J611" i="5"/>
  <c r="H611" i="5"/>
  <c r="G611" i="5"/>
  <c r="F611" i="5"/>
  <c r="K610" i="5"/>
  <c r="J610" i="5"/>
  <c r="H610" i="5"/>
  <c r="R610" i="5" s="1"/>
  <c r="G610" i="5"/>
  <c r="F610" i="5"/>
  <c r="K609" i="5"/>
  <c r="J609" i="5"/>
  <c r="H609" i="5"/>
  <c r="G609" i="5"/>
  <c r="F609" i="5"/>
  <c r="K608" i="5"/>
  <c r="J608" i="5"/>
  <c r="H608" i="5"/>
  <c r="G608" i="5"/>
  <c r="F608" i="5"/>
  <c r="C607" i="5"/>
  <c r="V606" i="5"/>
  <c r="T606" i="5"/>
  <c r="U606" i="5"/>
  <c r="S606" i="5"/>
  <c r="F606" i="5"/>
  <c r="E606" i="5"/>
  <c r="D606" i="5"/>
  <c r="I606" i="5"/>
  <c r="C606" i="5"/>
  <c r="B606" i="5"/>
  <c r="A606" i="5"/>
  <c r="L605" i="5"/>
  <c r="Q605" i="5" s="1"/>
  <c r="Z605" i="5"/>
  <c r="Y605" i="5"/>
  <c r="W605" i="5"/>
  <c r="K604" i="5"/>
  <c r="J604" i="5"/>
  <c r="Z604" i="5"/>
  <c r="Y604" i="5"/>
  <c r="W604" i="5"/>
  <c r="H604" i="5"/>
  <c r="X604" i="5" s="1"/>
  <c r="F604" i="5"/>
  <c r="V604" i="5"/>
  <c r="T604" i="5"/>
  <c r="U604" i="5"/>
  <c r="S604" i="5"/>
  <c r="E604" i="5"/>
  <c r="D604" i="5"/>
  <c r="C604" i="5"/>
  <c r="B604" i="5"/>
  <c r="A604" i="5"/>
  <c r="K603" i="5"/>
  <c r="J603" i="5"/>
  <c r="Z603" i="5"/>
  <c r="Y603" i="5"/>
  <c r="W603" i="5"/>
  <c r="H603" i="5"/>
  <c r="X603" i="5" s="1"/>
  <c r="F603" i="5"/>
  <c r="V603" i="5"/>
  <c r="T603" i="5"/>
  <c r="U603" i="5"/>
  <c r="S603" i="5"/>
  <c r="E603" i="5"/>
  <c r="D603" i="5"/>
  <c r="C603" i="5"/>
  <c r="B603" i="5"/>
  <c r="A603" i="5"/>
  <c r="L602" i="5"/>
  <c r="G602" i="5"/>
  <c r="E602" i="5"/>
  <c r="J601" i="5"/>
  <c r="E601" i="5"/>
  <c r="J600" i="5"/>
  <c r="E600" i="5"/>
  <c r="K599" i="5"/>
  <c r="J599" i="5"/>
  <c r="H599" i="5"/>
  <c r="G599" i="5"/>
  <c r="F599" i="5"/>
  <c r="K598" i="5"/>
  <c r="J598" i="5"/>
  <c r="H598" i="5"/>
  <c r="R598" i="5" s="1"/>
  <c r="G598" i="5"/>
  <c r="F598" i="5"/>
  <c r="K597" i="5"/>
  <c r="J597" i="5"/>
  <c r="H597" i="5"/>
  <c r="G597" i="5"/>
  <c r="F597" i="5"/>
  <c r="K596" i="5"/>
  <c r="J596" i="5"/>
  <c r="H596" i="5"/>
  <c r="R596" i="5" s="1"/>
  <c r="G596" i="5"/>
  <c r="F596" i="5"/>
  <c r="C595" i="5"/>
  <c r="V594" i="5"/>
  <c r="T594" i="5"/>
  <c r="U594" i="5"/>
  <c r="S594" i="5"/>
  <c r="F594" i="5"/>
  <c r="E594" i="5"/>
  <c r="D594" i="5"/>
  <c r="I594" i="5"/>
  <c r="C594" i="5"/>
  <c r="B594" i="5"/>
  <c r="A594" i="5"/>
  <c r="L593" i="5"/>
  <c r="Q593" i="5" s="1"/>
  <c r="Z593" i="5"/>
  <c r="Y593" i="5"/>
  <c r="W593" i="5"/>
  <c r="K592" i="5"/>
  <c r="J592" i="5"/>
  <c r="Z592" i="5"/>
  <c r="Y592" i="5"/>
  <c r="W592" i="5"/>
  <c r="H592" i="5"/>
  <c r="X592" i="5" s="1"/>
  <c r="F592" i="5"/>
  <c r="V592" i="5"/>
  <c r="T592" i="5"/>
  <c r="U592" i="5"/>
  <c r="S592" i="5"/>
  <c r="E592" i="5"/>
  <c r="D592" i="5"/>
  <c r="C592" i="5"/>
  <c r="B592" i="5"/>
  <c r="A592" i="5"/>
  <c r="L591" i="5"/>
  <c r="G591" i="5"/>
  <c r="E591" i="5"/>
  <c r="J590" i="5"/>
  <c r="E590" i="5"/>
  <c r="J589" i="5"/>
  <c r="E589" i="5"/>
  <c r="K588" i="5"/>
  <c r="J588" i="5"/>
  <c r="H588" i="5"/>
  <c r="G588" i="5"/>
  <c r="F588" i="5"/>
  <c r="K587" i="5"/>
  <c r="J587" i="5"/>
  <c r="H587" i="5"/>
  <c r="R587" i="5" s="1"/>
  <c r="G587" i="5"/>
  <c r="F587" i="5"/>
  <c r="K586" i="5"/>
  <c r="J586" i="5"/>
  <c r="H586" i="5"/>
  <c r="G586" i="5"/>
  <c r="F586" i="5"/>
  <c r="K585" i="5"/>
  <c r="J585" i="5"/>
  <c r="H585" i="5"/>
  <c r="R585" i="5" s="1"/>
  <c r="G585" i="5"/>
  <c r="F585" i="5"/>
  <c r="C584" i="5"/>
  <c r="V583" i="5"/>
  <c r="T583" i="5"/>
  <c r="U583" i="5"/>
  <c r="H590" i="5" s="1"/>
  <c r="S583" i="5"/>
  <c r="F583" i="5"/>
  <c r="E583" i="5"/>
  <c r="D583" i="5"/>
  <c r="I583" i="5"/>
  <c r="C583" i="5"/>
  <c r="B583" i="5"/>
  <c r="A583" i="5"/>
  <c r="L582" i="5"/>
  <c r="Q582" i="5" s="1"/>
  <c r="Z582" i="5"/>
  <c r="Y582" i="5"/>
  <c r="W582" i="5"/>
  <c r="K581" i="5"/>
  <c r="J581" i="5"/>
  <c r="Z581" i="5"/>
  <c r="Y581" i="5"/>
  <c r="W581" i="5"/>
  <c r="H581" i="5"/>
  <c r="X581" i="5" s="1"/>
  <c r="F581" i="5"/>
  <c r="V581" i="5"/>
  <c r="T581" i="5"/>
  <c r="U581" i="5"/>
  <c r="S581" i="5"/>
  <c r="E581" i="5"/>
  <c r="D581" i="5"/>
  <c r="C581" i="5"/>
  <c r="B581" i="5"/>
  <c r="A581" i="5"/>
  <c r="K580" i="5"/>
  <c r="J580" i="5"/>
  <c r="Z580" i="5"/>
  <c r="Y580" i="5"/>
  <c r="W580" i="5"/>
  <c r="H580" i="5"/>
  <c r="X580" i="5" s="1"/>
  <c r="F580" i="5"/>
  <c r="V580" i="5"/>
  <c r="T580" i="5"/>
  <c r="U580" i="5"/>
  <c r="S580" i="5"/>
  <c r="E580" i="5"/>
  <c r="D580" i="5"/>
  <c r="C580" i="5"/>
  <c r="B580" i="5"/>
  <c r="A580" i="5"/>
  <c r="L579" i="5"/>
  <c r="G579" i="5"/>
  <c r="E579" i="5"/>
  <c r="J578" i="5"/>
  <c r="E578" i="5"/>
  <c r="J577" i="5"/>
  <c r="E577" i="5"/>
  <c r="K576" i="5"/>
  <c r="J576" i="5"/>
  <c r="H576" i="5"/>
  <c r="G576" i="5"/>
  <c r="F576" i="5"/>
  <c r="K575" i="5"/>
  <c r="J575" i="5"/>
  <c r="H575" i="5"/>
  <c r="R575" i="5" s="1"/>
  <c r="G575" i="5"/>
  <c r="F575" i="5"/>
  <c r="K574" i="5"/>
  <c r="J574" i="5"/>
  <c r="H574" i="5"/>
  <c r="G574" i="5"/>
  <c r="F574" i="5"/>
  <c r="K573" i="5"/>
  <c r="J573" i="5"/>
  <c r="H573" i="5"/>
  <c r="R573" i="5" s="1"/>
  <c r="G573" i="5"/>
  <c r="F573" i="5"/>
  <c r="C572" i="5"/>
  <c r="V571" i="5"/>
  <c r="T571" i="5"/>
  <c r="U571" i="5"/>
  <c r="S571" i="5"/>
  <c r="F571" i="5"/>
  <c r="E571" i="5"/>
  <c r="D571" i="5"/>
  <c r="I571" i="5"/>
  <c r="C571" i="5"/>
  <c r="B571" i="5"/>
  <c r="A571" i="5"/>
  <c r="L570" i="5"/>
  <c r="Q570" i="5" s="1"/>
  <c r="Z570" i="5"/>
  <c r="Y570" i="5"/>
  <c r="X570" i="5"/>
  <c r="L569" i="5"/>
  <c r="G569" i="5"/>
  <c r="E569" i="5"/>
  <c r="J568" i="5"/>
  <c r="F568" i="5"/>
  <c r="E568" i="5"/>
  <c r="J567" i="5"/>
  <c r="F567" i="5"/>
  <c r="E567" i="5"/>
  <c r="K566" i="5"/>
  <c r="J566" i="5"/>
  <c r="H566" i="5"/>
  <c r="G566" i="5"/>
  <c r="F566" i="5"/>
  <c r="K565" i="5"/>
  <c r="J565" i="5"/>
  <c r="H565" i="5"/>
  <c r="G565" i="5"/>
  <c r="F565" i="5"/>
  <c r="C564" i="5"/>
  <c r="V563" i="5"/>
  <c r="K568" i="5" s="1"/>
  <c r="T563" i="5"/>
  <c r="K567" i="5" s="1"/>
  <c r="U563" i="5"/>
  <c r="H568" i="5" s="1"/>
  <c r="S563" i="5"/>
  <c r="H567" i="5" s="1"/>
  <c r="F563" i="5"/>
  <c r="E563" i="5"/>
  <c r="D563" i="5"/>
  <c r="I563" i="5"/>
  <c r="C563" i="5"/>
  <c r="B563" i="5"/>
  <c r="A563" i="5"/>
  <c r="L562" i="5"/>
  <c r="Q562" i="5" s="1"/>
  <c r="Z562" i="5"/>
  <c r="Y562" i="5"/>
  <c r="W562" i="5"/>
  <c r="K561" i="5"/>
  <c r="J561" i="5"/>
  <c r="Z561" i="5"/>
  <c r="Y561" i="5"/>
  <c r="W561" i="5"/>
  <c r="H561" i="5"/>
  <c r="X561" i="5" s="1"/>
  <c r="F561" i="5"/>
  <c r="V561" i="5"/>
  <c r="T561" i="5"/>
  <c r="U561" i="5"/>
  <c r="S561" i="5"/>
  <c r="E561" i="5"/>
  <c r="D561" i="5"/>
  <c r="C561" i="5"/>
  <c r="B561" i="5"/>
  <c r="A561" i="5"/>
  <c r="K560" i="5"/>
  <c r="J560" i="5"/>
  <c r="Z560" i="5"/>
  <c r="Y560" i="5"/>
  <c r="W560" i="5"/>
  <c r="H560" i="5"/>
  <c r="X560" i="5" s="1"/>
  <c r="F560" i="5"/>
  <c r="V560" i="5"/>
  <c r="T560" i="5"/>
  <c r="U560" i="5"/>
  <c r="S560" i="5"/>
  <c r="E560" i="5"/>
  <c r="D560" i="5"/>
  <c r="C560" i="5"/>
  <c r="B560" i="5"/>
  <c r="A560" i="5"/>
  <c r="K559" i="5"/>
  <c r="J559" i="5"/>
  <c r="Z559" i="5"/>
  <c r="Y559" i="5"/>
  <c r="W559" i="5"/>
  <c r="H559" i="5"/>
  <c r="X559" i="5" s="1"/>
  <c r="F559" i="5"/>
  <c r="V559" i="5"/>
  <c r="T559" i="5"/>
  <c r="U559" i="5"/>
  <c r="S559" i="5"/>
  <c r="E559" i="5"/>
  <c r="D559" i="5"/>
  <c r="C559" i="5"/>
  <c r="B559" i="5"/>
  <c r="A559" i="5"/>
  <c r="K558" i="5"/>
  <c r="J558" i="5"/>
  <c r="Z558" i="5"/>
  <c r="Y558" i="5"/>
  <c r="W558" i="5"/>
  <c r="H558" i="5"/>
  <c r="X558" i="5" s="1"/>
  <c r="F558" i="5"/>
  <c r="V558" i="5"/>
  <c r="T558" i="5"/>
  <c r="U558" i="5"/>
  <c r="S558" i="5"/>
  <c r="E558" i="5"/>
  <c r="D558" i="5"/>
  <c r="C558" i="5"/>
  <c r="B558" i="5"/>
  <c r="A558" i="5"/>
  <c r="L557" i="5"/>
  <c r="G557" i="5"/>
  <c r="E557" i="5"/>
  <c r="J556" i="5"/>
  <c r="E556" i="5"/>
  <c r="J555" i="5"/>
  <c r="E555" i="5"/>
  <c r="K554" i="5"/>
  <c r="J554" i="5"/>
  <c r="H554" i="5"/>
  <c r="G554" i="5"/>
  <c r="F554" i="5"/>
  <c r="K553" i="5"/>
  <c r="J553" i="5"/>
  <c r="H553" i="5"/>
  <c r="R553" i="5" s="1"/>
  <c r="G553" i="5"/>
  <c r="F553" i="5"/>
  <c r="K552" i="5"/>
  <c r="J552" i="5"/>
  <c r="H552" i="5"/>
  <c r="G552" i="5"/>
  <c r="F552" i="5"/>
  <c r="K551" i="5"/>
  <c r="J551" i="5"/>
  <c r="H551" i="5"/>
  <c r="R551" i="5" s="1"/>
  <c r="G551" i="5"/>
  <c r="F551" i="5"/>
  <c r="C550" i="5"/>
  <c r="V549" i="5"/>
  <c r="T549" i="5"/>
  <c r="U549" i="5"/>
  <c r="S549" i="5"/>
  <c r="F549" i="5"/>
  <c r="E549" i="5"/>
  <c r="D549" i="5"/>
  <c r="I549" i="5"/>
  <c r="C549" i="5"/>
  <c r="B549" i="5"/>
  <c r="A549" i="5"/>
  <c r="L548" i="5"/>
  <c r="Q548" i="5" s="1"/>
  <c r="Z548" i="5"/>
  <c r="Y548" i="5"/>
  <c r="W548" i="5"/>
  <c r="K547" i="5"/>
  <c r="J547" i="5"/>
  <c r="Z547" i="5"/>
  <c r="Y547" i="5"/>
  <c r="W547" i="5"/>
  <c r="H547" i="5"/>
  <c r="X547" i="5" s="1"/>
  <c r="F547" i="5"/>
  <c r="V547" i="5"/>
  <c r="T547" i="5"/>
  <c r="U547" i="5"/>
  <c r="S547" i="5"/>
  <c r="E547" i="5"/>
  <c r="D547" i="5"/>
  <c r="C547" i="5"/>
  <c r="B547" i="5"/>
  <c r="A547" i="5"/>
  <c r="L546" i="5"/>
  <c r="G546" i="5"/>
  <c r="E546" i="5"/>
  <c r="J545" i="5"/>
  <c r="E545" i="5"/>
  <c r="J544" i="5"/>
  <c r="E544" i="5"/>
  <c r="K543" i="5"/>
  <c r="J543" i="5"/>
  <c r="H543" i="5"/>
  <c r="G543" i="5"/>
  <c r="F543" i="5"/>
  <c r="K542" i="5"/>
  <c r="J542" i="5"/>
  <c r="H542" i="5"/>
  <c r="G542" i="5"/>
  <c r="F542" i="5"/>
  <c r="C541" i="5"/>
  <c r="V540" i="5"/>
  <c r="T540" i="5"/>
  <c r="U540" i="5"/>
  <c r="S540" i="5"/>
  <c r="F540" i="5"/>
  <c r="E540" i="5"/>
  <c r="D540" i="5"/>
  <c r="I540" i="5"/>
  <c r="C540" i="5"/>
  <c r="B540" i="5"/>
  <c r="A540" i="5"/>
  <c r="L539" i="5"/>
  <c r="Q539" i="5" s="1"/>
  <c r="Z539" i="5"/>
  <c r="Y539" i="5"/>
  <c r="W539" i="5"/>
  <c r="K538" i="5"/>
  <c r="J538" i="5"/>
  <c r="Z538" i="5"/>
  <c r="Y538" i="5"/>
  <c r="W538" i="5"/>
  <c r="H538" i="5"/>
  <c r="X538" i="5" s="1"/>
  <c r="F538" i="5"/>
  <c r="V538" i="5"/>
  <c r="T538" i="5"/>
  <c r="U538" i="5"/>
  <c r="S538" i="5"/>
  <c r="E538" i="5"/>
  <c r="D538" i="5"/>
  <c r="C538" i="5"/>
  <c r="B538" i="5"/>
  <c r="A538" i="5"/>
  <c r="L537" i="5"/>
  <c r="G537" i="5"/>
  <c r="E537" i="5"/>
  <c r="J536" i="5"/>
  <c r="E536" i="5"/>
  <c r="J535" i="5"/>
  <c r="E535" i="5"/>
  <c r="K534" i="5"/>
  <c r="J534" i="5"/>
  <c r="H534" i="5"/>
  <c r="G534" i="5"/>
  <c r="F534" i="5"/>
  <c r="K533" i="5"/>
  <c r="J533" i="5"/>
  <c r="H533" i="5"/>
  <c r="R533" i="5" s="1"/>
  <c r="G533" i="5"/>
  <c r="F533" i="5"/>
  <c r="K532" i="5"/>
  <c r="J532" i="5"/>
  <c r="H532" i="5"/>
  <c r="G532" i="5"/>
  <c r="F532" i="5"/>
  <c r="K531" i="5"/>
  <c r="J531" i="5"/>
  <c r="H531" i="5"/>
  <c r="G531" i="5"/>
  <c r="F531" i="5"/>
  <c r="C530" i="5"/>
  <c r="V529" i="5"/>
  <c r="T529" i="5"/>
  <c r="U529" i="5"/>
  <c r="S529" i="5"/>
  <c r="F529" i="5"/>
  <c r="E529" i="5"/>
  <c r="D529" i="5"/>
  <c r="I529" i="5"/>
  <c r="C529" i="5"/>
  <c r="B529" i="5"/>
  <c r="A529" i="5"/>
  <c r="L528" i="5"/>
  <c r="Q528" i="5" s="1"/>
  <c r="Z528" i="5"/>
  <c r="Y528" i="5"/>
  <c r="W528" i="5"/>
  <c r="K527" i="5"/>
  <c r="J527" i="5"/>
  <c r="Z527" i="5"/>
  <c r="Y527" i="5"/>
  <c r="W527" i="5"/>
  <c r="H527" i="5"/>
  <c r="X527" i="5" s="1"/>
  <c r="F527" i="5"/>
  <c r="V527" i="5"/>
  <c r="T527" i="5"/>
  <c r="U527" i="5"/>
  <c r="S527" i="5"/>
  <c r="E527" i="5"/>
  <c r="D527" i="5"/>
  <c r="C527" i="5"/>
  <c r="B527" i="5"/>
  <c r="A527" i="5"/>
  <c r="L526" i="5"/>
  <c r="G526" i="5"/>
  <c r="E526" i="5"/>
  <c r="J525" i="5"/>
  <c r="E525" i="5"/>
  <c r="J524" i="5"/>
  <c r="E524" i="5"/>
  <c r="K523" i="5"/>
  <c r="J523" i="5"/>
  <c r="H523" i="5"/>
  <c r="G523" i="5"/>
  <c r="F523" i="5"/>
  <c r="K522" i="5"/>
  <c r="J522" i="5"/>
  <c r="H522" i="5"/>
  <c r="R522" i="5" s="1"/>
  <c r="G522" i="5"/>
  <c r="F522" i="5"/>
  <c r="K521" i="5"/>
  <c r="J521" i="5"/>
  <c r="H521" i="5"/>
  <c r="G521" i="5"/>
  <c r="F521" i="5"/>
  <c r="K520" i="5"/>
  <c r="J520" i="5"/>
  <c r="H520" i="5"/>
  <c r="G520" i="5"/>
  <c r="F520" i="5"/>
  <c r="C519" i="5"/>
  <c r="V518" i="5"/>
  <c r="T518" i="5"/>
  <c r="U518" i="5"/>
  <c r="S518" i="5"/>
  <c r="F518" i="5"/>
  <c r="E518" i="5"/>
  <c r="D518" i="5"/>
  <c r="I518" i="5"/>
  <c r="C518" i="5"/>
  <c r="B518" i="5"/>
  <c r="A518" i="5"/>
  <c r="L517" i="5"/>
  <c r="Q517" i="5" s="1"/>
  <c r="Z517" i="5"/>
  <c r="Y517" i="5"/>
  <c r="W517" i="5"/>
  <c r="K516" i="5"/>
  <c r="J516" i="5"/>
  <c r="Z516" i="5"/>
  <c r="Y516" i="5"/>
  <c r="W516" i="5"/>
  <c r="H516" i="5"/>
  <c r="X516" i="5" s="1"/>
  <c r="F516" i="5"/>
  <c r="V516" i="5"/>
  <c r="T516" i="5"/>
  <c r="U516" i="5"/>
  <c r="S516" i="5"/>
  <c r="E516" i="5"/>
  <c r="D516" i="5"/>
  <c r="C516" i="5"/>
  <c r="B516" i="5"/>
  <c r="A516" i="5"/>
  <c r="L515" i="5"/>
  <c r="G515" i="5"/>
  <c r="E515" i="5"/>
  <c r="J514" i="5"/>
  <c r="E514" i="5"/>
  <c r="J513" i="5"/>
  <c r="E513" i="5"/>
  <c r="K512" i="5"/>
  <c r="J512" i="5"/>
  <c r="H512" i="5"/>
  <c r="G512" i="5"/>
  <c r="F512" i="5"/>
  <c r="K511" i="5"/>
  <c r="J511" i="5"/>
  <c r="H511" i="5"/>
  <c r="R511" i="5" s="1"/>
  <c r="G511" i="5"/>
  <c r="F511" i="5"/>
  <c r="K510" i="5"/>
  <c r="J510" i="5"/>
  <c r="H510" i="5"/>
  <c r="G510" i="5"/>
  <c r="F510" i="5"/>
  <c r="K509" i="5"/>
  <c r="J509" i="5"/>
  <c r="H509" i="5"/>
  <c r="G509" i="5"/>
  <c r="F509" i="5"/>
  <c r="C508" i="5"/>
  <c r="V507" i="5"/>
  <c r="T507" i="5"/>
  <c r="U507" i="5"/>
  <c r="S507" i="5"/>
  <c r="F507" i="5"/>
  <c r="E507" i="5"/>
  <c r="D507" i="5"/>
  <c r="I507" i="5"/>
  <c r="C507" i="5"/>
  <c r="B507" i="5"/>
  <c r="A507" i="5"/>
  <c r="L506" i="5"/>
  <c r="Q506" i="5" s="1"/>
  <c r="Z506" i="5"/>
  <c r="Y506" i="5"/>
  <c r="W506" i="5"/>
  <c r="K505" i="5"/>
  <c r="J505" i="5"/>
  <c r="Z505" i="5"/>
  <c r="Y505" i="5"/>
  <c r="W505" i="5"/>
  <c r="H505" i="5"/>
  <c r="X505" i="5" s="1"/>
  <c r="F505" i="5"/>
  <c r="V505" i="5"/>
  <c r="T505" i="5"/>
  <c r="U505" i="5"/>
  <c r="S505" i="5"/>
  <c r="E505" i="5"/>
  <c r="D505" i="5"/>
  <c r="C505" i="5"/>
  <c r="B505" i="5"/>
  <c r="A505" i="5"/>
  <c r="L504" i="5"/>
  <c r="G504" i="5"/>
  <c r="E504" i="5"/>
  <c r="J503" i="5"/>
  <c r="E503" i="5"/>
  <c r="J502" i="5"/>
  <c r="E502" i="5"/>
  <c r="K501" i="5"/>
  <c r="J501" i="5"/>
  <c r="H501" i="5"/>
  <c r="G501" i="5"/>
  <c r="F501" i="5"/>
  <c r="K500" i="5"/>
  <c r="J500" i="5"/>
  <c r="H500" i="5"/>
  <c r="R500" i="5" s="1"/>
  <c r="G500" i="5"/>
  <c r="F500" i="5"/>
  <c r="K499" i="5"/>
  <c r="J499" i="5"/>
  <c r="H499" i="5"/>
  <c r="G499" i="5"/>
  <c r="F499" i="5"/>
  <c r="K498" i="5"/>
  <c r="J498" i="5"/>
  <c r="H498" i="5"/>
  <c r="G498" i="5"/>
  <c r="F498" i="5"/>
  <c r="C497" i="5"/>
  <c r="V496" i="5"/>
  <c r="T496" i="5"/>
  <c r="U496" i="5"/>
  <c r="S496" i="5"/>
  <c r="F496" i="5"/>
  <c r="E496" i="5"/>
  <c r="D496" i="5"/>
  <c r="I496" i="5"/>
  <c r="C496" i="5"/>
  <c r="B496" i="5"/>
  <c r="A496" i="5"/>
  <c r="L495" i="5"/>
  <c r="Q495" i="5" s="1"/>
  <c r="Z495" i="5"/>
  <c r="Y495" i="5"/>
  <c r="W495" i="5"/>
  <c r="L494" i="5"/>
  <c r="G494" i="5"/>
  <c r="E494" i="5"/>
  <c r="J493" i="5"/>
  <c r="E493" i="5"/>
  <c r="J492" i="5"/>
  <c r="E492" i="5"/>
  <c r="K491" i="5"/>
  <c r="J491" i="5"/>
  <c r="H491" i="5"/>
  <c r="G491" i="5"/>
  <c r="F491" i="5"/>
  <c r="K490" i="5"/>
  <c r="J490" i="5"/>
  <c r="H490" i="5"/>
  <c r="R490" i="5" s="1"/>
  <c r="G490" i="5"/>
  <c r="F490" i="5"/>
  <c r="K489" i="5"/>
  <c r="J489" i="5"/>
  <c r="H489" i="5"/>
  <c r="G489" i="5"/>
  <c r="F489" i="5"/>
  <c r="K488" i="5"/>
  <c r="J488" i="5"/>
  <c r="H488" i="5"/>
  <c r="G488" i="5"/>
  <c r="F488" i="5"/>
  <c r="C487" i="5"/>
  <c r="V486" i="5"/>
  <c r="K493" i="5" s="1"/>
  <c r="T486" i="5"/>
  <c r="K492" i="5" s="1"/>
  <c r="U486" i="5"/>
  <c r="H493" i="5" s="1"/>
  <c r="S486" i="5"/>
  <c r="H492" i="5" s="1"/>
  <c r="F486" i="5"/>
  <c r="E486" i="5"/>
  <c r="D486" i="5"/>
  <c r="I486" i="5"/>
  <c r="C486" i="5"/>
  <c r="B486" i="5"/>
  <c r="A486" i="5"/>
  <c r="L485" i="5"/>
  <c r="Q485" i="5" s="1"/>
  <c r="Z485" i="5"/>
  <c r="Y485" i="5"/>
  <c r="W485" i="5"/>
  <c r="K484" i="5"/>
  <c r="J484" i="5"/>
  <c r="Z484" i="5"/>
  <c r="Y484" i="5"/>
  <c r="W484" i="5"/>
  <c r="H484" i="5"/>
  <c r="X484" i="5" s="1"/>
  <c r="F484" i="5"/>
  <c r="V484" i="5"/>
  <c r="T484" i="5"/>
  <c r="U484" i="5"/>
  <c r="S484" i="5"/>
  <c r="E484" i="5"/>
  <c r="D484" i="5"/>
  <c r="C484" i="5"/>
  <c r="B484" i="5"/>
  <c r="A484" i="5"/>
  <c r="L483" i="5"/>
  <c r="G483" i="5"/>
  <c r="E483" i="5"/>
  <c r="J482" i="5"/>
  <c r="E482" i="5"/>
  <c r="J481" i="5"/>
  <c r="E481" i="5"/>
  <c r="K480" i="5"/>
  <c r="J480" i="5"/>
  <c r="H480" i="5"/>
  <c r="G480" i="5"/>
  <c r="F480" i="5"/>
  <c r="K479" i="5"/>
  <c r="J479" i="5"/>
  <c r="H479" i="5"/>
  <c r="R479" i="5" s="1"/>
  <c r="G479" i="5"/>
  <c r="F479" i="5"/>
  <c r="V478" i="5"/>
  <c r="T478" i="5"/>
  <c r="U478" i="5"/>
  <c r="S478" i="5"/>
  <c r="F478" i="5"/>
  <c r="E478" i="5"/>
  <c r="D478" i="5"/>
  <c r="I478" i="5"/>
  <c r="C478" i="5"/>
  <c r="B478" i="5"/>
  <c r="A478" i="5"/>
  <c r="L477" i="5"/>
  <c r="Q477" i="5" s="1"/>
  <c r="Z477" i="5"/>
  <c r="Y477" i="5"/>
  <c r="W477" i="5"/>
  <c r="K476" i="5"/>
  <c r="J476" i="5"/>
  <c r="Z476" i="5"/>
  <c r="Y476" i="5"/>
  <c r="W476" i="5"/>
  <c r="H476" i="5"/>
  <c r="X476" i="5" s="1"/>
  <c r="F476" i="5"/>
  <c r="V476" i="5"/>
  <c r="T476" i="5"/>
  <c r="U476" i="5"/>
  <c r="S476" i="5"/>
  <c r="E476" i="5"/>
  <c r="D476" i="5"/>
  <c r="C476" i="5"/>
  <c r="B476" i="5"/>
  <c r="A476" i="5"/>
  <c r="K475" i="5"/>
  <c r="J475" i="5"/>
  <c r="Z475" i="5"/>
  <c r="Y475" i="5"/>
  <c r="W475" i="5"/>
  <c r="H475" i="5"/>
  <c r="X475" i="5" s="1"/>
  <c r="F475" i="5"/>
  <c r="V475" i="5"/>
  <c r="T475" i="5"/>
  <c r="U475" i="5"/>
  <c r="S475" i="5"/>
  <c r="E475" i="5"/>
  <c r="D475" i="5"/>
  <c r="C475" i="5"/>
  <c r="B475" i="5"/>
  <c r="A475" i="5"/>
  <c r="K474" i="5"/>
  <c r="J474" i="5"/>
  <c r="Z474" i="5"/>
  <c r="Y474" i="5"/>
  <c r="W474" i="5"/>
  <c r="H474" i="5"/>
  <c r="X474" i="5" s="1"/>
  <c r="F474" i="5"/>
  <c r="V474" i="5"/>
  <c r="T474" i="5"/>
  <c r="U474" i="5"/>
  <c r="S474" i="5"/>
  <c r="E474" i="5"/>
  <c r="D474" i="5"/>
  <c r="C474" i="5"/>
  <c r="B474" i="5"/>
  <c r="A474" i="5"/>
  <c r="L473" i="5"/>
  <c r="G473" i="5"/>
  <c r="E473" i="5"/>
  <c r="J472" i="5"/>
  <c r="E472" i="5"/>
  <c r="J471" i="5"/>
  <c r="E471" i="5"/>
  <c r="K470" i="5"/>
  <c r="J470" i="5"/>
  <c r="H470" i="5"/>
  <c r="G470" i="5"/>
  <c r="F470" i="5"/>
  <c r="K469" i="5"/>
  <c r="J469" i="5"/>
  <c r="H469" i="5"/>
  <c r="G469" i="5"/>
  <c r="F469" i="5"/>
  <c r="K468" i="5"/>
  <c r="J468" i="5"/>
  <c r="H468" i="5"/>
  <c r="G468" i="5"/>
  <c r="F468" i="5"/>
  <c r="V467" i="5"/>
  <c r="K472" i="5" s="1"/>
  <c r="T467" i="5"/>
  <c r="U467" i="5"/>
  <c r="S467" i="5"/>
  <c r="F467" i="5"/>
  <c r="E467" i="5"/>
  <c r="D467" i="5"/>
  <c r="I467" i="5"/>
  <c r="C467" i="5"/>
  <c r="B467" i="5"/>
  <c r="A467" i="5"/>
  <c r="L466" i="5"/>
  <c r="Q466" i="5" s="1"/>
  <c r="Z466" i="5"/>
  <c r="Y466" i="5"/>
  <c r="W466" i="5"/>
  <c r="K465" i="5"/>
  <c r="J465" i="5"/>
  <c r="Z465" i="5"/>
  <c r="Y465" i="5"/>
  <c r="W465" i="5"/>
  <c r="H465" i="5"/>
  <c r="X465" i="5" s="1"/>
  <c r="F465" i="5"/>
  <c r="V465" i="5"/>
  <c r="T465" i="5"/>
  <c r="U465" i="5"/>
  <c r="S465" i="5"/>
  <c r="E465" i="5"/>
  <c r="D465" i="5"/>
  <c r="C465" i="5"/>
  <c r="B465" i="5"/>
  <c r="A465" i="5"/>
  <c r="L464" i="5"/>
  <c r="G464" i="5"/>
  <c r="E464" i="5"/>
  <c r="J463" i="5"/>
  <c r="E463" i="5"/>
  <c r="J462" i="5"/>
  <c r="E462" i="5"/>
  <c r="K461" i="5"/>
  <c r="J461" i="5"/>
  <c r="H461" i="5"/>
  <c r="G461" i="5"/>
  <c r="F461" i="5"/>
  <c r="K460" i="5"/>
  <c r="J460" i="5"/>
  <c r="H460" i="5"/>
  <c r="R460" i="5" s="1"/>
  <c r="G460" i="5"/>
  <c r="F460" i="5"/>
  <c r="K459" i="5"/>
  <c r="J459" i="5"/>
  <c r="H459" i="5"/>
  <c r="G459" i="5"/>
  <c r="F459" i="5"/>
  <c r="K458" i="5"/>
  <c r="J458" i="5"/>
  <c r="H458" i="5"/>
  <c r="G458" i="5"/>
  <c r="F458" i="5"/>
  <c r="V457" i="5"/>
  <c r="T457" i="5"/>
  <c r="U457" i="5"/>
  <c r="H463" i="5" s="1"/>
  <c r="S457" i="5"/>
  <c r="H462" i="5" s="1"/>
  <c r="F457" i="5"/>
  <c r="E457" i="5"/>
  <c r="D457" i="5"/>
  <c r="I457" i="5"/>
  <c r="C457" i="5"/>
  <c r="B457" i="5"/>
  <c r="A457" i="5"/>
  <c r="L456" i="5"/>
  <c r="Q456" i="5" s="1"/>
  <c r="Z456" i="5"/>
  <c r="Y456" i="5"/>
  <c r="W456" i="5"/>
  <c r="L455" i="5"/>
  <c r="G455" i="5"/>
  <c r="E455" i="5"/>
  <c r="J454" i="5"/>
  <c r="E454" i="5"/>
  <c r="J453" i="5"/>
  <c r="E453" i="5"/>
  <c r="K452" i="5"/>
  <c r="J452" i="5"/>
  <c r="H452" i="5"/>
  <c r="G452" i="5"/>
  <c r="F452" i="5"/>
  <c r="K451" i="5"/>
  <c r="J451" i="5"/>
  <c r="H451" i="5"/>
  <c r="R451" i="5" s="1"/>
  <c r="G451" i="5"/>
  <c r="F451" i="5"/>
  <c r="V450" i="5"/>
  <c r="K454" i="5" s="1"/>
  <c r="T450" i="5"/>
  <c r="K453" i="5" s="1"/>
  <c r="U450" i="5"/>
  <c r="H454" i="5" s="1"/>
  <c r="S450" i="5"/>
  <c r="H453" i="5" s="1"/>
  <c r="F450" i="5"/>
  <c r="E450" i="5"/>
  <c r="D450" i="5"/>
  <c r="I450" i="5"/>
  <c r="C450" i="5"/>
  <c r="B450" i="5"/>
  <c r="A450" i="5"/>
  <c r="L449" i="5"/>
  <c r="Q449" i="5" s="1"/>
  <c r="Z449" i="5"/>
  <c r="Y449" i="5"/>
  <c r="W449" i="5"/>
  <c r="L448" i="5"/>
  <c r="G448" i="5"/>
  <c r="E448" i="5"/>
  <c r="J447" i="5"/>
  <c r="E447" i="5"/>
  <c r="J446" i="5"/>
  <c r="E446" i="5"/>
  <c r="K445" i="5"/>
  <c r="J445" i="5"/>
  <c r="H445" i="5"/>
  <c r="R445" i="5" s="1"/>
  <c r="G445" i="5"/>
  <c r="F445" i="5"/>
  <c r="K444" i="5"/>
  <c r="J444" i="5"/>
  <c r="H444" i="5"/>
  <c r="G444" i="5"/>
  <c r="F444" i="5"/>
  <c r="K443" i="5"/>
  <c r="J443" i="5"/>
  <c r="H443" i="5"/>
  <c r="G443" i="5"/>
  <c r="F443" i="5"/>
  <c r="V442" i="5"/>
  <c r="K447" i="5" s="1"/>
  <c r="T442" i="5"/>
  <c r="K446" i="5" s="1"/>
  <c r="U442" i="5"/>
  <c r="H447" i="5" s="1"/>
  <c r="S442" i="5"/>
  <c r="H446" i="5" s="1"/>
  <c r="F442" i="5"/>
  <c r="E442" i="5"/>
  <c r="D442" i="5"/>
  <c r="I442" i="5"/>
  <c r="C442" i="5"/>
  <c r="B442" i="5"/>
  <c r="A442" i="5"/>
  <c r="L441" i="5"/>
  <c r="Q441" i="5" s="1"/>
  <c r="Z441" i="5"/>
  <c r="Y441" i="5"/>
  <c r="W441" i="5"/>
  <c r="L440" i="5"/>
  <c r="G440" i="5"/>
  <c r="E440" i="5"/>
  <c r="J439" i="5"/>
  <c r="E439" i="5"/>
  <c r="J438" i="5"/>
  <c r="E438" i="5"/>
  <c r="K437" i="5"/>
  <c r="J437" i="5"/>
  <c r="H437" i="5"/>
  <c r="G437" i="5"/>
  <c r="F437" i="5"/>
  <c r="V436" i="5"/>
  <c r="K439" i="5" s="1"/>
  <c r="T436" i="5"/>
  <c r="K438" i="5" s="1"/>
  <c r="U436" i="5"/>
  <c r="H439" i="5" s="1"/>
  <c r="S436" i="5"/>
  <c r="H438" i="5" s="1"/>
  <c r="F436" i="5"/>
  <c r="E436" i="5"/>
  <c r="D436" i="5"/>
  <c r="I436" i="5"/>
  <c r="C436" i="5"/>
  <c r="B436" i="5"/>
  <c r="A436" i="5"/>
  <c r="L435" i="5"/>
  <c r="Q435" i="5" s="1"/>
  <c r="Z435" i="5"/>
  <c r="Y435" i="5"/>
  <c r="X435" i="5"/>
  <c r="L434" i="5"/>
  <c r="G434" i="5"/>
  <c r="E434" i="5"/>
  <c r="J433" i="5"/>
  <c r="E433" i="5"/>
  <c r="J432" i="5"/>
  <c r="E432" i="5"/>
  <c r="K431" i="5"/>
  <c r="J431" i="5"/>
  <c r="H431" i="5"/>
  <c r="R431" i="5" s="1"/>
  <c r="G431" i="5"/>
  <c r="F431" i="5"/>
  <c r="C430" i="5"/>
  <c r="V429" i="5"/>
  <c r="K433" i="5" s="1"/>
  <c r="T429" i="5"/>
  <c r="K432" i="5" s="1"/>
  <c r="U429" i="5"/>
  <c r="H433" i="5" s="1"/>
  <c r="S429" i="5"/>
  <c r="H432" i="5" s="1"/>
  <c r="F429" i="5"/>
  <c r="E429" i="5"/>
  <c r="D429" i="5"/>
  <c r="I429" i="5"/>
  <c r="C429" i="5"/>
  <c r="B429" i="5"/>
  <c r="A429" i="5"/>
  <c r="L428" i="5"/>
  <c r="Q428" i="5" s="1"/>
  <c r="Z428" i="5"/>
  <c r="Y428" i="5"/>
  <c r="X428" i="5"/>
  <c r="L427" i="5"/>
  <c r="G427" i="5"/>
  <c r="E427" i="5"/>
  <c r="J426" i="5"/>
  <c r="E426" i="5"/>
  <c r="J425" i="5"/>
  <c r="E425" i="5"/>
  <c r="K424" i="5"/>
  <c r="J424" i="5"/>
  <c r="H424" i="5"/>
  <c r="R424" i="5" s="1"/>
  <c r="G424" i="5"/>
  <c r="F424" i="5"/>
  <c r="K423" i="5"/>
  <c r="J423" i="5"/>
  <c r="H423" i="5"/>
  <c r="G423" i="5"/>
  <c r="F423" i="5"/>
  <c r="K422" i="5"/>
  <c r="J422" i="5"/>
  <c r="H422" i="5"/>
  <c r="G422" i="5"/>
  <c r="F422" i="5"/>
  <c r="C421" i="5"/>
  <c r="V420" i="5"/>
  <c r="K426" i="5" s="1"/>
  <c r="T420" i="5"/>
  <c r="K425" i="5" s="1"/>
  <c r="U420" i="5"/>
  <c r="H426" i="5" s="1"/>
  <c r="S420" i="5"/>
  <c r="H425" i="5" s="1"/>
  <c r="F420" i="5"/>
  <c r="E420" i="5"/>
  <c r="D420" i="5"/>
  <c r="I420" i="5"/>
  <c r="C420" i="5"/>
  <c r="B420" i="5"/>
  <c r="A420" i="5"/>
  <c r="A419" i="5"/>
  <c r="A417" i="5"/>
  <c r="L415" i="5"/>
  <c r="Q415" i="5" s="1"/>
  <c r="Z415" i="5"/>
  <c r="Y415" i="5"/>
  <c r="X415" i="5"/>
  <c r="K414" i="5"/>
  <c r="J414" i="5"/>
  <c r="Z414" i="5"/>
  <c r="Y414" i="5"/>
  <c r="X414" i="5"/>
  <c r="H414" i="5"/>
  <c r="W414" i="5" s="1"/>
  <c r="F414" i="5"/>
  <c r="V414" i="5"/>
  <c r="T414" i="5"/>
  <c r="U414" i="5"/>
  <c r="S414" i="5"/>
  <c r="E414" i="5"/>
  <c r="D414" i="5"/>
  <c r="C414" i="5"/>
  <c r="B414" i="5"/>
  <c r="A414" i="5"/>
  <c r="K413" i="5"/>
  <c r="J413" i="5"/>
  <c r="Z413" i="5"/>
  <c r="Y413" i="5"/>
  <c r="X413" i="5"/>
  <c r="H413" i="5"/>
  <c r="W413" i="5" s="1"/>
  <c r="F413" i="5"/>
  <c r="V413" i="5"/>
  <c r="T413" i="5"/>
  <c r="U413" i="5"/>
  <c r="S413" i="5"/>
  <c r="E413" i="5"/>
  <c r="D413" i="5"/>
  <c r="C413" i="5"/>
  <c r="B413" i="5"/>
  <c r="A413" i="5"/>
  <c r="L412" i="5"/>
  <c r="G412" i="5"/>
  <c r="E412" i="5"/>
  <c r="J411" i="5"/>
  <c r="F411" i="5"/>
  <c r="E411" i="5"/>
  <c r="J410" i="5"/>
  <c r="F410" i="5"/>
  <c r="E410" i="5"/>
  <c r="K409" i="5"/>
  <c r="J409" i="5"/>
  <c r="H409" i="5"/>
  <c r="G409" i="5"/>
  <c r="F409" i="5"/>
  <c r="K408" i="5"/>
  <c r="J408" i="5"/>
  <c r="H408" i="5"/>
  <c r="R408" i="5" s="1"/>
  <c r="G408" i="5"/>
  <c r="F408" i="5"/>
  <c r="K407" i="5"/>
  <c r="J407" i="5"/>
  <c r="H407" i="5"/>
  <c r="G407" i="5"/>
  <c r="F407" i="5"/>
  <c r="K406" i="5"/>
  <c r="J406" i="5"/>
  <c r="H406" i="5"/>
  <c r="R406" i="5" s="1"/>
  <c r="G406" i="5"/>
  <c r="F406" i="5"/>
  <c r="V405" i="5"/>
  <c r="T405" i="5"/>
  <c r="U405" i="5"/>
  <c r="S405" i="5"/>
  <c r="H410" i="5" s="1"/>
  <c r="F405" i="5"/>
  <c r="E405" i="5"/>
  <c r="D405" i="5"/>
  <c r="I405" i="5"/>
  <c r="C405" i="5"/>
  <c r="B405" i="5"/>
  <c r="A405" i="5"/>
  <c r="L404" i="5"/>
  <c r="Q404" i="5" s="1"/>
  <c r="Z404" i="5"/>
  <c r="Y404" i="5"/>
  <c r="X404" i="5"/>
  <c r="L403" i="5"/>
  <c r="G403" i="5"/>
  <c r="E403" i="5"/>
  <c r="J402" i="5"/>
  <c r="F402" i="5"/>
  <c r="E402" i="5"/>
  <c r="J401" i="5"/>
  <c r="F401" i="5"/>
  <c r="E401" i="5"/>
  <c r="K400" i="5"/>
  <c r="J400" i="5"/>
  <c r="H400" i="5"/>
  <c r="G400" i="5"/>
  <c r="F400" i="5"/>
  <c r="K399" i="5"/>
  <c r="J399" i="5"/>
  <c r="H399" i="5"/>
  <c r="R399" i="5" s="1"/>
  <c r="G399" i="5"/>
  <c r="F399" i="5"/>
  <c r="C398" i="5"/>
  <c r="V397" i="5"/>
  <c r="K402" i="5" s="1"/>
  <c r="T397" i="5"/>
  <c r="K401" i="5" s="1"/>
  <c r="U397" i="5"/>
  <c r="H402" i="5" s="1"/>
  <c r="S397" i="5"/>
  <c r="H401" i="5" s="1"/>
  <c r="F397" i="5"/>
  <c r="E397" i="5"/>
  <c r="D397" i="5"/>
  <c r="I397" i="5"/>
  <c r="C397" i="5"/>
  <c r="B397" i="5"/>
  <c r="A397" i="5"/>
  <c r="L396" i="5"/>
  <c r="Q396" i="5" s="1"/>
  <c r="Z396" i="5"/>
  <c r="Y396" i="5"/>
  <c r="X396" i="5"/>
  <c r="L395" i="5"/>
  <c r="G395" i="5"/>
  <c r="E395" i="5"/>
  <c r="J394" i="5"/>
  <c r="F394" i="5"/>
  <c r="E394" i="5"/>
  <c r="J393" i="5"/>
  <c r="F393" i="5"/>
  <c r="E393" i="5"/>
  <c r="K392" i="5"/>
  <c r="J392" i="5"/>
  <c r="H392" i="5"/>
  <c r="G392" i="5"/>
  <c r="F392" i="5"/>
  <c r="K391" i="5"/>
  <c r="J391" i="5"/>
  <c r="H391" i="5"/>
  <c r="R391" i="5" s="1"/>
  <c r="G391" i="5"/>
  <c r="F391" i="5"/>
  <c r="C390" i="5"/>
  <c r="V389" i="5"/>
  <c r="K394" i="5" s="1"/>
  <c r="T389" i="5"/>
  <c r="K393" i="5" s="1"/>
  <c r="U389" i="5"/>
  <c r="H394" i="5" s="1"/>
  <c r="S389" i="5"/>
  <c r="H393" i="5" s="1"/>
  <c r="F389" i="5"/>
  <c r="E389" i="5"/>
  <c r="D389" i="5"/>
  <c r="I389" i="5"/>
  <c r="C389" i="5"/>
  <c r="B389" i="5"/>
  <c r="A389" i="5"/>
  <c r="L388" i="5"/>
  <c r="Q388" i="5" s="1"/>
  <c r="Z388" i="5"/>
  <c r="Y388" i="5"/>
  <c r="X388" i="5"/>
  <c r="L387" i="5"/>
  <c r="G387" i="5"/>
  <c r="E387" i="5"/>
  <c r="J386" i="5"/>
  <c r="F386" i="5"/>
  <c r="E386" i="5"/>
  <c r="J385" i="5"/>
  <c r="F385" i="5"/>
  <c r="E385" i="5"/>
  <c r="K384" i="5"/>
  <c r="J384" i="5"/>
  <c r="H384" i="5"/>
  <c r="G384" i="5"/>
  <c r="F384" i="5"/>
  <c r="K383" i="5"/>
  <c r="J383" i="5"/>
  <c r="H383" i="5"/>
  <c r="G383" i="5"/>
  <c r="F383" i="5"/>
  <c r="K382" i="5"/>
  <c r="J382" i="5"/>
  <c r="H382" i="5"/>
  <c r="G382" i="5"/>
  <c r="F382" i="5"/>
  <c r="C381" i="5"/>
  <c r="V380" i="5"/>
  <c r="K386" i="5" s="1"/>
  <c r="T380" i="5"/>
  <c r="K385" i="5" s="1"/>
  <c r="U380" i="5"/>
  <c r="H386" i="5" s="1"/>
  <c r="S380" i="5"/>
  <c r="H385" i="5" s="1"/>
  <c r="F380" i="5"/>
  <c r="E380" i="5"/>
  <c r="D380" i="5"/>
  <c r="I380" i="5"/>
  <c r="C380" i="5"/>
  <c r="B380" i="5"/>
  <c r="A380" i="5"/>
  <c r="L379" i="5"/>
  <c r="Q379" i="5" s="1"/>
  <c r="Z379" i="5"/>
  <c r="Y379" i="5"/>
  <c r="X379" i="5"/>
  <c r="K378" i="5"/>
  <c r="J378" i="5"/>
  <c r="Z378" i="5"/>
  <c r="Y378" i="5"/>
  <c r="X378" i="5"/>
  <c r="H378" i="5"/>
  <c r="W378" i="5" s="1"/>
  <c r="F378" i="5"/>
  <c r="V378" i="5"/>
  <c r="T378" i="5"/>
  <c r="U378" i="5"/>
  <c r="S378" i="5"/>
  <c r="E378" i="5"/>
  <c r="D378" i="5"/>
  <c r="C378" i="5"/>
  <c r="B378" i="5"/>
  <c r="A378" i="5"/>
  <c r="K377" i="5"/>
  <c r="J377" i="5"/>
  <c r="Z377" i="5"/>
  <c r="Y377" i="5"/>
  <c r="X377" i="5"/>
  <c r="H377" i="5"/>
  <c r="W377" i="5" s="1"/>
  <c r="F377" i="5"/>
  <c r="V377" i="5"/>
  <c r="T377" i="5"/>
  <c r="U377" i="5"/>
  <c r="S377" i="5"/>
  <c r="E377" i="5"/>
  <c r="D377" i="5"/>
  <c r="C377" i="5"/>
  <c r="B377" i="5"/>
  <c r="A377" i="5"/>
  <c r="L376" i="5"/>
  <c r="G376" i="5"/>
  <c r="E376" i="5"/>
  <c r="J375" i="5"/>
  <c r="F375" i="5"/>
  <c r="E375" i="5"/>
  <c r="J374" i="5"/>
  <c r="F374" i="5"/>
  <c r="E374" i="5"/>
  <c r="K373" i="5"/>
  <c r="J373" i="5"/>
  <c r="H373" i="5"/>
  <c r="G373" i="5"/>
  <c r="F373" i="5"/>
  <c r="K372" i="5"/>
  <c r="J372" i="5"/>
  <c r="H372" i="5"/>
  <c r="R372" i="5" s="1"/>
  <c r="G372" i="5"/>
  <c r="F372" i="5"/>
  <c r="K371" i="5"/>
  <c r="J371" i="5"/>
  <c r="H371" i="5"/>
  <c r="G371" i="5"/>
  <c r="F371" i="5"/>
  <c r="K370" i="5"/>
  <c r="J370" i="5"/>
  <c r="H370" i="5"/>
  <c r="R370" i="5" s="1"/>
  <c r="G370" i="5"/>
  <c r="F370" i="5"/>
  <c r="C369" i="5"/>
  <c r="V368" i="5"/>
  <c r="T368" i="5"/>
  <c r="U368" i="5"/>
  <c r="H375" i="5" s="1"/>
  <c r="S368" i="5"/>
  <c r="H374" i="5" s="1"/>
  <c r="F368" i="5"/>
  <c r="E368" i="5"/>
  <c r="D368" i="5"/>
  <c r="I368" i="5"/>
  <c r="C368" i="5"/>
  <c r="B368" i="5"/>
  <c r="A368" i="5"/>
  <c r="L367" i="5"/>
  <c r="Q367" i="5" s="1"/>
  <c r="Z367" i="5"/>
  <c r="Y367" i="5"/>
  <c r="X367" i="5"/>
  <c r="K366" i="5"/>
  <c r="J366" i="5"/>
  <c r="Z366" i="5"/>
  <c r="Y366" i="5"/>
  <c r="X366" i="5"/>
  <c r="H366" i="5"/>
  <c r="W366" i="5" s="1"/>
  <c r="F366" i="5"/>
  <c r="V366" i="5"/>
  <c r="T366" i="5"/>
  <c r="U366" i="5"/>
  <c r="S366" i="5"/>
  <c r="E366" i="5"/>
  <c r="D366" i="5"/>
  <c r="C366" i="5"/>
  <c r="B366" i="5"/>
  <c r="A366" i="5"/>
  <c r="L365" i="5"/>
  <c r="G365" i="5"/>
  <c r="E365" i="5"/>
  <c r="J364" i="5"/>
  <c r="F364" i="5"/>
  <c r="E364" i="5"/>
  <c r="J363" i="5"/>
  <c r="F363" i="5"/>
  <c r="E363" i="5"/>
  <c r="K362" i="5"/>
  <c r="J362" i="5"/>
  <c r="H362" i="5"/>
  <c r="G362" i="5"/>
  <c r="F362" i="5"/>
  <c r="K361" i="5"/>
  <c r="J361" i="5"/>
  <c r="H361" i="5"/>
  <c r="R361" i="5" s="1"/>
  <c r="G361" i="5"/>
  <c r="F361" i="5"/>
  <c r="K360" i="5"/>
  <c r="J360" i="5"/>
  <c r="H360" i="5"/>
  <c r="G360" i="5"/>
  <c r="F360" i="5"/>
  <c r="K359" i="5"/>
  <c r="J359" i="5"/>
  <c r="H359" i="5"/>
  <c r="R359" i="5" s="1"/>
  <c r="G359" i="5"/>
  <c r="F359" i="5"/>
  <c r="V358" i="5"/>
  <c r="T358" i="5"/>
  <c r="U358" i="5"/>
  <c r="S358" i="5"/>
  <c r="F358" i="5"/>
  <c r="E358" i="5"/>
  <c r="D358" i="5"/>
  <c r="I358" i="5"/>
  <c r="C358" i="5"/>
  <c r="B358" i="5"/>
  <c r="A358" i="5"/>
  <c r="L357" i="5"/>
  <c r="Q357" i="5" s="1"/>
  <c r="Z357" i="5"/>
  <c r="Y357" i="5"/>
  <c r="X357" i="5"/>
  <c r="K356" i="5"/>
  <c r="J356" i="5"/>
  <c r="Z356" i="5"/>
  <c r="Y356" i="5"/>
  <c r="X356" i="5"/>
  <c r="H356" i="5"/>
  <c r="W356" i="5" s="1"/>
  <c r="F356" i="5"/>
  <c r="V356" i="5"/>
  <c r="T356" i="5"/>
  <c r="U356" i="5"/>
  <c r="S356" i="5"/>
  <c r="E356" i="5"/>
  <c r="D356" i="5"/>
  <c r="C356" i="5"/>
  <c r="B356" i="5"/>
  <c r="A356" i="5"/>
  <c r="K355" i="5"/>
  <c r="J355" i="5"/>
  <c r="Z355" i="5"/>
  <c r="Y355" i="5"/>
  <c r="X355" i="5"/>
  <c r="H355" i="5"/>
  <c r="W355" i="5" s="1"/>
  <c r="F355" i="5"/>
  <c r="V355" i="5"/>
  <c r="T355" i="5"/>
  <c r="U355" i="5"/>
  <c r="S355" i="5"/>
  <c r="E355" i="5"/>
  <c r="D355" i="5"/>
  <c r="C355" i="5"/>
  <c r="B355" i="5"/>
  <c r="A355" i="5"/>
  <c r="L354" i="5"/>
  <c r="G354" i="5"/>
  <c r="E354" i="5"/>
  <c r="J353" i="5"/>
  <c r="F353" i="5"/>
  <c r="E353" i="5"/>
  <c r="J352" i="5"/>
  <c r="F352" i="5"/>
  <c r="E352" i="5"/>
  <c r="K351" i="5"/>
  <c r="J351" i="5"/>
  <c r="H351" i="5"/>
  <c r="G351" i="5"/>
  <c r="F351" i="5"/>
  <c r="K350" i="5"/>
  <c r="J350" i="5"/>
  <c r="H350" i="5"/>
  <c r="R350" i="5" s="1"/>
  <c r="G350" i="5"/>
  <c r="F350" i="5"/>
  <c r="K349" i="5"/>
  <c r="J349" i="5"/>
  <c r="H349" i="5"/>
  <c r="G349" i="5"/>
  <c r="F349" i="5"/>
  <c r="K348" i="5"/>
  <c r="J348" i="5"/>
  <c r="H348" i="5"/>
  <c r="R348" i="5" s="1"/>
  <c r="G348" i="5"/>
  <c r="F348" i="5"/>
  <c r="C347" i="5"/>
  <c r="V346" i="5"/>
  <c r="T346" i="5"/>
  <c r="K352" i="5" s="1"/>
  <c r="U346" i="5"/>
  <c r="H353" i="5" s="1"/>
  <c r="S346" i="5"/>
  <c r="H352" i="5" s="1"/>
  <c r="F346" i="5"/>
  <c r="E346" i="5"/>
  <c r="D346" i="5"/>
  <c r="I346" i="5"/>
  <c r="C346" i="5"/>
  <c r="B346" i="5"/>
  <c r="A346" i="5"/>
  <c r="L345" i="5"/>
  <c r="Q345" i="5" s="1"/>
  <c r="Z345" i="5"/>
  <c r="Y345" i="5"/>
  <c r="X345" i="5"/>
  <c r="K344" i="5"/>
  <c r="J344" i="5"/>
  <c r="Z344" i="5"/>
  <c r="Y344" i="5"/>
  <c r="X344" i="5"/>
  <c r="H344" i="5"/>
  <c r="W344" i="5" s="1"/>
  <c r="F344" i="5"/>
  <c r="V344" i="5"/>
  <c r="T344" i="5"/>
  <c r="U344" i="5"/>
  <c r="S344" i="5"/>
  <c r="E344" i="5"/>
  <c r="D344" i="5"/>
  <c r="C344" i="5"/>
  <c r="B344" i="5"/>
  <c r="A344" i="5"/>
  <c r="K343" i="5"/>
  <c r="J343" i="5"/>
  <c r="Z343" i="5"/>
  <c r="Y343" i="5"/>
  <c r="X343" i="5"/>
  <c r="H343" i="5"/>
  <c r="W343" i="5" s="1"/>
  <c r="F343" i="5"/>
  <c r="V343" i="5"/>
  <c r="T343" i="5"/>
  <c r="U343" i="5"/>
  <c r="S343" i="5"/>
  <c r="E343" i="5"/>
  <c r="D343" i="5"/>
  <c r="C343" i="5"/>
  <c r="B343" i="5"/>
  <c r="A343" i="5"/>
  <c r="L342" i="5"/>
  <c r="G342" i="5"/>
  <c r="E342" i="5"/>
  <c r="J341" i="5"/>
  <c r="F341" i="5"/>
  <c r="E341" i="5"/>
  <c r="J340" i="5"/>
  <c r="F340" i="5"/>
  <c r="E340" i="5"/>
  <c r="K339" i="5"/>
  <c r="J339" i="5"/>
  <c r="H339" i="5"/>
  <c r="G339" i="5"/>
  <c r="F339" i="5"/>
  <c r="K338" i="5"/>
  <c r="J338" i="5"/>
  <c r="H338" i="5"/>
  <c r="R338" i="5" s="1"/>
  <c r="G338" i="5"/>
  <c r="F338" i="5"/>
  <c r="K337" i="5"/>
  <c r="J337" i="5"/>
  <c r="H337" i="5"/>
  <c r="G337" i="5"/>
  <c r="F337" i="5"/>
  <c r="K336" i="5"/>
  <c r="J336" i="5"/>
  <c r="H336" i="5"/>
  <c r="R336" i="5" s="1"/>
  <c r="G336" i="5"/>
  <c r="F336" i="5"/>
  <c r="V335" i="5"/>
  <c r="T335" i="5"/>
  <c r="U335" i="5"/>
  <c r="S335" i="5"/>
  <c r="H340" i="5" s="1"/>
  <c r="F335" i="5"/>
  <c r="E335" i="5"/>
  <c r="D335" i="5"/>
  <c r="I335" i="5"/>
  <c r="C335" i="5"/>
  <c r="B335" i="5"/>
  <c r="A335" i="5"/>
  <c r="Q334" i="5"/>
  <c r="L334" i="5"/>
  <c r="Z334" i="5"/>
  <c r="Y334" i="5"/>
  <c r="X334" i="5"/>
  <c r="L333" i="5"/>
  <c r="G333" i="5"/>
  <c r="E333" i="5"/>
  <c r="J332" i="5"/>
  <c r="E332" i="5"/>
  <c r="J331" i="5"/>
  <c r="E331" i="5"/>
  <c r="K330" i="5"/>
  <c r="J330" i="5"/>
  <c r="H330" i="5"/>
  <c r="R330" i="5" s="1"/>
  <c r="G330" i="5"/>
  <c r="F330" i="5"/>
  <c r="K329" i="5"/>
  <c r="J329" i="5"/>
  <c r="H329" i="5"/>
  <c r="G329" i="5"/>
  <c r="F329" i="5"/>
  <c r="K328" i="5"/>
  <c r="J328" i="5"/>
  <c r="H328" i="5"/>
  <c r="R328" i="5" s="1"/>
  <c r="G328" i="5"/>
  <c r="F328" i="5"/>
  <c r="C327" i="5"/>
  <c r="V326" i="5"/>
  <c r="K332" i="5" s="1"/>
  <c r="T326" i="5"/>
  <c r="K331" i="5" s="1"/>
  <c r="U326" i="5"/>
  <c r="H332" i="5" s="1"/>
  <c r="S326" i="5"/>
  <c r="H331" i="5" s="1"/>
  <c r="F326" i="5"/>
  <c r="E326" i="5"/>
  <c r="D326" i="5"/>
  <c r="I326" i="5"/>
  <c r="C326" i="5"/>
  <c r="B326" i="5"/>
  <c r="A326" i="5"/>
  <c r="L325" i="5"/>
  <c r="Q325" i="5" s="1"/>
  <c r="Z325" i="5"/>
  <c r="Y325" i="5"/>
  <c r="X325" i="5"/>
  <c r="L324" i="5"/>
  <c r="G324" i="5"/>
  <c r="E324" i="5"/>
  <c r="J323" i="5"/>
  <c r="E323" i="5"/>
  <c r="J322" i="5"/>
  <c r="E322" i="5"/>
  <c r="K321" i="5"/>
  <c r="J321" i="5"/>
  <c r="H321" i="5"/>
  <c r="G321" i="5"/>
  <c r="F321" i="5"/>
  <c r="K320" i="5"/>
  <c r="J320" i="5"/>
  <c r="H320" i="5"/>
  <c r="R320" i="5" s="1"/>
  <c r="G320" i="5"/>
  <c r="F320" i="5"/>
  <c r="K319" i="5"/>
  <c r="J319" i="5"/>
  <c r="H319" i="5"/>
  <c r="G319" i="5"/>
  <c r="F319" i="5"/>
  <c r="K318" i="5"/>
  <c r="J318" i="5"/>
  <c r="H318" i="5"/>
  <c r="R318" i="5" s="1"/>
  <c r="G318" i="5"/>
  <c r="F318" i="5"/>
  <c r="C317" i="5"/>
  <c r="V316" i="5"/>
  <c r="K323" i="5" s="1"/>
  <c r="T316" i="5"/>
  <c r="K322" i="5" s="1"/>
  <c r="U316" i="5"/>
  <c r="H323" i="5" s="1"/>
  <c r="S316" i="5"/>
  <c r="H322" i="5" s="1"/>
  <c r="F316" i="5"/>
  <c r="E316" i="5"/>
  <c r="D316" i="5"/>
  <c r="I316" i="5"/>
  <c r="C316" i="5"/>
  <c r="B316" i="5"/>
  <c r="A316" i="5"/>
  <c r="A315" i="5"/>
  <c r="A314" i="5"/>
  <c r="L312" i="5"/>
  <c r="Q312" i="5" s="1"/>
  <c r="Z312" i="5"/>
  <c r="Y312" i="5"/>
  <c r="X312" i="5"/>
  <c r="K311" i="5"/>
  <c r="J311" i="5"/>
  <c r="Z311" i="5"/>
  <c r="Y311" i="5"/>
  <c r="X311" i="5"/>
  <c r="H311" i="5"/>
  <c r="W311" i="5" s="1"/>
  <c r="F311" i="5"/>
  <c r="V311" i="5"/>
  <c r="T311" i="5"/>
  <c r="U311" i="5"/>
  <c r="S311" i="5"/>
  <c r="E311" i="5"/>
  <c r="D311" i="5"/>
  <c r="C311" i="5"/>
  <c r="B311" i="5"/>
  <c r="A311" i="5"/>
  <c r="K310" i="5"/>
  <c r="J310" i="5"/>
  <c r="Z310" i="5"/>
  <c r="Y310" i="5"/>
  <c r="X310" i="5"/>
  <c r="H310" i="5"/>
  <c r="W310" i="5" s="1"/>
  <c r="F310" i="5"/>
  <c r="V310" i="5"/>
  <c r="T310" i="5"/>
  <c r="U310" i="5"/>
  <c r="S310" i="5"/>
  <c r="E310" i="5"/>
  <c r="D310" i="5"/>
  <c r="C310" i="5"/>
  <c r="B310" i="5"/>
  <c r="A310" i="5"/>
  <c r="K309" i="5"/>
  <c r="J309" i="5"/>
  <c r="Z309" i="5"/>
  <c r="Y309" i="5"/>
  <c r="X309" i="5"/>
  <c r="H309" i="5"/>
  <c r="W309" i="5" s="1"/>
  <c r="F309" i="5"/>
  <c r="V309" i="5"/>
  <c r="T309" i="5"/>
  <c r="U309" i="5"/>
  <c r="S309" i="5"/>
  <c r="E309" i="5"/>
  <c r="D309" i="5"/>
  <c r="C309" i="5"/>
  <c r="B309" i="5"/>
  <c r="A309" i="5"/>
  <c r="K308" i="5"/>
  <c r="J308" i="5"/>
  <c r="Z308" i="5"/>
  <c r="Y308" i="5"/>
  <c r="X308" i="5"/>
  <c r="H308" i="5"/>
  <c r="W308" i="5" s="1"/>
  <c r="F308" i="5"/>
  <c r="V308" i="5"/>
  <c r="T308" i="5"/>
  <c r="U308" i="5"/>
  <c r="S308" i="5"/>
  <c r="E308" i="5"/>
  <c r="D308" i="5"/>
  <c r="C308" i="5"/>
  <c r="B308" i="5"/>
  <c r="A308" i="5"/>
  <c r="K307" i="5"/>
  <c r="J307" i="5"/>
  <c r="Z307" i="5"/>
  <c r="Y307" i="5"/>
  <c r="X307" i="5"/>
  <c r="H307" i="5"/>
  <c r="W307" i="5" s="1"/>
  <c r="F307" i="5"/>
  <c r="V307" i="5"/>
  <c r="T307" i="5"/>
  <c r="U307" i="5"/>
  <c r="S307" i="5"/>
  <c r="E307" i="5"/>
  <c r="D307" i="5"/>
  <c r="C307" i="5"/>
  <c r="B307" i="5"/>
  <c r="A307" i="5"/>
  <c r="K306" i="5"/>
  <c r="J306" i="5"/>
  <c r="Z306" i="5"/>
  <c r="Y306" i="5"/>
  <c r="X306" i="5"/>
  <c r="H306" i="5"/>
  <c r="W306" i="5" s="1"/>
  <c r="F306" i="5"/>
  <c r="V306" i="5"/>
  <c r="T306" i="5"/>
  <c r="U306" i="5"/>
  <c r="S306" i="5"/>
  <c r="E306" i="5"/>
  <c r="D306" i="5"/>
  <c r="C306" i="5"/>
  <c r="B306" i="5"/>
  <c r="A306" i="5"/>
  <c r="K305" i="5"/>
  <c r="J305" i="5"/>
  <c r="Z305" i="5"/>
  <c r="Y305" i="5"/>
  <c r="X305" i="5"/>
  <c r="H305" i="5"/>
  <c r="W305" i="5" s="1"/>
  <c r="F305" i="5"/>
  <c r="V305" i="5"/>
  <c r="T305" i="5"/>
  <c r="U305" i="5"/>
  <c r="S305" i="5"/>
  <c r="E305" i="5"/>
  <c r="D305" i="5"/>
  <c r="C305" i="5"/>
  <c r="B305" i="5"/>
  <c r="A305" i="5"/>
  <c r="L304" i="5"/>
  <c r="G304" i="5"/>
  <c r="E304" i="5"/>
  <c r="J303" i="5"/>
  <c r="F303" i="5"/>
  <c r="E303" i="5"/>
  <c r="J302" i="5"/>
  <c r="F302" i="5"/>
  <c r="E302" i="5"/>
  <c r="K301" i="5"/>
  <c r="J301" i="5"/>
  <c r="H301" i="5"/>
  <c r="G301" i="5"/>
  <c r="F301" i="5"/>
  <c r="K300" i="5"/>
  <c r="J300" i="5"/>
  <c r="H300" i="5"/>
  <c r="R300" i="5" s="1"/>
  <c r="G300" i="5"/>
  <c r="F300" i="5"/>
  <c r="K299" i="5"/>
  <c r="J299" i="5"/>
  <c r="H299" i="5"/>
  <c r="G299" i="5"/>
  <c r="F299" i="5"/>
  <c r="K298" i="5"/>
  <c r="J298" i="5"/>
  <c r="H298" i="5"/>
  <c r="R298" i="5" s="1"/>
  <c r="G298" i="5"/>
  <c r="F298" i="5"/>
  <c r="C297" i="5"/>
  <c r="V296" i="5"/>
  <c r="T296" i="5"/>
  <c r="U296" i="5"/>
  <c r="S296" i="5"/>
  <c r="H302" i="5" s="1"/>
  <c r="F296" i="5"/>
  <c r="E296" i="5"/>
  <c r="D296" i="5"/>
  <c r="I296" i="5"/>
  <c r="C296" i="5"/>
  <c r="B296" i="5"/>
  <c r="A296" i="5"/>
  <c r="Q295" i="5"/>
  <c r="L295" i="5"/>
  <c r="Z295" i="5"/>
  <c r="Y295" i="5"/>
  <c r="X295" i="5"/>
  <c r="L294" i="5"/>
  <c r="G294" i="5"/>
  <c r="E294" i="5"/>
  <c r="J293" i="5"/>
  <c r="F293" i="5"/>
  <c r="E293" i="5"/>
  <c r="J292" i="5"/>
  <c r="F292" i="5"/>
  <c r="E292" i="5"/>
  <c r="K291" i="5"/>
  <c r="J291" i="5"/>
  <c r="H291" i="5"/>
  <c r="G291" i="5"/>
  <c r="F291" i="5"/>
  <c r="K290" i="5"/>
  <c r="J290" i="5"/>
  <c r="H290" i="5"/>
  <c r="R290" i="5" s="1"/>
  <c r="G290" i="5"/>
  <c r="F290" i="5"/>
  <c r="K289" i="5"/>
  <c r="J289" i="5"/>
  <c r="H289" i="5"/>
  <c r="G289" i="5"/>
  <c r="F289" i="5"/>
  <c r="K288" i="5"/>
  <c r="J288" i="5"/>
  <c r="H288" i="5"/>
  <c r="R288" i="5" s="1"/>
  <c r="G288" i="5"/>
  <c r="F288" i="5"/>
  <c r="C287" i="5"/>
  <c r="V286" i="5"/>
  <c r="K293" i="5" s="1"/>
  <c r="T286" i="5"/>
  <c r="K292" i="5" s="1"/>
  <c r="U286" i="5"/>
  <c r="H293" i="5" s="1"/>
  <c r="S286" i="5"/>
  <c r="H292" i="5" s="1"/>
  <c r="F286" i="5"/>
  <c r="E286" i="5"/>
  <c r="D286" i="5"/>
  <c r="I286" i="5"/>
  <c r="C286" i="5"/>
  <c r="B286" i="5"/>
  <c r="A286" i="5"/>
  <c r="L285" i="5"/>
  <c r="Q285" i="5" s="1"/>
  <c r="Z285" i="5"/>
  <c r="Y285" i="5"/>
  <c r="X285" i="5"/>
  <c r="L284" i="5"/>
  <c r="G284" i="5"/>
  <c r="E284" i="5"/>
  <c r="J283" i="5"/>
  <c r="F283" i="5"/>
  <c r="E283" i="5"/>
  <c r="J282" i="5"/>
  <c r="F282" i="5"/>
  <c r="E282" i="5"/>
  <c r="K281" i="5"/>
  <c r="J281" i="5"/>
  <c r="H281" i="5"/>
  <c r="G281" i="5"/>
  <c r="F281" i="5"/>
  <c r="K280" i="5"/>
  <c r="J280" i="5"/>
  <c r="H280" i="5"/>
  <c r="R280" i="5" s="1"/>
  <c r="G280" i="5"/>
  <c r="F280" i="5"/>
  <c r="K279" i="5"/>
  <c r="J279" i="5"/>
  <c r="H279" i="5"/>
  <c r="G279" i="5"/>
  <c r="F279" i="5"/>
  <c r="K278" i="5"/>
  <c r="J278" i="5"/>
  <c r="H278" i="5"/>
  <c r="R278" i="5" s="1"/>
  <c r="G278" i="5"/>
  <c r="F278" i="5"/>
  <c r="C277" i="5"/>
  <c r="V276" i="5"/>
  <c r="K283" i="5" s="1"/>
  <c r="T276" i="5"/>
  <c r="K282" i="5" s="1"/>
  <c r="U276" i="5"/>
  <c r="H283" i="5" s="1"/>
  <c r="S276" i="5"/>
  <c r="H282" i="5" s="1"/>
  <c r="F276" i="5"/>
  <c r="E276" i="5"/>
  <c r="D276" i="5"/>
  <c r="I276" i="5"/>
  <c r="C276" i="5"/>
  <c r="B276" i="5"/>
  <c r="A276" i="5"/>
  <c r="L275" i="5"/>
  <c r="Q275" i="5" s="1"/>
  <c r="Z275" i="5"/>
  <c r="Y275" i="5"/>
  <c r="X275" i="5"/>
  <c r="K274" i="5"/>
  <c r="J274" i="5"/>
  <c r="Z274" i="5"/>
  <c r="Y274" i="5"/>
  <c r="X274" i="5"/>
  <c r="H274" i="5"/>
  <c r="W274" i="5" s="1"/>
  <c r="F274" i="5"/>
  <c r="V274" i="5"/>
  <c r="T274" i="5"/>
  <c r="U274" i="5"/>
  <c r="S274" i="5"/>
  <c r="E274" i="5"/>
  <c r="D274" i="5"/>
  <c r="C274" i="5"/>
  <c r="B274" i="5"/>
  <c r="A274" i="5"/>
  <c r="K273" i="5"/>
  <c r="J273" i="5"/>
  <c r="Z273" i="5"/>
  <c r="Y273" i="5"/>
  <c r="X273" i="5"/>
  <c r="H273" i="5"/>
  <c r="W273" i="5" s="1"/>
  <c r="F273" i="5"/>
  <c r="V273" i="5"/>
  <c r="T273" i="5"/>
  <c r="U273" i="5"/>
  <c r="S273" i="5"/>
  <c r="E273" i="5"/>
  <c r="D273" i="5"/>
  <c r="C273" i="5"/>
  <c r="B273" i="5"/>
  <c r="A273" i="5"/>
  <c r="L272" i="5"/>
  <c r="G272" i="5"/>
  <c r="E272" i="5"/>
  <c r="J271" i="5"/>
  <c r="F271" i="5"/>
  <c r="E271" i="5"/>
  <c r="J270" i="5"/>
  <c r="F270" i="5"/>
  <c r="E270" i="5"/>
  <c r="K269" i="5"/>
  <c r="J269" i="5"/>
  <c r="H269" i="5"/>
  <c r="R269" i="5" s="1"/>
  <c r="G269" i="5"/>
  <c r="F269" i="5"/>
  <c r="K268" i="5"/>
  <c r="J268" i="5"/>
  <c r="H268" i="5"/>
  <c r="G268" i="5"/>
  <c r="F268" i="5"/>
  <c r="K267" i="5"/>
  <c r="J267" i="5"/>
  <c r="H267" i="5"/>
  <c r="R267" i="5" s="1"/>
  <c r="G267" i="5"/>
  <c r="F267" i="5"/>
  <c r="C266" i="5"/>
  <c r="V265" i="5"/>
  <c r="T265" i="5"/>
  <c r="K270" i="5" s="1"/>
  <c r="U265" i="5"/>
  <c r="S265" i="5"/>
  <c r="F265" i="5"/>
  <c r="E265" i="5"/>
  <c r="D265" i="5"/>
  <c r="I265" i="5"/>
  <c r="C265" i="5"/>
  <c r="B265" i="5"/>
  <c r="A265" i="5"/>
  <c r="L264" i="5"/>
  <c r="Q264" i="5" s="1"/>
  <c r="Z264" i="5"/>
  <c r="Y264" i="5"/>
  <c r="X264" i="5"/>
  <c r="K263" i="5"/>
  <c r="J263" i="5"/>
  <c r="Z263" i="5"/>
  <c r="Y263" i="5"/>
  <c r="X263" i="5"/>
  <c r="H263" i="5"/>
  <c r="W263" i="5" s="1"/>
  <c r="F263" i="5"/>
  <c r="V263" i="5"/>
  <c r="T263" i="5"/>
  <c r="U263" i="5"/>
  <c r="S263" i="5"/>
  <c r="E263" i="5"/>
  <c r="D263" i="5"/>
  <c r="C263" i="5"/>
  <c r="B263" i="5"/>
  <c r="A263" i="5"/>
  <c r="K262" i="5"/>
  <c r="J262" i="5"/>
  <c r="Z262" i="5"/>
  <c r="Y262" i="5"/>
  <c r="X262" i="5"/>
  <c r="H262" i="5"/>
  <c r="W262" i="5" s="1"/>
  <c r="F262" i="5"/>
  <c r="V262" i="5"/>
  <c r="T262" i="5"/>
  <c r="U262" i="5"/>
  <c r="S262" i="5"/>
  <c r="E262" i="5"/>
  <c r="D262" i="5"/>
  <c r="C262" i="5"/>
  <c r="B262" i="5"/>
  <c r="A262" i="5"/>
  <c r="L261" i="5"/>
  <c r="G261" i="5"/>
  <c r="E261" i="5"/>
  <c r="J260" i="5"/>
  <c r="F260" i="5"/>
  <c r="E260" i="5"/>
  <c r="J259" i="5"/>
  <c r="F259" i="5"/>
  <c r="E259" i="5"/>
  <c r="K258" i="5"/>
  <c r="J258" i="5"/>
  <c r="H258" i="5"/>
  <c r="G258" i="5"/>
  <c r="F258" i="5"/>
  <c r="K257" i="5"/>
  <c r="J257" i="5"/>
  <c r="H257" i="5"/>
  <c r="R257" i="5" s="1"/>
  <c r="G257" i="5"/>
  <c r="F257" i="5"/>
  <c r="K256" i="5"/>
  <c r="J256" i="5"/>
  <c r="H256" i="5"/>
  <c r="G256" i="5"/>
  <c r="F256" i="5"/>
  <c r="K255" i="5"/>
  <c r="J255" i="5"/>
  <c r="H255" i="5"/>
  <c r="G255" i="5"/>
  <c r="F255" i="5"/>
  <c r="C254" i="5"/>
  <c r="V253" i="5"/>
  <c r="T253" i="5"/>
  <c r="U253" i="5"/>
  <c r="S253" i="5"/>
  <c r="F253" i="5"/>
  <c r="E253" i="5"/>
  <c r="D253" i="5"/>
  <c r="I253" i="5"/>
  <c r="C253" i="5"/>
  <c r="B253" i="5"/>
  <c r="A253" i="5"/>
  <c r="L252" i="5"/>
  <c r="Q252" i="5" s="1"/>
  <c r="Z252" i="5"/>
  <c r="Y252" i="5"/>
  <c r="X252" i="5"/>
  <c r="K251" i="5"/>
  <c r="J251" i="5"/>
  <c r="Z251" i="5"/>
  <c r="Y251" i="5"/>
  <c r="X251" i="5"/>
  <c r="H251" i="5"/>
  <c r="W251" i="5" s="1"/>
  <c r="F251" i="5"/>
  <c r="V251" i="5"/>
  <c r="T251" i="5"/>
  <c r="U251" i="5"/>
  <c r="S251" i="5"/>
  <c r="E251" i="5"/>
  <c r="D251" i="5"/>
  <c r="C251" i="5"/>
  <c r="B251" i="5"/>
  <c r="A251" i="5"/>
  <c r="K250" i="5"/>
  <c r="J250" i="5"/>
  <c r="Z250" i="5"/>
  <c r="Y250" i="5"/>
  <c r="X250" i="5"/>
  <c r="H250" i="5"/>
  <c r="W250" i="5" s="1"/>
  <c r="F250" i="5"/>
  <c r="V250" i="5"/>
  <c r="T250" i="5"/>
  <c r="U250" i="5"/>
  <c r="S250" i="5"/>
  <c r="E250" i="5"/>
  <c r="D250" i="5"/>
  <c r="C250" i="5"/>
  <c r="B250" i="5"/>
  <c r="A250" i="5"/>
  <c r="L249" i="5"/>
  <c r="G249" i="5"/>
  <c r="E249" i="5"/>
  <c r="J248" i="5"/>
  <c r="F248" i="5"/>
  <c r="E248" i="5"/>
  <c r="J247" i="5"/>
  <c r="F247" i="5"/>
  <c r="E247" i="5"/>
  <c r="K246" i="5"/>
  <c r="J246" i="5"/>
  <c r="H246" i="5"/>
  <c r="R246" i="5" s="1"/>
  <c r="G246" i="5"/>
  <c r="F246" i="5"/>
  <c r="K245" i="5"/>
  <c r="J245" i="5"/>
  <c r="H245" i="5"/>
  <c r="G245" i="5"/>
  <c r="F245" i="5"/>
  <c r="K244" i="5"/>
  <c r="J244" i="5"/>
  <c r="H244" i="5"/>
  <c r="G244" i="5"/>
  <c r="F244" i="5"/>
  <c r="C243" i="5"/>
  <c r="V242" i="5"/>
  <c r="K248" i="5" s="1"/>
  <c r="T242" i="5"/>
  <c r="U242" i="5"/>
  <c r="H248" i="5" s="1"/>
  <c r="S242" i="5"/>
  <c r="F242" i="5"/>
  <c r="E242" i="5"/>
  <c r="D242" i="5"/>
  <c r="I242" i="5"/>
  <c r="C242" i="5"/>
  <c r="B242" i="5"/>
  <c r="A242" i="5"/>
  <c r="L241" i="5"/>
  <c r="Q241" i="5" s="1"/>
  <c r="Z241" i="5"/>
  <c r="Y241" i="5"/>
  <c r="X241" i="5"/>
  <c r="K240" i="5"/>
  <c r="J240" i="5"/>
  <c r="Z240" i="5"/>
  <c r="Y240" i="5"/>
  <c r="X240" i="5"/>
  <c r="H240" i="5"/>
  <c r="W240" i="5" s="1"/>
  <c r="F240" i="5"/>
  <c r="V240" i="5"/>
  <c r="T240" i="5"/>
  <c r="U240" i="5"/>
  <c r="S240" i="5"/>
  <c r="E240" i="5"/>
  <c r="D240" i="5"/>
  <c r="C240" i="5"/>
  <c r="B240" i="5"/>
  <c r="A240" i="5"/>
  <c r="K239" i="5"/>
  <c r="J239" i="5"/>
  <c r="Z239" i="5"/>
  <c r="Y239" i="5"/>
  <c r="X239" i="5"/>
  <c r="H239" i="5"/>
  <c r="W239" i="5" s="1"/>
  <c r="F239" i="5"/>
  <c r="V239" i="5"/>
  <c r="T239" i="5"/>
  <c r="U239" i="5"/>
  <c r="S239" i="5"/>
  <c r="E239" i="5"/>
  <c r="D239" i="5"/>
  <c r="C239" i="5"/>
  <c r="B239" i="5"/>
  <c r="A239" i="5"/>
  <c r="L238" i="5"/>
  <c r="G238" i="5"/>
  <c r="E238" i="5"/>
  <c r="J237" i="5"/>
  <c r="F237" i="5"/>
  <c r="E237" i="5"/>
  <c r="J236" i="5"/>
  <c r="F236" i="5"/>
  <c r="E236" i="5"/>
  <c r="K235" i="5"/>
  <c r="J235" i="5"/>
  <c r="H235" i="5"/>
  <c r="G235" i="5"/>
  <c r="F235" i="5"/>
  <c r="K234" i="5"/>
  <c r="J234" i="5"/>
  <c r="H234" i="5"/>
  <c r="R234" i="5" s="1"/>
  <c r="G234" i="5"/>
  <c r="F234" i="5"/>
  <c r="K233" i="5"/>
  <c r="J233" i="5"/>
  <c r="H233" i="5"/>
  <c r="G233" i="5"/>
  <c r="F233" i="5"/>
  <c r="K232" i="5"/>
  <c r="J232" i="5"/>
  <c r="H232" i="5"/>
  <c r="R232" i="5" s="1"/>
  <c r="G232" i="5"/>
  <c r="F232" i="5"/>
  <c r="C231" i="5"/>
  <c r="V230" i="5"/>
  <c r="K237" i="5" s="1"/>
  <c r="T230" i="5"/>
  <c r="U230" i="5"/>
  <c r="S230" i="5"/>
  <c r="H236" i="5" s="1"/>
  <c r="F230" i="5"/>
  <c r="E230" i="5"/>
  <c r="D230" i="5"/>
  <c r="I230" i="5"/>
  <c r="C230" i="5"/>
  <c r="B230" i="5"/>
  <c r="A230" i="5"/>
  <c r="L229" i="5"/>
  <c r="Q229" i="5" s="1"/>
  <c r="Z229" i="5"/>
  <c r="Y229" i="5"/>
  <c r="X229" i="5"/>
  <c r="K228" i="5"/>
  <c r="J228" i="5"/>
  <c r="Z228" i="5"/>
  <c r="Y228" i="5"/>
  <c r="X228" i="5"/>
  <c r="H228" i="5"/>
  <c r="W228" i="5" s="1"/>
  <c r="F228" i="5"/>
  <c r="V228" i="5"/>
  <c r="T228" i="5"/>
  <c r="U228" i="5"/>
  <c r="S228" i="5"/>
  <c r="E228" i="5"/>
  <c r="D228" i="5"/>
  <c r="C228" i="5"/>
  <c r="B228" i="5"/>
  <c r="A228" i="5"/>
  <c r="K227" i="5"/>
  <c r="J227" i="5"/>
  <c r="Z227" i="5"/>
  <c r="Y227" i="5"/>
  <c r="X227" i="5"/>
  <c r="H227" i="5"/>
  <c r="W227" i="5" s="1"/>
  <c r="F227" i="5"/>
  <c r="V227" i="5"/>
  <c r="T227" i="5"/>
  <c r="U227" i="5"/>
  <c r="S227" i="5"/>
  <c r="E227" i="5"/>
  <c r="D227" i="5"/>
  <c r="C227" i="5"/>
  <c r="B227" i="5"/>
  <c r="A227" i="5"/>
  <c r="L226" i="5"/>
  <c r="G226" i="5"/>
  <c r="E226" i="5"/>
  <c r="J225" i="5"/>
  <c r="F225" i="5"/>
  <c r="E225" i="5"/>
  <c r="J224" i="5"/>
  <c r="F224" i="5"/>
  <c r="E224" i="5"/>
  <c r="K223" i="5"/>
  <c r="J223" i="5"/>
  <c r="H223" i="5"/>
  <c r="R223" i="5" s="1"/>
  <c r="G223" i="5"/>
  <c r="F223" i="5"/>
  <c r="K222" i="5"/>
  <c r="J222" i="5"/>
  <c r="H222" i="5"/>
  <c r="G222" i="5"/>
  <c r="F222" i="5"/>
  <c r="K221" i="5"/>
  <c r="J221" i="5"/>
  <c r="H221" i="5"/>
  <c r="R221" i="5" s="1"/>
  <c r="G221" i="5"/>
  <c r="F221" i="5"/>
  <c r="V220" i="5"/>
  <c r="T220" i="5"/>
  <c r="U220" i="5"/>
  <c r="S220" i="5"/>
  <c r="H224" i="5" s="1"/>
  <c r="F220" i="5"/>
  <c r="E220" i="5"/>
  <c r="D220" i="5"/>
  <c r="I220" i="5"/>
  <c r="C220" i="5"/>
  <c r="B220" i="5"/>
  <c r="A220" i="5"/>
  <c r="L219" i="5"/>
  <c r="Q219" i="5" s="1"/>
  <c r="Z219" i="5"/>
  <c r="Y219" i="5"/>
  <c r="X219" i="5"/>
  <c r="L218" i="5"/>
  <c r="G218" i="5"/>
  <c r="E218" i="5"/>
  <c r="J217" i="5"/>
  <c r="F217" i="5"/>
  <c r="E217" i="5"/>
  <c r="J216" i="5"/>
  <c r="F216" i="5"/>
  <c r="E216" i="5"/>
  <c r="K215" i="5"/>
  <c r="J215" i="5"/>
  <c r="H215" i="5"/>
  <c r="G215" i="5"/>
  <c r="F215" i="5"/>
  <c r="K214" i="5"/>
  <c r="J214" i="5"/>
  <c r="H214" i="5"/>
  <c r="R214" i="5" s="1"/>
  <c r="G214" i="5"/>
  <c r="F214" i="5"/>
  <c r="K213" i="5"/>
  <c r="J213" i="5"/>
  <c r="H213" i="5"/>
  <c r="G213" i="5"/>
  <c r="F213" i="5"/>
  <c r="K212" i="5"/>
  <c r="J212" i="5"/>
  <c r="H212" i="5"/>
  <c r="R212" i="5" s="1"/>
  <c r="G212" i="5"/>
  <c r="F212" i="5"/>
  <c r="V211" i="5"/>
  <c r="K217" i="5" s="1"/>
  <c r="T211" i="5"/>
  <c r="K216" i="5" s="1"/>
  <c r="U211" i="5"/>
  <c r="H217" i="5" s="1"/>
  <c r="S211" i="5"/>
  <c r="H216" i="5" s="1"/>
  <c r="F211" i="5"/>
  <c r="E211" i="5"/>
  <c r="D211" i="5"/>
  <c r="I211" i="5"/>
  <c r="C211" i="5"/>
  <c r="B211" i="5"/>
  <c r="A211" i="5"/>
  <c r="L210" i="5"/>
  <c r="Q210" i="5" s="1"/>
  <c r="Z210" i="5"/>
  <c r="Y210" i="5"/>
  <c r="X210" i="5"/>
  <c r="L209" i="5"/>
  <c r="G209" i="5"/>
  <c r="E209" i="5"/>
  <c r="J208" i="5"/>
  <c r="F208" i="5"/>
  <c r="E208" i="5"/>
  <c r="J207" i="5"/>
  <c r="F207" i="5"/>
  <c r="E207" i="5"/>
  <c r="K206" i="5"/>
  <c r="J206" i="5"/>
  <c r="H206" i="5"/>
  <c r="R206" i="5" s="1"/>
  <c r="G206" i="5"/>
  <c r="F206" i="5"/>
  <c r="K205" i="5"/>
  <c r="J205" i="5"/>
  <c r="H205" i="5"/>
  <c r="G205" i="5"/>
  <c r="F205" i="5"/>
  <c r="K204" i="5"/>
  <c r="J204" i="5"/>
  <c r="H204" i="5"/>
  <c r="R204" i="5" s="1"/>
  <c r="G204" i="5"/>
  <c r="F204" i="5"/>
  <c r="C203" i="5"/>
  <c r="V202" i="5"/>
  <c r="K208" i="5" s="1"/>
  <c r="T202" i="5"/>
  <c r="K207" i="5" s="1"/>
  <c r="U202" i="5"/>
  <c r="H208" i="5" s="1"/>
  <c r="S202" i="5"/>
  <c r="H207" i="5" s="1"/>
  <c r="F202" i="5"/>
  <c r="E202" i="5"/>
  <c r="D202" i="5"/>
  <c r="I202" i="5"/>
  <c r="C202" i="5"/>
  <c r="B202" i="5"/>
  <c r="A202" i="5"/>
  <c r="Q201" i="5"/>
  <c r="L201" i="5"/>
  <c r="Z201" i="5"/>
  <c r="Y201" i="5"/>
  <c r="X201" i="5"/>
  <c r="L200" i="5"/>
  <c r="G200" i="5"/>
  <c r="E200" i="5"/>
  <c r="J199" i="5"/>
  <c r="E199" i="5"/>
  <c r="J198" i="5"/>
  <c r="E198" i="5"/>
  <c r="K197" i="5"/>
  <c r="J197" i="5"/>
  <c r="H197" i="5"/>
  <c r="G197" i="5"/>
  <c r="F197" i="5"/>
  <c r="K196" i="5"/>
  <c r="J196" i="5"/>
  <c r="H196" i="5"/>
  <c r="R196" i="5" s="1"/>
  <c r="G196" i="5"/>
  <c r="F196" i="5"/>
  <c r="K195" i="5"/>
  <c r="J195" i="5"/>
  <c r="H195" i="5"/>
  <c r="G195" i="5"/>
  <c r="F195" i="5"/>
  <c r="K194" i="5"/>
  <c r="J194" i="5"/>
  <c r="H194" i="5"/>
  <c r="R194" i="5" s="1"/>
  <c r="G194" i="5"/>
  <c r="F194" i="5"/>
  <c r="C193" i="5"/>
  <c r="V192" i="5"/>
  <c r="K199" i="5" s="1"/>
  <c r="T192" i="5"/>
  <c r="K198" i="5" s="1"/>
  <c r="U192" i="5"/>
  <c r="H199" i="5" s="1"/>
  <c r="S192" i="5"/>
  <c r="H198" i="5" s="1"/>
  <c r="F192" i="5"/>
  <c r="E192" i="5"/>
  <c r="D192" i="5"/>
  <c r="I192" i="5"/>
  <c r="C192" i="5"/>
  <c r="B192" i="5"/>
  <c r="A192" i="5"/>
  <c r="L191" i="5"/>
  <c r="Q191" i="5" s="1"/>
  <c r="Z191" i="5"/>
  <c r="Y191" i="5"/>
  <c r="X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K189" i="5"/>
  <c r="J189" i="5"/>
  <c r="Z189" i="5"/>
  <c r="Y189" i="5"/>
  <c r="X189" i="5"/>
  <c r="H189" i="5"/>
  <c r="W189" i="5" s="1"/>
  <c r="F189" i="5"/>
  <c r="V189" i="5"/>
  <c r="T189" i="5"/>
  <c r="U189" i="5"/>
  <c r="S189" i="5"/>
  <c r="E189" i="5"/>
  <c r="D189" i="5"/>
  <c r="C189" i="5"/>
  <c r="B189" i="5"/>
  <c r="A189" i="5"/>
  <c r="L188" i="5"/>
  <c r="G188" i="5"/>
  <c r="E188" i="5"/>
  <c r="J187" i="5"/>
  <c r="E187" i="5"/>
  <c r="J186" i="5"/>
  <c r="E186" i="5"/>
  <c r="K185" i="5"/>
  <c r="J185" i="5"/>
  <c r="H185" i="5"/>
  <c r="G185" i="5"/>
  <c r="F185" i="5"/>
  <c r="K184" i="5"/>
  <c r="J184" i="5"/>
  <c r="H184" i="5"/>
  <c r="R184" i="5" s="1"/>
  <c r="G184" i="5"/>
  <c r="F184" i="5"/>
  <c r="K183" i="5"/>
  <c r="J183" i="5"/>
  <c r="H183" i="5"/>
  <c r="G183" i="5"/>
  <c r="F183" i="5"/>
  <c r="K182" i="5"/>
  <c r="J182" i="5"/>
  <c r="H182" i="5"/>
  <c r="R182" i="5" s="1"/>
  <c r="G182" i="5"/>
  <c r="F182" i="5"/>
  <c r="C181" i="5"/>
  <c r="V180" i="5"/>
  <c r="T180" i="5"/>
  <c r="U180" i="5"/>
  <c r="S180" i="5"/>
  <c r="H186" i="5" s="1"/>
  <c r="F180" i="5"/>
  <c r="E180" i="5"/>
  <c r="D180" i="5"/>
  <c r="I180" i="5"/>
  <c r="C180" i="5"/>
  <c r="B180" i="5"/>
  <c r="A180" i="5"/>
  <c r="L179" i="5"/>
  <c r="Q179" i="5" s="1"/>
  <c r="Z179" i="5"/>
  <c r="Y179" i="5"/>
  <c r="X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K177" i="5"/>
  <c r="J177" i="5"/>
  <c r="Z177" i="5"/>
  <c r="Y177" i="5"/>
  <c r="X177" i="5"/>
  <c r="H177" i="5"/>
  <c r="W177" i="5" s="1"/>
  <c r="F177" i="5"/>
  <c r="V177" i="5"/>
  <c r="T177" i="5"/>
  <c r="U177" i="5"/>
  <c r="S177" i="5"/>
  <c r="E177" i="5"/>
  <c r="D177" i="5"/>
  <c r="C177" i="5"/>
  <c r="B177" i="5"/>
  <c r="A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G173" i="5"/>
  <c r="F173" i="5"/>
  <c r="K172" i="5"/>
  <c r="J172" i="5"/>
  <c r="H172" i="5"/>
  <c r="G172" i="5"/>
  <c r="F172" i="5"/>
  <c r="C171" i="5"/>
  <c r="V170" i="5"/>
  <c r="T170" i="5"/>
  <c r="U170" i="5"/>
  <c r="S170" i="5"/>
  <c r="H174" i="5" s="1"/>
  <c r="F170" i="5"/>
  <c r="E170" i="5"/>
  <c r="D170" i="5"/>
  <c r="I170" i="5"/>
  <c r="C170" i="5"/>
  <c r="B170" i="5"/>
  <c r="A170" i="5"/>
  <c r="L169" i="5"/>
  <c r="Q169" i="5" s="1"/>
  <c r="Z169" i="5"/>
  <c r="Y169" i="5"/>
  <c r="X169" i="5"/>
  <c r="L168" i="5"/>
  <c r="G168" i="5"/>
  <c r="E168" i="5"/>
  <c r="J167" i="5"/>
  <c r="F167" i="5"/>
  <c r="E167" i="5"/>
  <c r="J166" i="5"/>
  <c r="F166" i="5"/>
  <c r="E166" i="5"/>
  <c r="K165" i="5"/>
  <c r="J165" i="5"/>
  <c r="H165" i="5"/>
  <c r="G165" i="5"/>
  <c r="F165" i="5"/>
  <c r="K164" i="5"/>
  <c r="J164" i="5"/>
  <c r="H164" i="5"/>
  <c r="R164" i="5" s="1"/>
  <c r="G164" i="5"/>
  <c r="F164" i="5"/>
  <c r="K163" i="5"/>
  <c r="J163" i="5"/>
  <c r="H163" i="5"/>
  <c r="G163" i="5"/>
  <c r="F163" i="5"/>
  <c r="K162" i="5"/>
  <c r="J162" i="5"/>
  <c r="H162" i="5"/>
  <c r="R162" i="5" s="1"/>
  <c r="G162" i="5"/>
  <c r="F162" i="5"/>
  <c r="C161" i="5"/>
  <c r="V160" i="5"/>
  <c r="K167" i="5" s="1"/>
  <c r="T160" i="5"/>
  <c r="K166" i="5" s="1"/>
  <c r="U160" i="5"/>
  <c r="H167" i="5" s="1"/>
  <c r="S160" i="5"/>
  <c r="H166" i="5" s="1"/>
  <c r="F160" i="5"/>
  <c r="E160" i="5"/>
  <c r="D160" i="5"/>
  <c r="I160" i="5"/>
  <c r="C160" i="5"/>
  <c r="B160" i="5"/>
  <c r="A160" i="5"/>
  <c r="L159" i="5"/>
  <c r="Q159" i="5" s="1"/>
  <c r="Z159" i="5"/>
  <c r="Y159" i="5"/>
  <c r="X159" i="5"/>
  <c r="K158" i="5"/>
  <c r="J158" i="5"/>
  <c r="Z158" i="5"/>
  <c r="Y158" i="5"/>
  <c r="X158" i="5"/>
  <c r="H158" i="5"/>
  <c r="W158" i="5" s="1"/>
  <c r="F158" i="5"/>
  <c r="V158" i="5"/>
  <c r="T158" i="5"/>
  <c r="U158" i="5"/>
  <c r="S158" i="5"/>
  <c r="E158" i="5"/>
  <c r="D158" i="5"/>
  <c r="C158" i="5"/>
  <c r="B158" i="5"/>
  <c r="A158" i="5"/>
  <c r="K157" i="5"/>
  <c r="J157" i="5"/>
  <c r="Z157" i="5"/>
  <c r="Y157" i="5"/>
  <c r="X157" i="5"/>
  <c r="H157" i="5"/>
  <c r="W157" i="5" s="1"/>
  <c r="F157" i="5"/>
  <c r="V157" i="5"/>
  <c r="T157" i="5"/>
  <c r="U157" i="5"/>
  <c r="S157" i="5"/>
  <c r="E157" i="5"/>
  <c r="D157" i="5"/>
  <c r="C157" i="5"/>
  <c r="B157" i="5"/>
  <c r="A157" i="5"/>
  <c r="L156" i="5"/>
  <c r="G156" i="5"/>
  <c r="E156" i="5"/>
  <c r="J155" i="5"/>
  <c r="F155" i="5"/>
  <c r="E155" i="5"/>
  <c r="J154" i="5"/>
  <c r="F154" i="5"/>
  <c r="E154" i="5"/>
  <c r="K153" i="5"/>
  <c r="J153" i="5"/>
  <c r="H153" i="5"/>
  <c r="G153" i="5"/>
  <c r="F153" i="5"/>
  <c r="C152" i="5"/>
  <c r="V151" i="5"/>
  <c r="K155" i="5" s="1"/>
  <c r="T151" i="5"/>
  <c r="K154" i="5" s="1"/>
  <c r="U151" i="5"/>
  <c r="S151" i="5"/>
  <c r="H154" i="5" s="1"/>
  <c r="F151" i="5"/>
  <c r="E151" i="5"/>
  <c r="D151" i="5"/>
  <c r="I151" i="5"/>
  <c r="C151" i="5"/>
  <c r="B151" i="5"/>
  <c r="A151" i="5"/>
  <c r="L150" i="5"/>
  <c r="Q150" i="5" s="1"/>
  <c r="Z150" i="5"/>
  <c r="Y150" i="5"/>
  <c r="X150" i="5"/>
  <c r="K149" i="5"/>
  <c r="J149" i="5"/>
  <c r="Z149" i="5"/>
  <c r="Y149" i="5"/>
  <c r="X149" i="5"/>
  <c r="H149" i="5"/>
  <c r="W149" i="5" s="1"/>
  <c r="F149" i="5"/>
  <c r="V149" i="5"/>
  <c r="T149" i="5"/>
  <c r="U149" i="5"/>
  <c r="S149" i="5"/>
  <c r="E149" i="5"/>
  <c r="D149" i="5"/>
  <c r="C149" i="5"/>
  <c r="B149" i="5"/>
  <c r="A149" i="5"/>
  <c r="K148" i="5"/>
  <c r="J148" i="5"/>
  <c r="Z148" i="5"/>
  <c r="Y148" i="5"/>
  <c r="X148" i="5"/>
  <c r="H148" i="5"/>
  <c r="W148" i="5" s="1"/>
  <c r="F148" i="5"/>
  <c r="V148" i="5"/>
  <c r="T148" i="5"/>
  <c r="U148" i="5"/>
  <c r="S148" i="5"/>
  <c r="E148" i="5"/>
  <c r="D148" i="5"/>
  <c r="C148" i="5"/>
  <c r="B148" i="5"/>
  <c r="A148" i="5"/>
  <c r="K147" i="5"/>
  <c r="J147" i="5"/>
  <c r="Z147" i="5"/>
  <c r="Y147" i="5"/>
  <c r="X147" i="5"/>
  <c r="H147" i="5"/>
  <c r="W147" i="5" s="1"/>
  <c r="F147" i="5"/>
  <c r="V147" i="5"/>
  <c r="T147" i="5"/>
  <c r="U147" i="5"/>
  <c r="S147" i="5"/>
  <c r="E147" i="5"/>
  <c r="D147" i="5"/>
  <c r="C147" i="5"/>
  <c r="B147" i="5"/>
  <c r="A147" i="5"/>
  <c r="L146" i="5"/>
  <c r="G146" i="5"/>
  <c r="E146" i="5"/>
  <c r="J145" i="5"/>
  <c r="F145" i="5"/>
  <c r="E145" i="5"/>
  <c r="J144" i="5"/>
  <c r="F144" i="5"/>
  <c r="E144" i="5"/>
  <c r="K143" i="5"/>
  <c r="J143" i="5"/>
  <c r="H143" i="5"/>
  <c r="G143" i="5"/>
  <c r="F143" i="5"/>
  <c r="K142" i="5"/>
  <c r="J142" i="5"/>
  <c r="H142" i="5"/>
  <c r="R142" i="5" s="1"/>
  <c r="G142" i="5"/>
  <c r="F142" i="5"/>
  <c r="K141" i="5"/>
  <c r="J141" i="5"/>
  <c r="H141" i="5"/>
  <c r="G141" i="5"/>
  <c r="F141" i="5"/>
  <c r="K140" i="5"/>
  <c r="J140" i="5"/>
  <c r="H140" i="5"/>
  <c r="R140" i="5" s="1"/>
  <c r="G140" i="5"/>
  <c r="F140" i="5"/>
  <c r="C139" i="5"/>
  <c r="V138" i="5"/>
  <c r="T138" i="5"/>
  <c r="U138" i="5"/>
  <c r="S138" i="5"/>
  <c r="F138" i="5"/>
  <c r="E138" i="5"/>
  <c r="D138" i="5"/>
  <c r="I138" i="5"/>
  <c r="C138" i="5"/>
  <c r="B138" i="5"/>
  <c r="A138" i="5"/>
  <c r="L137" i="5"/>
  <c r="Q137" i="5" s="1"/>
  <c r="Z137" i="5"/>
  <c r="Y137" i="5"/>
  <c r="X137" i="5"/>
  <c r="L136" i="5"/>
  <c r="G136" i="5"/>
  <c r="E136" i="5"/>
  <c r="J135" i="5"/>
  <c r="F135" i="5"/>
  <c r="E135" i="5"/>
  <c r="J134" i="5"/>
  <c r="F134" i="5"/>
  <c r="E134" i="5"/>
  <c r="K133" i="5"/>
  <c r="J133" i="5"/>
  <c r="H133" i="5"/>
  <c r="G133" i="5"/>
  <c r="F133" i="5"/>
  <c r="K132" i="5"/>
  <c r="J132" i="5"/>
  <c r="R132" i="5"/>
  <c r="H132" i="5"/>
  <c r="G132" i="5"/>
  <c r="F132" i="5"/>
  <c r="K131" i="5"/>
  <c r="J131" i="5"/>
  <c r="H131" i="5"/>
  <c r="G131" i="5"/>
  <c r="F131" i="5"/>
  <c r="K130" i="5"/>
  <c r="J130" i="5"/>
  <c r="H130" i="5"/>
  <c r="G130" i="5"/>
  <c r="F130" i="5"/>
  <c r="C129" i="5"/>
  <c r="V128" i="5"/>
  <c r="K135" i="5" s="1"/>
  <c r="T128" i="5"/>
  <c r="K134" i="5" s="1"/>
  <c r="U128" i="5"/>
  <c r="H135" i="5" s="1"/>
  <c r="S128" i="5"/>
  <c r="H134" i="5" s="1"/>
  <c r="F128" i="5"/>
  <c r="E128" i="5"/>
  <c r="D128" i="5"/>
  <c r="I128" i="5"/>
  <c r="C128" i="5"/>
  <c r="B128" i="5"/>
  <c r="A128" i="5"/>
  <c r="L127" i="5"/>
  <c r="Q127" i="5" s="1"/>
  <c r="Z127" i="5"/>
  <c r="Y127" i="5"/>
  <c r="X127" i="5"/>
  <c r="K126" i="5"/>
  <c r="J126" i="5"/>
  <c r="Z126" i="5"/>
  <c r="Y126" i="5"/>
  <c r="X126" i="5"/>
  <c r="H126" i="5"/>
  <c r="W126" i="5" s="1"/>
  <c r="F126" i="5"/>
  <c r="V126" i="5"/>
  <c r="T126" i="5"/>
  <c r="U126" i="5"/>
  <c r="S126" i="5"/>
  <c r="E126" i="5"/>
  <c r="D126" i="5"/>
  <c r="C126" i="5"/>
  <c r="B126" i="5"/>
  <c r="A126" i="5"/>
  <c r="K125" i="5"/>
  <c r="J125" i="5"/>
  <c r="Z125" i="5"/>
  <c r="Y125" i="5"/>
  <c r="X125" i="5"/>
  <c r="H125" i="5"/>
  <c r="W125" i="5" s="1"/>
  <c r="F125" i="5"/>
  <c r="V125" i="5"/>
  <c r="T125" i="5"/>
  <c r="U125" i="5"/>
  <c r="S125" i="5"/>
  <c r="E125" i="5"/>
  <c r="D125" i="5"/>
  <c r="C125" i="5"/>
  <c r="B125" i="5"/>
  <c r="A125" i="5"/>
  <c r="L124" i="5"/>
  <c r="G124" i="5"/>
  <c r="E124" i="5"/>
  <c r="J123" i="5"/>
  <c r="F123" i="5"/>
  <c r="E123" i="5"/>
  <c r="J122" i="5"/>
  <c r="F122" i="5"/>
  <c r="E122" i="5"/>
  <c r="K121" i="5"/>
  <c r="J121" i="5"/>
  <c r="H121" i="5"/>
  <c r="G121" i="5"/>
  <c r="F121" i="5"/>
  <c r="K120" i="5"/>
  <c r="J120" i="5"/>
  <c r="H120" i="5"/>
  <c r="R120" i="5" s="1"/>
  <c r="G120" i="5"/>
  <c r="F120" i="5"/>
  <c r="K119" i="5"/>
  <c r="J119" i="5"/>
  <c r="H119" i="5"/>
  <c r="G119" i="5"/>
  <c r="F119" i="5"/>
  <c r="K118" i="5"/>
  <c r="J118" i="5"/>
  <c r="H118" i="5"/>
  <c r="R118" i="5" s="1"/>
  <c r="G118" i="5"/>
  <c r="F118" i="5"/>
  <c r="C117" i="5"/>
  <c r="V116" i="5"/>
  <c r="K123" i="5" s="1"/>
  <c r="T116" i="5"/>
  <c r="U116" i="5"/>
  <c r="S116" i="5"/>
  <c r="H122" i="5" s="1"/>
  <c r="F116" i="5"/>
  <c r="E116" i="5"/>
  <c r="D116" i="5"/>
  <c r="I116" i="5"/>
  <c r="C116" i="5"/>
  <c r="B116" i="5"/>
  <c r="A116" i="5"/>
  <c r="L115" i="5"/>
  <c r="Q115" i="5" s="1"/>
  <c r="Z115" i="5"/>
  <c r="Y115" i="5"/>
  <c r="X115" i="5"/>
  <c r="L114" i="5"/>
  <c r="G114" i="5"/>
  <c r="E114" i="5"/>
  <c r="J113" i="5"/>
  <c r="F113" i="5"/>
  <c r="E113" i="5"/>
  <c r="J112" i="5"/>
  <c r="F112" i="5"/>
  <c r="E112" i="5"/>
  <c r="K111" i="5"/>
  <c r="J111" i="5"/>
  <c r="H111" i="5"/>
  <c r="R111" i="5" s="1"/>
  <c r="G111" i="5"/>
  <c r="F111" i="5"/>
  <c r="C110" i="5"/>
  <c r="V109" i="5"/>
  <c r="K113" i="5" s="1"/>
  <c r="T109" i="5"/>
  <c r="K112" i="5" s="1"/>
  <c r="U109" i="5"/>
  <c r="H113" i="5" s="1"/>
  <c r="S109" i="5"/>
  <c r="H112" i="5" s="1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K107" i="5"/>
  <c r="J107" i="5"/>
  <c r="Z107" i="5"/>
  <c r="Y107" i="5"/>
  <c r="X107" i="5"/>
  <c r="H107" i="5"/>
  <c r="W107" i="5" s="1"/>
  <c r="F107" i="5"/>
  <c r="V107" i="5"/>
  <c r="T107" i="5"/>
  <c r="U107" i="5"/>
  <c r="S107" i="5"/>
  <c r="E107" i="5"/>
  <c r="D107" i="5"/>
  <c r="C107" i="5"/>
  <c r="B107" i="5"/>
  <c r="A107" i="5"/>
  <c r="L106" i="5"/>
  <c r="G106" i="5"/>
  <c r="E106" i="5"/>
  <c r="J105" i="5"/>
  <c r="F105" i="5"/>
  <c r="E105" i="5"/>
  <c r="J104" i="5"/>
  <c r="F104" i="5"/>
  <c r="E104" i="5"/>
  <c r="K103" i="5"/>
  <c r="J103" i="5"/>
  <c r="H103" i="5"/>
  <c r="G103" i="5"/>
  <c r="F103" i="5"/>
  <c r="K102" i="5"/>
  <c r="J102" i="5"/>
  <c r="H102" i="5"/>
  <c r="R102" i="5" s="1"/>
  <c r="G102" i="5"/>
  <c r="F102" i="5"/>
  <c r="K101" i="5"/>
  <c r="J101" i="5"/>
  <c r="H101" i="5"/>
  <c r="G101" i="5"/>
  <c r="F101" i="5"/>
  <c r="K100" i="5"/>
  <c r="J100" i="5"/>
  <c r="H100" i="5"/>
  <c r="G100" i="5"/>
  <c r="F100" i="5"/>
  <c r="C99" i="5"/>
  <c r="V98" i="5"/>
  <c r="T98" i="5"/>
  <c r="U98" i="5"/>
  <c r="H105" i="5" s="1"/>
  <c r="S98" i="5"/>
  <c r="F98" i="5"/>
  <c r="E98" i="5"/>
  <c r="D98" i="5"/>
  <c r="I98" i="5"/>
  <c r="C98" i="5"/>
  <c r="B98" i="5"/>
  <c r="A98" i="5"/>
  <c r="L97" i="5"/>
  <c r="Q97" i="5" s="1"/>
  <c r="Z97" i="5"/>
  <c r="Y97" i="5"/>
  <c r="X97" i="5"/>
  <c r="K96" i="5"/>
  <c r="J96" i="5"/>
  <c r="Z96" i="5"/>
  <c r="Y96" i="5"/>
  <c r="X96" i="5"/>
  <c r="H96" i="5"/>
  <c r="W96" i="5" s="1"/>
  <c r="F96" i="5"/>
  <c r="V96" i="5"/>
  <c r="T96" i="5"/>
  <c r="U96" i="5"/>
  <c r="S96" i="5"/>
  <c r="E96" i="5"/>
  <c r="D96" i="5"/>
  <c r="C96" i="5"/>
  <c r="B96" i="5"/>
  <c r="A96" i="5"/>
  <c r="K95" i="5"/>
  <c r="J95" i="5"/>
  <c r="Z95" i="5"/>
  <c r="Y95" i="5"/>
  <c r="X95" i="5"/>
  <c r="H95" i="5"/>
  <c r="W95" i="5" s="1"/>
  <c r="F95" i="5"/>
  <c r="V95" i="5"/>
  <c r="T95" i="5"/>
  <c r="U95" i="5"/>
  <c r="S95" i="5"/>
  <c r="E95" i="5"/>
  <c r="D95" i="5"/>
  <c r="C95" i="5"/>
  <c r="B95" i="5"/>
  <c r="A95" i="5"/>
  <c r="L94" i="5"/>
  <c r="G94" i="5"/>
  <c r="E94" i="5"/>
  <c r="J93" i="5"/>
  <c r="F93" i="5"/>
  <c r="E93" i="5"/>
  <c r="J92" i="5"/>
  <c r="F92" i="5"/>
  <c r="E92" i="5"/>
  <c r="K91" i="5"/>
  <c r="J91" i="5"/>
  <c r="H91" i="5"/>
  <c r="G91" i="5"/>
  <c r="F91" i="5"/>
  <c r="K90" i="5"/>
  <c r="J90" i="5"/>
  <c r="H90" i="5"/>
  <c r="G90" i="5"/>
  <c r="F90" i="5"/>
  <c r="K89" i="5"/>
  <c r="J89" i="5"/>
  <c r="H89" i="5"/>
  <c r="R89" i="5" s="1"/>
  <c r="G89" i="5"/>
  <c r="F89" i="5"/>
  <c r="V88" i="5"/>
  <c r="T88" i="5"/>
  <c r="K92" i="5" s="1"/>
  <c r="U88" i="5"/>
  <c r="S88" i="5"/>
  <c r="F88" i="5"/>
  <c r="E88" i="5"/>
  <c r="D88" i="5"/>
  <c r="I88" i="5"/>
  <c r="C88" i="5"/>
  <c r="B88" i="5"/>
  <c r="A88" i="5"/>
  <c r="L87" i="5"/>
  <c r="Q87" i="5" s="1"/>
  <c r="Z87" i="5"/>
  <c r="Y87" i="5"/>
  <c r="X87" i="5"/>
  <c r="K86" i="5"/>
  <c r="J86" i="5"/>
  <c r="Z86" i="5"/>
  <c r="Y86" i="5"/>
  <c r="X86" i="5"/>
  <c r="H86" i="5"/>
  <c r="W86" i="5" s="1"/>
  <c r="F86" i="5"/>
  <c r="V86" i="5"/>
  <c r="T86" i="5"/>
  <c r="U86" i="5"/>
  <c r="S86" i="5"/>
  <c r="E86" i="5"/>
  <c r="D86" i="5"/>
  <c r="C86" i="5"/>
  <c r="B86" i="5"/>
  <c r="A86" i="5"/>
  <c r="K85" i="5"/>
  <c r="J85" i="5"/>
  <c r="Z85" i="5"/>
  <c r="Y85" i="5"/>
  <c r="X85" i="5"/>
  <c r="H85" i="5"/>
  <c r="W85" i="5" s="1"/>
  <c r="F85" i="5"/>
  <c r="V85" i="5"/>
  <c r="T85" i="5"/>
  <c r="U85" i="5"/>
  <c r="S85" i="5"/>
  <c r="E85" i="5"/>
  <c r="D85" i="5"/>
  <c r="C85" i="5"/>
  <c r="B85" i="5"/>
  <c r="A85" i="5"/>
  <c r="K84" i="5"/>
  <c r="J84" i="5"/>
  <c r="Z84" i="5"/>
  <c r="Y84" i="5"/>
  <c r="X84" i="5"/>
  <c r="H84" i="5"/>
  <c r="W84" i="5" s="1"/>
  <c r="F84" i="5"/>
  <c r="V84" i="5"/>
  <c r="T84" i="5"/>
  <c r="U84" i="5"/>
  <c r="S84" i="5"/>
  <c r="E84" i="5"/>
  <c r="D84" i="5"/>
  <c r="C84" i="5"/>
  <c r="B84" i="5"/>
  <c r="A84" i="5"/>
  <c r="K83" i="5"/>
  <c r="J83" i="5"/>
  <c r="Z83" i="5"/>
  <c r="Y83" i="5"/>
  <c r="X83" i="5"/>
  <c r="H83" i="5"/>
  <c r="W83" i="5" s="1"/>
  <c r="F83" i="5"/>
  <c r="V83" i="5"/>
  <c r="T83" i="5"/>
  <c r="U83" i="5"/>
  <c r="S83" i="5"/>
  <c r="E83" i="5"/>
  <c r="D83" i="5"/>
  <c r="C83" i="5"/>
  <c r="B83" i="5"/>
  <c r="A83" i="5"/>
  <c r="K82" i="5"/>
  <c r="J82" i="5"/>
  <c r="Z82" i="5"/>
  <c r="Y82" i="5"/>
  <c r="X82" i="5"/>
  <c r="H82" i="5"/>
  <c r="W82" i="5" s="1"/>
  <c r="F82" i="5"/>
  <c r="V82" i="5"/>
  <c r="T82" i="5"/>
  <c r="U82" i="5"/>
  <c r="S82" i="5"/>
  <c r="E82" i="5"/>
  <c r="D82" i="5"/>
  <c r="C82" i="5"/>
  <c r="B82" i="5"/>
  <c r="A82" i="5"/>
  <c r="K81" i="5"/>
  <c r="J81" i="5"/>
  <c r="Z81" i="5"/>
  <c r="Y81" i="5"/>
  <c r="X81" i="5"/>
  <c r="H81" i="5"/>
  <c r="W81" i="5" s="1"/>
  <c r="F81" i="5"/>
  <c r="V81" i="5"/>
  <c r="T81" i="5"/>
  <c r="U81" i="5"/>
  <c r="S81" i="5"/>
  <c r="E81" i="5"/>
  <c r="D81" i="5"/>
  <c r="C81" i="5"/>
  <c r="B81" i="5"/>
  <c r="A81" i="5"/>
  <c r="K80" i="5"/>
  <c r="J80" i="5"/>
  <c r="Z80" i="5"/>
  <c r="Y80" i="5"/>
  <c r="X80" i="5"/>
  <c r="H80" i="5"/>
  <c r="W80" i="5" s="1"/>
  <c r="F80" i="5"/>
  <c r="V80" i="5"/>
  <c r="T80" i="5"/>
  <c r="U80" i="5"/>
  <c r="S80" i="5"/>
  <c r="E80" i="5"/>
  <c r="D80" i="5"/>
  <c r="C80" i="5"/>
  <c r="B80" i="5"/>
  <c r="A80" i="5"/>
  <c r="K79" i="5"/>
  <c r="J79" i="5"/>
  <c r="Z79" i="5"/>
  <c r="Y79" i="5"/>
  <c r="X79" i="5"/>
  <c r="H79" i="5"/>
  <c r="W79" i="5" s="1"/>
  <c r="F79" i="5"/>
  <c r="V79" i="5"/>
  <c r="T79" i="5"/>
  <c r="U79" i="5"/>
  <c r="S79" i="5"/>
  <c r="E79" i="5"/>
  <c r="D79" i="5"/>
  <c r="C79" i="5"/>
  <c r="B79" i="5"/>
  <c r="A79" i="5"/>
  <c r="L78" i="5"/>
  <c r="G78" i="5"/>
  <c r="E78" i="5"/>
  <c r="J77" i="5"/>
  <c r="F77" i="5"/>
  <c r="E77" i="5"/>
  <c r="J76" i="5"/>
  <c r="F76" i="5"/>
  <c r="E76" i="5"/>
  <c r="K75" i="5"/>
  <c r="J75" i="5"/>
  <c r="H75" i="5"/>
  <c r="G75" i="5"/>
  <c r="F75" i="5"/>
  <c r="K74" i="5"/>
  <c r="J74" i="5"/>
  <c r="H74" i="5"/>
  <c r="G74" i="5"/>
  <c r="F74" i="5"/>
  <c r="K73" i="5"/>
  <c r="J73" i="5"/>
  <c r="R73" i="5"/>
  <c r="H73" i="5"/>
  <c r="G73" i="5"/>
  <c r="F73" i="5"/>
  <c r="C72" i="5"/>
  <c r="V71" i="5"/>
  <c r="T71" i="5"/>
  <c r="U71" i="5"/>
  <c r="S71" i="5"/>
  <c r="H76" i="5" s="1"/>
  <c r="F71" i="5"/>
  <c r="E71" i="5"/>
  <c r="D71" i="5"/>
  <c r="I71" i="5"/>
  <c r="C71" i="5"/>
  <c r="B71" i="5"/>
  <c r="A71" i="5"/>
  <c r="L70" i="5"/>
  <c r="Q70" i="5" s="1"/>
  <c r="Z70" i="5"/>
  <c r="Y70" i="5"/>
  <c r="X70" i="5"/>
  <c r="L69" i="5"/>
  <c r="G69" i="5"/>
  <c r="E69" i="5"/>
  <c r="J68" i="5"/>
  <c r="F68" i="5"/>
  <c r="E68" i="5"/>
  <c r="J67" i="5"/>
  <c r="F67" i="5"/>
  <c r="E67" i="5"/>
  <c r="K66" i="5"/>
  <c r="J66" i="5"/>
  <c r="H66" i="5"/>
  <c r="R66" i="5" s="1"/>
  <c r="G66" i="5"/>
  <c r="F66" i="5"/>
  <c r="K65" i="5"/>
  <c r="J65" i="5"/>
  <c r="H65" i="5"/>
  <c r="G65" i="5"/>
  <c r="F65" i="5"/>
  <c r="K64" i="5"/>
  <c r="J64" i="5"/>
  <c r="R64" i="5"/>
  <c r="H64" i="5"/>
  <c r="G64" i="5"/>
  <c r="F64" i="5"/>
  <c r="C63" i="5"/>
  <c r="V62" i="5"/>
  <c r="K68" i="5" s="1"/>
  <c r="T62" i="5"/>
  <c r="K67" i="5" s="1"/>
  <c r="U62" i="5"/>
  <c r="H68" i="5" s="1"/>
  <c r="S62" i="5"/>
  <c r="H67" i="5" s="1"/>
  <c r="F62" i="5"/>
  <c r="E62" i="5"/>
  <c r="D62" i="5"/>
  <c r="I62" i="5"/>
  <c r="C62" i="5"/>
  <c r="B62" i="5"/>
  <c r="A62" i="5"/>
  <c r="Q61" i="5"/>
  <c r="L61" i="5"/>
  <c r="Z61" i="5"/>
  <c r="Y61" i="5"/>
  <c r="X61" i="5"/>
  <c r="L60" i="5"/>
  <c r="G60" i="5"/>
  <c r="E60" i="5"/>
  <c r="J59" i="5"/>
  <c r="F59" i="5"/>
  <c r="E59" i="5"/>
  <c r="J58" i="5"/>
  <c r="F58" i="5"/>
  <c r="E58" i="5"/>
  <c r="K57" i="5"/>
  <c r="J57" i="5"/>
  <c r="H57" i="5"/>
  <c r="G57" i="5"/>
  <c r="F57" i="5"/>
  <c r="K56" i="5"/>
  <c r="J56" i="5"/>
  <c r="H56" i="5"/>
  <c r="R56" i="5" s="1"/>
  <c r="G56" i="5"/>
  <c r="F56" i="5"/>
  <c r="V55" i="5"/>
  <c r="K59" i="5" s="1"/>
  <c r="T55" i="5"/>
  <c r="K58" i="5" s="1"/>
  <c r="U55" i="5"/>
  <c r="H59" i="5" s="1"/>
  <c r="S55" i="5"/>
  <c r="H58" i="5" s="1"/>
  <c r="F55" i="5"/>
  <c r="E55" i="5"/>
  <c r="D55" i="5"/>
  <c r="I55" i="5"/>
  <c r="C55" i="5"/>
  <c r="B55" i="5"/>
  <c r="A55" i="5"/>
  <c r="L54" i="5"/>
  <c r="Q54" i="5" s="1"/>
  <c r="Z54" i="5"/>
  <c r="Y54" i="5"/>
  <c r="X54" i="5"/>
  <c r="H51" i="5"/>
  <c r="L53" i="5"/>
  <c r="G53" i="5"/>
  <c r="E53" i="5"/>
  <c r="J52" i="5"/>
  <c r="E52" i="5"/>
  <c r="J51" i="5"/>
  <c r="E51" i="5"/>
  <c r="K50" i="5"/>
  <c r="J50" i="5"/>
  <c r="H50" i="5"/>
  <c r="G50" i="5"/>
  <c r="F50" i="5"/>
  <c r="K49" i="5"/>
  <c r="J49" i="5"/>
  <c r="H49" i="5"/>
  <c r="G49" i="5"/>
  <c r="F49" i="5"/>
  <c r="C48" i="5"/>
  <c r="V47" i="5"/>
  <c r="K52" i="5" s="1"/>
  <c r="T47" i="5"/>
  <c r="K51" i="5" s="1"/>
  <c r="U47" i="5"/>
  <c r="H52" i="5" s="1"/>
  <c r="S47" i="5"/>
  <c r="F47" i="5"/>
  <c r="E47" i="5"/>
  <c r="D47" i="5"/>
  <c r="I47" i="5"/>
  <c r="C47" i="5"/>
  <c r="B47" i="5"/>
  <c r="A47" i="5"/>
  <c r="L46" i="5"/>
  <c r="Q46" i="5" s="1"/>
  <c r="Z46" i="5"/>
  <c r="Y46" i="5"/>
  <c r="X46" i="5"/>
  <c r="L45" i="5"/>
  <c r="G45" i="5"/>
  <c r="E45" i="5"/>
  <c r="J44" i="5"/>
  <c r="F44" i="5"/>
  <c r="E44" i="5"/>
  <c r="J43" i="5"/>
  <c r="F43" i="5"/>
  <c r="E43" i="5"/>
  <c r="K42" i="5"/>
  <c r="J42" i="5"/>
  <c r="H42" i="5"/>
  <c r="R42" i="5" s="1"/>
  <c r="G42" i="5"/>
  <c r="F42" i="5"/>
  <c r="K41" i="5"/>
  <c r="J41" i="5"/>
  <c r="H41" i="5"/>
  <c r="G41" i="5"/>
  <c r="F41" i="5"/>
  <c r="K40" i="5"/>
  <c r="J40" i="5"/>
  <c r="H40" i="5"/>
  <c r="G40" i="5"/>
  <c r="F40" i="5"/>
  <c r="C39" i="5"/>
  <c r="V38" i="5"/>
  <c r="K44" i="5" s="1"/>
  <c r="T38" i="5"/>
  <c r="K43" i="5" s="1"/>
  <c r="U38" i="5"/>
  <c r="H44" i="5" s="1"/>
  <c r="S38" i="5"/>
  <c r="H43" i="5" s="1"/>
  <c r="F38" i="5"/>
  <c r="E38" i="5"/>
  <c r="D38" i="5"/>
  <c r="I38" i="5"/>
  <c r="C38" i="5"/>
  <c r="B38" i="5"/>
  <c r="A38" i="5"/>
  <c r="L37" i="5"/>
  <c r="Q37" i="5" s="1"/>
  <c r="Z37" i="5"/>
  <c r="Y37" i="5"/>
  <c r="X37" i="5"/>
  <c r="L36" i="5"/>
  <c r="G36" i="5"/>
  <c r="E36" i="5"/>
  <c r="J35" i="5"/>
  <c r="F35" i="5"/>
  <c r="E35" i="5"/>
  <c r="J34" i="5"/>
  <c r="F34" i="5"/>
  <c r="E34" i="5"/>
  <c r="K33" i="5"/>
  <c r="J33" i="5"/>
  <c r="H33" i="5"/>
  <c r="R33" i="5" s="1"/>
  <c r="G33" i="5"/>
  <c r="F33" i="5"/>
  <c r="K32" i="5"/>
  <c r="J32" i="5"/>
  <c r="H32" i="5"/>
  <c r="G32" i="5"/>
  <c r="F32" i="5"/>
  <c r="K31" i="5"/>
  <c r="J31" i="5"/>
  <c r="H31" i="5"/>
  <c r="G31" i="5"/>
  <c r="F31" i="5"/>
  <c r="C30" i="5"/>
  <c r="V29" i="5"/>
  <c r="K35" i="5" s="1"/>
  <c r="T29" i="5"/>
  <c r="K34" i="5" s="1"/>
  <c r="U29" i="5"/>
  <c r="H35" i="5" s="1"/>
  <c r="S29" i="5"/>
  <c r="H34" i="5" s="1"/>
  <c r="F29" i="5"/>
  <c r="E29" i="5"/>
  <c r="D29" i="5"/>
  <c r="I29" i="5"/>
  <c r="C29" i="5"/>
  <c r="B29" i="5"/>
  <c r="A29" i="5"/>
  <c r="A28" i="5"/>
  <c r="A1" i="5"/>
  <c r="K363" i="5" l="1"/>
  <c r="H502" i="5"/>
  <c r="H652" i="5"/>
  <c r="H175" i="5"/>
  <c r="K514" i="5"/>
  <c r="K578" i="5"/>
  <c r="H600" i="5"/>
  <c r="H613" i="5"/>
  <c r="K174" i="5"/>
  <c r="K187" i="5"/>
  <c r="K225" i="5"/>
  <c r="H544" i="5"/>
  <c r="H578" i="5"/>
  <c r="K589" i="5"/>
  <c r="K652" i="5"/>
  <c r="K679" i="5"/>
  <c r="K374" i="5"/>
  <c r="H481" i="5"/>
  <c r="K525" i="5"/>
  <c r="J528" i="5" s="1"/>
  <c r="P528" i="5" s="1"/>
  <c r="K644" i="5"/>
  <c r="K364" i="5"/>
  <c r="H482" i="5"/>
  <c r="K513" i="5"/>
  <c r="K524" i="5"/>
  <c r="K535" i="5"/>
  <c r="K544" i="5"/>
  <c r="K600" i="5"/>
  <c r="H663" i="5"/>
  <c r="K224" i="5"/>
  <c r="K260" i="5"/>
  <c r="K502" i="5"/>
  <c r="K536" i="5"/>
  <c r="H664" i="5"/>
  <c r="K271" i="5"/>
  <c r="G54" i="5"/>
  <c r="O54" i="5" s="1"/>
  <c r="H77" i="5"/>
  <c r="H92" i="5"/>
  <c r="K104" i="5"/>
  <c r="K247" i="5"/>
  <c r="J252" i="5" s="1"/>
  <c r="P252" i="5" s="1"/>
  <c r="H260" i="5"/>
  <c r="H303" i="5"/>
  <c r="W312" i="5" s="1"/>
  <c r="H503" i="5"/>
  <c r="G506" i="5" s="1"/>
  <c r="O506" i="5" s="1"/>
  <c r="H545" i="5"/>
  <c r="K556" i="5"/>
  <c r="H577" i="5"/>
  <c r="G582" i="5" s="1"/>
  <c r="O582" i="5" s="1"/>
  <c r="K577" i="5"/>
  <c r="J582" i="5" s="1"/>
  <c r="P582" i="5" s="1"/>
  <c r="K601" i="5"/>
  <c r="K612" i="5"/>
  <c r="H644" i="5"/>
  <c r="H653" i="5"/>
  <c r="K76" i="5"/>
  <c r="J87" i="5" s="1"/>
  <c r="P87" i="5" s="1"/>
  <c r="K77" i="5"/>
  <c r="K93" i="5"/>
  <c r="J97" i="5" s="1"/>
  <c r="P97" i="5" s="1"/>
  <c r="H104" i="5"/>
  <c r="W108" i="5" s="1"/>
  <c r="K145" i="5"/>
  <c r="H524" i="5"/>
  <c r="H535" i="5"/>
  <c r="H601" i="5"/>
  <c r="K653" i="5"/>
  <c r="J656" i="5" s="1"/>
  <c r="P656" i="5" s="1"/>
  <c r="K590" i="5"/>
  <c r="J714" i="5"/>
  <c r="P714" i="5" s="1"/>
  <c r="J70" i="5"/>
  <c r="P70" i="5" s="1"/>
  <c r="G388" i="5"/>
  <c r="O388" i="5" s="1"/>
  <c r="G21" i="5"/>
  <c r="H93" i="5"/>
  <c r="H123" i="5"/>
  <c r="G127" i="5" s="1"/>
  <c r="O127" i="5" s="1"/>
  <c r="H145" i="5"/>
  <c r="H237" i="5"/>
  <c r="H259" i="5"/>
  <c r="G264" i="5" s="1"/>
  <c r="O264" i="5" s="1"/>
  <c r="K302" i="5"/>
  <c r="K341" i="5"/>
  <c r="H364" i="5"/>
  <c r="K411" i="5"/>
  <c r="J441" i="5"/>
  <c r="P441" i="5" s="1"/>
  <c r="K462" i="5"/>
  <c r="K471" i="5"/>
  <c r="K482" i="5"/>
  <c r="K503" i="5"/>
  <c r="H514" i="5"/>
  <c r="H525" i="5"/>
  <c r="H536" i="5"/>
  <c r="G539" i="5" s="1"/>
  <c r="O539" i="5" s="1"/>
  <c r="K555" i="5"/>
  <c r="J562" i="5" s="1"/>
  <c r="P562" i="5" s="1"/>
  <c r="H612" i="5"/>
  <c r="X617" i="5" s="1"/>
  <c r="K643" i="5"/>
  <c r="H680" i="5"/>
  <c r="K680" i="5"/>
  <c r="W716" i="5"/>
  <c r="G37" i="5"/>
  <c r="O37" i="5" s="1"/>
  <c r="G97" i="5"/>
  <c r="O97" i="5" s="1"/>
  <c r="K122" i="5"/>
  <c r="J127" i="5" s="1"/>
  <c r="P127" i="5" s="1"/>
  <c r="K144" i="5"/>
  <c r="J150" i="5" s="1"/>
  <c r="P150" i="5" s="1"/>
  <c r="H155" i="5"/>
  <c r="W159" i="5" s="1"/>
  <c r="K175" i="5"/>
  <c r="J179" i="5" s="1"/>
  <c r="P179" i="5" s="1"/>
  <c r="K236" i="5"/>
  <c r="J241" i="5" s="1"/>
  <c r="P241" i="5" s="1"/>
  <c r="K303" i="5"/>
  <c r="J312" i="5" s="1"/>
  <c r="P312" i="5" s="1"/>
  <c r="K463" i="5"/>
  <c r="H555" i="5"/>
  <c r="J570" i="5"/>
  <c r="P570" i="5" s="1"/>
  <c r="J46" i="5"/>
  <c r="P46" i="5" s="1"/>
  <c r="H411" i="5"/>
  <c r="G415" i="5" s="1"/>
  <c r="O415" i="5" s="1"/>
  <c r="H471" i="5"/>
  <c r="H341" i="5"/>
  <c r="G345" i="5" s="1"/>
  <c r="O345" i="5" s="1"/>
  <c r="G495" i="5"/>
  <c r="O495" i="5" s="1"/>
  <c r="G20" i="5"/>
  <c r="K105" i="5"/>
  <c r="H144" i="5"/>
  <c r="H187" i="5"/>
  <c r="W191" i="5" s="1"/>
  <c r="K186" i="5"/>
  <c r="H225" i="5"/>
  <c r="H247" i="5"/>
  <c r="G252" i="5" s="1"/>
  <c r="O252" i="5" s="1"/>
  <c r="K259" i="5"/>
  <c r="J264" i="5" s="1"/>
  <c r="P264" i="5" s="1"/>
  <c r="H270" i="5"/>
  <c r="H271" i="5"/>
  <c r="K340" i="5"/>
  <c r="K353" i="5"/>
  <c r="J357" i="5" s="1"/>
  <c r="P357" i="5" s="1"/>
  <c r="H363" i="5"/>
  <c r="W367" i="5" s="1"/>
  <c r="K375" i="5"/>
  <c r="J396" i="5"/>
  <c r="P396" i="5" s="1"/>
  <c r="K410" i="5"/>
  <c r="G428" i="5"/>
  <c r="O428" i="5" s="1"/>
  <c r="J449" i="5"/>
  <c r="P449" i="5" s="1"/>
  <c r="X456" i="5"/>
  <c r="H472" i="5"/>
  <c r="G477" i="5" s="1"/>
  <c r="O477" i="5" s="1"/>
  <c r="K481" i="5"/>
  <c r="H513" i="5"/>
  <c r="K545" i="5"/>
  <c r="H556" i="5"/>
  <c r="G570" i="5"/>
  <c r="O570" i="5" s="1"/>
  <c r="H589" i="5"/>
  <c r="K613" i="5"/>
  <c r="J617" i="5" s="1"/>
  <c r="P617" i="5" s="1"/>
  <c r="X626" i="5"/>
  <c r="X636" i="5"/>
  <c r="H643" i="5"/>
  <c r="K664" i="5"/>
  <c r="J667" i="5" s="1"/>
  <c r="P667" i="5" s="1"/>
  <c r="H679" i="5"/>
  <c r="W718" i="5"/>
  <c r="J37" i="5"/>
  <c r="P37" i="5" s="1"/>
  <c r="G46" i="5"/>
  <c r="O46" i="5" s="1"/>
  <c r="J54" i="5"/>
  <c r="P54" i="5" s="1"/>
  <c r="G70" i="5"/>
  <c r="O70" i="5" s="1"/>
  <c r="J169" i="5"/>
  <c r="P169" i="5" s="1"/>
  <c r="L314" i="5"/>
  <c r="G87" i="5"/>
  <c r="O87" i="5" s="1"/>
  <c r="G115" i="5"/>
  <c r="O115" i="5" s="1"/>
  <c r="J137" i="5"/>
  <c r="P137" i="5" s="1"/>
  <c r="J159" i="5"/>
  <c r="P159" i="5" s="1"/>
  <c r="J61" i="5"/>
  <c r="P61" i="5" s="1"/>
  <c r="J115" i="5"/>
  <c r="P115" i="5" s="1"/>
  <c r="G137" i="5"/>
  <c r="O137" i="5" s="1"/>
  <c r="G169" i="5"/>
  <c r="O169" i="5" s="1"/>
  <c r="W37" i="5"/>
  <c r="W46" i="5"/>
  <c r="W54" i="5"/>
  <c r="R31" i="5"/>
  <c r="R40" i="5"/>
  <c r="R49" i="5"/>
  <c r="W61" i="5"/>
  <c r="G61" i="5"/>
  <c r="O61" i="5" s="1"/>
  <c r="W70" i="5"/>
  <c r="R100" i="5"/>
  <c r="G201" i="5"/>
  <c r="O201" i="5" s="1"/>
  <c r="J201" i="5"/>
  <c r="P201" i="5" s="1"/>
  <c r="G210" i="5"/>
  <c r="O210" i="5" s="1"/>
  <c r="J210" i="5"/>
  <c r="P210" i="5" s="1"/>
  <c r="G219" i="5"/>
  <c r="O219" i="5" s="1"/>
  <c r="J275" i="5"/>
  <c r="P275" i="5" s="1"/>
  <c r="J285" i="5"/>
  <c r="P285" i="5" s="1"/>
  <c r="G295" i="5"/>
  <c r="O295" i="5" s="1"/>
  <c r="J295" i="5"/>
  <c r="P295" i="5" s="1"/>
  <c r="J325" i="5"/>
  <c r="P325" i="5" s="1"/>
  <c r="L417" i="5"/>
  <c r="J388" i="5"/>
  <c r="P388" i="5" s="1"/>
  <c r="G404" i="5"/>
  <c r="O404" i="5" s="1"/>
  <c r="L720" i="5"/>
  <c r="X441" i="5"/>
  <c r="G456" i="5"/>
  <c r="O456" i="5" s="1"/>
  <c r="W127" i="5"/>
  <c r="G179" i="5"/>
  <c r="O179" i="5" s="1"/>
  <c r="W179" i="5"/>
  <c r="J219" i="5"/>
  <c r="P219" i="5" s="1"/>
  <c r="G334" i="5"/>
  <c r="O334" i="5" s="1"/>
  <c r="G357" i="5"/>
  <c r="O357" i="5" s="1"/>
  <c r="G379" i="5"/>
  <c r="O379" i="5" s="1"/>
  <c r="J404" i="5"/>
  <c r="P404" i="5" s="1"/>
  <c r="J428" i="5"/>
  <c r="P428" i="5" s="1"/>
  <c r="J435" i="5"/>
  <c r="P435" i="5" s="1"/>
  <c r="G449" i="5"/>
  <c r="O449" i="5" s="1"/>
  <c r="W115" i="5"/>
  <c r="R130" i="5"/>
  <c r="W137" i="5"/>
  <c r="G159" i="5"/>
  <c r="O159" i="5" s="1"/>
  <c r="W169" i="5"/>
  <c r="R172" i="5"/>
  <c r="G229" i="5"/>
  <c r="O229" i="5" s="1"/>
  <c r="G285" i="5"/>
  <c r="O285" i="5" s="1"/>
  <c r="J334" i="5"/>
  <c r="P334" i="5" s="1"/>
  <c r="W87" i="5"/>
  <c r="R153" i="5"/>
  <c r="J367" i="5"/>
  <c r="P367" i="5" s="1"/>
  <c r="J456" i="5"/>
  <c r="P456" i="5" s="1"/>
  <c r="R255" i="5"/>
  <c r="W325" i="5"/>
  <c r="G325" i="5"/>
  <c r="O325" i="5" s="1"/>
  <c r="G367" i="5"/>
  <c r="O367" i="5" s="1"/>
  <c r="R382" i="5"/>
  <c r="W396" i="5"/>
  <c r="G396" i="5"/>
  <c r="O396" i="5" s="1"/>
  <c r="W415" i="5"/>
  <c r="R422" i="5"/>
  <c r="W435" i="5"/>
  <c r="G435" i="5"/>
  <c r="O435" i="5" s="1"/>
  <c r="R437" i="5"/>
  <c r="X449" i="5"/>
  <c r="J495" i="5"/>
  <c r="P495" i="5" s="1"/>
  <c r="J539" i="5"/>
  <c r="P539" i="5" s="1"/>
  <c r="J626" i="5"/>
  <c r="P626" i="5" s="1"/>
  <c r="X647" i="5"/>
  <c r="J647" i="5"/>
  <c r="P647" i="5" s="1"/>
  <c r="J675" i="5"/>
  <c r="P675" i="5" s="1"/>
  <c r="J689" i="5"/>
  <c r="P689" i="5" s="1"/>
  <c r="G696" i="5"/>
  <c r="O696" i="5" s="1"/>
  <c r="J696" i="5"/>
  <c r="P696" i="5" s="1"/>
  <c r="G705" i="5"/>
  <c r="O705" i="5" s="1"/>
  <c r="W201" i="5"/>
  <c r="W210" i="5"/>
  <c r="W219" i="5"/>
  <c r="W241" i="5"/>
  <c r="G241" i="5"/>
  <c r="O241" i="5" s="1"/>
  <c r="W285" i="5"/>
  <c r="W428" i="5"/>
  <c r="X466" i="5"/>
  <c r="G466" i="5"/>
  <c r="O466" i="5" s="1"/>
  <c r="W229" i="5"/>
  <c r="R244" i="5"/>
  <c r="W295" i="5"/>
  <c r="G312" i="5"/>
  <c r="O312" i="5" s="1"/>
  <c r="W334" i="5"/>
  <c r="W388" i="5"/>
  <c r="W404" i="5"/>
  <c r="G441" i="5"/>
  <c r="O441" i="5" s="1"/>
  <c r="R443" i="5"/>
  <c r="R458" i="5"/>
  <c r="J477" i="5"/>
  <c r="P477" i="5" s="1"/>
  <c r="G528" i="5"/>
  <c r="O528" i="5" s="1"/>
  <c r="X582" i="5"/>
  <c r="G593" i="5"/>
  <c r="O593" i="5" s="1"/>
  <c r="X689" i="5"/>
  <c r="X696" i="5"/>
  <c r="J705" i="5"/>
  <c r="P705" i="5" s="1"/>
  <c r="W252" i="5"/>
  <c r="W357" i="5"/>
  <c r="W379" i="5"/>
  <c r="X485" i="5"/>
  <c r="X548" i="5"/>
  <c r="X593" i="5"/>
  <c r="G626" i="5"/>
  <c r="O626" i="5" s="1"/>
  <c r="J636" i="5"/>
  <c r="P636" i="5" s="1"/>
  <c r="X667" i="5"/>
  <c r="J683" i="5"/>
  <c r="P683" i="5" s="1"/>
  <c r="X714" i="5"/>
  <c r="X495" i="5"/>
  <c r="R498" i="5"/>
  <c r="R509" i="5"/>
  <c r="R520" i="5"/>
  <c r="X528" i="5"/>
  <c r="R531" i="5"/>
  <c r="R542" i="5"/>
  <c r="G548" i="5"/>
  <c r="O548" i="5" s="1"/>
  <c r="R565" i="5"/>
  <c r="R608" i="5"/>
  <c r="G617" i="5"/>
  <c r="O617" i="5" s="1"/>
  <c r="W675" i="5"/>
  <c r="G675" i="5"/>
  <c r="O675" i="5" s="1"/>
  <c r="R677" i="5"/>
  <c r="G683" i="5"/>
  <c r="O683" i="5" s="1"/>
  <c r="R685" i="5"/>
  <c r="R708" i="5"/>
  <c r="R468" i="5"/>
  <c r="R488" i="5"/>
  <c r="W570" i="5"/>
  <c r="G636" i="5"/>
  <c r="O636" i="5" s="1"/>
  <c r="G714" i="5"/>
  <c r="O714" i="5" s="1"/>
  <c r="G667" i="5"/>
  <c r="O667" i="5" s="1"/>
  <c r="G689" i="5"/>
  <c r="O689" i="5" s="1"/>
  <c r="R699" i="5"/>
  <c r="W705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X585" i="3"/>
  <c r="CY585" i="3"/>
  <c r="CZ585" i="3"/>
  <c r="DA585" i="3"/>
  <c r="A586" i="3"/>
  <c r="CX586" i="3"/>
  <c r="CY586" i="3"/>
  <c r="CZ586" i="3"/>
  <c r="DA586" i="3"/>
  <c r="A587" i="3"/>
  <c r="CX587" i="3"/>
  <c r="CY587" i="3"/>
  <c r="CZ587" i="3"/>
  <c r="DA587" i="3"/>
  <c r="A588" i="3"/>
  <c r="CX588" i="3"/>
  <c r="CY588" i="3"/>
  <c r="CZ588" i="3"/>
  <c r="DA588" i="3"/>
  <c r="A589" i="3"/>
  <c r="CX589" i="3"/>
  <c r="CY589" i="3"/>
  <c r="CZ589" i="3"/>
  <c r="DA589" i="3"/>
  <c r="A590" i="3"/>
  <c r="CX590" i="3"/>
  <c r="CY590" i="3"/>
  <c r="CZ590" i="3"/>
  <c r="DA590" i="3"/>
  <c r="A591" i="3"/>
  <c r="CX591" i="3"/>
  <c r="CY591" i="3"/>
  <c r="CZ591" i="3"/>
  <c r="DA591" i="3"/>
  <c r="A592" i="3"/>
  <c r="CX592" i="3"/>
  <c r="CY592" i="3"/>
  <c r="CZ592" i="3"/>
  <c r="DA592" i="3"/>
  <c r="A593" i="3"/>
  <c r="CX593" i="3"/>
  <c r="CY593" i="3"/>
  <c r="CZ593" i="3"/>
  <c r="DA593" i="3"/>
  <c r="A594" i="3"/>
  <c r="CX594" i="3"/>
  <c r="CY594" i="3"/>
  <c r="CZ594" i="3"/>
  <c r="DA594" i="3"/>
  <c r="A595" i="3"/>
  <c r="CX595" i="3"/>
  <c r="CY595" i="3"/>
  <c r="CZ595" i="3"/>
  <c r="DA595" i="3"/>
  <c r="A596" i="3"/>
  <c r="CX596" i="3"/>
  <c r="CY596" i="3"/>
  <c r="CZ596" i="3"/>
  <c r="DA596" i="3"/>
  <c r="A597" i="3"/>
  <c r="CX597" i="3"/>
  <c r="CY597" i="3"/>
  <c r="CZ597" i="3"/>
  <c r="DA597" i="3"/>
  <c r="A598" i="3"/>
  <c r="CX598" i="3"/>
  <c r="CY598" i="3"/>
  <c r="CZ598" i="3"/>
  <c r="DA598" i="3"/>
  <c r="A599" i="3"/>
  <c r="CX599" i="3"/>
  <c r="CY599" i="3"/>
  <c r="CZ599" i="3"/>
  <c r="DA599" i="3"/>
  <c r="A600" i="3"/>
  <c r="CX600" i="3"/>
  <c r="CY600" i="3"/>
  <c r="CZ600" i="3"/>
  <c r="DA600" i="3"/>
  <c r="A601" i="3"/>
  <c r="CX601" i="3"/>
  <c r="CY601" i="3"/>
  <c r="CZ601" i="3"/>
  <c r="DA601" i="3"/>
  <c r="A602" i="3"/>
  <c r="CX602" i="3"/>
  <c r="CY602" i="3"/>
  <c r="CZ602" i="3"/>
  <c r="DA602" i="3"/>
  <c r="A603" i="3"/>
  <c r="CX603" i="3"/>
  <c r="CY603" i="3"/>
  <c r="CZ603" i="3"/>
  <c r="DA603" i="3"/>
  <c r="A604" i="3"/>
  <c r="CX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X609" i="3"/>
  <c r="CY609" i="3"/>
  <c r="CZ609" i="3"/>
  <c r="DA609" i="3"/>
  <c r="A610" i="3"/>
  <c r="CX610" i="3"/>
  <c r="CY610" i="3"/>
  <c r="CZ610" i="3"/>
  <c r="DA610" i="3"/>
  <c r="A611" i="3"/>
  <c r="CX611" i="3"/>
  <c r="CY611" i="3"/>
  <c r="CZ611" i="3"/>
  <c r="DA611" i="3"/>
  <c r="A612" i="3"/>
  <c r="CX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X625" i="3"/>
  <c r="CY625" i="3"/>
  <c r="CZ625" i="3"/>
  <c r="DA625" i="3"/>
  <c r="A626" i="3"/>
  <c r="CX626" i="3"/>
  <c r="CY626" i="3"/>
  <c r="CZ626" i="3"/>
  <c r="DA626" i="3"/>
  <c r="A627" i="3"/>
  <c r="CX627" i="3"/>
  <c r="CY627" i="3"/>
  <c r="CZ627" i="3"/>
  <c r="DA627" i="3"/>
  <c r="A628" i="3"/>
  <c r="CX628" i="3"/>
  <c r="CY628" i="3"/>
  <c r="CZ628" i="3"/>
  <c r="DA628" i="3"/>
  <c r="A629" i="3"/>
  <c r="CX629" i="3"/>
  <c r="CY629" i="3"/>
  <c r="CZ629" i="3"/>
  <c r="DA629" i="3"/>
  <c r="A630" i="3"/>
  <c r="CX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Y809" i="3"/>
  <c r="CZ809" i="3"/>
  <c r="DA809" i="3"/>
  <c r="A810" i="3"/>
  <c r="CY810" i="3"/>
  <c r="CZ810" i="3"/>
  <c r="DA810" i="3"/>
  <c r="A811" i="3"/>
  <c r="CY811" i="3"/>
  <c r="CZ811" i="3"/>
  <c r="DA811" i="3"/>
  <c r="A812" i="3"/>
  <c r="CY812" i="3"/>
  <c r="CZ812" i="3"/>
  <c r="DA812" i="3"/>
  <c r="A813" i="3"/>
  <c r="CY813" i="3"/>
  <c r="CZ813" i="3"/>
  <c r="DA813" i="3"/>
  <c r="A814" i="3"/>
  <c r="CY814" i="3"/>
  <c r="CZ814" i="3"/>
  <c r="DA814" i="3"/>
  <c r="A815" i="3"/>
  <c r="CY815" i="3"/>
  <c r="CZ815" i="3"/>
  <c r="DA815" i="3"/>
  <c r="A816" i="3"/>
  <c r="CY816" i="3"/>
  <c r="CZ816" i="3"/>
  <c r="DA816" i="3"/>
  <c r="A817" i="3"/>
  <c r="CY817" i="3"/>
  <c r="CZ817" i="3"/>
  <c r="DA817" i="3"/>
  <c r="A818" i="3"/>
  <c r="CY818" i="3"/>
  <c r="CZ818" i="3"/>
  <c r="DA818" i="3"/>
  <c r="A819" i="3"/>
  <c r="CY819" i="3"/>
  <c r="CZ819" i="3"/>
  <c r="DA819" i="3"/>
  <c r="A820" i="3"/>
  <c r="CY820" i="3"/>
  <c r="CZ820" i="3"/>
  <c r="DA820" i="3"/>
  <c r="A821" i="3"/>
  <c r="CY821" i="3"/>
  <c r="CZ821" i="3"/>
  <c r="DA821" i="3"/>
  <c r="A822" i="3"/>
  <c r="CY822" i="3"/>
  <c r="CZ822" i="3"/>
  <c r="DA822" i="3"/>
  <c r="A823" i="3"/>
  <c r="CY823" i="3"/>
  <c r="CZ823" i="3"/>
  <c r="DA823" i="3"/>
  <c r="A824" i="3"/>
  <c r="CY824" i="3"/>
  <c r="CZ824" i="3"/>
  <c r="DA824" i="3"/>
  <c r="A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Y835" i="3"/>
  <c r="CZ835" i="3"/>
  <c r="DA835" i="3"/>
  <c r="A836" i="3"/>
  <c r="CY836" i="3"/>
  <c r="CZ836" i="3"/>
  <c r="DA836" i="3"/>
  <c r="A837" i="3"/>
  <c r="CY837" i="3"/>
  <c r="CZ837" i="3"/>
  <c r="DA837" i="3"/>
  <c r="A838" i="3"/>
  <c r="CY838" i="3"/>
  <c r="CZ838" i="3"/>
  <c r="DA838" i="3"/>
  <c r="A839" i="3"/>
  <c r="CY839" i="3"/>
  <c r="CZ839" i="3"/>
  <c r="DA839" i="3"/>
  <c r="A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Y845" i="3"/>
  <c r="CZ845" i="3"/>
  <c r="DA845" i="3"/>
  <c r="A846" i="3"/>
  <c r="CY846" i="3"/>
  <c r="CZ846" i="3"/>
  <c r="DA846" i="3"/>
  <c r="A847" i="3"/>
  <c r="CY847" i="3"/>
  <c r="CZ847" i="3"/>
  <c r="DA847" i="3"/>
  <c r="A848" i="3"/>
  <c r="CY848" i="3"/>
  <c r="CZ848" i="3"/>
  <c r="DA848" i="3"/>
  <c r="A849" i="3"/>
  <c r="CY849" i="3"/>
  <c r="CZ849" i="3"/>
  <c r="DA849" i="3"/>
  <c r="A850" i="3"/>
  <c r="CY850" i="3"/>
  <c r="CZ850" i="3"/>
  <c r="DA850" i="3"/>
  <c r="A851" i="3"/>
  <c r="CY851" i="3"/>
  <c r="CZ851" i="3"/>
  <c r="DA851" i="3"/>
  <c r="A852" i="3"/>
  <c r="CY852" i="3"/>
  <c r="CZ852" i="3"/>
  <c r="DA852" i="3"/>
  <c r="A853" i="3"/>
  <c r="CY853" i="3"/>
  <c r="CZ853" i="3"/>
  <c r="DA853" i="3"/>
  <c r="A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Y873" i="3"/>
  <c r="CZ873" i="3"/>
  <c r="DA873" i="3"/>
  <c r="A874" i="3"/>
  <c r="CY874" i="3"/>
  <c r="CZ874" i="3"/>
  <c r="DA874" i="3"/>
  <c r="A875" i="3"/>
  <c r="CY875" i="3"/>
  <c r="CZ875" i="3"/>
  <c r="DA875" i="3"/>
  <c r="A876" i="3"/>
  <c r="CY876" i="3"/>
  <c r="CZ876" i="3"/>
  <c r="DA876" i="3"/>
  <c r="A877" i="3"/>
  <c r="CY877" i="3"/>
  <c r="CZ877" i="3"/>
  <c r="DA877" i="3"/>
  <c r="A878" i="3"/>
  <c r="CY878" i="3"/>
  <c r="CZ878" i="3"/>
  <c r="DA878" i="3"/>
  <c r="A879" i="3"/>
  <c r="CY879" i="3"/>
  <c r="CZ879" i="3"/>
  <c r="DA879" i="3"/>
  <c r="A880" i="3"/>
  <c r="CY880" i="3"/>
  <c r="CZ880" i="3"/>
  <c r="DA880" i="3"/>
  <c r="A881" i="3"/>
  <c r="CY881" i="3"/>
  <c r="CZ881" i="3"/>
  <c r="DA881" i="3"/>
  <c r="A882" i="3"/>
  <c r="CY882" i="3"/>
  <c r="CZ882" i="3"/>
  <c r="DA882" i="3"/>
  <c r="A883" i="3"/>
  <c r="CY883" i="3"/>
  <c r="CZ883" i="3"/>
  <c r="DA883" i="3"/>
  <c r="A884" i="3"/>
  <c r="CY884" i="3"/>
  <c r="CZ884" i="3"/>
  <c r="DA884" i="3"/>
  <c r="A885" i="3"/>
  <c r="CY885" i="3"/>
  <c r="CZ885" i="3"/>
  <c r="DA885" i="3"/>
  <c r="A886" i="3"/>
  <c r="CY886" i="3"/>
  <c r="CZ886" i="3"/>
  <c r="DA886" i="3"/>
  <c r="A887" i="3"/>
  <c r="CY887" i="3"/>
  <c r="CZ887" i="3"/>
  <c r="DA887" i="3"/>
  <c r="A888" i="3"/>
  <c r="CY888" i="3"/>
  <c r="CZ888" i="3"/>
  <c r="DA888" i="3"/>
  <c r="A889" i="3"/>
  <c r="CY889" i="3"/>
  <c r="CZ889" i="3"/>
  <c r="DA889" i="3"/>
  <c r="A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Y917" i="3"/>
  <c r="CZ917" i="3"/>
  <c r="DA917" i="3"/>
  <c r="A918" i="3"/>
  <c r="CY918" i="3"/>
  <c r="CZ918" i="3"/>
  <c r="DA918" i="3"/>
  <c r="A919" i="3"/>
  <c r="CX919" i="3"/>
  <c r="CY919" i="3"/>
  <c r="CZ919" i="3"/>
  <c r="DA919" i="3"/>
  <c r="A920" i="3"/>
  <c r="CX920" i="3"/>
  <c r="CY920" i="3"/>
  <c r="CZ920" i="3"/>
  <c r="DA920" i="3"/>
  <c r="A921" i="3"/>
  <c r="CX921" i="3"/>
  <c r="CY921" i="3"/>
  <c r="CZ921" i="3"/>
  <c r="DA921" i="3"/>
  <c r="A922" i="3"/>
  <c r="CX922" i="3"/>
  <c r="CY922" i="3"/>
  <c r="CZ922" i="3"/>
  <c r="DA922" i="3"/>
  <c r="A923" i="3"/>
  <c r="CX923" i="3"/>
  <c r="CY923" i="3"/>
  <c r="CZ923" i="3"/>
  <c r="DA923" i="3"/>
  <c r="A924" i="3"/>
  <c r="CX924" i="3"/>
  <c r="CY924" i="3"/>
  <c r="CZ924" i="3"/>
  <c r="DA924" i="3"/>
  <c r="A925" i="3"/>
  <c r="CX925" i="3"/>
  <c r="CY925" i="3"/>
  <c r="CZ925" i="3"/>
  <c r="DA925" i="3"/>
  <c r="A926" i="3"/>
  <c r="CX926" i="3"/>
  <c r="CY926" i="3"/>
  <c r="CZ926" i="3"/>
  <c r="DA926" i="3"/>
  <c r="A927" i="3"/>
  <c r="CX927" i="3"/>
  <c r="CY927" i="3"/>
  <c r="CZ927" i="3"/>
  <c r="DA927" i="3"/>
  <c r="A928" i="3"/>
  <c r="CX928" i="3"/>
  <c r="CY928" i="3"/>
  <c r="CZ928" i="3"/>
  <c r="DA928" i="3"/>
  <c r="A929" i="3"/>
  <c r="CX929" i="3"/>
  <c r="CY929" i="3"/>
  <c r="CZ929" i="3"/>
  <c r="DA929" i="3"/>
  <c r="A930" i="3"/>
  <c r="CX930" i="3"/>
  <c r="CY930" i="3"/>
  <c r="CZ930" i="3"/>
  <c r="DA930" i="3"/>
  <c r="A931" i="3"/>
  <c r="CX931" i="3"/>
  <c r="CY931" i="3"/>
  <c r="CZ931" i="3"/>
  <c r="DA931" i="3"/>
  <c r="A932" i="3"/>
  <c r="CX932" i="3"/>
  <c r="CY932" i="3"/>
  <c r="CZ932" i="3"/>
  <c r="DA932" i="3"/>
  <c r="A933" i="3"/>
  <c r="CX933" i="3"/>
  <c r="CY933" i="3"/>
  <c r="CZ933" i="3"/>
  <c r="DA933" i="3"/>
  <c r="A934" i="3"/>
  <c r="CX934" i="3"/>
  <c r="CY934" i="3"/>
  <c r="CZ934" i="3"/>
  <c r="DA934" i="3"/>
  <c r="A935" i="3"/>
  <c r="CX935" i="3"/>
  <c r="CY935" i="3"/>
  <c r="CZ935" i="3"/>
  <c r="DA935" i="3"/>
  <c r="A936" i="3"/>
  <c r="CX936" i="3"/>
  <c r="CY936" i="3"/>
  <c r="CZ936" i="3"/>
  <c r="DA936" i="3"/>
  <c r="A937" i="3"/>
  <c r="CX937" i="3"/>
  <c r="CY937" i="3"/>
  <c r="CZ937" i="3"/>
  <c r="DA937" i="3"/>
  <c r="A938" i="3"/>
  <c r="CX938" i="3"/>
  <c r="CY938" i="3"/>
  <c r="CZ938" i="3"/>
  <c r="DA938" i="3"/>
  <c r="A939" i="3"/>
  <c r="CY939" i="3"/>
  <c r="CZ939" i="3"/>
  <c r="DA939" i="3"/>
  <c r="A940" i="3"/>
  <c r="CY940" i="3"/>
  <c r="CZ940" i="3"/>
  <c r="DA940" i="3"/>
  <c r="A941" i="3"/>
  <c r="CY941" i="3"/>
  <c r="CZ941" i="3"/>
  <c r="DA941" i="3"/>
  <c r="A942" i="3"/>
  <c r="CY942" i="3"/>
  <c r="CZ942" i="3"/>
  <c r="DA942" i="3"/>
  <c r="A943" i="3"/>
  <c r="CY943" i="3"/>
  <c r="CZ943" i="3"/>
  <c r="DA943" i="3"/>
  <c r="A944" i="3"/>
  <c r="CY944" i="3"/>
  <c r="CZ944" i="3"/>
  <c r="DA944" i="3"/>
  <c r="A945" i="3"/>
  <c r="CY945" i="3"/>
  <c r="CZ945" i="3"/>
  <c r="DA945" i="3"/>
  <c r="A946" i="3"/>
  <c r="CY946" i="3"/>
  <c r="CZ946" i="3"/>
  <c r="DA946" i="3"/>
  <c r="A947" i="3"/>
  <c r="CY947" i="3"/>
  <c r="CZ947" i="3"/>
  <c r="DA947" i="3"/>
  <c r="A948" i="3"/>
  <c r="CY948" i="3"/>
  <c r="CZ948" i="3"/>
  <c r="DA948" i="3"/>
  <c r="A949" i="3"/>
  <c r="CY949" i="3"/>
  <c r="CZ949" i="3"/>
  <c r="DA949" i="3"/>
  <c r="A950" i="3"/>
  <c r="CY950" i="3"/>
  <c r="CZ950" i="3"/>
  <c r="DA950" i="3"/>
  <c r="A951" i="3"/>
  <c r="CY951" i="3"/>
  <c r="CZ951" i="3"/>
  <c r="DA951" i="3"/>
  <c r="A952" i="3"/>
  <c r="CY952" i="3"/>
  <c r="CZ952" i="3"/>
  <c r="DA952" i="3"/>
  <c r="A953" i="3"/>
  <c r="CY953" i="3"/>
  <c r="CZ953" i="3"/>
  <c r="DA953" i="3"/>
  <c r="A954" i="3"/>
  <c r="CY954" i="3"/>
  <c r="CZ954" i="3"/>
  <c r="DA954" i="3"/>
  <c r="A955" i="3"/>
  <c r="CY955" i="3"/>
  <c r="CZ955" i="3"/>
  <c r="DA955" i="3"/>
  <c r="A956" i="3"/>
  <c r="CY956" i="3"/>
  <c r="CZ956" i="3"/>
  <c r="DA956" i="3"/>
  <c r="A957" i="3"/>
  <c r="CY957" i="3"/>
  <c r="CZ957" i="3"/>
  <c r="DA957" i="3"/>
  <c r="A958" i="3"/>
  <c r="CY958" i="3"/>
  <c r="CZ958" i="3"/>
  <c r="DA958" i="3"/>
  <c r="A959" i="3"/>
  <c r="CY959" i="3"/>
  <c r="CZ959" i="3"/>
  <c r="DA959" i="3"/>
  <c r="A960" i="3"/>
  <c r="CY960" i="3"/>
  <c r="CZ960" i="3"/>
  <c r="DA960" i="3"/>
  <c r="A961" i="3"/>
  <c r="CX961" i="3"/>
  <c r="CY961" i="3"/>
  <c r="CZ961" i="3"/>
  <c r="DA961" i="3"/>
  <c r="A962" i="3"/>
  <c r="CX962" i="3"/>
  <c r="CY962" i="3"/>
  <c r="CZ962" i="3"/>
  <c r="DA962" i="3"/>
  <c r="A963" i="3"/>
  <c r="CX963" i="3"/>
  <c r="CY963" i="3"/>
  <c r="CZ963" i="3"/>
  <c r="DA963" i="3"/>
  <c r="A964" i="3"/>
  <c r="CX964" i="3"/>
  <c r="CY964" i="3"/>
  <c r="CZ964" i="3"/>
  <c r="DA964" i="3"/>
  <c r="A965" i="3"/>
  <c r="CX965" i="3"/>
  <c r="CY965" i="3"/>
  <c r="CZ965" i="3"/>
  <c r="DA965" i="3"/>
  <c r="A966" i="3"/>
  <c r="CX966" i="3"/>
  <c r="CY966" i="3"/>
  <c r="CZ966" i="3"/>
  <c r="DA966" i="3"/>
  <c r="A967" i="3"/>
  <c r="CX967" i="3"/>
  <c r="CY967" i="3"/>
  <c r="CZ967" i="3"/>
  <c r="DA967" i="3"/>
  <c r="A968" i="3"/>
  <c r="CX968" i="3"/>
  <c r="CY968" i="3"/>
  <c r="CZ968" i="3"/>
  <c r="DA968" i="3"/>
  <c r="A969" i="3"/>
  <c r="CX969" i="3"/>
  <c r="CY969" i="3"/>
  <c r="CZ969" i="3"/>
  <c r="DA969" i="3"/>
  <c r="A970" i="3"/>
  <c r="CX970" i="3"/>
  <c r="CY970" i="3"/>
  <c r="CZ970" i="3"/>
  <c r="DA970" i="3"/>
  <c r="A971" i="3"/>
  <c r="CX971" i="3"/>
  <c r="CY971" i="3"/>
  <c r="CZ971" i="3"/>
  <c r="DA971" i="3"/>
  <c r="A972" i="3"/>
  <c r="CX972" i="3"/>
  <c r="CY972" i="3"/>
  <c r="CZ972" i="3"/>
  <c r="DA972" i="3"/>
  <c r="A973" i="3"/>
  <c r="CX973" i="3"/>
  <c r="CY973" i="3"/>
  <c r="CZ973" i="3"/>
  <c r="DA973" i="3"/>
  <c r="A974" i="3"/>
  <c r="CX974" i="3"/>
  <c r="CY974" i="3"/>
  <c r="CZ974" i="3"/>
  <c r="DA974" i="3"/>
  <c r="A975" i="3"/>
  <c r="CX975" i="3"/>
  <c r="CY975" i="3"/>
  <c r="CZ975" i="3"/>
  <c r="DA975" i="3"/>
  <c r="A976" i="3"/>
  <c r="CX976" i="3"/>
  <c r="CY976" i="3"/>
  <c r="CZ976" i="3"/>
  <c r="DA976" i="3"/>
  <c r="A977" i="3"/>
  <c r="CX977" i="3"/>
  <c r="CY977" i="3"/>
  <c r="CZ977" i="3"/>
  <c r="DA977" i="3"/>
  <c r="A978" i="3"/>
  <c r="CX978" i="3"/>
  <c r="CY978" i="3"/>
  <c r="CZ978" i="3"/>
  <c r="DA978" i="3"/>
  <c r="A979" i="3"/>
  <c r="CX979" i="3"/>
  <c r="CY979" i="3"/>
  <c r="CZ979" i="3"/>
  <c r="DA979" i="3"/>
  <c r="A980" i="3"/>
  <c r="CX980" i="3"/>
  <c r="CY980" i="3"/>
  <c r="CZ980" i="3"/>
  <c r="DA980" i="3"/>
  <c r="A981" i="3"/>
  <c r="CX981" i="3"/>
  <c r="CY981" i="3"/>
  <c r="CZ981" i="3"/>
  <c r="DA981" i="3"/>
  <c r="A982" i="3"/>
  <c r="CX982" i="3"/>
  <c r="CY982" i="3"/>
  <c r="CZ982" i="3"/>
  <c r="DA982" i="3"/>
  <c r="A983" i="3"/>
  <c r="CX983" i="3"/>
  <c r="CY983" i="3"/>
  <c r="CZ983" i="3"/>
  <c r="DA983" i="3"/>
  <c r="A984" i="3"/>
  <c r="CX984" i="3"/>
  <c r="CY984" i="3"/>
  <c r="CZ984" i="3"/>
  <c r="DA984" i="3"/>
  <c r="A985" i="3"/>
  <c r="CX985" i="3"/>
  <c r="CY985" i="3"/>
  <c r="CZ985" i="3"/>
  <c r="DA985" i="3"/>
  <c r="A986" i="3"/>
  <c r="CX986" i="3"/>
  <c r="CY986" i="3"/>
  <c r="CZ986" i="3"/>
  <c r="DA986" i="3"/>
  <c r="A987" i="3"/>
  <c r="CX987" i="3"/>
  <c r="CY987" i="3"/>
  <c r="CZ987" i="3"/>
  <c r="DA987" i="3"/>
  <c r="A988" i="3"/>
  <c r="CX988" i="3"/>
  <c r="CY988" i="3"/>
  <c r="CZ988" i="3"/>
  <c r="DA988" i="3"/>
  <c r="A989" i="3"/>
  <c r="CX989" i="3"/>
  <c r="CY989" i="3"/>
  <c r="CZ989" i="3"/>
  <c r="DA989" i="3"/>
  <c r="A990" i="3"/>
  <c r="CX990" i="3"/>
  <c r="CY990" i="3"/>
  <c r="CZ990" i="3"/>
  <c r="DA990" i="3"/>
  <c r="A991" i="3"/>
  <c r="CX991" i="3"/>
  <c r="CY991" i="3"/>
  <c r="CZ991" i="3"/>
  <c r="DA991" i="3"/>
  <c r="A992" i="3"/>
  <c r="CX992" i="3"/>
  <c r="CY992" i="3"/>
  <c r="CZ992" i="3"/>
  <c r="DA992" i="3"/>
  <c r="A993" i="3"/>
  <c r="CX993" i="3"/>
  <c r="CY993" i="3"/>
  <c r="CZ993" i="3"/>
  <c r="DA993" i="3"/>
  <c r="A994" i="3"/>
  <c r="CX994" i="3"/>
  <c r="CY994" i="3"/>
  <c r="CZ994" i="3"/>
  <c r="DA994" i="3"/>
  <c r="A995" i="3"/>
  <c r="CX995" i="3"/>
  <c r="CY995" i="3"/>
  <c r="CZ995" i="3"/>
  <c r="DA995" i="3"/>
  <c r="A996" i="3"/>
  <c r="CX996" i="3"/>
  <c r="CY996" i="3"/>
  <c r="CZ996" i="3"/>
  <c r="DA996" i="3"/>
  <c r="A997" i="3"/>
  <c r="CY997" i="3"/>
  <c r="CZ997" i="3"/>
  <c r="DA997" i="3"/>
  <c r="A998" i="3"/>
  <c r="CY998" i="3"/>
  <c r="CZ998" i="3"/>
  <c r="DA998" i="3"/>
  <c r="A999" i="3"/>
  <c r="CY999" i="3"/>
  <c r="CZ999" i="3"/>
  <c r="DA999" i="3"/>
  <c r="A1000" i="3"/>
  <c r="CY1000" i="3"/>
  <c r="CZ1000" i="3"/>
  <c r="DA1000" i="3"/>
  <c r="A1001" i="3"/>
  <c r="CY1001" i="3"/>
  <c r="CZ1001" i="3"/>
  <c r="DA1001" i="3"/>
  <c r="A1002" i="3"/>
  <c r="CY1002" i="3"/>
  <c r="CZ1002" i="3"/>
  <c r="DA1002" i="3"/>
  <c r="A1003" i="3"/>
  <c r="CY1003" i="3"/>
  <c r="CZ1003" i="3"/>
  <c r="DA1003" i="3"/>
  <c r="A1004" i="3"/>
  <c r="CY1004" i="3"/>
  <c r="CZ1004" i="3"/>
  <c r="DA1004" i="3"/>
  <c r="A1005" i="3"/>
  <c r="CY1005" i="3"/>
  <c r="CZ1005" i="3"/>
  <c r="DA1005" i="3"/>
  <c r="A1006" i="3"/>
  <c r="CY1006" i="3"/>
  <c r="CZ1006" i="3"/>
  <c r="DA1006" i="3"/>
  <c r="A1007" i="3"/>
  <c r="CY1007" i="3"/>
  <c r="CZ1007" i="3"/>
  <c r="DA1007" i="3"/>
  <c r="A1008" i="3"/>
  <c r="CY1008" i="3"/>
  <c r="CZ1008" i="3"/>
  <c r="DA1008" i="3"/>
  <c r="A1009" i="3"/>
  <c r="CY1009" i="3"/>
  <c r="CZ1009" i="3"/>
  <c r="DA1009" i="3"/>
  <c r="A1010" i="3"/>
  <c r="CY1010" i="3"/>
  <c r="CZ1010" i="3"/>
  <c r="DA1010" i="3"/>
  <c r="A1011" i="3"/>
  <c r="CY1011" i="3"/>
  <c r="CZ1011" i="3"/>
  <c r="DA1011" i="3"/>
  <c r="A1012" i="3"/>
  <c r="CY1012" i="3"/>
  <c r="CZ1012" i="3"/>
  <c r="DA1012" i="3"/>
  <c r="A1013" i="3"/>
  <c r="CY1013" i="3"/>
  <c r="CZ1013" i="3"/>
  <c r="DA1013" i="3"/>
  <c r="A1014" i="3"/>
  <c r="CY1014" i="3"/>
  <c r="CZ1014" i="3"/>
  <c r="DA101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T28" i="1"/>
  <c r="V28" i="1"/>
  <c r="AC28" i="1"/>
  <c r="CQ28" i="1" s="1"/>
  <c r="P28" i="1" s="1"/>
  <c r="AD28" i="1"/>
  <c r="CR28" i="1" s="1"/>
  <c r="AE28" i="1"/>
  <c r="AF28" i="1"/>
  <c r="AB28" i="1" s="1"/>
  <c r="AG28" i="1"/>
  <c r="AH28" i="1"/>
  <c r="CV28" i="1" s="1"/>
  <c r="AI28" i="1"/>
  <c r="AJ28" i="1"/>
  <c r="CX28" i="1" s="1"/>
  <c r="W28" i="1" s="1"/>
  <c r="CS28" i="1"/>
  <c r="R28" i="1" s="1"/>
  <c r="GK28" i="1" s="1"/>
  <c r="CT28" i="1"/>
  <c r="S28" i="1" s="1"/>
  <c r="CU28" i="1"/>
  <c r="CW28" i="1"/>
  <c r="FR28" i="1"/>
  <c r="GL28" i="1"/>
  <c r="GO28" i="1"/>
  <c r="GP28" i="1"/>
  <c r="GV28" i="1"/>
  <c r="GX28" i="1"/>
  <c r="C29" i="1"/>
  <c r="D29" i="1"/>
  <c r="I29" i="1"/>
  <c r="T29" i="1"/>
  <c r="U29" i="1"/>
  <c r="AC29" i="1"/>
  <c r="CQ29" i="1" s="1"/>
  <c r="P29" i="1" s="1"/>
  <c r="AE29" i="1"/>
  <c r="CS29" i="1" s="1"/>
  <c r="R29" i="1" s="1"/>
  <c r="AF29" i="1"/>
  <c r="AG29" i="1"/>
  <c r="AH29" i="1"/>
  <c r="AI29" i="1"/>
  <c r="CW29" i="1" s="1"/>
  <c r="V29" i="1" s="1"/>
  <c r="AJ29" i="1"/>
  <c r="CT29" i="1"/>
  <c r="S29" i="1" s="1"/>
  <c r="CU29" i="1"/>
  <c r="CV29" i="1"/>
  <c r="CX29" i="1"/>
  <c r="W29" i="1" s="1"/>
  <c r="FR29" i="1"/>
  <c r="GK29" i="1"/>
  <c r="GL29" i="1"/>
  <c r="GO29" i="1"/>
  <c r="GP29" i="1"/>
  <c r="GV29" i="1"/>
  <c r="GX29" i="1" s="1"/>
  <c r="C30" i="1"/>
  <c r="D30" i="1"/>
  <c r="I30" i="1"/>
  <c r="P30" i="1"/>
  <c r="U30" i="1"/>
  <c r="AC30" i="1"/>
  <c r="AE30" i="1"/>
  <c r="AD30" i="1" s="1"/>
  <c r="AF30" i="1"/>
  <c r="CT30" i="1" s="1"/>
  <c r="S30" i="1" s="1"/>
  <c r="CY30" i="1" s="1"/>
  <c r="X30" i="1" s="1"/>
  <c r="AG30" i="1"/>
  <c r="AH30" i="1"/>
  <c r="AI30" i="1"/>
  <c r="CW30" i="1" s="1"/>
  <c r="V30" i="1" s="1"/>
  <c r="AJ30" i="1"/>
  <c r="CX30" i="1" s="1"/>
  <c r="W30" i="1" s="1"/>
  <c r="CQ30" i="1"/>
  <c r="CS30" i="1"/>
  <c r="R30" i="1" s="1"/>
  <c r="CU30" i="1"/>
  <c r="T30" i="1" s="1"/>
  <c r="CV30" i="1"/>
  <c r="FR30" i="1"/>
  <c r="GL30" i="1"/>
  <c r="GO30" i="1"/>
  <c r="GP30" i="1"/>
  <c r="GV30" i="1"/>
  <c r="GX30" i="1"/>
  <c r="C31" i="1"/>
  <c r="D31" i="1"/>
  <c r="I31" i="1"/>
  <c r="AB31" i="1"/>
  <c r="AC31" i="1"/>
  <c r="CQ31" i="1" s="1"/>
  <c r="AE31" i="1"/>
  <c r="AD31" i="1" s="1"/>
  <c r="AF31" i="1"/>
  <c r="AG31" i="1"/>
  <c r="CU31" i="1" s="1"/>
  <c r="T31" i="1" s="1"/>
  <c r="AH31" i="1"/>
  <c r="AI31" i="1"/>
  <c r="AJ31" i="1"/>
  <c r="CX31" i="1" s="1"/>
  <c r="W31" i="1" s="1"/>
  <c r="CR31" i="1"/>
  <c r="Q31" i="1" s="1"/>
  <c r="CS31" i="1"/>
  <c r="R31" i="1" s="1"/>
  <c r="GK31" i="1" s="1"/>
  <c r="CT31" i="1"/>
  <c r="S31" i="1" s="1"/>
  <c r="CV31" i="1"/>
  <c r="U31" i="1" s="1"/>
  <c r="CW31" i="1"/>
  <c r="V31" i="1" s="1"/>
  <c r="FR31" i="1"/>
  <c r="GL31" i="1"/>
  <c r="GO31" i="1"/>
  <c r="GP31" i="1"/>
  <c r="GV31" i="1"/>
  <c r="GX31" i="1"/>
  <c r="C32" i="1"/>
  <c r="D32" i="1"/>
  <c r="I32" i="1"/>
  <c r="V32" i="1" s="1"/>
  <c r="T32" i="1"/>
  <c r="AC32" i="1"/>
  <c r="CQ32" i="1" s="1"/>
  <c r="P32" i="1" s="1"/>
  <c r="AD32" i="1"/>
  <c r="CR32" i="1" s="1"/>
  <c r="AE32" i="1"/>
  <c r="AF32" i="1"/>
  <c r="AB32" i="1" s="1"/>
  <c r="AG32" i="1"/>
  <c r="AH32" i="1"/>
  <c r="CV32" i="1" s="1"/>
  <c r="AI32" i="1"/>
  <c r="AJ32" i="1"/>
  <c r="CX32" i="1" s="1"/>
  <c r="W32" i="1" s="1"/>
  <c r="CS32" i="1"/>
  <c r="R32" i="1" s="1"/>
  <c r="GK32" i="1" s="1"/>
  <c r="CT32" i="1"/>
  <c r="S32" i="1" s="1"/>
  <c r="CU32" i="1"/>
  <c r="CW32" i="1"/>
  <c r="FR32" i="1"/>
  <c r="GL32" i="1"/>
  <c r="GO32" i="1"/>
  <c r="GP32" i="1"/>
  <c r="GV32" i="1"/>
  <c r="GX32" i="1"/>
  <c r="C33" i="1"/>
  <c r="D33" i="1"/>
  <c r="I33" i="1"/>
  <c r="T33" i="1"/>
  <c r="U33" i="1"/>
  <c r="AC33" i="1"/>
  <c r="CQ33" i="1" s="1"/>
  <c r="P33" i="1" s="1"/>
  <c r="AE33" i="1"/>
  <c r="CS33" i="1" s="1"/>
  <c r="R33" i="1" s="1"/>
  <c r="AF33" i="1"/>
  <c r="AG33" i="1"/>
  <c r="AH33" i="1"/>
  <c r="AI33" i="1"/>
  <c r="CW33" i="1" s="1"/>
  <c r="V33" i="1" s="1"/>
  <c r="AJ33" i="1"/>
  <c r="CT33" i="1"/>
  <c r="S33" i="1" s="1"/>
  <c r="CU33" i="1"/>
  <c r="CV33" i="1"/>
  <c r="CX33" i="1"/>
  <c r="W33" i="1" s="1"/>
  <c r="FR33" i="1"/>
  <c r="GK33" i="1"/>
  <c r="GL33" i="1"/>
  <c r="GO33" i="1"/>
  <c r="GP33" i="1"/>
  <c r="GV33" i="1"/>
  <c r="GX33" i="1" s="1"/>
  <c r="C34" i="1"/>
  <c r="D34" i="1"/>
  <c r="AC34" i="1"/>
  <c r="CQ34" i="1" s="1"/>
  <c r="P34" i="1" s="1"/>
  <c r="AE34" i="1"/>
  <c r="AD34" i="1" s="1"/>
  <c r="AF34" i="1"/>
  <c r="AG34" i="1"/>
  <c r="CU34" i="1" s="1"/>
  <c r="T34" i="1" s="1"/>
  <c r="AH34" i="1"/>
  <c r="AI34" i="1"/>
  <c r="AJ34" i="1"/>
  <c r="CR34" i="1"/>
  <c r="Q34" i="1" s="1"/>
  <c r="CS34" i="1"/>
  <c r="R34" i="1" s="1"/>
  <c r="GK34" i="1" s="1"/>
  <c r="CT34" i="1"/>
  <c r="S34" i="1" s="1"/>
  <c r="CV34" i="1"/>
  <c r="U34" i="1" s="1"/>
  <c r="CW34" i="1"/>
  <c r="V34" i="1" s="1"/>
  <c r="CX34" i="1"/>
  <c r="W34" i="1" s="1"/>
  <c r="FR34" i="1"/>
  <c r="GL34" i="1"/>
  <c r="GO34" i="1"/>
  <c r="GP34" i="1"/>
  <c r="GV34" i="1"/>
  <c r="GX34" i="1"/>
  <c r="C35" i="1"/>
  <c r="D35" i="1"/>
  <c r="S35" i="1"/>
  <c r="CY35" i="1" s="1"/>
  <c r="X35" i="1" s="1"/>
  <c r="W35" i="1"/>
  <c r="AC35" i="1"/>
  <c r="AD35" i="1"/>
  <c r="CR35" i="1" s="1"/>
  <c r="Q35" i="1" s="1"/>
  <c r="AE35" i="1"/>
  <c r="CS35" i="1" s="1"/>
  <c r="R35" i="1" s="1"/>
  <c r="AF35" i="1"/>
  <c r="AG35" i="1"/>
  <c r="AH35" i="1"/>
  <c r="AI35" i="1"/>
  <c r="CW35" i="1" s="1"/>
  <c r="V35" i="1" s="1"/>
  <c r="AJ35" i="1"/>
  <c r="CQ35" i="1"/>
  <c r="P35" i="1" s="1"/>
  <c r="CP35" i="1" s="1"/>
  <c r="O35" i="1" s="1"/>
  <c r="CT35" i="1"/>
  <c r="CU35" i="1"/>
  <c r="T35" i="1" s="1"/>
  <c r="CV35" i="1"/>
  <c r="U35" i="1" s="1"/>
  <c r="CX35" i="1"/>
  <c r="CZ35" i="1"/>
  <c r="Y35" i="1" s="1"/>
  <c r="FR35" i="1"/>
  <c r="GK35" i="1"/>
  <c r="GL35" i="1"/>
  <c r="GO35" i="1"/>
  <c r="GP35" i="1"/>
  <c r="GV35" i="1"/>
  <c r="GX35" i="1" s="1"/>
  <c r="C36" i="1"/>
  <c r="D36" i="1"/>
  <c r="I36" i="1"/>
  <c r="R36" i="1"/>
  <c r="GK36" i="1" s="1"/>
  <c r="T36" i="1"/>
  <c r="AC36" i="1"/>
  <c r="AD36" i="1"/>
  <c r="AB36" i="1" s="1"/>
  <c r="AE36" i="1"/>
  <c r="AF36" i="1"/>
  <c r="CT36" i="1" s="1"/>
  <c r="AG36" i="1"/>
  <c r="AH36" i="1"/>
  <c r="CV36" i="1" s="1"/>
  <c r="U36" i="1" s="1"/>
  <c r="AI36" i="1"/>
  <c r="AJ36" i="1"/>
  <c r="CX36" i="1" s="1"/>
  <c r="CQ36" i="1"/>
  <c r="P36" i="1" s="1"/>
  <c r="CR36" i="1"/>
  <c r="Q36" i="1" s="1"/>
  <c r="CS36" i="1"/>
  <c r="CU36" i="1"/>
  <c r="CW36" i="1"/>
  <c r="V36" i="1" s="1"/>
  <c r="FR36" i="1"/>
  <c r="GL36" i="1"/>
  <c r="GO36" i="1"/>
  <c r="GP36" i="1"/>
  <c r="GV36" i="1"/>
  <c r="GX36" i="1" s="1"/>
  <c r="C37" i="1"/>
  <c r="D37" i="1"/>
  <c r="I37" i="1"/>
  <c r="AC37" i="1"/>
  <c r="CQ37" i="1" s="1"/>
  <c r="P37" i="1" s="1"/>
  <c r="AE37" i="1"/>
  <c r="AD37" i="1" s="1"/>
  <c r="CR37" i="1" s="1"/>
  <c r="Q37" i="1" s="1"/>
  <c r="AF37" i="1"/>
  <c r="AG37" i="1"/>
  <c r="CU37" i="1" s="1"/>
  <c r="AH37" i="1"/>
  <c r="AI37" i="1"/>
  <c r="CW37" i="1" s="1"/>
  <c r="V37" i="1" s="1"/>
  <c r="AJ37" i="1"/>
  <c r="CS37" i="1"/>
  <c r="R37" i="1" s="1"/>
  <c r="GK37" i="1" s="1"/>
  <c r="CT37" i="1"/>
  <c r="S37" i="1" s="1"/>
  <c r="CV37" i="1"/>
  <c r="U37" i="1" s="1"/>
  <c r="CX37" i="1"/>
  <c r="W37" i="1" s="1"/>
  <c r="FR37" i="1"/>
  <c r="GL37" i="1"/>
  <c r="GO37" i="1"/>
  <c r="GP37" i="1"/>
  <c r="GV37" i="1"/>
  <c r="GX37" i="1" s="1"/>
  <c r="C38" i="1"/>
  <c r="D38" i="1"/>
  <c r="I38" i="1"/>
  <c r="GX38" i="1" s="1"/>
  <c r="R38" i="1"/>
  <c r="S38" i="1"/>
  <c r="CY38" i="1" s="1"/>
  <c r="X38" i="1" s="1"/>
  <c r="W38" i="1"/>
  <c r="AC38" i="1"/>
  <c r="AB38" i="1" s="1"/>
  <c r="AD38" i="1"/>
  <c r="CR38" i="1" s="1"/>
  <c r="Q38" i="1" s="1"/>
  <c r="AE38" i="1"/>
  <c r="AF38" i="1"/>
  <c r="AG38" i="1"/>
  <c r="AH38" i="1"/>
  <c r="CV38" i="1" s="1"/>
  <c r="U38" i="1" s="1"/>
  <c r="AI38" i="1"/>
  <c r="AJ38" i="1"/>
  <c r="CQ38" i="1"/>
  <c r="P38" i="1" s="1"/>
  <c r="CP38" i="1" s="1"/>
  <c r="O38" i="1" s="1"/>
  <c r="CS38" i="1"/>
  <c r="CT38" i="1"/>
  <c r="CU38" i="1"/>
  <c r="T38" i="1" s="1"/>
  <c r="CW38" i="1"/>
  <c r="V38" i="1" s="1"/>
  <c r="CX38" i="1"/>
  <c r="FR38" i="1"/>
  <c r="GK38" i="1"/>
  <c r="GL38" i="1"/>
  <c r="GO38" i="1"/>
  <c r="GP38" i="1"/>
  <c r="GV38" i="1"/>
  <c r="C39" i="1"/>
  <c r="D39" i="1"/>
  <c r="I39" i="1"/>
  <c r="W39" i="1"/>
  <c r="AC39" i="1"/>
  <c r="AD39" i="1"/>
  <c r="CR39" i="1" s="1"/>
  <c r="Q39" i="1" s="1"/>
  <c r="AE39" i="1"/>
  <c r="CS39" i="1" s="1"/>
  <c r="R39" i="1" s="1"/>
  <c r="GK39" i="1" s="1"/>
  <c r="AF39" i="1"/>
  <c r="AG39" i="1"/>
  <c r="AH39" i="1"/>
  <c r="CV39" i="1" s="1"/>
  <c r="U39" i="1" s="1"/>
  <c r="AI39" i="1"/>
  <c r="CW39" i="1" s="1"/>
  <c r="V39" i="1" s="1"/>
  <c r="AJ39" i="1"/>
  <c r="CQ39" i="1"/>
  <c r="P39" i="1" s="1"/>
  <c r="CT39" i="1"/>
  <c r="S39" i="1" s="1"/>
  <c r="CZ39" i="1" s="1"/>
  <c r="Y39" i="1" s="1"/>
  <c r="CU39" i="1"/>
  <c r="T39" i="1" s="1"/>
  <c r="CX39" i="1"/>
  <c r="FR39" i="1"/>
  <c r="GL39" i="1"/>
  <c r="GO39" i="1"/>
  <c r="GP39" i="1"/>
  <c r="GV39" i="1"/>
  <c r="GX39" i="1" s="1"/>
  <c r="I40" i="1"/>
  <c r="AC40" i="1"/>
  <c r="AD40" i="1"/>
  <c r="CR40" i="1" s="1"/>
  <c r="Q40" i="1" s="1"/>
  <c r="AE40" i="1"/>
  <c r="AF40" i="1"/>
  <c r="AG40" i="1"/>
  <c r="CU40" i="1" s="1"/>
  <c r="T40" i="1" s="1"/>
  <c r="AH40" i="1"/>
  <c r="CV40" i="1" s="1"/>
  <c r="U40" i="1" s="1"/>
  <c r="AI40" i="1"/>
  <c r="AJ40" i="1"/>
  <c r="CS40" i="1"/>
  <c r="R40" i="1" s="1"/>
  <c r="GK40" i="1" s="1"/>
  <c r="CT40" i="1"/>
  <c r="S40" i="1" s="1"/>
  <c r="CW40" i="1"/>
  <c r="V40" i="1" s="1"/>
  <c r="CX40" i="1"/>
  <c r="W40" i="1" s="1"/>
  <c r="FR40" i="1"/>
  <c r="GL40" i="1"/>
  <c r="GO40" i="1"/>
  <c r="GP40" i="1"/>
  <c r="GV40" i="1"/>
  <c r="GX40" i="1"/>
  <c r="I41" i="1"/>
  <c r="AB41" i="1"/>
  <c r="AC41" i="1"/>
  <c r="CQ41" i="1" s="1"/>
  <c r="P41" i="1" s="1"/>
  <c r="AE41" i="1"/>
  <c r="AD41" i="1" s="1"/>
  <c r="CR41" i="1" s="1"/>
  <c r="AF41" i="1"/>
  <c r="CT41" i="1" s="1"/>
  <c r="AG41" i="1"/>
  <c r="CU41" i="1" s="1"/>
  <c r="AH41" i="1"/>
  <c r="AI41" i="1"/>
  <c r="AJ41" i="1"/>
  <c r="CX41" i="1" s="1"/>
  <c r="CS41" i="1"/>
  <c r="R41" i="1" s="1"/>
  <c r="GK41" i="1" s="1"/>
  <c r="CV41" i="1"/>
  <c r="U41" i="1" s="1"/>
  <c r="CW41" i="1"/>
  <c r="V41" i="1" s="1"/>
  <c r="FR41" i="1"/>
  <c r="GL41" i="1"/>
  <c r="GO41" i="1"/>
  <c r="GP41" i="1"/>
  <c r="GV41" i="1"/>
  <c r="GX41" i="1"/>
  <c r="I42" i="1"/>
  <c r="AC42" i="1"/>
  <c r="AE42" i="1"/>
  <c r="CS42" i="1" s="1"/>
  <c r="R42" i="1" s="1"/>
  <c r="GK42" i="1" s="1"/>
  <c r="AF42" i="1"/>
  <c r="CT42" i="1" s="1"/>
  <c r="S42" i="1" s="1"/>
  <c r="AG42" i="1"/>
  <c r="AH42" i="1"/>
  <c r="CV42" i="1" s="1"/>
  <c r="U42" i="1" s="1"/>
  <c r="AI42" i="1"/>
  <c r="CW42" i="1" s="1"/>
  <c r="V42" i="1" s="1"/>
  <c r="AJ42" i="1"/>
  <c r="CX42" i="1" s="1"/>
  <c r="W42" i="1" s="1"/>
  <c r="CQ42" i="1"/>
  <c r="P42" i="1" s="1"/>
  <c r="CU42" i="1"/>
  <c r="T42" i="1" s="1"/>
  <c r="CZ42" i="1"/>
  <c r="Y42" i="1" s="1"/>
  <c r="FR42" i="1"/>
  <c r="GL42" i="1"/>
  <c r="GO42" i="1"/>
  <c r="GP42" i="1"/>
  <c r="GV42" i="1"/>
  <c r="GX42" i="1"/>
  <c r="I43" i="1"/>
  <c r="S43" i="1"/>
  <c r="CY43" i="1" s="1"/>
  <c r="X43" i="1" s="1"/>
  <c r="W43" i="1"/>
  <c r="AC43" i="1"/>
  <c r="AD43" i="1"/>
  <c r="CR43" i="1" s="1"/>
  <c r="Q43" i="1" s="1"/>
  <c r="AE43" i="1"/>
  <c r="CS43" i="1" s="1"/>
  <c r="R43" i="1" s="1"/>
  <c r="AF43" i="1"/>
  <c r="AG43" i="1"/>
  <c r="AH43" i="1"/>
  <c r="AI43" i="1"/>
  <c r="CW43" i="1" s="1"/>
  <c r="V43" i="1" s="1"/>
  <c r="AJ43" i="1"/>
  <c r="CQ43" i="1"/>
  <c r="P43" i="1" s="1"/>
  <c r="CT43" i="1"/>
  <c r="CU43" i="1"/>
  <c r="T43" i="1" s="1"/>
  <c r="CV43" i="1"/>
  <c r="U43" i="1" s="1"/>
  <c r="CX43" i="1"/>
  <c r="CZ43" i="1"/>
  <c r="Y43" i="1" s="1"/>
  <c r="FR43" i="1"/>
  <c r="GK43" i="1"/>
  <c r="GL43" i="1"/>
  <c r="GO43" i="1"/>
  <c r="GP43" i="1"/>
  <c r="GV43" i="1"/>
  <c r="GX43" i="1" s="1"/>
  <c r="I44" i="1"/>
  <c r="V44" i="1" s="1"/>
  <c r="T44" i="1"/>
  <c r="AC44" i="1"/>
  <c r="CQ44" i="1" s="1"/>
  <c r="P44" i="1" s="1"/>
  <c r="AD44" i="1"/>
  <c r="CR44" i="1" s="1"/>
  <c r="AE44" i="1"/>
  <c r="AF44" i="1"/>
  <c r="AB44" i="1" s="1"/>
  <c r="AG44" i="1"/>
  <c r="AH44" i="1"/>
  <c r="CV44" i="1" s="1"/>
  <c r="AI44" i="1"/>
  <c r="AJ44" i="1"/>
  <c r="CX44" i="1" s="1"/>
  <c r="W44" i="1" s="1"/>
  <c r="CS44" i="1"/>
  <c r="R44" i="1" s="1"/>
  <c r="GK44" i="1" s="1"/>
  <c r="CT44" i="1"/>
  <c r="S44" i="1" s="1"/>
  <c r="CU44" i="1"/>
  <c r="CW44" i="1"/>
  <c r="FR44" i="1"/>
  <c r="GL44" i="1"/>
  <c r="GO44" i="1"/>
  <c r="GP44" i="1"/>
  <c r="GV44" i="1"/>
  <c r="GX44" i="1"/>
  <c r="I45" i="1"/>
  <c r="AC45" i="1"/>
  <c r="CQ45" i="1" s="1"/>
  <c r="P45" i="1" s="1"/>
  <c r="AE45" i="1"/>
  <c r="AD45" i="1" s="1"/>
  <c r="CR45" i="1" s="1"/>
  <c r="Q45" i="1" s="1"/>
  <c r="AF45" i="1"/>
  <c r="AG45" i="1"/>
  <c r="CU45" i="1" s="1"/>
  <c r="AH45" i="1"/>
  <c r="AI45" i="1"/>
  <c r="CW45" i="1" s="1"/>
  <c r="V45" i="1" s="1"/>
  <c r="AJ45" i="1"/>
  <c r="CS45" i="1"/>
  <c r="R45" i="1" s="1"/>
  <c r="GK45" i="1" s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 s="1"/>
  <c r="I46" i="1"/>
  <c r="P46" i="1"/>
  <c r="U46" i="1"/>
  <c r="AC46" i="1"/>
  <c r="AE46" i="1"/>
  <c r="AD46" i="1" s="1"/>
  <c r="AF46" i="1"/>
  <c r="CT46" i="1" s="1"/>
  <c r="S46" i="1" s="1"/>
  <c r="AG46" i="1"/>
  <c r="AH46" i="1"/>
  <c r="AI46" i="1"/>
  <c r="CW46" i="1" s="1"/>
  <c r="V46" i="1" s="1"/>
  <c r="AJ46" i="1"/>
  <c r="CX46" i="1" s="1"/>
  <c r="W46" i="1" s="1"/>
  <c r="CQ46" i="1"/>
  <c r="CS46" i="1"/>
  <c r="R46" i="1" s="1"/>
  <c r="CU46" i="1"/>
  <c r="T46" i="1" s="1"/>
  <c r="CV46" i="1"/>
  <c r="FR46" i="1"/>
  <c r="GL46" i="1"/>
  <c r="GO46" i="1"/>
  <c r="GP46" i="1"/>
  <c r="GV46" i="1"/>
  <c r="GX46" i="1"/>
  <c r="I47" i="1"/>
  <c r="S47" i="1"/>
  <c r="CY47" i="1" s="1"/>
  <c r="X47" i="1" s="1"/>
  <c r="W47" i="1"/>
  <c r="AC47" i="1"/>
  <c r="AD47" i="1"/>
  <c r="CR47" i="1" s="1"/>
  <c r="Q47" i="1" s="1"/>
  <c r="AE47" i="1"/>
  <c r="CS47" i="1" s="1"/>
  <c r="R47" i="1" s="1"/>
  <c r="AF47" i="1"/>
  <c r="AG47" i="1"/>
  <c r="AH47" i="1"/>
  <c r="AI47" i="1"/>
  <c r="CW47" i="1" s="1"/>
  <c r="V47" i="1" s="1"/>
  <c r="AJ47" i="1"/>
  <c r="CQ47" i="1"/>
  <c r="P47" i="1" s="1"/>
  <c r="CT47" i="1"/>
  <c r="CU47" i="1"/>
  <c r="T47" i="1" s="1"/>
  <c r="CV47" i="1"/>
  <c r="U47" i="1" s="1"/>
  <c r="CX47" i="1"/>
  <c r="CZ47" i="1"/>
  <c r="Y47" i="1" s="1"/>
  <c r="FR47" i="1"/>
  <c r="GK47" i="1"/>
  <c r="GL47" i="1"/>
  <c r="GO47" i="1"/>
  <c r="GP47" i="1"/>
  <c r="GV47" i="1"/>
  <c r="GX47" i="1" s="1"/>
  <c r="I48" i="1"/>
  <c r="V48" i="1" s="1"/>
  <c r="T48" i="1"/>
  <c r="AC48" i="1"/>
  <c r="CQ48" i="1" s="1"/>
  <c r="P48" i="1" s="1"/>
  <c r="AD48" i="1"/>
  <c r="CR48" i="1" s="1"/>
  <c r="AE48" i="1"/>
  <c r="AF48" i="1"/>
  <c r="AB48" i="1" s="1"/>
  <c r="AG48" i="1"/>
  <c r="AH48" i="1"/>
  <c r="CV48" i="1" s="1"/>
  <c r="AI48" i="1"/>
  <c r="AJ48" i="1"/>
  <c r="CX48" i="1" s="1"/>
  <c r="W48" i="1" s="1"/>
  <c r="CS48" i="1"/>
  <c r="R48" i="1" s="1"/>
  <c r="GK48" i="1" s="1"/>
  <c r="CT48" i="1"/>
  <c r="S48" i="1" s="1"/>
  <c r="CU48" i="1"/>
  <c r="CW48" i="1"/>
  <c r="FR48" i="1"/>
  <c r="GL48" i="1"/>
  <c r="GO48" i="1"/>
  <c r="GP48" i="1"/>
  <c r="GV48" i="1"/>
  <c r="GX48" i="1"/>
  <c r="I49" i="1"/>
  <c r="AC49" i="1"/>
  <c r="CQ49" i="1" s="1"/>
  <c r="P49" i="1" s="1"/>
  <c r="AE49" i="1"/>
  <c r="AD49" i="1" s="1"/>
  <c r="CR49" i="1" s="1"/>
  <c r="Q49" i="1" s="1"/>
  <c r="AF49" i="1"/>
  <c r="AG49" i="1"/>
  <c r="CU49" i="1" s="1"/>
  <c r="AH49" i="1"/>
  <c r="AI49" i="1"/>
  <c r="CW49" i="1" s="1"/>
  <c r="V49" i="1" s="1"/>
  <c r="AJ49" i="1"/>
  <c r="CS49" i="1"/>
  <c r="R49" i="1" s="1"/>
  <c r="GK49" i="1" s="1"/>
  <c r="CT49" i="1"/>
  <c r="S49" i="1" s="1"/>
  <c r="CV49" i="1"/>
  <c r="U49" i="1" s="1"/>
  <c r="CX49" i="1"/>
  <c r="W49" i="1" s="1"/>
  <c r="FR49" i="1"/>
  <c r="GL49" i="1"/>
  <c r="GO49" i="1"/>
  <c r="GP49" i="1"/>
  <c r="GV49" i="1"/>
  <c r="GX49" i="1" s="1"/>
  <c r="I50" i="1"/>
  <c r="P50" i="1"/>
  <c r="U50" i="1"/>
  <c r="AC50" i="1"/>
  <c r="AE50" i="1"/>
  <c r="AD50" i="1" s="1"/>
  <c r="AF50" i="1"/>
  <c r="CT50" i="1" s="1"/>
  <c r="S50" i="1" s="1"/>
  <c r="AG50" i="1"/>
  <c r="AH50" i="1"/>
  <c r="AI50" i="1"/>
  <c r="CW50" i="1" s="1"/>
  <c r="V50" i="1" s="1"/>
  <c r="AJ50" i="1"/>
  <c r="CX50" i="1" s="1"/>
  <c r="W50" i="1" s="1"/>
  <c r="CQ50" i="1"/>
  <c r="CS50" i="1"/>
  <c r="R50" i="1" s="1"/>
  <c r="CU50" i="1"/>
  <c r="T50" i="1" s="1"/>
  <c r="CV50" i="1"/>
  <c r="FR50" i="1"/>
  <c r="GL50" i="1"/>
  <c r="GO50" i="1"/>
  <c r="GP50" i="1"/>
  <c r="GV50" i="1"/>
  <c r="GX50" i="1"/>
  <c r="I51" i="1"/>
  <c r="S51" i="1"/>
  <c r="CY51" i="1" s="1"/>
  <c r="X51" i="1" s="1"/>
  <c r="W51" i="1"/>
  <c r="AC51" i="1"/>
  <c r="AD51" i="1"/>
  <c r="CR51" i="1" s="1"/>
  <c r="Q51" i="1" s="1"/>
  <c r="AE51" i="1"/>
  <c r="CS51" i="1" s="1"/>
  <c r="R51" i="1" s="1"/>
  <c r="AF51" i="1"/>
  <c r="AG51" i="1"/>
  <c r="AH51" i="1"/>
  <c r="AI51" i="1"/>
  <c r="CW51" i="1" s="1"/>
  <c r="V51" i="1" s="1"/>
  <c r="AJ51" i="1"/>
  <c r="CQ51" i="1"/>
  <c r="P51" i="1" s="1"/>
  <c r="CT51" i="1"/>
  <c r="CU51" i="1"/>
  <c r="T51" i="1" s="1"/>
  <c r="CV51" i="1"/>
  <c r="U51" i="1" s="1"/>
  <c r="CX51" i="1"/>
  <c r="CZ51" i="1"/>
  <c r="Y51" i="1" s="1"/>
  <c r="FR51" i="1"/>
  <c r="GK51" i="1"/>
  <c r="GL51" i="1"/>
  <c r="GO51" i="1"/>
  <c r="GP51" i="1"/>
  <c r="GV51" i="1"/>
  <c r="GX51" i="1" s="1"/>
  <c r="I52" i="1"/>
  <c r="V52" i="1" s="1"/>
  <c r="T52" i="1"/>
  <c r="AC52" i="1"/>
  <c r="CQ52" i="1" s="1"/>
  <c r="P52" i="1" s="1"/>
  <c r="AD52" i="1"/>
  <c r="CR52" i="1" s="1"/>
  <c r="AE52" i="1"/>
  <c r="AF52" i="1"/>
  <c r="AB52" i="1" s="1"/>
  <c r="AG52" i="1"/>
  <c r="AH52" i="1"/>
  <c r="CV52" i="1" s="1"/>
  <c r="AI52" i="1"/>
  <c r="AJ52" i="1"/>
  <c r="CX52" i="1" s="1"/>
  <c r="W52" i="1" s="1"/>
  <c r="CS52" i="1"/>
  <c r="R52" i="1" s="1"/>
  <c r="GK52" i="1" s="1"/>
  <c r="CT52" i="1"/>
  <c r="S52" i="1" s="1"/>
  <c r="CU52" i="1"/>
  <c r="CW52" i="1"/>
  <c r="FR52" i="1"/>
  <c r="GL52" i="1"/>
  <c r="GO52" i="1"/>
  <c r="GP52" i="1"/>
  <c r="GV52" i="1"/>
  <c r="GX52" i="1"/>
  <c r="I53" i="1"/>
  <c r="AC53" i="1"/>
  <c r="CQ53" i="1" s="1"/>
  <c r="P53" i="1" s="1"/>
  <c r="AE53" i="1"/>
  <c r="AD53" i="1" s="1"/>
  <c r="CR53" i="1" s="1"/>
  <c r="Q53" i="1" s="1"/>
  <c r="AF53" i="1"/>
  <c r="AG53" i="1"/>
  <c r="CU53" i="1" s="1"/>
  <c r="AH53" i="1"/>
  <c r="AI53" i="1"/>
  <c r="CW53" i="1" s="1"/>
  <c r="V53" i="1" s="1"/>
  <c r="AJ53" i="1"/>
  <c r="CS53" i="1"/>
  <c r="R53" i="1" s="1"/>
  <c r="GK53" i="1" s="1"/>
  <c r="CT53" i="1"/>
  <c r="S53" i="1" s="1"/>
  <c r="CV53" i="1"/>
  <c r="U53" i="1" s="1"/>
  <c r="CX53" i="1"/>
  <c r="W53" i="1" s="1"/>
  <c r="FR53" i="1"/>
  <c r="GL53" i="1"/>
  <c r="GO53" i="1"/>
  <c r="GP53" i="1"/>
  <c r="GV53" i="1"/>
  <c r="GX53" i="1" s="1"/>
  <c r="I54" i="1"/>
  <c r="P54" i="1"/>
  <c r="U54" i="1"/>
  <c r="AC54" i="1"/>
  <c r="AE54" i="1"/>
  <c r="AD54" i="1" s="1"/>
  <c r="AF54" i="1"/>
  <c r="CT54" i="1" s="1"/>
  <c r="S54" i="1" s="1"/>
  <c r="AG54" i="1"/>
  <c r="AH54" i="1"/>
  <c r="AI54" i="1"/>
  <c r="CW54" i="1" s="1"/>
  <c r="V54" i="1" s="1"/>
  <c r="AJ54" i="1"/>
  <c r="CX54" i="1" s="1"/>
  <c r="W54" i="1" s="1"/>
  <c r="CQ54" i="1"/>
  <c r="CS54" i="1"/>
  <c r="R54" i="1" s="1"/>
  <c r="CU54" i="1"/>
  <c r="T54" i="1" s="1"/>
  <c r="CV54" i="1"/>
  <c r="FR54" i="1"/>
  <c r="GL54" i="1"/>
  <c r="GO54" i="1"/>
  <c r="GP54" i="1"/>
  <c r="GV54" i="1"/>
  <c r="GX54" i="1"/>
  <c r="I55" i="1"/>
  <c r="S55" i="1"/>
  <c r="CY55" i="1" s="1"/>
  <c r="X55" i="1" s="1"/>
  <c r="W55" i="1"/>
  <c r="AC55" i="1"/>
  <c r="AD55" i="1"/>
  <c r="CR55" i="1" s="1"/>
  <c r="Q55" i="1" s="1"/>
  <c r="AE55" i="1"/>
  <c r="CS55" i="1" s="1"/>
  <c r="R55" i="1" s="1"/>
  <c r="AF55" i="1"/>
  <c r="AG55" i="1"/>
  <c r="AH55" i="1"/>
  <c r="AI55" i="1"/>
  <c r="CW55" i="1" s="1"/>
  <c r="V55" i="1" s="1"/>
  <c r="AJ55" i="1"/>
  <c r="CQ55" i="1"/>
  <c r="P55" i="1" s="1"/>
  <c r="CT55" i="1"/>
  <c r="CU55" i="1"/>
  <c r="T55" i="1" s="1"/>
  <c r="CV55" i="1"/>
  <c r="U55" i="1" s="1"/>
  <c r="CX55" i="1"/>
  <c r="CZ55" i="1"/>
  <c r="Y55" i="1" s="1"/>
  <c r="FR55" i="1"/>
  <c r="GK55" i="1"/>
  <c r="GL55" i="1"/>
  <c r="GO55" i="1"/>
  <c r="GP55" i="1"/>
  <c r="GV55" i="1"/>
  <c r="GX55" i="1" s="1"/>
  <c r="C56" i="1"/>
  <c r="D56" i="1"/>
  <c r="AC56" i="1"/>
  <c r="CQ56" i="1" s="1"/>
  <c r="P56" i="1" s="1"/>
  <c r="AE56" i="1"/>
  <c r="AD56" i="1" s="1"/>
  <c r="AB56" i="1" s="1"/>
  <c r="AF56" i="1"/>
  <c r="AG56" i="1"/>
  <c r="CU56" i="1" s="1"/>
  <c r="T56" i="1" s="1"/>
  <c r="AH56" i="1"/>
  <c r="AI56" i="1"/>
  <c r="CW56" i="1" s="1"/>
  <c r="V56" i="1" s="1"/>
  <c r="AJ56" i="1"/>
  <c r="CX56" i="1" s="1"/>
  <c r="W56" i="1" s="1"/>
  <c r="CS56" i="1"/>
  <c r="R56" i="1" s="1"/>
  <c r="GK56" i="1" s="1"/>
  <c r="CT56" i="1"/>
  <c r="S56" i="1" s="1"/>
  <c r="CV56" i="1"/>
  <c r="U56" i="1" s="1"/>
  <c r="FR56" i="1"/>
  <c r="GL56" i="1"/>
  <c r="GO56" i="1"/>
  <c r="GP56" i="1"/>
  <c r="GV56" i="1"/>
  <c r="GX56" i="1" s="1"/>
  <c r="C57" i="1"/>
  <c r="D57" i="1"/>
  <c r="T57" i="1"/>
  <c r="U57" i="1"/>
  <c r="AC57" i="1"/>
  <c r="CQ57" i="1" s="1"/>
  <c r="P57" i="1" s="1"/>
  <c r="AE57" i="1"/>
  <c r="CS57" i="1" s="1"/>
  <c r="R57" i="1" s="1"/>
  <c r="AF57" i="1"/>
  <c r="AG57" i="1"/>
  <c r="AH57" i="1"/>
  <c r="AI57" i="1"/>
  <c r="CW57" i="1" s="1"/>
  <c r="V57" i="1" s="1"/>
  <c r="AJ57" i="1"/>
  <c r="CT57" i="1"/>
  <c r="S57" i="1" s="1"/>
  <c r="CU57" i="1"/>
  <c r="CV57" i="1"/>
  <c r="CX57" i="1"/>
  <c r="W57" i="1" s="1"/>
  <c r="FR57" i="1"/>
  <c r="GK57" i="1"/>
  <c r="GL57" i="1"/>
  <c r="GO57" i="1"/>
  <c r="GP57" i="1"/>
  <c r="GV57" i="1"/>
  <c r="GX57" i="1" s="1"/>
  <c r="I58" i="1"/>
  <c r="GX58" i="1" s="1"/>
  <c r="R58" i="1"/>
  <c r="S58" i="1"/>
  <c r="CY58" i="1" s="1"/>
  <c r="X58" i="1" s="1"/>
  <c r="W58" i="1"/>
  <c r="AC58" i="1"/>
  <c r="AB58" i="1" s="1"/>
  <c r="AD58" i="1"/>
  <c r="CR58" i="1" s="1"/>
  <c r="Q58" i="1" s="1"/>
  <c r="AE58" i="1"/>
  <c r="AF58" i="1"/>
  <c r="AG58" i="1"/>
  <c r="AH58" i="1"/>
  <c r="CV58" i="1" s="1"/>
  <c r="U58" i="1" s="1"/>
  <c r="AI58" i="1"/>
  <c r="AJ58" i="1"/>
  <c r="CQ58" i="1"/>
  <c r="P58" i="1" s="1"/>
  <c r="CP58" i="1" s="1"/>
  <c r="O58" i="1" s="1"/>
  <c r="CS58" i="1"/>
  <c r="CT58" i="1"/>
  <c r="CU58" i="1"/>
  <c r="T58" i="1" s="1"/>
  <c r="CW58" i="1"/>
  <c r="V58" i="1" s="1"/>
  <c r="CX58" i="1"/>
  <c r="FR58" i="1"/>
  <c r="GK58" i="1"/>
  <c r="GL58" i="1"/>
  <c r="GO58" i="1"/>
  <c r="GP58" i="1"/>
  <c r="GV58" i="1"/>
  <c r="I59" i="1"/>
  <c r="AB59" i="1"/>
  <c r="AC59" i="1"/>
  <c r="CQ59" i="1" s="1"/>
  <c r="AE59" i="1"/>
  <c r="AD59" i="1" s="1"/>
  <c r="AF59" i="1"/>
  <c r="AG59" i="1"/>
  <c r="CU59" i="1" s="1"/>
  <c r="T59" i="1" s="1"/>
  <c r="AH59" i="1"/>
  <c r="AI59" i="1"/>
  <c r="AJ59" i="1"/>
  <c r="CX59" i="1" s="1"/>
  <c r="W59" i="1" s="1"/>
  <c r="CR59" i="1"/>
  <c r="Q59" i="1" s="1"/>
  <c r="CS59" i="1"/>
  <c r="R59" i="1" s="1"/>
  <c r="GK59" i="1" s="1"/>
  <c r="CT59" i="1"/>
  <c r="S59" i="1" s="1"/>
  <c r="CV59" i="1"/>
  <c r="U59" i="1" s="1"/>
  <c r="CW59" i="1"/>
  <c r="V59" i="1" s="1"/>
  <c r="FR59" i="1"/>
  <c r="GL59" i="1"/>
  <c r="GO59" i="1"/>
  <c r="GP59" i="1"/>
  <c r="GV59" i="1"/>
  <c r="GX59" i="1"/>
  <c r="I60" i="1"/>
  <c r="R60" i="1"/>
  <c r="GK60" i="1" s="1"/>
  <c r="T60" i="1"/>
  <c r="AC60" i="1"/>
  <c r="AD60" i="1"/>
  <c r="AB60" i="1" s="1"/>
  <c r="AE60" i="1"/>
  <c r="AF60" i="1"/>
  <c r="CT60" i="1" s="1"/>
  <c r="AG60" i="1"/>
  <c r="AH60" i="1"/>
  <c r="CV60" i="1" s="1"/>
  <c r="U60" i="1" s="1"/>
  <c r="AI60" i="1"/>
  <c r="AJ60" i="1"/>
  <c r="CX60" i="1" s="1"/>
  <c r="CQ60" i="1"/>
  <c r="P60" i="1" s="1"/>
  <c r="CR60" i="1"/>
  <c r="Q60" i="1" s="1"/>
  <c r="CS60" i="1"/>
  <c r="CU60" i="1"/>
  <c r="CW60" i="1"/>
  <c r="V60" i="1" s="1"/>
  <c r="FR60" i="1"/>
  <c r="GL60" i="1"/>
  <c r="GO60" i="1"/>
  <c r="GP60" i="1"/>
  <c r="GV60" i="1"/>
  <c r="GX60" i="1" s="1"/>
  <c r="I61" i="1"/>
  <c r="T61" i="1"/>
  <c r="U61" i="1"/>
  <c r="AC61" i="1"/>
  <c r="CQ61" i="1" s="1"/>
  <c r="P61" i="1" s="1"/>
  <c r="AE61" i="1"/>
  <c r="CS61" i="1" s="1"/>
  <c r="R61" i="1" s="1"/>
  <c r="AF61" i="1"/>
  <c r="AG61" i="1"/>
  <c r="AH61" i="1"/>
  <c r="AI61" i="1"/>
  <c r="CW61" i="1" s="1"/>
  <c r="V61" i="1" s="1"/>
  <c r="AJ61" i="1"/>
  <c r="CT61" i="1"/>
  <c r="S61" i="1" s="1"/>
  <c r="CU61" i="1"/>
  <c r="CV61" i="1"/>
  <c r="CX61" i="1"/>
  <c r="W61" i="1" s="1"/>
  <c r="FR61" i="1"/>
  <c r="GK61" i="1"/>
  <c r="GL61" i="1"/>
  <c r="GO61" i="1"/>
  <c r="GP61" i="1"/>
  <c r="GV61" i="1"/>
  <c r="GX61" i="1" s="1"/>
  <c r="C62" i="1"/>
  <c r="D62" i="1"/>
  <c r="I62" i="1"/>
  <c r="AC62" i="1"/>
  <c r="AE62" i="1"/>
  <c r="AD62" i="1" s="1"/>
  <c r="AF62" i="1"/>
  <c r="CT62" i="1" s="1"/>
  <c r="S62" i="1" s="1"/>
  <c r="AG62" i="1"/>
  <c r="AH62" i="1"/>
  <c r="AI62" i="1"/>
  <c r="CW62" i="1" s="1"/>
  <c r="V62" i="1" s="1"/>
  <c r="AJ62" i="1"/>
  <c r="CX62" i="1" s="1"/>
  <c r="W62" i="1" s="1"/>
  <c r="CQ62" i="1"/>
  <c r="P62" i="1" s="1"/>
  <c r="CU62" i="1"/>
  <c r="T62" i="1" s="1"/>
  <c r="CV62" i="1"/>
  <c r="U62" i="1" s="1"/>
  <c r="FR62" i="1"/>
  <c r="GL62" i="1"/>
  <c r="GO62" i="1"/>
  <c r="GP62" i="1"/>
  <c r="GV62" i="1"/>
  <c r="GX62" i="1" s="1"/>
  <c r="C63" i="1"/>
  <c r="D63" i="1"/>
  <c r="I63" i="1"/>
  <c r="I65" i="1" s="1"/>
  <c r="AC63" i="1"/>
  <c r="CQ63" i="1" s="1"/>
  <c r="P63" i="1" s="1"/>
  <c r="AE63" i="1"/>
  <c r="AD63" i="1" s="1"/>
  <c r="AF63" i="1"/>
  <c r="CT63" i="1" s="1"/>
  <c r="S63" i="1" s="1"/>
  <c r="AG63" i="1"/>
  <c r="CU63" i="1" s="1"/>
  <c r="T63" i="1" s="1"/>
  <c r="AH63" i="1"/>
  <c r="AI63" i="1"/>
  <c r="AJ63" i="1"/>
  <c r="CX63" i="1" s="1"/>
  <c r="W63" i="1" s="1"/>
  <c r="CS63" i="1"/>
  <c r="R63" i="1" s="1"/>
  <c r="GK63" i="1" s="1"/>
  <c r="CV63" i="1"/>
  <c r="U63" i="1" s="1"/>
  <c r="CW63" i="1"/>
  <c r="V63" i="1" s="1"/>
  <c r="FR63" i="1"/>
  <c r="GL63" i="1"/>
  <c r="GO63" i="1"/>
  <c r="GP63" i="1"/>
  <c r="GV63" i="1"/>
  <c r="GX63" i="1"/>
  <c r="I64" i="1"/>
  <c r="AC64" i="1"/>
  <c r="AE64" i="1"/>
  <c r="AD64" i="1" s="1"/>
  <c r="AF64" i="1"/>
  <c r="CT64" i="1" s="1"/>
  <c r="S64" i="1" s="1"/>
  <c r="AG64" i="1"/>
  <c r="AH64" i="1"/>
  <c r="AI64" i="1"/>
  <c r="CW64" i="1" s="1"/>
  <c r="V64" i="1" s="1"/>
  <c r="AJ64" i="1"/>
  <c r="CX64" i="1" s="1"/>
  <c r="W64" i="1" s="1"/>
  <c r="CQ64" i="1"/>
  <c r="P64" i="1" s="1"/>
  <c r="CU64" i="1"/>
  <c r="T64" i="1" s="1"/>
  <c r="CV64" i="1"/>
  <c r="U64" i="1" s="1"/>
  <c r="FR64" i="1"/>
  <c r="GL64" i="1"/>
  <c r="GO64" i="1"/>
  <c r="GP64" i="1"/>
  <c r="GV64" i="1"/>
  <c r="GX64" i="1" s="1"/>
  <c r="AC65" i="1"/>
  <c r="AB65" i="1" s="1"/>
  <c r="AD65" i="1"/>
  <c r="CR65" i="1" s="1"/>
  <c r="Q65" i="1" s="1"/>
  <c r="AE65" i="1"/>
  <c r="CS65" i="1" s="1"/>
  <c r="R65" i="1" s="1"/>
  <c r="GK65" i="1" s="1"/>
  <c r="AF65" i="1"/>
  <c r="AG65" i="1"/>
  <c r="AH65" i="1"/>
  <c r="CV65" i="1" s="1"/>
  <c r="U65" i="1" s="1"/>
  <c r="AI65" i="1"/>
  <c r="CW65" i="1" s="1"/>
  <c r="V65" i="1" s="1"/>
  <c r="AJ65" i="1"/>
  <c r="CQ65" i="1"/>
  <c r="P65" i="1" s="1"/>
  <c r="CT65" i="1"/>
  <c r="S65" i="1" s="1"/>
  <c r="CU65" i="1"/>
  <c r="T65" i="1" s="1"/>
  <c r="CX65" i="1"/>
  <c r="W65" i="1" s="1"/>
  <c r="FR65" i="1"/>
  <c r="GL65" i="1"/>
  <c r="GO65" i="1"/>
  <c r="GP65" i="1"/>
  <c r="GV65" i="1"/>
  <c r="GX65" i="1" s="1"/>
  <c r="C66" i="1"/>
  <c r="D66" i="1"/>
  <c r="I66" i="1"/>
  <c r="CX111" i="3" s="1"/>
  <c r="AC66" i="1"/>
  <c r="AE66" i="1"/>
  <c r="AD66" i="1" s="1"/>
  <c r="AF66" i="1"/>
  <c r="CT66" i="1" s="1"/>
  <c r="S66" i="1" s="1"/>
  <c r="AG66" i="1"/>
  <c r="AH66" i="1"/>
  <c r="AI66" i="1"/>
  <c r="CW66" i="1" s="1"/>
  <c r="V66" i="1" s="1"/>
  <c r="AJ66" i="1"/>
  <c r="CX66" i="1" s="1"/>
  <c r="W66" i="1" s="1"/>
  <c r="CQ66" i="1"/>
  <c r="P66" i="1" s="1"/>
  <c r="CU66" i="1"/>
  <c r="T66" i="1" s="1"/>
  <c r="CV66" i="1"/>
  <c r="U66" i="1" s="1"/>
  <c r="FR66" i="1"/>
  <c r="GL66" i="1"/>
  <c r="GO66" i="1"/>
  <c r="GP66" i="1"/>
  <c r="GV66" i="1"/>
  <c r="GX66" i="1" s="1"/>
  <c r="C67" i="1"/>
  <c r="D67" i="1"/>
  <c r="I67" i="1"/>
  <c r="CX112" i="3" s="1"/>
  <c r="AC67" i="1"/>
  <c r="CQ67" i="1" s="1"/>
  <c r="P67" i="1" s="1"/>
  <c r="AE67" i="1"/>
  <c r="AD67" i="1" s="1"/>
  <c r="CR67" i="1" s="1"/>
  <c r="Q67" i="1" s="1"/>
  <c r="AF67" i="1"/>
  <c r="CT67" i="1" s="1"/>
  <c r="S67" i="1" s="1"/>
  <c r="AG67" i="1"/>
  <c r="CU67" i="1" s="1"/>
  <c r="T67" i="1" s="1"/>
  <c r="AH67" i="1"/>
  <c r="AI67" i="1"/>
  <c r="AJ67" i="1"/>
  <c r="CX67" i="1" s="1"/>
  <c r="W67" i="1" s="1"/>
  <c r="CS67" i="1"/>
  <c r="R67" i="1" s="1"/>
  <c r="GK67" i="1" s="1"/>
  <c r="CV67" i="1"/>
  <c r="U67" i="1" s="1"/>
  <c r="CW67" i="1"/>
  <c r="V67" i="1" s="1"/>
  <c r="FR67" i="1"/>
  <c r="GL67" i="1"/>
  <c r="GO67" i="1"/>
  <c r="GP67" i="1"/>
  <c r="GV67" i="1"/>
  <c r="GX67" i="1"/>
  <c r="C68" i="1"/>
  <c r="D68" i="1"/>
  <c r="I68" i="1"/>
  <c r="W68" i="1"/>
  <c r="AC68" i="1"/>
  <c r="AD68" i="1"/>
  <c r="CR68" i="1" s="1"/>
  <c r="Q68" i="1" s="1"/>
  <c r="AE68" i="1"/>
  <c r="AF68" i="1"/>
  <c r="AG68" i="1"/>
  <c r="CU68" i="1" s="1"/>
  <c r="T68" i="1" s="1"/>
  <c r="AH68" i="1"/>
  <c r="CV68" i="1" s="1"/>
  <c r="U68" i="1" s="1"/>
  <c r="AI68" i="1"/>
  <c r="AJ68" i="1"/>
  <c r="CS68" i="1"/>
  <c r="R68" i="1" s="1"/>
  <c r="CT68" i="1"/>
  <c r="S68" i="1" s="1"/>
  <c r="CW68" i="1"/>
  <c r="V68" i="1" s="1"/>
  <c r="CX68" i="1"/>
  <c r="FR68" i="1"/>
  <c r="GK68" i="1"/>
  <c r="GL68" i="1"/>
  <c r="GO68" i="1"/>
  <c r="GP68" i="1"/>
  <c r="GV68" i="1"/>
  <c r="GX68" i="1"/>
  <c r="C69" i="1"/>
  <c r="D69" i="1"/>
  <c r="I69" i="1"/>
  <c r="AC69" i="1"/>
  <c r="AD69" i="1"/>
  <c r="CR69" i="1" s="1"/>
  <c r="Q69" i="1" s="1"/>
  <c r="AE69" i="1"/>
  <c r="CS69" i="1" s="1"/>
  <c r="R69" i="1" s="1"/>
  <c r="GK69" i="1" s="1"/>
  <c r="AF69" i="1"/>
  <c r="AG69" i="1"/>
  <c r="AH69" i="1"/>
  <c r="CV69" i="1" s="1"/>
  <c r="U69" i="1" s="1"/>
  <c r="AI69" i="1"/>
  <c r="CW69" i="1" s="1"/>
  <c r="V69" i="1" s="1"/>
  <c r="AJ69" i="1"/>
  <c r="CQ69" i="1"/>
  <c r="P69" i="1" s="1"/>
  <c r="CP69" i="1" s="1"/>
  <c r="O69" i="1" s="1"/>
  <c r="CT69" i="1"/>
  <c r="S69" i="1" s="1"/>
  <c r="CZ69" i="1" s="1"/>
  <c r="Y69" i="1" s="1"/>
  <c r="CU69" i="1"/>
  <c r="T69" i="1" s="1"/>
  <c r="CX69" i="1"/>
  <c r="W69" i="1" s="1"/>
  <c r="FR69" i="1"/>
  <c r="GL69" i="1"/>
  <c r="GO69" i="1"/>
  <c r="GP69" i="1"/>
  <c r="GV69" i="1"/>
  <c r="GX69" i="1" s="1"/>
  <c r="I70" i="1"/>
  <c r="W70" i="1"/>
  <c r="AC70" i="1"/>
  <c r="AD70" i="1"/>
  <c r="CR70" i="1" s="1"/>
  <c r="Q70" i="1" s="1"/>
  <c r="AE70" i="1"/>
  <c r="AF70" i="1"/>
  <c r="AG70" i="1"/>
  <c r="CU70" i="1" s="1"/>
  <c r="T70" i="1" s="1"/>
  <c r="AH70" i="1"/>
  <c r="CV70" i="1" s="1"/>
  <c r="U70" i="1" s="1"/>
  <c r="AI70" i="1"/>
  <c r="AJ70" i="1"/>
  <c r="CS70" i="1"/>
  <c r="R70" i="1" s="1"/>
  <c r="CT70" i="1"/>
  <c r="S70" i="1" s="1"/>
  <c r="CW70" i="1"/>
  <c r="V70" i="1" s="1"/>
  <c r="CX70" i="1"/>
  <c r="FR70" i="1"/>
  <c r="GK70" i="1"/>
  <c r="GL70" i="1"/>
  <c r="GO70" i="1"/>
  <c r="GP70" i="1"/>
  <c r="GV70" i="1"/>
  <c r="GX70" i="1"/>
  <c r="I71" i="1"/>
  <c r="V71" i="1"/>
  <c r="AB71" i="1"/>
  <c r="AC71" i="1"/>
  <c r="CQ71" i="1" s="1"/>
  <c r="P71" i="1" s="1"/>
  <c r="AE71" i="1"/>
  <c r="AD71" i="1" s="1"/>
  <c r="CR71" i="1" s="1"/>
  <c r="Q71" i="1" s="1"/>
  <c r="AF71" i="1"/>
  <c r="CT71" i="1" s="1"/>
  <c r="S71" i="1" s="1"/>
  <c r="AG71" i="1"/>
  <c r="CU71" i="1" s="1"/>
  <c r="T71" i="1" s="1"/>
  <c r="AH71" i="1"/>
  <c r="AI71" i="1"/>
  <c r="AJ71" i="1"/>
  <c r="CX71" i="1" s="1"/>
  <c r="W71" i="1" s="1"/>
  <c r="CS71" i="1"/>
  <c r="R71" i="1" s="1"/>
  <c r="GK71" i="1" s="1"/>
  <c r="CV71" i="1"/>
  <c r="U71" i="1" s="1"/>
  <c r="CW71" i="1"/>
  <c r="FR71" i="1"/>
  <c r="GL71" i="1"/>
  <c r="GO71" i="1"/>
  <c r="GP71" i="1"/>
  <c r="GV71" i="1"/>
  <c r="GX71" i="1"/>
  <c r="I72" i="1"/>
  <c r="AC72" i="1"/>
  <c r="AE72" i="1"/>
  <c r="AD72" i="1" s="1"/>
  <c r="AF72" i="1"/>
  <c r="CT72" i="1" s="1"/>
  <c r="S72" i="1" s="1"/>
  <c r="CY72" i="1" s="1"/>
  <c r="X72" i="1" s="1"/>
  <c r="AG72" i="1"/>
  <c r="AH72" i="1"/>
  <c r="AI72" i="1"/>
  <c r="CW72" i="1" s="1"/>
  <c r="V72" i="1" s="1"/>
  <c r="AJ72" i="1"/>
  <c r="CX72" i="1" s="1"/>
  <c r="W72" i="1" s="1"/>
  <c r="CQ72" i="1"/>
  <c r="P72" i="1" s="1"/>
  <c r="CS72" i="1"/>
  <c r="R72" i="1" s="1"/>
  <c r="CU72" i="1"/>
  <c r="T72" i="1" s="1"/>
  <c r="CV72" i="1"/>
  <c r="U72" i="1" s="1"/>
  <c r="FR72" i="1"/>
  <c r="GL72" i="1"/>
  <c r="GO72" i="1"/>
  <c r="GP72" i="1"/>
  <c r="GV72" i="1"/>
  <c r="GX72" i="1"/>
  <c r="I73" i="1"/>
  <c r="S73" i="1"/>
  <c r="CZ73" i="1" s="1"/>
  <c r="Y73" i="1" s="1"/>
  <c r="AC73" i="1"/>
  <c r="AD73" i="1"/>
  <c r="CR73" i="1" s="1"/>
  <c r="Q73" i="1" s="1"/>
  <c r="AE73" i="1"/>
  <c r="CS73" i="1" s="1"/>
  <c r="R73" i="1" s="1"/>
  <c r="AF73" i="1"/>
  <c r="AG73" i="1"/>
  <c r="AH73" i="1"/>
  <c r="AI73" i="1"/>
  <c r="CW73" i="1" s="1"/>
  <c r="V73" i="1" s="1"/>
  <c r="AJ73" i="1"/>
  <c r="CQ73" i="1"/>
  <c r="P73" i="1" s="1"/>
  <c r="CP73" i="1" s="1"/>
  <c r="O73" i="1" s="1"/>
  <c r="CT73" i="1"/>
  <c r="CU73" i="1"/>
  <c r="T73" i="1" s="1"/>
  <c r="CV73" i="1"/>
  <c r="U73" i="1" s="1"/>
  <c r="CX73" i="1"/>
  <c r="W73" i="1" s="1"/>
  <c r="FR73" i="1"/>
  <c r="GK73" i="1"/>
  <c r="GL73" i="1"/>
  <c r="GO73" i="1"/>
  <c r="GP73" i="1"/>
  <c r="GV73" i="1"/>
  <c r="GX73" i="1" s="1"/>
  <c r="C74" i="1"/>
  <c r="D74" i="1"/>
  <c r="I74" i="1"/>
  <c r="T74" i="1"/>
  <c r="AC74" i="1"/>
  <c r="AD74" i="1"/>
  <c r="AB74" i="1" s="1"/>
  <c r="AE74" i="1"/>
  <c r="AF74" i="1"/>
  <c r="CT74" i="1" s="1"/>
  <c r="AG74" i="1"/>
  <c r="AH74" i="1"/>
  <c r="CV74" i="1" s="1"/>
  <c r="U74" i="1" s="1"/>
  <c r="AI74" i="1"/>
  <c r="AJ74" i="1"/>
  <c r="CX74" i="1" s="1"/>
  <c r="CQ74" i="1"/>
  <c r="P74" i="1" s="1"/>
  <c r="CR74" i="1"/>
  <c r="Q74" i="1" s="1"/>
  <c r="CS74" i="1"/>
  <c r="R74" i="1" s="1"/>
  <c r="GK74" i="1" s="1"/>
  <c r="CU74" i="1"/>
  <c r="CW74" i="1"/>
  <c r="V74" i="1" s="1"/>
  <c r="FR74" i="1"/>
  <c r="GL74" i="1"/>
  <c r="GO74" i="1"/>
  <c r="GP74" i="1"/>
  <c r="GV74" i="1"/>
  <c r="GX74" i="1" s="1"/>
  <c r="C75" i="1"/>
  <c r="D75" i="1"/>
  <c r="I75" i="1"/>
  <c r="AC75" i="1"/>
  <c r="CQ75" i="1" s="1"/>
  <c r="AE75" i="1"/>
  <c r="AD75" i="1" s="1"/>
  <c r="CR75" i="1" s="1"/>
  <c r="Q75" i="1" s="1"/>
  <c r="AF75" i="1"/>
  <c r="AG75" i="1"/>
  <c r="CU75" i="1" s="1"/>
  <c r="AH75" i="1"/>
  <c r="AI75" i="1"/>
  <c r="CW75" i="1" s="1"/>
  <c r="V75" i="1" s="1"/>
  <c r="AJ75" i="1"/>
  <c r="CS75" i="1"/>
  <c r="R75" i="1" s="1"/>
  <c r="GK75" i="1" s="1"/>
  <c r="CT75" i="1"/>
  <c r="S75" i="1" s="1"/>
  <c r="CV75" i="1"/>
  <c r="U75" i="1" s="1"/>
  <c r="CX75" i="1"/>
  <c r="W75" i="1" s="1"/>
  <c r="FR75" i="1"/>
  <c r="GL75" i="1"/>
  <c r="GO75" i="1"/>
  <c r="GP75" i="1"/>
  <c r="GV75" i="1"/>
  <c r="GX75" i="1" s="1"/>
  <c r="C76" i="1"/>
  <c r="D76" i="1"/>
  <c r="I76" i="1"/>
  <c r="GX76" i="1" s="1"/>
  <c r="R76" i="1"/>
  <c r="S76" i="1"/>
  <c r="CY76" i="1" s="1"/>
  <c r="X76" i="1" s="1"/>
  <c r="W76" i="1"/>
  <c r="AC76" i="1"/>
  <c r="AB76" i="1" s="1"/>
  <c r="AD76" i="1"/>
  <c r="CR76" i="1" s="1"/>
  <c r="Q76" i="1" s="1"/>
  <c r="AE76" i="1"/>
  <c r="AF76" i="1"/>
  <c r="AG76" i="1"/>
  <c r="AH76" i="1"/>
  <c r="CV76" i="1" s="1"/>
  <c r="U76" i="1" s="1"/>
  <c r="AI76" i="1"/>
  <c r="AJ76" i="1"/>
  <c r="CQ76" i="1"/>
  <c r="P76" i="1" s="1"/>
  <c r="CP76" i="1" s="1"/>
  <c r="O76" i="1" s="1"/>
  <c r="CS76" i="1"/>
  <c r="CT76" i="1"/>
  <c r="CU76" i="1"/>
  <c r="T76" i="1" s="1"/>
  <c r="CW76" i="1"/>
  <c r="V76" i="1" s="1"/>
  <c r="CX76" i="1"/>
  <c r="FR76" i="1"/>
  <c r="GK76" i="1"/>
  <c r="GL76" i="1"/>
  <c r="GO76" i="1"/>
  <c r="GP76" i="1"/>
  <c r="GV76" i="1"/>
  <c r="C77" i="1"/>
  <c r="D77" i="1"/>
  <c r="I77" i="1"/>
  <c r="S77" i="1"/>
  <c r="CZ77" i="1" s="1"/>
  <c r="Y77" i="1" s="1"/>
  <c r="W77" i="1"/>
  <c r="AC77" i="1"/>
  <c r="AD77" i="1"/>
  <c r="CR77" i="1" s="1"/>
  <c r="Q77" i="1" s="1"/>
  <c r="AE77" i="1"/>
  <c r="CS77" i="1" s="1"/>
  <c r="R77" i="1" s="1"/>
  <c r="AF77" i="1"/>
  <c r="AG77" i="1"/>
  <c r="AH77" i="1"/>
  <c r="AI77" i="1"/>
  <c r="CW77" i="1" s="1"/>
  <c r="V77" i="1" s="1"/>
  <c r="AJ77" i="1"/>
  <c r="CQ77" i="1"/>
  <c r="P77" i="1" s="1"/>
  <c r="CP77" i="1" s="1"/>
  <c r="O77" i="1" s="1"/>
  <c r="CT77" i="1"/>
  <c r="CU77" i="1"/>
  <c r="T77" i="1" s="1"/>
  <c r="CV77" i="1"/>
  <c r="U77" i="1" s="1"/>
  <c r="CX77" i="1"/>
  <c r="FR77" i="1"/>
  <c r="GK77" i="1"/>
  <c r="GL77" i="1"/>
  <c r="GO77" i="1"/>
  <c r="GP77" i="1"/>
  <c r="GV77" i="1"/>
  <c r="GX77" i="1" s="1"/>
  <c r="I78" i="1"/>
  <c r="T78" i="1"/>
  <c r="V78" i="1"/>
  <c r="AC78" i="1"/>
  <c r="CQ78" i="1" s="1"/>
  <c r="P78" i="1" s="1"/>
  <c r="AD78" i="1"/>
  <c r="CR78" i="1" s="1"/>
  <c r="AE78" i="1"/>
  <c r="AF78" i="1"/>
  <c r="AB78" i="1" s="1"/>
  <c r="AG78" i="1"/>
  <c r="AH78" i="1"/>
  <c r="CV78" i="1" s="1"/>
  <c r="AI78" i="1"/>
  <c r="AJ78" i="1"/>
  <c r="CX78" i="1" s="1"/>
  <c r="W78" i="1" s="1"/>
  <c r="CS78" i="1"/>
  <c r="R78" i="1" s="1"/>
  <c r="GK78" i="1" s="1"/>
  <c r="CT78" i="1"/>
  <c r="S78" i="1" s="1"/>
  <c r="CU78" i="1"/>
  <c r="CW78" i="1"/>
  <c r="FR78" i="1"/>
  <c r="GL78" i="1"/>
  <c r="GO78" i="1"/>
  <c r="GP78" i="1"/>
  <c r="GV78" i="1"/>
  <c r="GX78" i="1"/>
  <c r="I79" i="1"/>
  <c r="AC79" i="1"/>
  <c r="CQ79" i="1" s="1"/>
  <c r="AE79" i="1"/>
  <c r="AD79" i="1" s="1"/>
  <c r="CR79" i="1" s="1"/>
  <c r="Q79" i="1" s="1"/>
  <c r="AF79" i="1"/>
  <c r="AG79" i="1"/>
  <c r="CU79" i="1" s="1"/>
  <c r="AH79" i="1"/>
  <c r="AI79" i="1"/>
  <c r="CW79" i="1" s="1"/>
  <c r="V79" i="1" s="1"/>
  <c r="AJ79" i="1"/>
  <c r="CS79" i="1"/>
  <c r="R79" i="1" s="1"/>
  <c r="GK79" i="1" s="1"/>
  <c r="CT79" i="1"/>
  <c r="S79" i="1" s="1"/>
  <c r="CV79" i="1"/>
  <c r="U79" i="1" s="1"/>
  <c r="CX79" i="1"/>
  <c r="W79" i="1" s="1"/>
  <c r="FR79" i="1"/>
  <c r="GL79" i="1"/>
  <c r="GO79" i="1"/>
  <c r="GP79" i="1"/>
  <c r="GV79" i="1"/>
  <c r="GX79" i="1" s="1"/>
  <c r="I80" i="1"/>
  <c r="P80" i="1"/>
  <c r="U80" i="1"/>
  <c r="AC80" i="1"/>
  <c r="AE80" i="1"/>
  <c r="AD80" i="1" s="1"/>
  <c r="AF80" i="1"/>
  <c r="CT80" i="1" s="1"/>
  <c r="S80" i="1" s="1"/>
  <c r="AG80" i="1"/>
  <c r="AH80" i="1"/>
  <c r="AI80" i="1"/>
  <c r="CW80" i="1" s="1"/>
  <c r="V80" i="1" s="1"/>
  <c r="AJ80" i="1"/>
  <c r="CX80" i="1" s="1"/>
  <c r="W80" i="1" s="1"/>
  <c r="CQ80" i="1"/>
  <c r="CS80" i="1"/>
  <c r="R80" i="1" s="1"/>
  <c r="CU80" i="1"/>
  <c r="T80" i="1" s="1"/>
  <c r="CV80" i="1"/>
  <c r="FR80" i="1"/>
  <c r="GL80" i="1"/>
  <c r="GO80" i="1"/>
  <c r="GP80" i="1"/>
  <c r="GV80" i="1"/>
  <c r="GX80" i="1"/>
  <c r="I81" i="1"/>
  <c r="S81" i="1"/>
  <c r="CZ81" i="1" s="1"/>
  <c r="Y81" i="1" s="1"/>
  <c r="W81" i="1"/>
  <c r="AC81" i="1"/>
  <c r="AD81" i="1"/>
  <c r="CR81" i="1" s="1"/>
  <c r="Q81" i="1" s="1"/>
  <c r="AE81" i="1"/>
  <c r="CS81" i="1" s="1"/>
  <c r="R81" i="1" s="1"/>
  <c r="AF81" i="1"/>
  <c r="AG81" i="1"/>
  <c r="AH81" i="1"/>
  <c r="AI81" i="1"/>
  <c r="CW81" i="1" s="1"/>
  <c r="V81" i="1" s="1"/>
  <c r="AJ81" i="1"/>
  <c r="CQ81" i="1"/>
  <c r="P81" i="1" s="1"/>
  <c r="CT81" i="1"/>
  <c r="CU81" i="1"/>
  <c r="T81" i="1" s="1"/>
  <c r="CV81" i="1"/>
  <c r="U81" i="1" s="1"/>
  <c r="CX81" i="1"/>
  <c r="FR81" i="1"/>
  <c r="GK81" i="1"/>
  <c r="GL81" i="1"/>
  <c r="GO81" i="1"/>
  <c r="GP81" i="1"/>
  <c r="GV81" i="1"/>
  <c r="GX81" i="1" s="1"/>
  <c r="I82" i="1"/>
  <c r="T82" i="1"/>
  <c r="V82" i="1"/>
  <c r="AC82" i="1"/>
  <c r="CQ82" i="1" s="1"/>
  <c r="P82" i="1" s="1"/>
  <c r="AD82" i="1"/>
  <c r="CR82" i="1" s="1"/>
  <c r="AE82" i="1"/>
  <c r="AF82" i="1"/>
  <c r="AB82" i="1" s="1"/>
  <c r="AG82" i="1"/>
  <c r="AH82" i="1"/>
  <c r="CV82" i="1" s="1"/>
  <c r="AI82" i="1"/>
  <c r="AJ82" i="1"/>
  <c r="CX82" i="1" s="1"/>
  <c r="W82" i="1" s="1"/>
  <c r="CS82" i="1"/>
  <c r="R82" i="1" s="1"/>
  <c r="GK82" i="1" s="1"/>
  <c r="CT82" i="1"/>
  <c r="S82" i="1" s="1"/>
  <c r="CU82" i="1"/>
  <c r="CW82" i="1"/>
  <c r="FR82" i="1"/>
  <c r="GL82" i="1"/>
  <c r="GO82" i="1"/>
  <c r="GP82" i="1"/>
  <c r="GV82" i="1"/>
  <c r="GX82" i="1"/>
  <c r="I83" i="1"/>
  <c r="AC83" i="1"/>
  <c r="CQ83" i="1" s="1"/>
  <c r="AE83" i="1"/>
  <c r="AD83" i="1" s="1"/>
  <c r="CR83" i="1" s="1"/>
  <c r="Q83" i="1" s="1"/>
  <c r="AF83" i="1"/>
  <c r="AG83" i="1"/>
  <c r="CU83" i="1" s="1"/>
  <c r="AH83" i="1"/>
  <c r="AI83" i="1"/>
  <c r="CW83" i="1" s="1"/>
  <c r="V83" i="1" s="1"/>
  <c r="AJ83" i="1"/>
  <c r="CS83" i="1"/>
  <c r="R83" i="1" s="1"/>
  <c r="GK83" i="1" s="1"/>
  <c r="CT83" i="1"/>
  <c r="S83" i="1" s="1"/>
  <c r="CV83" i="1"/>
  <c r="U83" i="1" s="1"/>
  <c r="CX83" i="1"/>
  <c r="W83" i="1" s="1"/>
  <c r="FR83" i="1"/>
  <c r="GL83" i="1"/>
  <c r="GO83" i="1"/>
  <c r="GP83" i="1"/>
  <c r="GV83" i="1"/>
  <c r="GX83" i="1" s="1"/>
  <c r="C84" i="1"/>
  <c r="D84" i="1"/>
  <c r="I84" i="1"/>
  <c r="GX84" i="1" s="1"/>
  <c r="R84" i="1"/>
  <c r="S84" i="1"/>
  <c r="CY84" i="1" s="1"/>
  <c r="X84" i="1" s="1"/>
  <c r="W84" i="1"/>
  <c r="AC84" i="1"/>
  <c r="AB84" i="1" s="1"/>
  <c r="AD84" i="1"/>
  <c r="CR84" i="1" s="1"/>
  <c r="Q84" i="1" s="1"/>
  <c r="AE84" i="1"/>
  <c r="AF84" i="1"/>
  <c r="AG84" i="1"/>
  <c r="AH84" i="1"/>
  <c r="CV84" i="1" s="1"/>
  <c r="U84" i="1" s="1"/>
  <c r="AI84" i="1"/>
  <c r="AJ84" i="1"/>
  <c r="CQ84" i="1"/>
  <c r="P84" i="1" s="1"/>
  <c r="CP84" i="1" s="1"/>
  <c r="O84" i="1" s="1"/>
  <c r="CS84" i="1"/>
  <c r="CT84" i="1"/>
  <c r="CU84" i="1"/>
  <c r="T84" i="1" s="1"/>
  <c r="CW84" i="1"/>
  <c r="V84" i="1" s="1"/>
  <c r="CX84" i="1"/>
  <c r="FR84" i="1"/>
  <c r="GK84" i="1"/>
  <c r="GL84" i="1"/>
  <c r="GO84" i="1"/>
  <c r="GP84" i="1"/>
  <c r="GV84" i="1"/>
  <c r="C85" i="1"/>
  <c r="D85" i="1"/>
  <c r="I85" i="1"/>
  <c r="S85" i="1"/>
  <c r="CZ85" i="1" s="1"/>
  <c r="Y85" i="1" s="1"/>
  <c r="W85" i="1"/>
  <c r="AC85" i="1"/>
  <c r="AD85" i="1"/>
  <c r="CR85" i="1" s="1"/>
  <c r="Q85" i="1" s="1"/>
  <c r="AE85" i="1"/>
  <c r="CS85" i="1" s="1"/>
  <c r="R85" i="1" s="1"/>
  <c r="AF85" i="1"/>
  <c r="AG85" i="1"/>
  <c r="AH85" i="1"/>
  <c r="AI85" i="1"/>
  <c r="CW85" i="1" s="1"/>
  <c r="V85" i="1" s="1"/>
  <c r="AJ85" i="1"/>
  <c r="CQ85" i="1"/>
  <c r="P85" i="1" s="1"/>
  <c r="CT85" i="1"/>
  <c r="CU85" i="1"/>
  <c r="T85" i="1" s="1"/>
  <c r="CV85" i="1"/>
  <c r="U85" i="1" s="1"/>
  <c r="CX85" i="1"/>
  <c r="FR85" i="1"/>
  <c r="GK85" i="1"/>
  <c r="GL85" i="1"/>
  <c r="GO85" i="1"/>
  <c r="GP85" i="1"/>
  <c r="GV85" i="1"/>
  <c r="GX85" i="1" s="1"/>
  <c r="AC86" i="1"/>
  <c r="CQ86" i="1" s="1"/>
  <c r="AD86" i="1"/>
  <c r="CR86" i="1" s="1"/>
  <c r="AE86" i="1"/>
  <c r="AF86" i="1"/>
  <c r="AB86" i="1" s="1"/>
  <c r="AG86" i="1"/>
  <c r="AH86" i="1"/>
  <c r="CV86" i="1" s="1"/>
  <c r="AI86" i="1"/>
  <c r="AJ86" i="1"/>
  <c r="CX86" i="1" s="1"/>
  <c r="CS86" i="1"/>
  <c r="CT86" i="1"/>
  <c r="CU86" i="1"/>
  <c r="CW86" i="1"/>
  <c r="FR86" i="1"/>
  <c r="GL86" i="1"/>
  <c r="GO86" i="1"/>
  <c r="GP86" i="1"/>
  <c r="GV86" i="1"/>
  <c r="I87" i="1"/>
  <c r="AC87" i="1"/>
  <c r="CQ87" i="1" s="1"/>
  <c r="AE87" i="1"/>
  <c r="AD87" i="1" s="1"/>
  <c r="CR87" i="1" s="1"/>
  <c r="Q87" i="1" s="1"/>
  <c r="AF87" i="1"/>
  <c r="AG87" i="1"/>
  <c r="CU87" i="1" s="1"/>
  <c r="AH87" i="1"/>
  <c r="AI87" i="1"/>
  <c r="CW87" i="1" s="1"/>
  <c r="V87" i="1" s="1"/>
  <c r="AJ87" i="1"/>
  <c r="CS87" i="1"/>
  <c r="R87" i="1" s="1"/>
  <c r="GK87" i="1" s="1"/>
  <c r="CT87" i="1"/>
  <c r="S87" i="1" s="1"/>
  <c r="CV87" i="1"/>
  <c r="U87" i="1" s="1"/>
  <c r="CX87" i="1"/>
  <c r="W87" i="1" s="1"/>
  <c r="FR87" i="1"/>
  <c r="GL87" i="1"/>
  <c r="GO87" i="1"/>
  <c r="GP87" i="1"/>
  <c r="GV87" i="1"/>
  <c r="GX87" i="1" s="1"/>
  <c r="I88" i="1"/>
  <c r="P88" i="1"/>
  <c r="U88" i="1"/>
  <c r="AC88" i="1"/>
  <c r="AE88" i="1"/>
  <c r="AD88" i="1" s="1"/>
  <c r="AF88" i="1"/>
  <c r="CT88" i="1" s="1"/>
  <c r="S88" i="1" s="1"/>
  <c r="CY88" i="1" s="1"/>
  <c r="X88" i="1" s="1"/>
  <c r="AG88" i="1"/>
  <c r="AH88" i="1"/>
  <c r="AI88" i="1"/>
  <c r="CW88" i="1" s="1"/>
  <c r="V88" i="1" s="1"/>
  <c r="AJ88" i="1"/>
  <c r="CX88" i="1" s="1"/>
  <c r="W88" i="1" s="1"/>
  <c r="CQ88" i="1"/>
  <c r="CS88" i="1"/>
  <c r="R88" i="1" s="1"/>
  <c r="CU88" i="1"/>
  <c r="T88" i="1" s="1"/>
  <c r="CV88" i="1"/>
  <c r="FR88" i="1"/>
  <c r="GL88" i="1"/>
  <c r="GO88" i="1"/>
  <c r="GP88" i="1"/>
  <c r="GV88" i="1"/>
  <c r="GX88" i="1"/>
  <c r="I89" i="1"/>
  <c r="S89" i="1"/>
  <c r="CZ89" i="1" s="1"/>
  <c r="Y89" i="1" s="1"/>
  <c r="W89" i="1"/>
  <c r="AC89" i="1"/>
  <c r="AD89" i="1"/>
  <c r="CR89" i="1" s="1"/>
  <c r="Q89" i="1" s="1"/>
  <c r="AE89" i="1"/>
  <c r="CS89" i="1" s="1"/>
  <c r="R89" i="1" s="1"/>
  <c r="AF89" i="1"/>
  <c r="AG89" i="1"/>
  <c r="AH89" i="1"/>
  <c r="AI89" i="1"/>
  <c r="CW89" i="1" s="1"/>
  <c r="V89" i="1" s="1"/>
  <c r="AJ89" i="1"/>
  <c r="CQ89" i="1"/>
  <c r="P89" i="1" s="1"/>
  <c r="CT89" i="1"/>
  <c r="CU89" i="1"/>
  <c r="T89" i="1" s="1"/>
  <c r="CV89" i="1"/>
  <c r="U89" i="1" s="1"/>
  <c r="CX89" i="1"/>
  <c r="FR89" i="1"/>
  <c r="GK89" i="1"/>
  <c r="GL89" i="1"/>
  <c r="GO89" i="1"/>
  <c r="GP89" i="1"/>
  <c r="GV89" i="1"/>
  <c r="GX89" i="1" s="1"/>
  <c r="C90" i="1"/>
  <c r="D90" i="1"/>
  <c r="I90" i="1"/>
  <c r="AC90" i="1"/>
  <c r="AD90" i="1"/>
  <c r="CR90" i="1" s="1"/>
  <c r="Q90" i="1" s="1"/>
  <c r="AE90" i="1"/>
  <c r="CS90" i="1" s="1"/>
  <c r="R90" i="1" s="1"/>
  <c r="GK90" i="1" s="1"/>
  <c r="AF90" i="1"/>
  <c r="AG90" i="1"/>
  <c r="AH90" i="1"/>
  <c r="CV90" i="1" s="1"/>
  <c r="U90" i="1" s="1"/>
  <c r="AI90" i="1"/>
  <c r="CW90" i="1" s="1"/>
  <c r="V90" i="1" s="1"/>
  <c r="AJ90" i="1"/>
  <c r="CQ90" i="1"/>
  <c r="P90" i="1" s="1"/>
  <c r="CT90" i="1"/>
  <c r="CU90" i="1"/>
  <c r="T90" i="1" s="1"/>
  <c r="CX90" i="1"/>
  <c r="FR90" i="1"/>
  <c r="GL90" i="1"/>
  <c r="GO90" i="1"/>
  <c r="GP90" i="1"/>
  <c r="GV90" i="1"/>
  <c r="GX90" i="1" s="1"/>
  <c r="C91" i="1"/>
  <c r="D91" i="1"/>
  <c r="I91" i="1"/>
  <c r="AC91" i="1"/>
  <c r="AE91" i="1"/>
  <c r="AD91" i="1" s="1"/>
  <c r="AF91" i="1"/>
  <c r="CT91" i="1" s="1"/>
  <c r="S91" i="1" s="1"/>
  <c r="AG91" i="1"/>
  <c r="AH91" i="1"/>
  <c r="AI91" i="1"/>
  <c r="CW91" i="1" s="1"/>
  <c r="V91" i="1" s="1"/>
  <c r="AJ91" i="1"/>
  <c r="CX91" i="1" s="1"/>
  <c r="W91" i="1" s="1"/>
  <c r="CQ91" i="1"/>
  <c r="P91" i="1" s="1"/>
  <c r="CU91" i="1"/>
  <c r="T91" i="1" s="1"/>
  <c r="CV91" i="1"/>
  <c r="U91" i="1" s="1"/>
  <c r="FR91" i="1"/>
  <c r="GL91" i="1"/>
  <c r="GO91" i="1"/>
  <c r="GP91" i="1"/>
  <c r="GV91" i="1"/>
  <c r="GX91" i="1" s="1"/>
  <c r="C92" i="1"/>
  <c r="D92" i="1"/>
  <c r="I92" i="1"/>
  <c r="I96" i="1" s="1"/>
  <c r="AC92" i="1"/>
  <c r="CQ92" i="1" s="1"/>
  <c r="P92" i="1" s="1"/>
  <c r="AE92" i="1"/>
  <c r="AD92" i="1" s="1"/>
  <c r="AF92" i="1"/>
  <c r="CT92" i="1" s="1"/>
  <c r="S92" i="1" s="1"/>
  <c r="AG92" i="1"/>
  <c r="CU92" i="1" s="1"/>
  <c r="T92" i="1" s="1"/>
  <c r="AH92" i="1"/>
  <c r="AI92" i="1"/>
  <c r="AJ92" i="1"/>
  <c r="CX92" i="1" s="1"/>
  <c r="W92" i="1" s="1"/>
  <c r="CS92" i="1"/>
  <c r="R92" i="1" s="1"/>
  <c r="GK92" i="1" s="1"/>
  <c r="CV92" i="1"/>
  <c r="U92" i="1" s="1"/>
  <c r="CW92" i="1"/>
  <c r="V92" i="1" s="1"/>
  <c r="FR92" i="1"/>
  <c r="GL92" i="1"/>
  <c r="GO92" i="1"/>
  <c r="GP92" i="1"/>
  <c r="GV92" i="1"/>
  <c r="GX92" i="1"/>
  <c r="C93" i="1"/>
  <c r="D93" i="1"/>
  <c r="I93" i="1"/>
  <c r="AC93" i="1"/>
  <c r="AB93" i="1" s="1"/>
  <c r="AD93" i="1"/>
  <c r="CR93" i="1" s="1"/>
  <c r="Q93" i="1" s="1"/>
  <c r="AE93" i="1"/>
  <c r="AF93" i="1"/>
  <c r="AG93" i="1"/>
  <c r="CU93" i="1" s="1"/>
  <c r="T93" i="1" s="1"/>
  <c r="AH93" i="1"/>
  <c r="CV93" i="1" s="1"/>
  <c r="U93" i="1" s="1"/>
  <c r="AI93" i="1"/>
  <c r="AJ93" i="1"/>
  <c r="CS93" i="1"/>
  <c r="R93" i="1" s="1"/>
  <c r="GK93" i="1" s="1"/>
  <c r="CT93" i="1"/>
  <c r="S93" i="1" s="1"/>
  <c r="CW93" i="1"/>
  <c r="V93" i="1" s="1"/>
  <c r="CX93" i="1"/>
  <c r="W93" i="1" s="1"/>
  <c r="FR93" i="1"/>
  <c r="GL93" i="1"/>
  <c r="GO93" i="1"/>
  <c r="GP93" i="1"/>
  <c r="GV93" i="1"/>
  <c r="GX93" i="1"/>
  <c r="I94" i="1"/>
  <c r="AC94" i="1"/>
  <c r="CQ94" i="1" s="1"/>
  <c r="P94" i="1" s="1"/>
  <c r="AE94" i="1"/>
  <c r="AD94" i="1" s="1"/>
  <c r="AF94" i="1"/>
  <c r="CT94" i="1" s="1"/>
  <c r="S94" i="1" s="1"/>
  <c r="AG94" i="1"/>
  <c r="CU94" i="1" s="1"/>
  <c r="T94" i="1" s="1"/>
  <c r="AH94" i="1"/>
  <c r="AI94" i="1"/>
  <c r="AJ94" i="1"/>
  <c r="CX94" i="1" s="1"/>
  <c r="W94" i="1" s="1"/>
  <c r="CS94" i="1"/>
  <c r="R94" i="1" s="1"/>
  <c r="GK94" i="1" s="1"/>
  <c r="CV94" i="1"/>
  <c r="U94" i="1" s="1"/>
  <c r="CW94" i="1"/>
  <c r="V94" i="1" s="1"/>
  <c r="FR94" i="1"/>
  <c r="GL94" i="1"/>
  <c r="GO94" i="1"/>
  <c r="GP94" i="1"/>
  <c r="GV94" i="1"/>
  <c r="GX94" i="1"/>
  <c r="I95" i="1"/>
  <c r="AC95" i="1"/>
  <c r="AE95" i="1"/>
  <c r="AF95" i="1"/>
  <c r="CT95" i="1" s="1"/>
  <c r="S95" i="1" s="1"/>
  <c r="AG95" i="1"/>
  <c r="AH95" i="1"/>
  <c r="AI95" i="1"/>
  <c r="CW95" i="1" s="1"/>
  <c r="V95" i="1" s="1"/>
  <c r="AJ95" i="1"/>
  <c r="CX95" i="1" s="1"/>
  <c r="W95" i="1" s="1"/>
  <c r="CQ95" i="1"/>
  <c r="P95" i="1" s="1"/>
  <c r="CU95" i="1"/>
  <c r="T95" i="1" s="1"/>
  <c r="CV95" i="1"/>
  <c r="U95" i="1" s="1"/>
  <c r="FR95" i="1"/>
  <c r="GL95" i="1"/>
  <c r="GO95" i="1"/>
  <c r="GP95" i="1"/>
  <c r="GV95" i="1"/>
  <c r="GX95" i="1" s="1"/>
  <c r="P96" i="1"/>
  <c r="AC96" i="1"/>
  <c r="AD96" i="1"/>
  <c r="CR96" i="1" s="1"/>
  <c r="Q96" i="1" s="1"/>
  <c r="AE96" i="1"/>
  <c r="CS96" i="1" s="1"/>
  <c r="R96" i="1" s="1"/>
  <c r="GK96" i="1" s="1"/>
  <c r="AF96" i="1"/>
  <c r="AG96" i="1"/>
  <c r="AH96" i="1"/>
  <c r="CV96" i="1" s="1"/>
  <c r="U96" i="1" s="1"/>
  <c r="AI96" i="1"/>
  <c r="CW96" i="1" s="1"/>
  <c r="V96" i="1" s="1"/>
  <c r="AJ96" i="1"/>
  <c r="CQ96" i="1"/>
  <c r="CT96" i="1"/>
  <c r="S96" i="1" s="1"/>
  <c r="CZ96" i="1" s="1"/>
  <c r="Y96" i="1" s="1"/>
  <c r="CU96" i="1"/>
  <c r="T96" i="1" s="1"/>
  <c r="CX96" i="1"/>
  <c r="W96" i="1" s="1"/>
  <c r="FR96" i="1"/>
  <c r="GL96" i="1"/>
  <c r="GO96" i="1"/>
  <c r="GP96" i="1"/>
  <c r="GV96" i="1"/>
  <c r="GX96" i="1" s="1"/>
  <c r="I97" i="1"/>
  <c r="W97" i="1"/>
  <c r="AC97" i="1"/>
  <c r="AD97" i="1"/>
  <c r="CR97" i="1" s="1"/>
  <c r="Q97" i="1" s="1"/>
  <c r="AE97" i="1"/>
  <c r="AF97" i="1"/>
  <c r="AG97" i="1"/>
  <c r="CU97" i="1" s="1"/>
  <c r="T97" i="1" s="1"/>
  <c r="AH97" i="1"/>
  <c r="CV97" i="1" s="1"/>
  <c r="U97" i="1" s="1"/>
  <c r="AI97" i="1"/>
  <c r="AJ97" i="1"/>
  <c r="CS97" i="1"/>
  <c r="R97" i="1" s="1"/>
  <c r="GK97" i="1" s="1"/>
  <c r="CT97" i="1"/>
  <c r="S97" i="1" s="1"/>
  <c r="CW97" i="1"/>
  <c r="V97" i="1" s="1"/>
  <c r="CX97" i="1"/>
  <c r="FR97" i="1"/>
  <c r="GL97" i="1"/>
  <c r="GO97" i="1"/>
  <c r="GP97" i="1"/>
  <c r="GV97" i="1"/>
  <c r="GX97" i="1"/>
  <c r="C98" i="1"/>
  <c r="D98" i="1"/>
  <c r="I98" i="1"/>
  <c r="P98" i="1"/>
  <c r="AC98" i="1"/>
  <c r="AE98" i="1"/>
  <c r="CS98" i="1" s="1"/>
  <c r="R98" i="1" s="1"/>
  <c r="GK98" i="1" s="1"/>
  <c r="AF98" i="1"/>
  <c r="AG98" i="1"/>
  <c r="AH98" i="1"/>
  <c r="AI98" i="1"/>
  <c r="CW98" i="1" s="1"/>
  <c r="V98" i="1" s="1"/>
  <c r="AJ98" i="1"/>
  <c r="CQ98" i="1"/>
  <c r="CT98" i="1"/>
  <c r="S98" i="1" s="1"/>
  <c r="CZ98" i="1" s="1"/>
  <c r="Y98" i="1" s="1"/>
  <c r="CU98" i="1"/>
  <c r="T98" i="1" s="1"/>
  <c r="CV98" i="1"/>
  <c r="U98" i="1" s="1"/>
  <c r="CX98" i="1"/>
  <c r="W98" i="1" s="1"/>
  <c r="CY98" i="1"/>
  <c r="X98" i="1" s="1"/>
  <c r="FR98" i="1"/>
  <c r="GL98" i="1"/>
  <c r="GO98" i="1"/>
  <c r="GP98" i="1"/>
  <c r="GV98" i="1"/>
  <c r="GX98" i="1" s="1"/>
  <c r="C99" i="1"/>
  <c r="D99" i="1"/>
  <c r="I99" i="1"/>
  <c r="I101" i="1" s="1"/>
  <c r="R99" i="1"/>
  <c r="GK99" i="1" s="1"/>
  <c r="AB99" i="1"/>
  <c r="AC99" i="1"/>
  <c r="AE99" i="1"/>
  <c r="AD99" i="1" s="1"/>
  <c r="CR99" i="1" s="1"/>
  <c r="Q99" i="1" s="1"/>
  <c r="AF99" i="1"/>
  <c r="CT99" i="1" s="1"/>
  <c r="AG99" i="1"/>
  <c r="AH99" i="1"/>
  <c r="AI99" i="1"/>
  <c r="CW99" i="1" s="1"/>
  <c r="V99" i="1" s="1"/>
  <c r="AJ99" i="1"/>
  <c r="CX99" i="1" s="1"/>
  <c r="CQ99" i="1"/>
  <c r="P99" i="1" s="1"/>
  <c r="CS99" i="1"/>
  <c r="CU99" i="1"/>
  <c r="CV99" i="1"/>
  <c r="U99" i="1" s="1"/>
  <c r="FR99" i="1"/>
  <c r="GL99" i="1"/>
  <c r="GO99" i="1"/>
  <c r="GP99" i="1"/>
  <c r="GV99" i="1"/>
  <c r="GX99" i="1"/>
  <c r="I100" i="1"/>
  <c r="T100" i="1"/>
  <c r="W100" i="1"/>
  <c r="AC100" i="1"/>
  <c r="AD100" i="1"/>
  <c r="CR100" i="1" s="1"/>
  <c r="Q100" i="1" s="1"/>
  <c r="AE100" i="1"/>
  <c r="CS100" i="1" s="1"/>
  <c r="R100" i="1" s="1"/>
  <c r="AF100" i="1"/>
  <c r="AG100" i="1"/>
  <c r="AH100" i="1"/>
  <c r="AI100" i="1"/>
  <c r="CW100" i="1" s="1"/>
  <c r="V100" i="1" s="1"/>
  <c r="AJ100" i="1"/>
  <c r="CQ100" i="1"/>
  <c r="P100" i="1" s="1"/>
  <c r="CT100" i="1"/>
  <c r="S100" i="1" s="1"/>
  <c r="CZ100" i="1" s="1"/>
  <c r="Y100" i="1" s="1"/>
  <c r="CU100" i="1"/>
  <c r="CV100" i="1"/>
  <c r="U100" i="1" s="1"/>
  <c r="CX100" i="1"/>
  <c r="CY100" i="1"/>
  <c r="X100" i="1" s="1"/>
  <c r="FR100" i="1"/>
  <c r="GK100" i="1"/>
  <c r="GL100" i="1"/>
  <c r="GO100" i="1"/>
  <c r="GP100" i="1"/>
  <c r="GV100" i="1"/>
  <c r="GX100" i="1" s="1"/>
  <c r="AC101" i="1"/>
  <c r="AD101" i="1"/>
  <c r="CR101" i="1" s="1"/>
  <c r="AE101" i="1"/>
  <c r="AF101" i="1"/>
  <c r="AB101" i="1" s="1"/>
  <c r="AG101" i="1"/>
  <c r="AH101" i="1"/>
  <c r="CV101" i="1" s="1"/>
  <c r="AI101" i="1"/>
  <c r="AJ101" i="1"/>
  <c r="CX101" i="1" s="1"/>
  <c r="CQ101" i="1"/>
  <c r="CS101" i="1"/>
  <c r="CT101" i="1"/>
  <c r="CU101" i="1"/>
  <c r="CW101" i="1"/>
  <c r="FR101" i="1"/>
  <c r="GL101" i="1"/>
  <c r="GO101" i="1"/>
  <c r="GP101" i="1"/>
  <c r="GV101" i="1"/>
  <c r="I102" i="1"/>
  <c r="AC102" i="1"/>
  <c r="CQ102" i="1" s="1"/>
  <c r="AE102" i="1"/>
  <c r="AD102" i="1" s="1"/>
  <c r="AB102" i="1" s="1"/>
  <c r="AF102" i="1"/>
  <c r="AG102" i="1"/>
  <c r="CU102" i="1" s="1"/>
  <c r="T102" i="1" s="1"/>
  <c r="AH102" i="1"/>
  <c r="AI102" i="1"/>
  <c r="CW102" i="1" s="1"/>
  <c r="V102" i="1" s="1"/>
  <c r="AJ102" i="1"/>
  <c r="CS102" i="1"/>
  <c r="R102" i="1" s="1"/>
  <c r="GK102" i="1" s="1"/>
  <c r="CT102" i="1"/>
  <c r="S102" i="1" s="1"/>
  <c r="CV102" i="1"/>
  <c r="U102" i="1" s="1"/>
  <c r="CX102" i="1"/>
  <c r="W102" i="1" s="1"/>
  <c r="FR102" i="1"/>
  <c r="GL102" i="1"/>
  <c r="GO102" i="1"/>
  <c r="GP102" i="1"/>
  <c r="GV102" i="1"/>
  <c r="GX102" i="1"/>
  <c r="AC103" i="1"/>
  <c r="AD103" i="1"/>
  <c r="AE103" i="1"/>
  <c r="AF103" i="1"/>
  <c r="CT103" i="1" s="1"/>
  <c r="AG103" i="1"/>
  <c r="AH103" i="1"/>
  <c r="CV103" i="1" s="1"/>
  <c r="AI103" i="1"/>
  <c r="AJ103" i="1"/>
  <c r="CX103" i="1" s="1"/>
  <c r="CQ103" i="1"/>
  <c r="CR103" i="1"/>
  <c r="CS103" i="1"/>
  <c r="CU103" i="1"/>
  <c r="CW103" i="1"/>
  <c r="FR103" i="1"/>
  <c r="GL103" i="1"/>
  <c r="GO103" i="1"/>
  <c r="GP103" i="1"/>
  <c r="GV103" i="1"/>
  <c r="C104" i="1"/>
  <c r="D104" i="1"/>
  <c r="I104" i="1"/>
  <c r="AB104" i="1"/>
  <c r="AC104" i="1"/>
  <c r="CQ104" i="1" s="1"/>
  <c r="P104" i="1" s="1"/>
  <c r="AE104" i="1"/>
  <c r="AD104" i="1" s="1"/>
  <c r="CR104" i="1" s="1"/>
  <c r="Q104" i="1" s="1"/>
  <c r="CP104" i="1" s="1"/>
  <c r="O104" i="1" s="1"/>
  <c r="AF104" i="1"/>
  <c r="AG104" i="1"/>
  <c r="CU104" i="1" s="1"/>
  <c r="T104" i="1" s="1"/>
  <c r="AH104" i="1"/>
  <c r="AI104" i="1"/>
  <c r="CW104" i="1" s="1"/>
  <c r="V104" i="1" s="1"/>
  <c r="AJ104" i="1"/>
  <c r="CS104" i="1"/>
  <c r="R104" i="1" s="1"/>
  <c r="GK104" i="1" s="1"/>
  <c r="CT104" i="1"/>
  <c r="S104" i="1" s="1"/>
  <c r="CV104" i="1"/>
  <c r="U104" i="1" s="1"/>
  <c r="CX104" i="1"/>
  <c r="W104" i="1" s="1"/>
  <c r="FR104" i="1"/>
  <c r="GL104" i="1"/>
  <c r="GO104" i="1"/>
  <c r="GP104" i="1"/>
  <c r="GV104" i="1"/>
  <c r="GX104" i="1"/>
  <c r="C105" i="1"/>
  <c r="D105" i="1"/>
  <c r="I105" i="1"/>
  <c r="R105" i="1"/>
  <c r="T105" i="1"/>
  <c r="AC105" i="1"/>
  <c r="AD105" i="1"/>
  <c r="CR105" i="1" s="1"/>
  <c r="Q105" i="1" s="1"/>
  <c r="AE105" i="1"/>
  <c r="AF105" i="1"/>
  <c r="AB105" i="1" s="1"/>
  <c r="AG105" i="1"/>
  <c r="AH105" i="1"/>
  <c r="CV105" i="1" s="1"/>
  <c r="U105" i="1" s="1"/>
  <c r="AI105" i="1"/>
  <c r="AJ105" i="1"/>
  <c r="CX105" i="1" s="1"/>
  <c r="W105" i="1" s="1"/>
  <c r="CQ105" i="1"/>
  <c r="P105" i="1" s="1"/>
  <c r="CS105" i="1"/>
  <c r="CT105" i="1"/>
  <c r="S105" i="1" s="1"/>
  <c r="CU105" i="1"/>
  <c r="CW105" i="1"/>
  <c r="V105" i="1" s="1"/>
  <c r="FR105" i="1"/>
  <c r="GK105" i="1"/>
  <c r="GL105" i="1"/>
  <c r="GO105" i="1"/>
  <c r="GP105" i="1"/>
  <c r="GV105" i="1"/>
  <c r="GX105" i="1"/>
  <c r="C106" i="1"/>
  <c r="D106" i="1"/>
  <c r="I106" i="1"/>
  <c r="T106" i="1"/>
  <c r="W106" i="1"/>
  <c r="AC106" i="1"/>
  <c r="AD106" i="1"/>
  <c r="CR106" i="1" s="1"/>
  <c r="Q106" i="1" s="1"/>
  <c r="AE106" i="1"/>
  <c r="CS106" i="1" s="1"/>
  <c r="R106" i="1" s="1"/>
  <c r="AF106" i="1"/>
  <c r="AG106" i="1"/>
  <c r="AH106" i="1"/>
  <c r="AI106" i="1"/>
  <c r="CW106" i="1" s="1"/>
  <c r="V106" i="1" s="1"/>
  <c r="AJ106" i="1"/>
  <c r="CQ106" i="1"/>
  <c r="P106" i="1" s="1"/>
  <c r="CP106" i="1" s="1"/>
  <c r="O106" i="1" s="1"/>
  <c r="CT106" i="1"/>
  <c r="S106" i="1" s="1"/>
  <c r="CU106" i="1"/>
  <c r="CV106" i="1"/>
  <c r="U106" i="1" s="1"/>
  <c r="CX106" i="1"/>
  <c r="FR106" i="1"/>
  <c r="GK106" i="1"/>
  <c r="GL106" i="1"/>
  <c r="GO106" i="1"/>
  <c r="GP106" i="1"/>
  <c r="GV106" i="1"/>
  <c r="GX106" i="1" s="1"/>
  <c r="C107" i="1"/>
  <c r="D107" i="1"/>
  <c r="I107" i="1"/>
  <c r="P107" i="1"/>
  <c r="R107" i="1"/>
  <c r="GK107" i="1" s="1"/>
  <c r="AC107" i="1"/>
  <c r="AD107" i="1"/>
  <c r="AE107" i="1"/>
  <c r="AF107" i="1"/>
  <c r="CT107" i="1" s="1"/>
  <c r="S107" i="1" s="1"/>
  <c r="CY107" i="1" s="1"/>
  <c r="X107" i="1" s="1"/>
  <c r="AG107" i="1"/>
  <c r="AH107" i="1"/>
  <c r="CV107" i="1" s="1"/>
  <c r="U107" i="1" s="1"/>
  <c r="AI107" i="1"/>
  <c r="AJ107" i="1"/>
  <c r="CX107" i="1" s="1"/>
  <c r="W107" i="1" s="1"/>
  <c r="CQ107" i="1"/>
  <c r="CR107" i="1"/>
  <c r="Q107" i="1" s="1"/>
  <c r="CS107" i="1"/>
  <c r="CU107" i="1"/>
  <c r="T107" i="1" s="1"/>
  <c r="CW107" i="1"/>
  <c r="V107" i="1" s="1"/>
  <c r="CZ107" i="1"/>
  <c r="Y107" i="1" s="1"/>
  <c r="FR107" i="1"/>
  <c r="GL107" i="1"/>
  <c r="GO107" i="1"/>
  <c r="GP107" i="1"/>
  <c r="GV107" i="1"/>
  <c r="GX107" i="1"/>
  <c r="C108" i="1"/>
  <c r="D108" i="1"/>
  <c r="S108" i="1"/>
  <c r="V108" i="1"/>
  <c r="AC108" i="1"/>
  <c r="CQ108" i="1" s="1"/>
  <c r="P108" i="1" s="1"/>
  <c r="CP108" i="1" s="1"/>
  <c r="O108" i="1" s="1"/>
  <c r="AD108" i="1"/>
  <c r="CR108" i="1" s="1"/>
  <c r="Q108" i="1" s="1"/>
  <c r="AE108" i="1"/>
  <c r="AF108" i="1"/>
  <c r="AG108" i="1"/>
  <c r="AH108" i="1"/>
  <c r="CV108" i="1" s="1"/>
  <c r="U108" i="1" s="1"/>
  <c r="AI108" i="1"/>
  <c r="AJ108" i="1"/>
  <c r="CS108" i="1"/>
  <c r="R108" i="1" s="1"/>
  <c r="GK108" i="1" s="1"/>
  <c r="CT108" i="1"/>
  <c r="CU108" i="1"/>
  <c r="T108" i="1" s="1"/>
  <c r="CW108" i="1"/>
  <c r="CX108" i="1"/>
  <c r="W108" i="1" s="1"/>
  <c r="FR108" i="1"/>
  <c r="GL108" i="1"/>
  <c r="GO108" i="1"/>
  <c r="GP108" i="1"/>
  <c r="GV108" i="1"/>
  <c r="GX108" i="1"/>
  <c r="C109" i="1"/>
  <c r="D109" i="1"/>
  <c r="P109" i="1"/>
  <c r="R109" i="1"/>
  <c r="GK109" i="1" s="1"/>
  <c r="AC109" i="1"/>
  <c r="AD109" i="1"/>
  <c r="AB109" i="1" s="1"/>
  <c r="AE109" i="1"/>
  <c r="AF109" i="1"/>
  <c r="CT109" i="1" s="1"/>
  <c r="S109" i="1" s="1"/>
  <c r="CY109" i="1" s="1"/>
  <c r="X109" i="1" s="1"/>
  <c r="AG109" i="1"/>
  <c r="AH109" i="1"/>
  <c r="CV109" i="1" s="1"/>
  <c r="U109" i="1" s="1"/>
  <c r="AI109" i="1"/>
  <c r="AJ109" i="1"/>
  <c r="CX109" i="1" s="1"/>
  <c r="W109" i="1" s="1"/>
  <c r="CQ109" i="1"/>
  <c r="CR109" i="1"/>
  <c r="Q109" i="1" s="1"/>
  <c r="CS109" i="1"/>
  <c r="CU109" i="1"/>
  <c r="T109" i="1" s="1"/>
  <c r="CW109" i="1"/>
  <c r="V109" i="1" s="1"/>
  <c r="FR109" i="1"/>
  <c r="GL109" i="1"/>
  <c r="GO109" i="1"/>
  <c r="GP109" i="1"/>
  <c r="GV109" i="1"/>
  <c r="GX109" i="1"/>
  <c r="C110" i="1"/>
  <c r="D110" i="1"/>
  <c r="S110" i="1"/>
  <c r="CY110" i="1" s="1"/>
  <c r="X110" i="1" s="1"/>
  <c r="V110" i="1"/>
  <c r="AC110" i="1"/>
  <c r="AB110" i="1" s="1"/>
  <c r="AD110" i="1"/>
  <c r="CR110" i="1" s="1"/>
  <c r="Q110" i="1" s="1"/>
  <c r="AE110" i="1"/>
  <c r="AF110" i="1"/>
  <c r="AG110" i="1"/>
  <c r="AH110" i="1"/>
  <c r="CV110" i="1" s="1"/>
  <c r="U110" i="1" s="1"/>
  <c r="AI110" i="1"/>
  <c r="AJ110" i="1"/>
  <c r="CS110" i="1"/>
  <c r="R110" i="1" s="1"/>
  <c r="GK110" i="1" s="1"/>
  <c r="CT110" i="1"/>
  <c r="CU110" i="1"/>
  <c r="T110" i="1" s="1"/>
  <c r="CW110" i="1"/>
  <c r="CX110" i="1"/>
  <c r="W110" i="1" s="1"/>
  <c r="FR110" i="1"/>
  <c r="GL110" i="1"/>
  <c r="GO110" i="1"/>
  <c r="GP110" i="1"/>
  <c r="GV110" i="1"/>
  <c r="GX110" i="1"/>
  <c r="C111" i="1"/>
  <c r="D111" i="1"/>
  <c r="P111" i="1"/>
  <c r="R111" i="1"/>
  <c r="GK111" i="1" s="1"/>
  <c r="AC111" i="1"/>
  <c r="AD111" i="1"/>
  <c r="AE111" i="1"/>
  <c r="AF111" i="1"/>
  <c r="CT111" i="1" s="1"/>
  <c r="S111" i="1" s="1"/>
  <c r="CY111" i="1" s="1"/>
  <c r="X111" i="1" s="1"/>
  <c r="AG111" i="1"/>
  <c r="AH111" i="1"/>
  <c r="CV111" i="1" s="1"/>
  <c r="U111" i="1" s="1"/>
  <c r="AI111" i="1"/>
  <c r="AJ111" i="1"/>
  <c r="CX111" i="1" s="1"/>
  <c r="W111" i="1" s="1"/>
  <c r="CQ111" i="1"/>
  <c r="CR111" i="1"/>
  <c r="Q111" i="1" s="1"/>
  <c r="CS111" i="1"/>
  <c r="CU111" i="1"/>
  <c r="T111" i="1" s="1"/>
  <c r="CW111" i="1"/>
  <c r="V111" i="1" s="1"/>
  <c r="CZ111" i="1"/>
  <c r="Y111" i="1" s="1"/>
  <c r="FR111" i="1"/>
  <c r="GL111" i="1"/>
  <c r="GO111" i="1"/>
  <c r="GP111" i="1"/>
  <c r="GV111" i="1"/>
  <c r="GX111" i="1"/>
  <c r="I112" i="1"/>
  <c r="T112" i="1"/>
  <c r="W112" i="1"/>
  <c r="AC112" i="1"/>
  <c r="AD112" i="1"/>
  <c r="CR112" i="1" s="1"/>
  <c r="Q112" i="1" s="1"/>
  <c r="AE112" i="1"/>
  <c r="CS112" i="1" s="1"/>
  <c r="R112" i="1" s="1"/>
  <c r="AF112" i="1"/>
  <c r="AG112" i="1"/>
  <c r="AH112" i="1"/>
  <c r="AI112" i="1"/>
  <c r="CW112" i="1" s="1"/>
  <c r="V112" i="1" s="1"/>
  <c r="AJ112" i="1"/>
  <c r="CQ112" i="1"/>
  <c r="P112" i="1" s="1"/>
  <c r="CP112" i="1" s="1"/>
  <c r="O112" i="1" s="1"/>
  <c r="CT112" i="1"/>
  <c r="S112" i="1" s="1"/>
  <c r="CU112" i="1"/>
  <c r="CV112" i="1"/>
  <c r="U112" i="1" s="1"/>
  <c r="CX112" i="1"/>
  <c r="FR112" i="1"/>
  <c r="GK112" i="1"/>
  <c r="GL112" i="1"/>
  <c r="GO112" i="1"/>
  <c r="GP112" i="1"/>
  <c r="GV112" i="1"/>
  <c r="GX112" i="1" s="1"/>
  <c r="I113" i="1"/>
  <c r="R113" i="1"/>
  <c r="T113" i="1"/>
  <c r="AC113" i="1"/>
  <c r="AD113" i="1"/>
  <c r="CR113" i="1" s="1"/>
  <c r="Q113" i="1" s="1"/>
  <c r="AE113" i="1"/>
  <c r="AF113" i="1"/>
  <c r="AB113" i="1" s="1"/>
  <c r="AG113" i="1"/>
  <c r="AH113" i="1"/>
  <c r="CV113" i="1" s="1"/>
  <c r="U113" i="1" s="1"/>
  <c r="AI113" i="1"/>
  <c r="AJ113" i="1"/>
  <c r="CX113" i="1" s="1"/>
  <c r="W113" i="1" s="1"/>
  <c r="CQ113" i="1"/>
  <c r="P113" i="1" s="1"/>
  <c r="CS113" i="1"/>
  <c r="CT113" i="1"/>
  <c r="S113" i="1" s="1"/>
  <c r="CU113" i="1"/>
  <c r="CW113" i="1"/>
  <c r="V113" i="1" s="1"/>
  <c r="FR113" i="1"/>
  <c r="GK113" i="1"/>
  <c r="GL113" i="1"/>
  <c r="GO113" i="1"/>
  <c r="GP113" i="1"/>
  <c r="GV113" i="1"/>
  <c r="GX113" i="1"/>
  <c r="I114" i="1"/>
  <c r="AC114" i="1"/>
  <c r="CQ114" i="1" s="1"/>
  <c r="AE114" i="1"/>
  <c r="AD114" i="1" s="1"/>
  <c r="AB114" i="1" s="1"/>
  <c r="AF114" i="1"/>
  <c r="AG114" i="1"/>
  <c r="CU114" i="1" s="1"/>
  <c r="T114" i="1" s="1"/>
  <c r="AH114" i="1"/>
  <c r="AI114" i="1"/>
  <c r="CW114" i="1" s="1"/>
  <c r="V114" i="1" s="1"/>
  <c r="AJ114" i="1"/>
  <c r="CS114" i="1"/>
  <c r="R114" i="1" s="1"/>
  <c r="GK114" i="1" s="1"/>
  <c r="CT114" i="1"/>
  <c r="S114" i="1" s="1"/>
  <c r="CV114" i="1"/>
  <c r="U114" i="1" s="1"/>
  <c r="CX114" i="1"/>
  <c r="W114" i="1" s="1"/>
  <c r="FR114" i="1"/>
  <c r="GL114" i="1"/>
  <c r="GO114" i="1"/>
  <c r="GP114" i="1"/>
  <c r="GV114" i="1"/>
  <c r="GX114" i="1"/>
  <c r="I115" i="1"/>
  <c r="P115" i="1"/>
  <c r="R115" i="1"/>
  <c r="GK115" i="1" s="1"/>
  <c r="AC115" i="1"/>
  <c r="AD115" i="1"/>
  <c r="AE115" i="1"/>
  <c r="AF115" i="1"/>
  <c r="CT115" i="1" s="1"/>
  <c r="S115" i="1" s="1"/>
  <c r="CY115" i="1" s="1"/>
  <c r="X115" i="1" s="1"/>
  <c r="AG115" i="1"/>
  <c r="AH115" i="1"/>
  <c r="CV115" i="1" s="1"/>
  <c r="U115" i="1" s="1"/>
  <c r="AI115" i="1"/>
  <c r="AJ115" i="1"/>
  <c r="CX115" i="1" s="1"/>
  <c r="W115" i="1" s="1"/>
  <c r="CQ115" i="1"/>
  <c r="CR115" i="1"/>
  <c r="Q115" i="1" s="1"/>
  <c r="CS115" i="1"/>
  <c r="CU115" i="1"/>
  <c r="T115" i="1" s="1"/>
  <c r="CW115" i="1"/>
  <c r="V115" i="1" s="1"/>
  <c r="CZ115" i="1"/>
  <c r="Y115" i="1" s="1"/>
  <c r="FR115" i="1"/>
  <c r="GL115" i="1"/>
  <c r="GO115" i="1"/>
  <c r="GP115" i="1"/>
  <c r="GV115" i="1"/>
  <c r="GX115" i="1"/>
  <c r="C116" i="1"/>
  <c r="D116" i="1"/>
  <c r="I116" i="1"/>
  <c r="AB116" i="1"/>
  <c r="AC116" i="1"/>
  <c r="CQ116" i="1" s="1"/>
  <c r="P116" i="1" s="1"/>
  <c r="AE116" i="1"/>
  <c r="AD116" i="1" s="1"/>
  <c r="CR116" i="1" s="1"/>
  <c r="Q116" i="1" s="1"/>
  <c r="CP116" i="1" s="1"/>
  <c r="O116" i="1" s="1"/>
  <c r="AF116" i="1"/>
  <c r="AG116" i="1"/>
  <c r="CU116" i="1" s="1"/>
  <c r="T116" i="1" s="1"/>
  <c r="AH116" i="1"/>
  <c r="AI116" i="1"/>
  <c r="CW116" i="1" s="1"/>
  <c r="V116" i="1" s="1"/>
  <c r="AJ116" i="1"/>
  <c r="CS116" i="1"/>
  <c r="R116" i="1" s="1"/>
  <c r="GK116" i="1" s="1"/>
  <c r="CT116" i="1"/>
  <c r="S116" i="1" s="1"/>
  <c r="CV116" i="1"/>
  <c r="U116" i="1" s="1"/>
  <c r="CX116" i="1"/>
  <c r="W116" i="1" s="1"/>
  <c r="FR116" i="1"/>
  <c r="GL116" i="1"/>
  <c r="GO116" i="1"/>
  <c r="GP116" i="1"/>
  <c r="GV116" i="1"/>
  <c r="GX116" i="1"/>
  <c r="C117" i="1"/>
  <c r="D117" i="1"/>
  <c r="I117" i="1"/>
  <c r="R117" i="1"/>
  <c r="T117" i="1"/>
  <c r="AC117" i="1"/>
  <c r="AD117" i="1"/>
  <c r="CR117" i="1" s="1"/>
  <c r="Q117" i="1" s="1"/>
  <c r="AE117" i="1"/>
  <c r="AF117" i="1"/>
  <c r="AG117" i="1"/>
  <c r="AH117" i="1"/>
  <c r="CV117" i="1" s="1"/>
  <c r="U117" i="1" s="1"/>
  <c r="AI117" i="1"/>
  <c r="AJ117" i="1"/>
  <c r="CX117" i="1" s="1"/>
  <c r="W117" i="1" s="1"/>
  <c r="CQ117" i="1"/>
  <c r="P117" i="1" s="1"/>
  <c r="CP117" i="1" s="1"/>
  <c r="O117" i="1" s="1"/>
  <c r="CS117" i="1"/>
  <c r="CT117" i="1"/>
  <c r="S117" i="1" s="1"/>
  <c r="CZ117" i="1" s="1"/>
  <c r="Y117" i="1" s="1"/>
  <c r="CU117" i="1"/>
  <c r="CW117" i="1"/>
  <c r="V117" i="1" s="1"/>
  <c r="CY117" i="1"/>
  <c r="X117" i="1" s="1"/>
  <c r="FR117" i="1"/>
  <c r="GK117" i="1"/>
  <c r="GL117" i="1"/>
  <c r="GN117" i="1"/>
  <c r="GO117" i="1"/>
  <c r="GP117" i="1"/>
  <c r="GV117" i="1"/>
  <c r="GX117" i="1"/>
  <c r="I118" i="1"/>
  <c r="R118" i="1"/>
  <c r="GK118" i="1" s="1"/>
  <c r="AC118" i="1"/>
  <c r="CQ118" i="1" s="1"/>
  <c r="AE118" i="1"/>
  <c r="AD118" i="1" s="1"/>
  <c r="AF118" i="1"/>
  <c r="AG118" i="1"/>
  <c r="CU118" i="1" s="1"/>
  <c r="T118" i="1" s="1"/>
  <c r="AH118" i="1"/>
  <c r="AI118" i="1"/>
  <c r="CW118" i="1" s="1"/>
  <c r="V118" i="1" s="1"/>
  <c r="AJ118" i="1"/>
  <c r="CS118" i="1"/>
  <c r="CT118" i="1"/>
  <c r="S118" i="1" s="1"/>
  <c r="CV118" i="1"/>
  <c r="U118" i="1" s="1"/>
  <c r="CX118" i="1"/>
  <c r="W118" i="1" s="1"/>
  <c r="FR118" i="1"/>
  <c r="GL118" i="1"/>
  <c r="GO118" i="1"/>
  <c r="GP118" i="1"/>
  <c r="GV118" i="1"/>
  <c r="GX118" i="1"/>
  <c r="I119" i="1"/>
  <c r="P119" i="1"/>
  <c r="CP119" i="1" s="1"/>
  <c r="O119" i="1" s="1"/>
  <c r="R119" i="1"/>
  <c r="GK119" i="1" s="1"/>
  <c r="U119" i="1"/>
  <c r="AC119" i="1"/>
  <c r="AD119" i="1"/>
  <c r="AE119" i="1"/>
  <c r="AF119" i="1"/>
  <c r="CT119" i="1" s="1"/>
  <c r="S119" i="1" s="1"/>
  <c r="CY119" i="1" s="1"/>
  <c r="X119" i="1" s="1"/>
  <c r="AG119" i="1"/>
  <c r="AH119" i="1"/>
  <c r="CV119" i="1" s="1"/>
  <c r="AI119" i="1"/>
  <c r="AJ119" i="1"/>
  <c r="CX119" i="1" s="1"/>
  <c r="W119" i="1" s="1"/>
  <c r="CQ119" i="1"/>
  <c r="CR119" i="1"/>
  <c r="Q119" i="1" s="1"/>
  <c r="CS119" i="1"/>
  <c r="CU119" i="1"/>
  <c r="T119" i="1" s="1"/>
  <c r="CW119" i="1"/>
  <c r="V119" i="1" s="1"/>
  <c r="CZ119" i="1"/>
  <c r="Y119" i="1" s="1"/>
  <c r="FR119" i="1"/>
  <c r="GL119" i="1"/>
  <c r="GN119" i="1"/>
  <c r="GO119" i="1"/>
  <c r="GP119" i="1"/>
  <c r="GV119" i="1"/>
  <c r="GX119" i="1"/>
  <c r="AC120" i="1"/>
  <c r="CQ120" i="1" s="1"/>
  <c r="AE120" i="1"/>
  <c r="AF120" i="1"/>
  <c r="AG120" i="1"/>
  <c r="AH120" i="1"/>
  <c r="AI120" i="1"/>
  <c r="CW120" i="1" s="1"/>
  <c r="AJ120" i="1"/>
  <c r="CT120" i="1"/>
  <c r="CU120" i="1"/>
  <c r="CV120" i="1"/>
  <c r="CX120" i="1"/>
  <c r="FR120" i="1"/>
  <c r="GL120" i="1"/>
  <c r="GO120" i="1"/>
  <c r="GP120" i="1"/>
  <c r="GV120" i="1"/>
  <c r="I121" i="1"/>
  <c r="GX121" i="1" s="1"/>
  <c r="S121" i="1"/>
  <c r="V121" i="1"/>
  <c r="AC121" i="1"/>
  <c r="AD121" i="1"/>
  <c r="CR121" i="1" s="1"/>
  <c r="AE121" i="1"/>
  <c r="AF121" i="1"/>
  <c r="AG121" i="1"/>
  <c r="AH121" i="1"/>
  <c r="CV121" i="1" s="1"/>
  <c r="AI121" i="1"/>
  <c r="AJ121" i="1"/>
  <c r="CS121" i="1"/>
  <c r="R121" i="1" s="1"/>
  <c r="GK121" i="1" s="1"/>
  <c r="CT121" i="1"/>
  <c r="CU121" i="1"/>
  <c r="T121" i="1" s="1"/>
  <c r="CW121" i="1"/>
  <c r="CX121" i="1"/>
  <c r="W121" i="1" s="1"/>
  <c r="FR121" i="1"/>
  <c r="GL121" i="1"/>
  <c r="GO121" i="1"/>
  <c r="GP121" i="1"/>
  <c r="GV121" i="1"/>
  <c r="C122" i="1"/>
  <c r="D122" i="1"/>
  <c r="I122" i="1"/>
  <c r="S122" i="1"/>
  <c r="CZ122" i="1" s="1"/>
  <c r="Y122" i="1" s="1"/>
  <c r="U122" i="1"/>
  <c r="W122" i="1"/>
  <c r="AC122" i="1"/>
  <c r="AE122" i="1"/>
  <c r="CS122" i="1" s="1"/>
  <c r="R122" i="1" s="1"/>
  <c r="GK122" i="1" s="1"/>
  <c r="AF122" i="1"/>
  <c r="AG122" i="1"/>
  <c r="AH122" i="1"/>
  <c r="AI122" i="1"/>
  <c r="AJ122" i="1"/>
  <c r="CT122" i="1"/>
  <c r="CU122" i="1"/>
  <c r="T122" i="1" s="1"/>
  <c r="CV122" i="1"/>
  <c r="CW122" i="1"/>
  <c r="V122" i="1" s="1"/>
  <c r="CX122" i="1"/>
  <c r="CY122" i="1"/>
  <c r="X122" i="1" s="1"/>
  <c r="FR122" i="1"/>
  <c r="GL122" i="1"/>
  <c r="GO122" i="1"/>
  <c r="GP122" i="1"/>
  <c r="GV122" i="1"/>
  <c r="GX122" i="1"/>
  <c r="C123" i="1"/>
  <c r="D123" i="1"/>
  <c r="I123" i="1"/>
  <c r="I125" i="1" s="1"/>
  <c r="AC123" i="1"/>
  <c r="AE123" i="1"/>
  <c r="AF123" i="1"/>
  <c r="AG123" i="1"/>
  <c r="CU123" i="1" s="1"/>
  <c r="T123" i="1" s="1"/>
  <c r="AH123" i="1"/>
  <c r="AI123" i="1"/>
  <c r="CW123" i="1" s="1"/>
  <c r="V123" i="1" s="1"/>
  <c r="AJ123" i="1"/>
  <c r="CT123" i="1"/>
  <c r="S123" i="1" s="1"/>
  <c r="CV123" i="1"/>
  <c r="U123" i="1" s="1"/>
  <c r="CX123" i="1"/>
  <c r="W123" i="1" s="1"/>
  <c r="FR123" i="1"/>
  <c r="GL123" i="1"/>
  <c r="GO123" i="1"/>
  <c r="GP123" i="1"/>
  <c r="GV123" i="1"/>
  <c r="GX123" i="1" s="1"/>
  <c r="I124" i="1"/>
  <c r="P124" i="1" s="1"/>
  <c r="V124" i="1"/>
  <c r="AC124" i="1"/>
  <c r="AD124" i="1"/>
  <c r="CR124" i="1" s="1"/>
  <c r="Q124" i="1" s="1"/>
  <c r="AE124" i="1"/>
  <c r="AF124" i="1"/>
  <c r="CT124" i="1" s="1"/>
  <c r="AG124" i="1"/>
  <c r="AH124" i="1"/>
  <c r="CV124" i="1" s="1"/>
  <c r="U124" i="1" s="1"/>
  <c r="AI124" i="1"/>
  <c r="AJ124" i="1"/>
  <c r="CX124" i="1" s="1"/>
  <c r="CQ124" i="1"/>
  <c r="CS124" i="1"/>
  <c r="R124" i="1" s="1"/>
  <c r="GK124" i="1" s="1"/>
  <c r="CU124" i="1"/>
  <c r="T124" i="1" s="1"/>
  <c r="CW124" i="1"/>
  <c r="FR124" i="1"/>
  <c r="GL124" i="1"/>
  <c r="GO124" i="1"/>
  <c r="GP124" i="1"/>
  <c r="GV124" i="1"/>
  <c r="U125" i="1"/>
  <c r="AC125" i="1"/>
  <c r="AE125" i="1"/>
  <c r="AF125" i="1"/>
  <c r="AG125" i="1"/>
  <c r="CU125" i="1" s="1"/>
  <c r="T125" i="1" s="1"/>
  <c r="AH125" i="1"/>
  <c r="AI125" i="1"/>
  <c r="CW125" i="1" s="1"/>
  <c r="V125" i="1" s="1"/>
  <c r="AJ125" i="1"/>
  <c r="CT125" i="1"/>
  <c r="S125" i="1" s="1"/>
  <c r="CV125" i="1"/>
  <c r="CX125" i="1"/>
  <c r="W125" i="1" s="1"/>
  <c r="FR125" i="1"/>
  <c r="GL125" i="1"/>
  <c r="GO125" i="1"/>
  <c r="GP125" i="1"/>
  <c r="GV125" i="1"/>
  <c r="GX125" i="1" s="1"/>
  <c r="I126" i="1"/>
  <c r="GX126" i="1" s="1"/>
  <c r="T126" i="1"/>
  <c r="V126" i="1"/>
  <c r="AC126" i="1"/>
  <c r="AD126" i="1"/>
  <c r="CR126" i="1" s="1"/>
  <c r="Q126" i="1" s="1"/>
  <c r="AE126" i="1"/>
  <c r="AF126" i="1"/>
  <c r="CT126" i="1" s="1"/>
  <c r="AG126" i="1"/>
  <c r="AH126" i="1"/>
  <c r="CV126" i="1" s="1"/>
  <c r="U126" i="1" s="1"/>
  <c r="AI126" i="1"/>
  <c r="AJ126" i="1"/>
  <c r="CX126" i="1" s="1"/>
  <c r="CQ126" i="1"/>
  <c r="P126" i="1" s="1"/>
  <c r="CS126" i="1"/>
  <c r="R126" i="1" s="1"/>
  <c r="GK126" i="1" s="1"/>
  <c r="CU126" i="1"/>
  <c r="CW126" i="1"/>
  <c r="FR126" i="1"/>
  <c r="GL126" i="1"/>
  <c r="GO126" i="1"/>
  <c r="GP126" i="1"/>
  <c r="GV126" i="1"/>
  <c r="I127" i="1"/>
  <c r="U127" i="1"/>
  <c r="AC127" i="1"/>
  <c r="AE127" i="1"/>
  <c r="AF127" i="1"/>
  <c r="AG127" i="1"/>
  <c r="CU127" i="1" s="1"/>
  <c r="T127" i="1" s="1"/>
  <c r="AH127" i="1"/>
  <c r="AI127" i="1"/>
  <c r="CW127" i="1" s="1"/>
  <c r="V127" i="1" s="1"/>
  <c r="AJ127" i="1"/>
  <c r="CT127" i="1"/>
  <c r="S127" i="1" s="1"/>
  <c r="CV127" i="1"/>
  <c r="CX127" i="1"/>
  <c r="W127" i="1" s="1"/>
  <c r="FR127" i="1"/>
  <c r="GL127" i="1"/>
  <c r="GO127" i="1"/>
  <c r="GP127" i="1"/>
  <c r="GV127" i="1"/>
  <c r="GX127" i="1" s="1"/>
  <c r="C128" i="1"/>
  <c r="D128" i="1"/>
  <c r="I128" i="1"/>
  <c r="GX128" i="1" s="1"/>
  <c r="T128" i="1"/>
  <c r="V128" i="1"/>
  <c r="AC128" i="1"/>
  <c r="AD128" i="1"/>
  <c r="CR128" i="1" s="1"/>
  <c r="Q128" i="1" s="1"/>
  <c r="AE128" i="1"/>
  <c r="AF128" i="1"/>
  <c r="CT128" i="1" s="1"/>
  <c r="AG128" i="1"/>
  <c r="AH128" i="1"/>
  <c r="CV128" i="1" s="1"/>
  <c r="U128" i="1" s="1"/>
  <c r="AI128" i="1"/>
  <c r="AJ128" i="1"/>
  <c r="CX128" i="1" s="1"/>
  <c r="CQ128" i="1"/>
  <c r="P128" i="1" s="1"/>
  <c r="CS128" i="1"/>
  <c r="R128" i="1" s="1"/>
  <c r="GK128" i="1" s="1"/>
  <c r="CU128" i="1"/>
  <c r="CW128" i="1"/>
  <c r="FR128" i="1"/>
  <c r="GL128" i="1"/>
  <c r="GO128" i="1"/>
  <c r="GP128" i="1"/>
  <c r="GV128" i="1"/>
  <c r="C129" i="1"/>
  <c r="D129" i="1"/>
  <c r="I129" i="1"/>
  <c r="U129" i="1"/>
  <c r="AC129" i="1"/>
  <c r="AE129" i="1"/>
  <c r="AF129" i="1"/>
  <c r="AG129" i="1"/>
  <c r="CU129" i="1" s="1"/>
  <c r="T129" i="1" s="1"/>
  <c r="AH129" i="1"/>
  <c r="AI129" i="1"/>
  <c r="CW129" i="1" s="1"/>
  <c r="V129" i="1" s="1"/>
  <c r="AJ129" i="1"/>
  <c r="CT129" i="1"/>
  <c r="S129" i="1" s="1"/>
  <c r="CV129" i="1"/>
  <c r="CX129" i="1"/>
  <c r="W129" i="1" s="1"/>
  <c r="FR129" i="1"/>
  <c r="GL129" i="1"/>
  <c r="GO129" i="1"/>
  <c r="GP129" i="1"/>
  <c r="GV129" i="1"/>
  <c r="GX129" i="1" s="1"/>
  <c r="I130" i="1"/>
  <c r="GX130" i="1" s="1"/>
  <c r="T130" i="1"/>
  <c r="V130" i="1"/>
  <c r="AC130" i="1"/>
  <c r="AD130" i="1"/>
  <c r="CR130" i="1" s="1"/>
  <c r="Q130" i="1" s="1"/>
  <c r="AE130" i="1"/>
  <c r="AF130" i="1"/>
  <c r="CT130" i="1" s="1"/>
  <c r="AG130" i="1"/>
  <c r="AH130" i="1"/>
  <c r="CV130" i="1" s="1"/>
  <c r="U130" i="1" s="1"/>
  <c r="AI130" i="1"/>
  <c r="AJ130" i="1"/>
  <c r="CX130" i="1" s="1"/>
  <c r="CQ130" i="1"/>
  <c r="P130" i="1" s="1"/>
  <c r="CS130" i="1"/>
  <c r="R130" i="1" s="1"/>
  <c r="GK130" i="1" s="1"/>
  <c r="CU130" i="1"/>
  <c r="CW130" i="1"/>
  <c r="FR130" i="1"/>
  <c r="GL130" i="1"/>
  <c r="GO130" i="1"/>
  <c r="GP130" i="1"/>
  <c r="GV130" i="1"/>
  <c r="I131" i="1"/>
  <c r="U131" i="1"/>
  <c r="AC131" i="1"/>
  <c r="AE131" i="1"/>
  <c r="AF131" i="1"/>
  <c r="AG131" i="1"/>
  <c r="CU131" i="1" s="1"/>
  <c r="T131" i="1" s="1"/>
  <c r="AH131" i="1"/>
  <c r="AI131" i="1"/>
  <c r="CW131" i="1" s="1"/>
  <c r="V131" i="1" s="1"/>
  <c r="AJ131" i="1"/>
  <c r="CT131" i="1"/>
  <c r="S131" i="1" s="1"/>
  <c r="CV131" i="1"/>
  <c r="CX131" i="1"/>
  <c r="W131" i="1" s="1"/>
  <c r="FR131" i="1"/>
  <c r="GL131" i="1"/>
  <c r="GO131" i="1"/>
  <c r="GP131" i="1"/>
  <c r="GV131" i="1"/>
  <c r="GX131" i="1" s="1"/>
  <c r="I132" i="1"/>
  <c r="P132" i="1"/>
  <c r="R132" i="1"/>
  <c r="GK132" i="1" s="1"/>
  <c r="AC132" i="1"/>
  <c r="AD132" i="1"/>
  <c r="AE132" i="1"/>
  <c r="AF132" i="1"/>
  <c r="CT132" i="1" s="1"/>
  <c r="S132" i="1" s="1"/>
  <c r="CY132" i="1" s="1"/>
  <c r="X132" i="1" s="1"/>
  <c r="AG132" i="1"/>
  <c r="AH132" i="1"/>
  <c r="CV132" i="1" s="1"/>
  <c r="U132" i="1" s="1"/>
  <c r="AI132" i="1"/>
  <c r="AJ132" i="1"/>
  <c r="CX132" i="1" s="1"/>
  <c r="W132" i="1" s="1"/>
  <c r="CQ132" i="1"/>
  <c r="CR132" i="1"/>
  <c r="Q132" i="1" s="1"/>
  <c r="CS132" i="1"/>
  <c r="CU132" i="1"/>
  <c r="T132" i="1" s="1"/>
  <c r="CW132" i="1"/>
  <c r="V132" i="1" s="1"/>
  <c r="CZ132" i="1"/>
  <c r="Y132" i="1" s="1"/>
  <c r="FR132" i="1"/>
  <c r="GL132" i="1"/>
  <c r="GO132" i="1"/>
  <c r="GP132" i="1"/>
  <c r="GV132" i="1"/>
  <c r="GX132" i="1"/>
  <c r="I133" i="1"/>
  <c r="T133" i="1"/>
  <c r="W133" i="1"/>
  <c r="AC133" i="1"/>
  <c r="AD133" i="1"/>
  <c r="CR133" i="1" s="1"/>
  <c r="Q133" i="1" s="1"/>
  <c r="AE133" i="1"/>
  <c r="CS133" i="1" s="1"/>
  <c r="R133" i="1" s="1"/>
  <c r="AF133" i="1"/>
  <c r="AG133" i="1"/>
  <c r="AH133" i="1"/>
  <c r="AI133" i="1"/>
  <c r="CW133" i="1" s="1"/>
  <c r="V133" i="1" s="1"/>
  <c r="AJ133" i="1"/>
  <c r="CQ133" i="1"/>
  <c r="P133" i="1" s="1"/>
  <c r="CT133" i="1"/>
  <c r="S133" i="1" s="1"/>
  <c r="CU133" i="1"/>
  <c r="CV133" i="1"/>
  <c r="U133" i="1" s="1"/>
  <c r="CX133" i="1"/>
  <c r="FR133" i="1"/>
  <c r="GK133" i="1"/>
  <c r="GL133" i="1"/>
  <c r="GO133" i="1"/>
  <c r="GP133" i="1"/>
  <c r="GV133" i="1"/>
  <c r="GX133" i="1" s="1"/>
  <c r="C134" i="1"/>
  <c r="D134" i="1"/>
  <c r="I134" i="1"/>
  <c r="I136" i="1" s="1"/>
  <c r="P134" i="1"/>
  <c r="R134" i="1"/>
  <c r="GK134" i="1" s="1"/>
  <c r="AC134" i="1"/>
  <c r="AD134" i="1"/>
  <c r="AB134" i="1" s="1"/>
  <c r="AE134" i="1"/>
  <c r="AF134" i="1"/>
  <c r="CT134" i="1" s="1"/>
  <c r="S134" i="1" s="1"/>
  <c r="CY134" i="1" s="1"/>
  <c r="X134" i="1" s="1"/>
  <c r="AG134" i="1"/>
  <c r="AH134" i="1"/>
  <c r="CV134" i="1" s="1"/>
  <c r="U134" i="1" s="1"/>
  <c r="AI134" i="1"/>
  <c r="AJ134" i="1"/>
  <c r="CX134" i="1" s="1"/>
  <c r="W134" i="1" s="1"/>
  <c r="CQ134" i="1"/>
  <c r="CR134" i="1"/>
  <c r="Q134" i="1" s="1"/>
  <c r="CS134" i="1"/>
  <c r="CU134" i="1"/>
  <c r="T134" i="1" s="1"/>
  <c r="CW134" i="1"/>
  <c r="V134" i="1" s="1"/>
  <c r="FR134" i="1"/>
  <c r="GL134" i="1"/>
  <c r="GO134" i="1"/>
  <c r="GP134" i="1"/>
  <c r="GV134" i="1"/>
  <c r="GX134" i="1"/>
  <c r="C135" i="1"/>
  <c r="D135" i="1"/>
  <c r="I135" i="1"/>
  <c r="AC135" i="1"/>
  <c r="CQ135" i="1" s="1"/>
  <c r="AE135" i="1"/>
  <c r="AD135" i="1" s="1"/>
  <c r="AB135" i="1" s="1"/>
  <c r="AF135" i="1"/>
  <c r="AG135" i="1"/>
  <c r="CU135" i="1" s="1"/>
  <c r="T135" i="1" s="1"/>
  <c r="AH135" i="1"/>
  <c r="AI135" i="1"/>
  <c r="CW135" i="1" s="1"/>
  <c r="V135" i="1" s="1"/>
  <c r="AJ135" i="1"/>
  <c r="CS135" i="1"/>
  <c r="R135" i="1" s="1"/>
  <c r="GK135" i="1" s="1"/>
  <c r="CT135" i="1"/>
  <c r="S135" i="1" s="1"/>
  <c r="CV135" i="1"/>
  <c r="U135" i="1" s="1"/>
  <c r="CX135" i="1"/>
  <c r="W135" i="1" s="1"/>
  <c r="FR135" i="1"/>
  <c r="GL135" i="1"/>
  <c r="GO135" i="1"/>
  <c r="GP135" i="1"/>
  <c r="GV135" i="1"/>
  <c r="GX135" i="1"/>
  <c r="AC136" i="1"/>
  <c r="AD136" i="1"/>
  <c r="AE136" i="1"/>
  <c r="AF136" i="1"/>
  <c r="CT136" i="1" s="1"/>
  <c r="AG136" i="1"/>
  <c r="AH136" i="1"/>
  <c r="CV136" i="1" s="1"/>
  <c r="AI136" i="1"/>
  <c r="AJ136" i="1"/>
  <c r="CX136" i="1" s="1"/>
  <c r="CQ136" i="1"/>
  <c r="CR136" i="1"/>
  <c r="CS136" i="1"/>
  <c r="CU136" i="1"/>
  <c r="T136" i="1" s="1"/>
  <c r="CW136" i="1"/>
  <c r="V136" i="1" s="1"/>
  <c r="FR136" i="1"/>
  <c r="GL136" i="1"/>
  <c r="GO136" i="1"/>
  <c r="GP136" i="1"/>
  <c r="GV136" i="1"/>
  <c r="AC137" i="1"/>
  <c r="CQ137" i="1" s="1"/>
  <c r="AE137" i="1"/>
  <c r="CS137" i="1" s="1"/>
  <c r="AF137" i="1"/>
  <c r="AG137" i="1"/>
  <c r="AH137" i="1"/>
  <c r="AI137" i="1"/>
  <c r="CW137" i="1" s="1"/>
  <c r="AJ137" i="1"/>
  <c r="CT137" i="1"/>
  <c r="CU137" i="1"/>
  <c r="CV137" i="1"/>
  <c r="CX137" i="1"/>
  <c r="FR137" i="1"/>
  <c r="GL137" i="1"/>
  <c r="GO137" i="1"/>
  <c r="GP137" i="1"/>
  <c r="GV137" i="1"/>
  <c r="I138" i="1"/>
  <c r="GX138" i="1" s="1"/>
  <c r="S138" i="1"/>
  <c r="CY138" i="1" s="1"/>
  <c r="X138" i="1" s="1"/>
  <c r="V138" i="1"/>
  <c r="AC138" i="1"/>
  <c r="CQ138" i="1" s="1"/>
  <c r="P138" i="1" s="1"/>
  <c r="AD138" i="1"/>
  <c r="CR138" i="1" s="1"/>
  <c r="AE138" i="1"/>
  <c r="AF138" i="1"/>
  <c r="AG138" i="1"/>
  <c r="AH138" i="1"/>
  <c r="CV138" i="1" s="1"/>
  <c r="AI138" i="1"/>
  <c r="AJ138" i="1"/>
  <c r="CS138" i="1"/>
  <c r="R138" i="1" s="1"/>
  <c r="GK138" i="1" s="1"/>
  <c r="CT138" i="1"/>
  <c r="CU138" i="1"/>
  <c r="T138" i="1" s="1"/>
  <c r="CW138" i="1"/>
  <c r="CX138" i="1"/>
  <c r="W138" i="1" s="1"/>
  <c r="FR138" i="1"/>
  <c r="GL138" i="1"/>
  <c r="GO138" i="1"/>
  <c r="GP138" i="1"/>
  <c r="GV138" i="1"/>
  <c r="I139" i="1"/>
  <c r="AC139" i="1"/>
  <c r="CQ139" i="1" s="1"/>
  <c r="AE139" i="1"/>
  <c r="AD139" i="1" s="1"/>
  <c r="AF139" i="1"/>
  <c r="AG139" i="1"/>
  <c r="CU139" i="1" s="1"/>
  <c r="AH139" i="1"/>
  <c r="AI139" i="1"/>
  <c r="AJ139" i="1"/>
  <c r="CX139" i="1" s="1"/>
  <c r="W139" i="1" s="1"/>
  <c r="CR139" i="1"/>
  <c r="Q139" i="1" s="1"/>
  <c r="CS139" i="1"/>
  <c r="R139" i="1" s="1"/>
  <c r="GK139" i="1" s="1"/>
  <c r="CT139" i="1"/>
  <c r="S139" i="1" s="1"/>
  <c r="CV139" i="1"/>
  <c r="U139" i="1" s="1"/>
  <c r="CW139" i="1"/>
  <c r="V139" i="1" s="1"/>
  <c r="FR139" i="1"/>
  <c r="GL139" i="1"/>
  <c r="GO139" i="1"/>
  <c r="GP139" i="1"/>
  <c r="GV139" i="1"/>
  <c r="GX139" i="1" s="1"/>
  <c r="C140" i="1"/>
  <c r="D140" i="1"/>
  <c r="I140" i="1"/>
  <c r="GX140" i="1" s="1"/>
  <c r="S140" i="1"/>
  <c r="CY140" i="1" s="1"/>
  <c r="X140" i="1" s="1"/>
  <c r="AC140" i="1"/>
  <c r="AB140" i="1" s="1"/>
  <c r="AD140" i="1"/>
  <c r="CR140" i="1" s="1"/>
  <c r="AE140" i="1"/>
  <c r="AF140" i="1"/>
  <c r="AG140" i="1"/>
  <c r="AH140" i="1"/>
  <c r="CV140" i="1" s="1"/>
  <c r="AI140" i="1"/>
  <c r="AJ140" i="1"/>
  <c r="CS140" i="1"/>
  <c r="R140" i="1" s="1"/>
  <c r="GK140" i="1" s="1"/>
  <c r="CT140" i="1"/>
  <c r="CU140" i="1"/>
  <c r="T140" i="1" s="1"/>
  <c r="CW140" i="1"/>
  <c r="CX140" i="1"/>
  <c r="W140" i="1" s="1"/>
  <c r="FR140" i="1"/>
  <c r="GL140" i="1"/>
  <c r="GO140" i="1"/>
  <c r="GP140" i="1"/>
  <c r="GV140" i="1"/>
  <c r="C141" i="1"/>
  <c r="D141" i="1"/>
  <c r="I141" i="1"/>
  <c r="S141" i="1"/>
  <c r="CY141" i="1" s="1"/>
  <c r="X141" i="1" s="1"/>
  <c r="U141" i="1"/>
  <c r="AC141" i="1"/>
  <c r="CQ141" i="1" s="1"/>
  <c r="P141" i="1" s="1"/>
  <c r="AE141" i="1"/>
  <c r="CS141" i="1" s="1"/>
  <c r="R141" i="1" s="1"/>
  <c r="AF141" i="1"/>
  <c r="AG141" i="1"/>
  <c r="AH141" i="1"/>
  <c r="AI141" i="1"/>
  <c r="CW141" i="1" s="1"/>
  <c r="V141" i="1" s="1"/>
  <c r="AJ141" i="1"/>
  <c r="CT141" i="1"/>
  <c r="CU141" i="1"/>
  <c r="T141" i="1" s="1"/>
  <c r="CV141" i="1"/>
  <c r="CX141" i="1"/>
  <c r="W141" i="1" s="1"/>
  <c r="FR141" i="1"/>
  <c r="GK141" i="1"/>
  <c r="GL141" i="1"/>
  <c r="GO141" i="1"/>
  <c r="GP141" i="1"/>
  <c r="GV141" i="1"/>
  <c r="GX141" i="1" s="1"/>
  <c r="C142" i="1"/>
  <c r="D142" i="1"/>
  <c r="I142" i="1"/>
  <c r="T142" i="1"/>
  <c r="AC142" i="1"/>
  <c r="AE142" i="1"/>
  <c r="AD142" i="1" s="1"/>
  <c r="AF142" i="1"/>
  <c r="CT142" i="1" s="1"/>
  <c r="AG142" i="1"/>
  <c r="AH142" i="1"/>
  <c r="AI142" i="1"/>
  <c r="CW142" i="1" s="1"/>
  <c r="V142" i="1" s="1"/>
  <c r="AJ142" i="1"/>
  <c r="CX142" i="1" s="1"/>
  <c r="CQ142" i="1"/>
  <c r="P142" i="1" s="1"/>
  <c r="CS142" i="1"/>
  <c r="R142" i="1" s="1"/>
  <c r="GK142" i="1" s="1"/>
  <c r="CU142" i="1"/>
  <c r="CV142" i="1"/>
  <c r="U142" i="1" s="1"/>
  <c r="FR142" i="1"/>
  <c r="GL142" i="1"/>
  <c r="GO142" i="1"/>
  <c r="GP142" i="1"/>
  <c r="GV142" i="1"/>
  <c r="GX142" i="1" s="1"/>
  <c r="C143" i="1"/>
  <c r="D143" i="1"/>
  <c r="I143" i="1"/>
  <c r="AC143" i="1"/>
  <c r="CQ143" i="1" s="1"/>
  <c r="AE143" i="1"/>
  <c r="AD143" i="1" s="1"/>
  <c r="AF143" i="1"/>
  <c r="AG143" i="1"/>
  <c r="CU143" i="1" s="1"/>
  <c r="AH143" i="1"/>
  <c r="AI143" i="1"/>
  <c r="AJ143" i="1"/>
  <c r="CX143" i="1" s="1"/>
  <c r="W143" i="1" s="1"/>
  <c r="CR143" i="1"/>
  <c r="Q143" i="1" s="1"/>
  <c r="CS143" i="1"/>
  <c r="R143" i="1" s="1"/>
  <c r="GK143" i="1" s="1"/>
  <c r="CT143" i="1"/>
  <c r="S143" i="1" s="1"/>
  <c r="CV143" i="1"/>
  <c r="U143" i="1" s="1"/>
  <c r="CW143" i="1"/>
  <c r="V143" i="1" s="1"/>
  <c r="FR143" i="1"/>
  <c r="GL143" i="1"/>
  <c r="GO143" i="1"/>
  <c r="GP143" i="1"/>
  <c r="GV143" i="1"/>
  <c r="GX143" i="1" s="1"/>
  <c r="C144" i="1"/>
  <c r="D144" i="1"/>
  <c r="I144" i="1"/>
  <c r="GX144" i="1" s="1"/>
  <c r="S144" i="1"/>
  <c r="CY144" i="1" s="1"/>
  <c r="X144" i="1" s="1"/>
  <c r="AC144" i="1"/>
  <c r="AB144" i="1" s="1"/>
  <c r="AD144" i="1"/>
  <c r="CR144" i="1" s="1"/>
  <c r="AE144" i="1"/>
  <c r="AF144" i="1"/>
  <c r="AG144" i="1"/>
  <c r="AH144" i="1"/>
  <c r="CV144" i="1" s="1"/>
  <c r="AI144" i="1"/>
  <c r="AJ144" i="1"/>
  <c r="CS144" i="1"/>
  <c r="R144" i="1" s="1"/>
  <c r="GK144" i="1" s="1"/>
  <c r="CT144" i="1"/>
  <c r="CU144" i="1"/>
  <c r="T144" i="1" s="1"/>
  <c r="CW144" i="1"/>
  <c r="CX144" i="1"/>
  <c r="W144" i="1" s="1"/>
  <c r="FR144" i="1"/>
  <c r="GL144" i="1"/>
  <c r="GO144" i="1"/>
  <c r="GP144" i="1"/>
  <c r="GV144" i="1"/>
  <c r="C145" i="1"/>
  <c r="D145" i="1"/>
  <c r="I145" i="1"/>
  <c r="S145" i="1"/>
  <c r="CY145" i="1" s="1"/>
  <c r="X145" i="1" s="1"/>
  <c r="U145" i="1"/>
  <c r="AC145" i="1"/>
  <c r="CQ145" i="1" s="1"/>
  <c r="P145" i="1" s="1"/>
  <c r="AE145" i="1"/>
  <c r="CS145" i="1" s="1"/>
  <c r="R145" i="1" s="1"/>
  <c r="AF145" i="1"/>
  <c r="AG145" i="1"/>
  <c r="AH145" i="1"/>
  <c r="AI145" i="1"/>
  <c r="CW145" i="1" s="1"/>
  <c r="V145" i="1" s="1"/>
  <c r="AJ145" i="1"/>
  <c r="CT145" i="1"/>
  <c r="CU145" i="1"/>
  <c r="T145" i="1" s="1"/>
  <c r="CV145" i="1"/>
  <c r="CX145" i="1"/>
  <c r="W145" i="1" s="1"/>
  <c r="FR145" i="1"/>
  <c r="GK145" i="1"/>
  <c r="GL145" i="1"/>
  <c r="GO145" i="1"/>
  <c r="GP145" i="1"/>
  <c r="GV145" i="1"/>
  <c r="GX145" i="1" s="1"/>
  <c r="AC146" i="1"/>
  <c r="CQ146" i="1" s="1"/>
  <c r="AD146" i="1"/>
  <c r="CR146" i="1" s="1"/>
  <c r="AE146" i="1"/>
  <c r="AF146" i="1"/>
  <c r="AG146" i="1"/>
  <c r="AH146" i="1"/>
  <c r="CV146" i="1" s="1"/>
  <c r="AI146" i="1"/>
  <c r="AJ146" i="1"/>
  <c r="CS146" i="1"/>
  <c r="CT146" i="1"/>
  <c r="CU146" i="1"/>
  <c r="CW146" i="1"/>
  <c r="CX146" i="1"/>
  <c r="FR146" i="1"/>
  <c r="BY161" i="1" s="1"/>
  <c r="GL146" i="1"/>
  <c r="GO146" i="1"/>
  <c r="CC161" i="1" s="1"/>
  <c r="CC26" i="1" s="1"/>
  <c r="GP146" i="1"/>
  <c r="GV146" i="1"/>
  <c r="I147" i="1"/>
  <c r="AC147" i="1"/>
  <c r="CQ147" i="1" s="1"/>
  <c r="AE147" i="1"/>
  <c r="AD147" i="1" s="1"/>
  <c r="AF147" i="1"/>
  <c r="AG147" i="1"/>
  <c r="CU147" i="1" s="1"/>
  <c r="AH147" i="1"/>
  <c r="AI147" i="1"/>
  <c r="AJ147" i="1"/>
  <c r="CX147" i="1" s="1"/>
  <c r="W147" i="1" s="1"/>
  <c r="CR147" i="1"/>
  <c r="Q147" i="1" s="1"/>
  <c r="CS147" i="1"/>
  <c r="R147" i="1" s="1"/>
  <c r="GK147" i="1" s="1"/>
  <c r="CT147" i="1"/>
  <c r="S147" i="1" s="1"/>
  <c r="CV147" i="1"/>
  <c r="U147" i="1" s="1"/>
  <c r="CW147" i="1"/>
  <c r="V147" i="1" s="1"/>
  <c r="FR147" i="1"/>
  <c r="GL147" i="1"/>
  <c r="GO147" i="1"/>
  <c r="GP147" i="1"/>
  <c r="GV147" i="1"/>
  <c r="GX147" i="1" s="1"/>
  <c r="AC148" i="1"/>
  <c r="AE148" i="1"/>
  <c r="AD148" i="1" s="1"/>
  <c r="AF148" i="1"/>
  <c r="CT148" i="1" s="1"/>
  <c r="AG148" i="1"/>
  <c r="AH148" i="1"/>
  <c r="AI148" i="1"/>
  <c r="CW148" i="1" s="1"/>
  <c r="AJ148" i="1"/>
  <c r="CX148" i="1" s="1"/>
  <c r="CQ148" i="1"/>
  <c r="CS148" i="1"/>
  <c r="CU148" i="1"/>
  <c r="CV148" i="1"/>
  <c r="FR148" i="1"/>
  <c r="GL148" i="1"/>
  <c r="GO148" i="1"/>
  <c r="GP148" i="1"/>
  <c r="GV148" i="1"/>
  <c r="I149" i="1"/>
  <c r="S149" i="1"/>
  <c r="CY149" i="1" s="1"/>
  <c r="X149" i="1" s="1"/>
  <c r="U149" i="1"/>
  <c r="AC149" i="1"/>
  <c r="CQ149" i="1" s="1"/>
  <c r="P149" i="1" s="1"/>
  <c r="AE149" i="1"/>
  <c r="CS149" i="1" s="1"/>
  <c r="R149" i="1" s="1"/>
  <c r="AF149" i="1"/>
  <c r="AG149" i="1"/>
  <c r="AH149" i="1"/>
  <c r="AI149" i="1"/>
  <c r="CW149" i="1" s="1"/>
  <c r="V149" i="1" s="1"/>
  <c r="AJ149" i="1"/>
  <c r="CT149" i="1"/>
  <c r="CU149" i="1"/>
  <c r="T149" i="1" s="1"/>
  <c r="CV149" i="1"/>
  <c r="CX149" i="1"/>
  <c r="W149" i="1" s="1"/>
  <c r="FR149" i="1"/>
  <c r="GK149" i="1"/>
  <c r="GL149" i="1"/>
  <c r="GO149" i="1"/>
  <c r="GP149" i="1"/>
  <c r="GV149" i="1"/>
  <c r="GX149" i="1" s="1"/>
  <c r="AC150" i="1"/>
  <c r="CQ150" i="1" s="1"/>
  <c r="AD150" i="1"/>
  <c r="CR150" i="1" s="1"/>
  <c r="AE150" i="1"/>
  <c r="AF150" i="1"/>
  <c r="AG150" i="1"/>
  <c r="AH150" i="1"/>
  <c r="CV150" i="1" s="1"/>
  <c r="AI150" i="1"/>
  <c r="AJ150" i="1"/>
  <c r="CS150" i="1"/>
  <c r="CT150" i="1"/>
  <c r="CU150" i="1"/>
  <c r="CW150" i="1"/>
  <c r="CX150" i="1"/>
  <c r="FR150" i="1"/>
  <c r="GL150" i="1"/>
  <c r="GO150" i="1"/>
  <c r="GP150" i="1"/>
  <c r="GV150" i="1"/>
  <c r="I151" i="1"/>
  <c r="AC151" i="1"/>
  <c r="CQ151" i="1" s="1"/>
  <c r="AE151" i="1"/>
  <c r="AD151" i="1" s="1"/>
  <c r="AF151" i="1"/>
  <c r="AG151" i="1"/>
  <c r="CU151" i="1" s="1"/>
  <c r="AH151" i="1"/>
  <c r="AI151" i="1"/>
  <c r="AJ151" i="1"/>
  <c r="CX151" i="1" s="1"/>
  <c r="W151" i="1" s="1"/>
  <c r="CR151" i="1"/>
  <c r="Q151" i="1" s="1"/>
  <c r="CS151" i="1"/>
  <c r="R151" i="1" s="1"/>
  <c r="GK151" i="1" s="1"/>
  <c r="CT151" i="1"/>
  <c r="S151" i="1" s="1"/>
  <c r="CV151" i="1"/>
  <c r="U151" i="1" s="1"/>
  <c r="CW151" i="1"/>
  <c r="V151" i="1" s="1"/>
  <c r="FR151" i="1"/>
  <c r="GL151" i="1"/>
  <c r="GO151" i="1"/>
  <c r="GP151" i="1"/>
  <c r="GV151" i="1"/>
  <c r="GX151" i="1" s="1"/>
  <c r="I152" i="1"/>
  <c r="T152" i="1"/>
  <c r="AC152" i="1"/>
  <c r="AE152" i="1"/>
  <c r="AD152" i="1" s="1"/>
  <c r="AF152" i="1"/>
  <c r="CT152" i="1" s="1"/>
  <c r="AG152" i="1"/>
  <c r="AH152" i="1"/>
  <c r="AI152" i="1"/>
  <c r="CW152" i="1" s="1"/>
  <c r="V152" i="1" s="1"/>
  <c r="AJ152" i="1"/>
  <c r="CX152" i="1" s="1"/>
  <c r="CQ152" i="1"/>
  <c r="P152" i="1" s="1"/>
  <c r="CS152" i="1"/>
  <c r="R152" i="1" s="1"/>
  <c r="GK152" i="1" s="1"/>
  <c r="CU152" i="1"/>
  <c r="CV152" i="1"/>
  <c r="U152" i="1" s="1"/>
  <c r="FR152" i="1"/>
  <c r="GL152" i="1"/>
  <c r="GO152" i="1"/>
  <c r="GP152" i="1"/>
  <c r="GV152" i="1"/>
  <c r="GX152" i="1" s="1"/>
  <c r="I153" i="1"/>
  <c r="S153" i="1"/>
  <c r="CY153" i="1" s="1"/>
  <c r="X153" i="1" s="1"/>
  <c r="U153" i="1"/>
  <c r="AC153" i="1"/>
  <c r="CQ153" i="1" s="1"/>
  <c r="P153" i="1" s="1"/>
  <c r="AE153" i="1"/>
  <c r="CS153" i="1" s="1"/>
  <c r="R153" i="1" s="1"/>
  <c r="AF153" i="1"/>
  <c r="AG153" i="1"/>
  <c r="AH153" i="1"/>
  <c r="AI153" i="1"/>
  <c r="CW153" i="1" s="1"/>
  <c r="V153" i="1" s="1"/>
  <c r="AJ153" i="1"/>
  <c r="CT153" i="1"/>
  <c r="CU153" i="1"/>
  <c r="T153" i="1" s="1"/>
  <c r="CV153" i="1"/>
  <c r="CX153" i="1"/>
  <c r="W153" i="1" s="1"/>
  <c r="FR153" i="1"/>
  <c r="GK153" i="1"/>
  <c r="GL153" i="1"/>
  <c r="GO153" i="1"/>
  <c r="GP153" i="1"/>
  <c r="GV153" i="1"/>
  <c r="GX153" i="1" s="1"/>
  <c r="I154" i="1"/>
  <c r="GX154" i="1" s="1"/>
  <c r="S154" i="1"/>
  <c r="V154" i="1"/>
  <c r="AC154" i="1"/>
  <c r="CQ154" i="1" s="1"/>
  <c r="P154" i="1" s="1"/>
  <c r="AD154" i="1"/>
  <c r="CR154" i="1" s="1"/>
  <c r="AE154" i="1"/>
  <c r="AF154" i="1"/>
  <c r="AG154" i="1"/>
  <c r="AH154" i="1"/>
  <c r="CV154" i="1" s="1"/>
  <c r="AI154" i="1"/>
  <c r="AJ154" i="1"/>
  <c r="CS154" i="1"/>
  <c r="R154" i="1" s="1"/>
  <c r="GK154" i="1" s="1"/>
  <c r="CT154" i="1"/>
  <c r="CU154" i="1"/>
  <c r="T154" i="1" s="1"/>
  <c r="CW154" i="1"/>
  <c r="CX154" i="1"/>
  <c r="W154" i="1" s="1"/>
  <c r="FR154" i="1"/>
  <c r="GL154" i="1"/>
  <c r="GO154" i="1"/>
  <c r="GP154" i="1"/>
  <c r="GV154" i="1"/>
  <c r="I155" i="1"/>
  <c r="AC155" i="1"/>
  <c r="CQ155" i="1" s="1"/>
  <c r="AE155" i="1"/>
  <c r="AD155" i="1" s="1"/>
  <c r="AF155" i="1"/>
  <c r="AG155" i="1"/>
  <c r="CU155" i="1" s="1"/>
  <c r="AH155" i="1"/>
  <c r="AI155" i="1"/>
  <c r="AJ155" i="1"/>
  <c r="CX155" i="1" s="1"/>
  <c r="W155" i="1" s="1"/>
  <c r="CR155" i="1"/>
  <c r="Q155" i="1" s="1"/>
  <c r="CS155" i="1"/>
  <c r="R155" i="1" s="1"/>
  <c r="GK155" i="1" s="1"/>
  <c r="CT155" i="1"/>
  <c r="S155" i="1" s="1"/>
  <c r="CV155" i="1"/>
  <c r="U155" i="1" s="1"/>
  <c r="CW155" i="1"/>
  <c r="V155" i="1" s="1"/>
  <c r="FR155" i="1"/>
  <c r="GL155" i="1"/>
  <c r="GO155" i="1"/>
  <c r="GP155" i="1"/>
  <c r="GV155" i="1"/>
  <c r="GX155" i="1" s="1"/>
  <c r="I156" i="1"/>
  <c r="AC156" i="1"/>
  <c r="AD156" i="1"/>
  <c r="CR156" i="1" s="1"/>
  <c r="Q156" i="1" s="1"/>
  <c r="AE156" i="1"/>
  <c r="AF156" i="1"/>
  <c r="AB156" i="1" s="1"/>
  <c r="AG156" i="1"/>
  <c r="AH156" i="1"/>
  <c r="CV156" i="1" s="1"/>
  <c r="U156" i="1" s="1"/>
  <c r="AI156" i="1"/>
  <c r="AJ156" i="1"/>
  <c r="CX156" i="1" s="1"/>
  <c r="W156" i="1" s="1"/>
  <c r="CQ156" i="1"/>
  <c r="P156" i="1" s="1"/>
  <c r="CS156" i="1"/>
  <c r="R156" i="1" s="1"/>
  <c r="GK156" i="1" s="1"/>
  <c r="CU156" i="1"/>
  <c r="T156" i="1" s="1"/>
  <c r="CW156" i="1"/>
  <c r="V156" i="1" s="1"/>
  <c r="FR156" i="1"/>
  <c r="GL156" i="1"/>
  <c r="GO156" i="1"/>
  <c r="GP156" i="1"/>
  <c r="GV156" i="1"/>
  <c r="GX156" i="1"/>
  <c r="I157" i="1"/>
  <c r="AC157" i="1"/>
  <c r="AE157" i="1"/>
  <c r="CS157" i="1" s="1"/>
  <c r="R157" i="1" s="1"/>
  <c r="GK157" i="1" s="1"/>
  <c r="AF157" i="1"/>
  <c r="AG157" i="1"/>
  <c r="CU157" i="1" s="1"/>
  <c r="T157" i="1" s="1"/>
  <c r="AH157" i="1"/>
  <c r="AI157" i="1"/>
  <c r="CW157" i="1" s="1"/>
  <c r="V157" i="1" s="1"/>
  <c r="AJ157" i="1"/>
  <c r="CT157" i="1"/>
  <c r="S157" i="1" s="1"/>
  <c r="CV157" i="1"/>
  <c r="U157" i="1" s="1"/>
  <c r="CX157" i="1"/>
  <c r="W157" i="1" s="1"/>
  <c r="FR157" i="1"/>
  <c r="GL157" i="1"/>
  <c r="GO157" i="1"/>
  <c r="GP157" i="1"/>
  <c r="GV157" i="1"/>
  <c r="GX157" i="1" s="1"/>
  <c r="I158" i="1"/>
  <c r="AC158" i="1"/>
  <c r="AD158" i="1"/>
  <c r="CR158" i="1" s="1"/>
  <c r="Q158" i="1" s="1"/>
  <c r="AE158" i="1"/>
  <c r="AF158" i="1"/>
  <c r="CT158" i="1" s="1"/>
  <c r="S158" i="1" s="1"/>
  <c r="AG158" i="1"/>
  <c r="AH158" i="1"/>
  <c r="CV158" i="1" s="1"/>
  <c r="U158" i="1" s="1"/>
  <c r="AI158" i="1"/>
  <c r="AJ158" i="1"/>
  <c r="CX158" i="1" s="1"/>
  <c r="W158" i="1" s="1"/>
  <c r="CQ158" i="1"/>
  <c r="P158" i="1" s="1"/>
  <c r="CP158" i="1" s="1"/>
  <c r="O158" i="1" s="1"/>
  <c r="CS158" i="1"/>
  <c r="R158" i="1" s="1"/>
  <c r="GK158" i="1" s="1"/>
  <c r="CU158" i="1"/>
  <c r="T158" i="1" s="1"/>
  <c r="CW158" i="1"/>
  <c r="V158" i="1" s="1"/>
  <c r="FR158" i="1"/>
  <c r="GL158" i="1"/>
  <c r="GO158" i="1"/>
  <c r="GP158" i="1"/>
  <c r="GV158" i="1"/>
  <c r="GX158" i="1"/>
  <c r="I159" i="1"/>
  <c r="AC159" i="1"/>
  <c r="CQ159" i="1" s="1"/>
  <c r="P159" i="1" s="1"/>
  <c r="AE159" i="1"/>
  <c r="AD159" i="1" s="1"/>
  <c r="CR159" i="1" s="1"/>
  <c r="Q159" i="1" s="1"/>
  <c r="AF159" i="1"/>
  <c r="AG159" i="1"/>
  <c r="CU159" i="1" s="1"/>
  <c r="T159" i="1" s="1"/>
  <c r="AH159" i="1"/>
  <c r="AI159" i="1"/>
  <c r="CW159" i="1" s="1"/>
  <c r="V159" i="1" s="1"/>
  <c r="AJ159" i="1"/>
  <c r="CT159" i="1"/>
  <c r="S159" i="1" s="1"/>
  <c r="CV159" i="1"/>
  <c r="U159" i="1" s="1"/>
  <c r="CX159" i="1"/>
  <c r="W159" i="1" s="1"/>
  <c r="FR159" i="1"/>
  <c r="GL159" i="1"/>
  <c r="GO159" i="1"/>
  <c r="GP159" i="1"/>
  <c r="GV159" i="1"/>
  <c r="GX159" i="1" s="1"/>
  <c r="B161" i="1"/>
  <c r="B26" i="1" s="1"/>
  <c r="C161" i="1"/>
  <c r="C26" i="1" s="1"/>
  <c r="D161" i="1"/>
  <c r="D26" i="1" s="1"/>
  <c r="F161" i="1"/>
  <c r="F26" i="1" s="1"/>
  <c r="G161" i="1"/>
  <c r="G26" i="1" s="1"/>
  <c r="AP161" i="1"/>
  <c r="AP26" i="1" s="1"/>
  <c r="AT161" i="1"/>
  <c r="BB161" i="1"/>
  <c r="BB26" i="1" s="1"/>
  <c r="BX161" i="1"/>
  <c r="BX26" i="1" s="1"/>
  <c r="BZ161" i="1"/>
  <c r="CD161" i="1"/>
  <c r="CK161" i="1"/>
  <c r="CK26" i="1" s="1"/>
  <c r="CL161" i="1"/>
  <c r="EH161" i="1"/>
  <c r="EH26" i="1" s="1"/>
  <c r="EL161" i="1"/>
  <c r="EL26" i="1" s="1"/>
  <c r="EP161" i="1"/>
  <c r="EP26" i="1" s="1"/>
  <c r="ET161" i="1"/>
  <c r="ET26" i="1" s="1"/>
  <c r="FP161" i="1"/>
  <c r="FQ161" i="1"/>
  <c r="FQ26" i="1" s="1"/>
  <c r="FR161" i="1"/>
  <c r="FU161" i="1"/>
  <c r="FU26" i="1" s="1"/>
  <c r="FV161" i="1"/>
  <c r="FY161" i="1"/>
  <c r="FY26" i="1" s="1"/>
  <c r="GC161" i="1"/>
  <c r="GC26" i="1" s="1"/>
  <c r="GD161" i="1"/>
  <c r="F174" i="1"/>
  <c r="P174" i="1"/>
  <c r="P179" i="1"/>
  <c r="D193" i="1"/>
  <c r="E195" i="1"/>
  <c r="Z195" i="1"/>
  <c r="AA195" i="1"/>
  <c r="AM195" i="1"/>
  <c r="AN195" i="1"/>
  <c r="BD195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S195" i="1"/>
  <c r="BT195" i="1"/>
  <c r="BU195" i="1"/>
  <c r="BV195" i="1"/>
  <c r="BW195" i="1"/>
  <c r="CM195" i="1"/>
  <c r="CN195" i="1"/>
  <c r="CO195" i="1"/>
  <c r="CP195" i="1"/>
  <c r="CQ195" i="1"/>
  <c r="CR195" i="1"/>
  <c r="CS195" i="1"/>
  <c r="CT195" i="1"/>
  <c r="CU195" i="1"/>
  <c r="CV195" i="1"/>
  <c r="CW195" i="1"/>
  <c r="CX195" i="1"/>
  <c r="CY195" i="1"/>
  <c r="CZ195" i="1"/>
  <c r="DA195" i="1"/>
  <c r="DB195" i="1"/>
  <c r="DC195" i="1"/>
  <c r="DD195" i="1"/>
  <c r="DE195" i="1"/>
  <c r="DF195" i="1"/>
  <c r="DR195" i="1"/>
  <c r="DS195" i="1"/>
  <c r="EE195" i="1"/>
  <c r="EF195" i="1"/>
  <c r="EV195" i="1"/>
  <c r="EW195" i="1"/>
  <c r="EX195" i="1"/>
  <c r="EY195" i="1"/>
  <c r="EZ195" i="1"/>
  <c r="FA195" i="1"/>
  <c r="FB195" i="1"/>
  <c r="FC195" i="1"/>
  <c r="FD195" i="1"/>
  <c r="FE195" i="1"/>
  <c r="FF195" i="1"/>
  <c r="FG195" i="1"/>
  <c r="FH195" i="1"/>
  <c r="FI195" i="1"/>
  <c r="FJ195" i="1"/>
  <c r="FK195" i="1"/>
  <c r="FL195" i="1"/>
  <c r="FM195" i="1"/>
  <c r="FN195" i="1"/>
  <c r="FO195" i="1"/>
  <c r="GE195" i="1"/>
  <c r="GF195" i="1"/>
  <c r="GG195" i="1"/>
  <c r="GH195" i="1"/>
  <c r="GI195" i="1"/>
  <c r="GJ195" i="1"/>
  <c r="GK195" i="1"/>
  <c r="GL195" i="1"/>
  <c r="GM195" i="1"/>
  <c r="GN195" i="1"/>
  <c r="GO195" i="1"/>
  <c r="GP195" i="1"/>
  <c r="GQ195" i="1"/>
  <c r="GR195" i="1"/>
  <c r="GS195" i="1"/>
  <c r="GT195" i="1"/>
  <c r="GU195" i="1"/>
  <c r="GV195" i="1"/>
  <c r="GW195" i="1"/>
  <c r="GX195" i="1"/>
  <c r="C197" i="1"/>
  <c r="D197" i="1"/>
  <c r="I197" i="1"/>
  <c r="P197" i="1"/>
  <c r="R197" i="1"/>
  <c r="GK197" i="1" s="1"/>
  <c r="AC197" i="1"/>
  <c r="AD197" i="1"/>
  <c r="AE197" i="1"/>
  <c r="AF197" i="1"/>
  <c r="CT197" i="1" s="1"/>
  <c r="S197" i="1" s="1"/>
  <c r="CY197" i="1" s="1"/>
  <c r="X197" i="1" s="1"/>
  <c r="AG197" i="1"/>
  <c r="AH197" i="1"/>
  <c r="CV197" i="1" s="1"/>
  <c r="U197" i="1" s="1"/>
  <c r="AI197" i="1"/>
  <c r="AJ197" i="1"/>
  <c r="CX197" i="1" s="1"/>
  <c r="W197" i="1" s="1"/>
  <c r="CQ197" i="1"/>
  <c r="CR197" i="1"/>
  <c r="Q197" i="1" s="1"/>
  <c r="CS197" i="1"/>
  <c r="CU197" i="1"/>
  <c r="T197" i="1" s="1"/>
  <c r="CW197" i="1"/>
  <c r="V197" i="1" s="1"/>
  <c r="CZ197" i="1"/>
  <c r="Y197" i="1" s="1"/>
  <c r="FR197" i="1"/>
  <c r="GL197" i="1"/>
  <c r="GO197" i="1"/>
  <c r="GP197" i="1"/>
  <c r="GV197" i="1"/>
  <c r="GX197" i="1"/>
  <c r="C198" i="1"/>
  <c r="D198" i="1"/>
  <c r="I198" i="1"/>
  <c r="AB198" i="1"/>
  <c r="AC198" i="1"/>
  <c r="CQ198" i="1" s="1"/>
  <c r="AE198" i="1"/>
  <c r="AD198" i="1" s="1"/>
  <c r="CR198" i="1" s="1"/>
  <c r="Q198" i="1" s="1"/>
  <c r="AF198" i="1"/>
  <c r="AG198" i="1"/>
  <c r="CU198" i="1" s="1"/>
  <c r="T198" i="1" s="1"/>
  <c r="AH198" i="1"/>
  <c r="AI198" i="1"/>
  <c r="CW198" i="1" s="1"/>
  <c r="V198" i="1" s="1"/>
  <c r="AJ198" i="1"/>
  <c r="CS198" i="1"/>
  <c r="R198" i="1" s="1"/>
  <c r="GK198" i="1" s="1"/>
  <c r="CT198" i="1"/>
  <c r="S198" i="1" s="1"/>
  <c r="CV198" i="1"/>
  <c r="U198" i="1" s="1"/>
  <c r="CX198" i="1"/>
  <c r="W198" i="1" s="1"/>
  <c r="FR198" i="1"/>
  <c r="GL198" i="1"/>
  <c r="GO198" i="1"/>
  <c r="GP198" i="1"/>
  <c r="GV198" i="1"/>
  <c r="GX198" i="1"/>
  <c r="C199" i="1"/>
  <c r="D199" i="1"/>
  <c r="I199" i="1"/>
  <c r="R199" i="1"/>
  <c r="T199" i="1"/>
  <c r="AC199" i="1"/>
  <c r="AD199" i="1"/>
  <c r="CR199" i="1" s="1"/>
  <c r="Q199" i="1" s="1"/>
  <c r="AE199" i="1"/>
  <c r="AF199" i="1"/>
  <c r="AB199" i="1" s="1"/>
  <c r="AG199" i="1"/>
  <c r="AH199" i="1"/>
  <c r="CV199" i="1" s="1"/>
  <c r="U199" i="1" s="1"/>
  <c r="AI199" i="1"/>
  <c r="AJ199" i="1"/>
  <c r="CX199" i="1" s="1"/>
  <c r="W199" i="1" s="1"/>
  <c r="CQ199" i="1"/>
  <c r="P199" i="1" s="1"/>
  <c r="CS199" i="1"/>
  <c r="CT199" i="1"/>
  <c r="S199" i="1" s="1"/>
  <c r="CU199" i="1"/>
  <c r="CW199" i="1"/>
  <c r="V199" i="1" s="1"/>
  <c r="FR199" i="1"/>
  <c r="GK199" i="1"/>
  <c r="GL199" i="1"/>
  <c r="GO199" i="1"/>
  <c r="GP199" i="1"/>
  <c r="GV199" i="1"/>
  <c r="GX199" i="1"/>
  <c r="C200" i="1"/>
  <c r="D200" i="1"/>
  <c r="I200" i="1"/>
  <c r="T200" i="1"/>
  <c r="W200" i="1"/>
  <c r="AC200" i="1"/>
  <c r="AD200" i="1"/>
  <c r="CR200" i="1" s="1"/>
  <c r="Q200" i="1" s="1"/>
  <c r="AE200" i="1"/>
  <c r="CS200" i="1" s="1"/>
  <c r="R200" i="1" s="1"/>
  <c r="AF200" i="1"/>
  <c r="AG200" i="1"/>
  <c r="AH200" i="1"/>
  <c r="AI200" i="1"/>
  <c r="CW200" i="1" s="1"/>
  <c r="V200" i="1" s="1"/>
  <c r="AJ200" i="1"/>
  <c r="CQ200" i="1"/>
  <c r="P200" i="1" s="1"/>
  <c r="CT200" i="1"/>
  <c r="S200" i="1" s="1"/>
  <c r="CU200" i="1"/>
  <c r="CV200" i="1"/>
  <c r="U200" i="1" s="1"/>
  <c r="CX200" i="1"/>
  <c r="FR200" i="1"/>
  <c r="GK200" i="1"/>
  <c r="GL200" i="1"/>
  <c r="GO200" i="1"/>
  <c r="GP200" i="1"/>
  <c r="GV200" i="1"/>
  <c r="GX200" i="1" s="1"/>
  <c r="C201" i="1"/>
  <c r="D201" i="1"/>
  <c r="AC201" i="1"/>
  <c r="CQ201" i="1" s="1"/>
  <c r="P201" i="1" s="1"/>
  <c r="AE201" i="1"/>
  <c r="AD201" i="1" s="1"/>
  <c r="AF201" i="1"/>
  <c r="AG201" i="1"/>
  <c r="CU201" i="1" s="1"/>
  <c r="T201" i="1" s="1"/>
  <c r="AH201" i="1"/>
  <c r="AI201" i="1"/>
  <c r="AJ201" i="1"/>
  <c r="CX201" i="1" s="1"/>
  <c r="W201" i="1" s="1"/>
  <c r="CR201" i="1"/>
  <c r="Q201" i="1" s="1"/>
  <c r="CS201" i="1"/>
  <c r="R201" i="1" s="1"/>
  <c r="GK201" i="1" s="1"/>
  <c r="CT201" i="1"/>
  <c r="S201" i="1" s="1"/>
  <c r="CV201" i="1"/>
  <c r="U201" i="1" s="1"/>
  <c r="CW201" i="1"/>
  <c r="V201" i="1" s="1"/>
  <c r="FR201" i="1"/>
  <c r="GL201" i="1"/>
  <c r="GO201" i="1"/>
  <c r="GP201" i="1"/>
  <c r="GV201" i="1"/>
  <c r="GX201" i="1" s="1"/>
  <c r="C202" i="1"/>
  <c r="D202" i="1"/>
  <c r="T202" i="1"/>
  <c r="W202" i="1"/>
  <c r="AC202" i="1"/>
  <c r="AD202" i="1"/>
  <c r="CR202" i="1" s="1"/>
  <c r="Q202" i="1" s="1"/>
  <c r="AE202" i="1"/>
  <c r="CS202" i="1" s="1"/>
  <c r="R202" i="1" s="1"/>
  <c r="AF202" i="1"/>
  <c r="AG202" i="1"/>
  <c r="AH202" i="1"/>
  <c r="AI202" i="1"/>
  <c r="CW202" i="1" s="1"/>
  <c r="V202" i="1" s="1"/>
  <c r="AJ202" i="1"/>
  <c r="CQ202" i="1"/>
  <c r="P202" i="1" s="1"/>
  <c r="CP202" i="1" s="1"/>
  <c r="O202" i="1" s="1"/>
  <c r="CT202" i="1"/>
  <c r="S202" i="1" s="1"/>
  <c r="CU202" i="1"/>
  <c r="CV202" i="1"/>
  <c r="U202" i="1" s="1"/>
  <c r="CX202" i="1"/>
  <c r="FR202" i="1"/>
  <c r="GK202" i="1"/>
  <c r="GL202" i="1"/>
  <c r="GO202" i="1"/>
  <c r="GP202" i="1"/>
  <c r="GV202" i="1"/>
  <c r="GX202" i="1" s="1"/>
  <c r="I203" i="1"/>
  <c r="R203" i="1"/>
  <c r="T203" i="1"/>
  <c r="AC203" i="1"/>
  <c r="AD203" i="1"/>
  <c r="CR203" i="1" s="1"/>
  <c r="Q203" i="1" s="1"/>
  <c r="AE203" i="1"/>
  <c r="AF203" i="1"/>
  <c r="AB203" i="1" s="1"/>
  <c r="AG203" i="1"/>
  <c r="AH203" i="1"/>
  <c r="CV203" i="1" s="1"/>
  <c r="U203" i="1" s="1"/>
  <c r="AI203" i="1"/>
  <c r="AJ203" i="1"/>
  <c r="CX203" i="1" s="1"/>
  <c r="W203" i="1" s="1"/>
  <c r="CQ203" i="1"/>
  <c r="P203" i="1" s="1"/>
  <c r="CS203" i="1"/>
  <c r="CT203" i="1"/>
  <c r="S203" i="1" s="1"/>
  <c r="CU203" i="1"/>
  <c r="CW203" i="1"/>
  <c r="V203" i="1" s="1"/>
  <c r="FR203" i="1"/>
  <c r="GK203" i="1"/>
  <c r="GL203" i="1"/>
  <c r="GO203" i="1"/>
  <c r="GP203" i="1"/>
  <c r="GV203" i="1"/>
  <c r="GX203" i="1"/>
  <c r="I204" i="1"/>
  <c r="AC204" i="1"/>
  <c r="CQ204" i="1" s="1"/>
  <c r="P204" i="1" s="1"/>
  <c r="AE204" i="1"/>
  <c r="AD204" i="1" s="1"/>
  <c r="AB204" i="1" s="1"/>
  <c r="AF204" i="1"/>
  <c r="AG204" i="1"/>
  <c r="CU204" i="1" s="1"/>
  <c r="T204" i="1" s="1"/>
  <c r="AH204" i="1"/>
  <c r="AI204" i="1"/>
  <c r="CW204" i="1" s="1"/>
  <c r="V204" i="1" s="1"/>
  <c r="AJ204" i="1"/>
  <c r="CS204" i="1"/>
  <c r="R204" i="1" s="1"/>
  <c r="GK204" i="1" s="1"/>
  <c r="CT204" i="1"/>
  <c r="S204" i="1" s="1"/>
  <c r="CV204" i="1"/>
  <c r="U204" i="1" s="1"/>
  <c r="CX204" i="1"/>
  <c r="W204" i="1" s="1"/>
  <c r="FR204" i="1"/>
  <c r="GL204" i="1"/>
  <c r="GO204" i="1"/>
  <c r="GP204" i="1"/>
  <c r="GV204" i="1"/>
  <c r="GX204" i="1"/>
  <c r="I205" i="1"/>
  <c r="P205" i="1"/>
  <c r="R205" i="1"/>
  <c r="GK205" i="1" s="1"/>
  <c r="AC205" i="1"/>
  <c r="AD205" i="1"/>
  <c r="AE205" i="1"/>
  <c r="AF205" i="1"/>
  <c r="CT205" i="1" s="1"/>
  <c r="S205" i="1" s="1"/>
  <c r="CY205" i="1" s="1"/>
  <c r="X205" i="1" s="1"/>
  <c r="AG205" i="1"/>
  <c r="AH205" i="1"/>
  <c r="CV205" i="1" s="1"/>
  <c r="U205" i="1" s="1"/>
  <c r="AI205" i="1"/>
  <c r="AJ205" i="1"/>
  <c r="CX205" i="1" s="1"/>
  <c r="W205" i="1" s="1"/>
  <c r="CQ205" i="1"/>
  <c r="CR205" i="1"/>
  <c r="Q205" i="1" s="1"/>
  <c r="CS205" i="1"/>
  <c r="CU205" i="1"/>
  <c r="T205" i="1" s="1"/>
  <c r="AG236" i="1" s="1"/>
  <c r="CW205" i="1"/>
  <c r="V205" i="1" s="1"/>
  <c r="CZ205" i="1"/>
  <c r="Y205" i="1" s="1"/>
  <c r="FR205" i="1"/>
  <c r="GL205" i="1"/>
  <c r="GO205" i="1"/>
  <c r="GP205" i="1"/>
  <c r="GV205" i="1"/>
  <c r="GX205" i="1"/>
  <c r="I206" i="1"/>
  <c r="T206" i="1"/>
  <c r="W206" i="1"/>
  <c r="AC206" i="1"/>
  <c r="AD206" i="1"/>
  <c r="CR206" i="1" s="1"/>
  <c r="Q206" i="1" s="1"/>
  <c r="AE206" i="1"/>
  <c r="CS206" i="1" s="1"/>
  <c r="R206" i="1" s="1"/>
  <c r="AF206" i="1"/>
  <c r="AG206" i="1"/>
  <c r="AH206" i="1"/>
  <c r="AI206" i="1"/>
  <c r="CW206" i="1" s="1"/>
  <c r="V206" i="1" s="1"/>
  <c r="AJ206" i="1"/>
  <c r="CQ206" i="1"/>
  <c r="P206" i="1" s="1"/>
  <c r="CT206" i="1"/>
  <c r="S206" i="1" s="1"/>
  <c r="CU206" i="1"/>
  <c r="CV206" i="1"/>
  <c r="U206" i="1" s="1"/>
  <c r="CX206" i="1"/>
  <c r="FR206" i="1"/>
  <c r="GK206" i="1"/>
  <c r="GL206" i="1"/>
  <c r="GO206" i="1"/>
  <c r="GP206" i="1"/>
  <c r="GV206" i="1"/>
  <c r="GX206" i="1" s="1"/>
  <c r="C207" i="1"/>
  <c r="D207" i="1"/>
  <c r="I207" i="1"/>
  <c r="P207" i="1"/>
  <c r="R207" i="1"/>
  <c r="GK207" i="1" s="1"/>
  <c r="AC207" i="1"/>
  <c r="AD207" i="1"/>
  <c r="AB207" i="1" s="1"/>
  <c r="AE207" i="1"/>
  <c r="AF207" i="1"/>
  <c r="CT207" i="1" s="1"/>
  <c r="S207" i="1" s="1"/>
  <c r="CY207" i="1" s="1"/>
  <c r="X207" i="1" s="1"/>
  <c r="AG207" i="1"/>
  <c r="AH207" i="1"/>
  <c r="CV207" i="1" s="1"/>
  <c r="U207" i="1" s="1"/>
  <c r="AI207" i="1"/>
  <c r="AJ207" i="1"/>
  <c r="CX207" i="1" s="1"/>
  <c r="W207" i="1" s="1"/>
  <c r="CQ207" i="1"/>
  <c r="CR207" i="1"/>
  <c r="Q207" i="1" s="1"/>
  <c r="CS207" i="1"/>
  <c r="CU207" i="1"/>
  <c r="T207" i="1" s="1"/>
  <c r="CW207" i="1"/>
  <c r="V207" i="1" s="1"/>
  <c r="FR207" i="1"/>
  <c r="GL207" i="1"/>
  <c r="GO207" i="1"/>
  <c r="GP207" i="1"/>
  <c r="GV207" i="1"/>
  <c r="GX207" i="1"/>
  <c r="C208" i="1"/>
  <c r="D208" i="1"/>
  <c r="I208" i="1"/>
  <c r="AC208" i="1"/>
  <c r="CQ208" i="1" s="1"/>
  <c r="P208" i="1" s="1"/>
  <c r="AE208" i="1"/>
  <c r="AD208" i="1" s="1"/>
  <c r="AB208" i="1" s="1"/>
  <c r="AF208" i="1"/>
  <c r="AG208" i="1"/>
  <c r="CU208" i="1" s="1"/>
  <c r="T208" i="1" s="1"/>
  <c r="AH208" i="1"/>
  <c r="AI208" i="1"/>
  <c r="CW208" i="1" s="1"/>
  <c r="V208" i="1" s="1"/>
  <c r="AJ208" i="1"/>
  <c r="CS208" i="1"/>
  <c r="R208" i="1" s="1"/>
  <c r="GK208" i="1" s="1"/>
  <c r="CT208" i="1"/>
  <c r="S208" i="1" s="1"/>
  <c r="CV208" i="1"/>
  <c r="U208" i="1" s="1"/>
  <c r="CX208" i="1"/>
  <c r="W208" i="1" s="1"/>
  <c r="FR208" i="1"/>
  <c r="GL208" i="1"/>
  <c r="GO208" i="1"/>
  <c r="GP208" i="1"/>
  <c r="GV208" i="1"/>
  <c r="GX208" i="1"/>
  <c r="I209" i="1"/>
  <c r="P209" i="1"/>
  <c r="R209" i="1"/>
  <c r="AC209" i="1"/>
  <c r="AD209" i="1"/>
  <c r="AE209" i="1"/>
  <c r="AF209" i="1"/>
  <c r="CT209" i="1" s="1"/>
  <c r="S209" i="1" s="1"/>
  <c r="CY209" i="1" s="1"/>
  <c r="X209" i="1" s="1"/>
  <c r="AG209" i="1"/>
  <c r="AH209" i="1"/>
  <c r="CV209" i="1" s="1"/>
  <c r="U209" i="1" s="1"/>
  <c r="AI209" i="1"/>
  <c r="AJ209" i="1"/>
  <c r="CX209" i="1" s="1"/>
  <c r="W209" i="1" s="1"/>
  <c r="CQ209" i="1"/>
  <c r="CR209" i="1"/>
  <c r="Q209" i="1" s="1"/>
  <c r="CS209" i="1"/>
  <c r="CU209" i="1"/>
  <c r="T209" i="1" s="1"/>
  <c r="CW209" i="1"/>
  <c r="V209" i="1" s="1"/>
  <c r="CZ209" i="1"/>
  <c r="Y209" i="1" s="1"/>
  <c r="FR209" i="1"/>
  <c r="GK209" i="1"/>
  <c r="GL209" i="1"/>
  <c r="GO209" i="1"/>
  <c r="GP209" i="1"/>
  <c r="GV209" i="1"/>
  <c r="GX209" i="1" s="1"/>
  <c r="I210" i="1"/>
  <c r="AC210" i="1"/>
  <c r="AD210" i="1"/>
  <c r="AB210" i="1" s="1"/>
  <c r="AE210" i="1"/>
  <c r="AF210" i="1"/>
  <c r="CT210" i="1" s="1"/>
  <c r="S210" i="1" s="1"/>
  <c r="AG210" i="1"/>
  <c r="AH210" i="1"/>
  <c r="CV210" i="1" s="1"/>
  <c r="U210" i="1" s="1"/>
  <c r="AI210" i="1"/>
  <c r="AJ210" i="1"/>
  <c r="CX210" i="1" s="1"/>
  <c r="W210" i="1" s="1"/>
  <c r="CQ210" i="1"/>
  <c r="P210" i="1" s="1"/>
  <c r="CS210" i="1"/>
  <c r="R210" i="1" s="1"/>
  <c r="GK210" i="1" s="1"/>
  <c r="CU210" i="1"/>
  <c r="T210" i="1" s="1"/>
  <c r="CW210" i="1"/>
  <c r="V210" i="1" s="1"/>
  <c r="FR210" i="1"/>
  <c r="GL210" i="1"/>
  <c r="GO210" i="1"/>
  <c r="GP210" i="1"/>
  <c r="GV210" i="1"/>
  <c r="GX210" i="1"/>
  <c r="I211" i="1"/>
  <c r="AC211" i="1"/>
  <c r="AE211" i="1"/>
  <c r="CS211" i="1" s="1"/>
  <c r="R211" i="1" s="1"/>
  <c r="GK211" i="1" s="1"/>
  <c r="AF211" i="1"/>
  <c r="AG211" i="1"/>
  <c r="CU211" i="1" s="1"/>
  <c r="T211" i="1" s="1"/>
  <c r="AH211" i="1"/>
  <c r="AI211" i="1"/>
  <c r="CW211" i="1" s="1"/>
  <c r="V211" i="1" s="1"/>
  <c r="AJ211" i="1"/>
  <c r="CT211" i="1"/>
  <c r="S211" i="1" s="1"/>
  <c r="CV211" i="1"/>
  <c r="U211" i="1" s="1"/>
  <c r="CX211" i="1"/>
  <c r="W211" i="1" s="1"/>
  <c r="FR211" i="1"/>
  <c r="GL211" i="1"/>
  <c r="GO211" i="1"/>
  <c r="GP211" i="1"/>
  <c r="GV211" i="1"/>
  <c r="GX211" i="1" s="1"/>
  <c r="I212" i="1"/>
  <c r="AC212" i="1"/>
  <c r="AD212" i="1"/>
  <c r="CR212" i="1" s="1"/>
  <c r="Q212" i="1" s="1"/>
  <c r="AE212" i="1"/>
  <c r="AF212" i="1"/>
  <c r="AB212" i="1" s="1"/>
  <c r="AG212" i="1"/>
  <c r="AH212" i="1"/>
  <c r="CV212" i="1" s="1"/>
  <c r="U212" i="1" s="1"/>
  <c r="AI212" i="1"/>
  <c r="AJ212" i="1"/>
  <c r="CX212" i="1" s="1"/>
  <c r="W212" i="1" s="1"/>
  <c r="CQ212" i="1"/>
  <c r="P212" i="1" s="1"/>
  <c r="CS212" i="1"/>
  <c r="R212" i="1" s="1"/>
  <c r="GK212" i="1" s="1"/>
  <c r="CU212" i="1"/>
  <c r="T212" i="1" s="1"/>
  <c r="CW212" i="1"/>
  <c r="V212" i="1" s="1"/>
  <c r="FR212" i="1"/>
  <c r="GL212" i="1"/>
  <c r="GO212" i="1"/>
  <c r="GP212" i="1"/>
  <c r="GV212" i="1"/>
  <c r="GX212" i="1"/>
  <c r="C213" i="1"/>
  <c r="D213" i="1"/>
  <c r="AC213" i="1"/>
  <c r="AD213" i="1"/>
  <c r="AB213" i="1" s="1"/>
  <c r="AE213" i="1"/>
  <c r="AF213" i="1"/>
  <c r="CT213" i="1" s="1"/>
  <c r="S213" i="1" s="1"/>
  <c r="AG213" i="1"/>
  <c r="AH213" i="1"/>
  <c r="CV213" i="1" s="1"/>
  <c r="U213" i="1" s="1"/>
  <c r="AI213" i="1"/>
  <c r="AJ213" i="1"/>
  <c r="CX213" i="1" s="1"/>
  <c r="W213" i="1" s="1"/>
  <c r="CQ213" i="1"/>
  <c r="P213" i="1" s="1"/>
  <c r="CS213" i="1"/>
  <c r="R213" i="1" s="1"/>
  <c r="GK213" i="1" s="1"/>
  <c r="CU213" i="1"/>
  <c r="T213" i="1" s="1"/>
  <c r="CW213" i="1"/>
  <c r="V213" i="1" s="1"/>
  <c r="FR213" i="1"/>
  <c r="GL213" i="1"/>
  <c r="GO213" i="1"/>
  <c r="GP213" i="1"/>
  <c r="GV213" i="1"/>
  <c r="GX213" i="1"/>
  <c r="C214" i="1"/>
  <c r="D214" i="1"/>
  <c r="AC214" i="1"/>
  <c r="AD214" i="1"/>
  <c r="CR214" i="1" s="1"/>
  <c r="Q214" i="1" s="1"/>
  <c r="AE214" i="1"/>
  <c r="AF214" i="1"/>
  <c r="AB214" i="1" s="1"/>
  <c r="AG214" i="1"/>
  <c r="AH214" i="1"/>
  <c r="CV214" i="1" s="1"/>
  <c r="U214" i="1" s="1"/>
  <c r="AI214" i="1"/>
  <c r="AJ214" i="1"/>
  <c r="CX214" i="1" s="1"/>
  <c r="W214" i="1" s="1"/>
  <c r="CQ214" i="1"/>
  <c r="P214" i="1" s="1"/>
  <c r="CS214" i="1"/>
  <c r="R214" i="1" s="1"/>
  <c r="GK214" i="1" s="1"/>
  <c r="CU214" i="1"/>
  <c r="T214" i="1" s="1"/>
  <c r="CW214" i="1"/>
  <c r="V214" i="1" s="1"/>
  <c r="FR214" i="1"/>
  <c r="GL214" i="1"/>
  <c r="GO214" i="1"/>
  <c r="GP214" i="1"/>
  <c r="GV214" i="1"/>
  <c r="GX214" i="1"/>
  <c r="I215" i="1"/>
  <c r="AC215" i="1"/>
  <c r="CQ215" i="1" s="1"/>
  <c r="P215" i="1" s="1"/>
  <c r="CP215" i="1" s="1"/>
  <c r="O215" i="1" s="1"/>
  <c r="AE215" i="1"/>
  <c r="AD215" i="1" s="1"/>
  <c r="CR215" i="1" s="1"/>
  <c r="Q215" i="1" s="1"/>
  <c r="AF215" i="1"/>
  <c r="AG215" i="1"/>
  <c r="CU215" i="1" s="1"/>
  <c r="T215" i="1" s="1"/>
  <c r="AH215" i="1"/>
  <c r="AI215" i="1"/>
  <c r="CW215" i="1" s="1"/>
  <c r="V215" i="1" s="1"/>
  <c r="AJ215" i="1"/>
  <c r="CT215" i="1"/>
  <c r="S215" i="1" s="1"/>
  <c r="CV215" i="1"/>
  <c r="U215" i="1" s="1"/>
  <c r="CX215" i="1"/>
  <c r="W215" i="1" s="1"/>
  <c r="FR215" i="1"/>
  <c r="GL215" i="1"/>
  <c r="GO215" i="1"/>
  <c r="GP215" i="1"/>
  <c r="GV215" i="1"/>
  <c r="GX215" i="1" s="1"/>
  <c r="I216" i="1"/>
  <c r="AC216" i="1"/>
  <c r="AD216" i="1"/>
  <c r="AB216" i="1" s="1"/>
  <c r="AE216" i="1"/>
  <c r="AF216" i="1"/>
  <c r="CT216" i="1" s="1"/>
  <c r="S216" i="1" s="1"/>
  <c r="AG216" i="1"/>
  <c r="AH216" i="1"/>
  <c r="CV216" i="1" s="1"/>
  <c r="U216" i="1" s="1"/>
  <c r="AI216" i="1"/>
  <c r="AJ216" i="1"/>
  <c r="CX216" i="1" s="1"/>
  <c r="W216" i="1" s="1"/>
  <c r="CQ216" i="1"/>
  <c r="P216" i="1" s="1"/>
  <c r="CS216" i="1"/>
  <c r="R216" i="1" s="1"/>
  <c r="GK216" i="1" s="1"/>
  <c r="CU216" i="1"/>
  <c r="T216" i="1" s="1"/>
  <c r="CW216" i="1"/>
  <c r="V216" i="1" s="1"/>
  <c r="FR216" i="1"/>
  <c r="GL216" i="1"/>
  <c r="GO216" i="1"/>
  <c r="GP216" i="1"/>
  <c r="GV216" i="1"/>
  <c r="GX216" i="1"/>
  <c r="C217" i="1"/>
  <c r="D217" i="1"/>
  <c r="I217" i="1"/>
  <c r="AC217" i="1"/>
  <c r="CQ217" i="1" s="1"/>
  <c r="P217" i="1" s="1"/>
  <c r="AE217" i="1"/>
  <c r="AD217" i="1" s="1"/>
  <c r="CR217" i="1" s="1"/>
  <c r="Q217" i="1" s="1"/>
  <c r="AF217" i="1"/>
  <c r="AG217" i="1"/>
  <c r="CU217" i="1" s="1"/>
  <c r="T217" i="1" s="1"/>
  <c r="AH217" i="1"/>
  <c r="AI217" i="1"/>
  <c r="CW217" i="1" s="1"/>
  <c r="V217" i="1" s="1"/>
  <c r="AJ217" i="1"/>
  <c r="CT217" i="1"/>
  <c r="S217" i="1" s="1"/>
  <c r="CV217" i="1"/>
  <c r="U217" i="1" s="1"/>
  <c r="CX217" i="1"/>
  <c r="W217" i="1" s="1"/>
  <c r="FR217" i="1"/>
  <c r="GL217" i="1"/>
  <c r="GO217" i="1"/>
  <c r="GP217" i="1"/>
  <c r="GV217" i="1"/>
  <c r="GX217" i="1" s="1"/>
  <c r="C218" i="1"/>
  <c r="D218" i="1"/>
  <c r="I218" i="1"/>
  <c r="AC218" i="1"/>
  <c r="AD218" i="1"/>
  <c r="CR218" i="1" s="1"/>
  <c r="Q218" i="1" s="1"/>
  <c r="AE218" i="1"/>
  <c r="AF218" i="1"/>
  <c r="AB218" i="1" s="1"/>
  <c r="AG218" i="1"/>
  <c r="AH218" i="1"/>
  <c r="CV218" i="1" s="1"/>
  <c r="U218" i="1" s="1"/>
  <c r="AI218" i="1"/>
  <c r="AJ218" i="1"/>
  <c r="CX218" i="1" s="1"/>
  <c r="W218" i="1" s="1"/>
  <c r="CQ218" i="1"/>
  <c r="P218" i="1" s="1"/>
  <c r="CS218" i="1"/>
  <c r="R218" i="1" s="1"/>
  <c r="GK218" i="1" s="1"/>
  <c r="CU218" i="1"/>
  <c r="T218" i="1" s="1"/>
  <c r="CW218" i="1"/>
  <c r="V218" i="1" s="1"/>
  <c r="FR218" i="1"/>
  <c r="GL218" i="1"/>
  <c r="GO218" i="1"/>
  <c r="GP218" i="1"/>
  <c r="GV218" i="1"/>
  <c r="GX218" i="1"/>
  <c r="I219" i="1"/>
  <c r="AC219" i="1"/>
  <c r="CQ219" i="1" s="1"/>
  <c r="P219" i="1" s="1"/>
  <c r="AE219" i="1"/>
  <c r="AD219" i="1" s="1"/>
  <c r="CR219" i="1" s="1"/>
  <c r="Q219" i="1" s="1"/>
  <c r="AF219" i="1"/>
  <c r="AG219" i="1"/>
  <c r="CU219" i="1" s="1"/>
  <c r="T219" i="1" s="1"/>
  <c r="AH219" i="1"/>
  <c r="AI219" i="1"/>
  <c r="CW219" i="1" s="1"/>
  <c r="V219" i="1" s="1"/>
  <c r="AJ219" i="1"/>
  <c r="CT219" i="1"/>
  <c r="S219" i="1" s="1"/>
  <c r="CV219" i="1"/>
  <c r="U219" i="1" s="1"/>
  <c r="CX219" i="1"/>
  <c r="W219" i="1" s="1"/>
  <c r="FR219" i="1"/>
  <c r="GL219" i="1"/>
  <c r="GO219" i="1"/>
  <c r="GP219" i="1"/>
  <c r="GV219" i="1"/>
  <c r="GX219" i="1" s="1"/>
  <c r="AC220" i="1"/>
  <c r="AD220" i="1"/>
  <c r="AB220" i="1" s="1"/>
  <c r="AE220" i="1"/>
  <c r="AF220" i="1"/>
  <c r="CT220" i="1" s="1"/>
  <c r="AG220" i="1"/>
  <c r="AH220" i="1"/>
  <c r="CV220" i="1" s="1"/>
  <c r="AI220" i="1"/>
  <c r="AJ220" i="1"/>
  <c r="CX220" i="1" s="1"/>
  <c r="CQ220" i="1"/>
  <c r="CS220" i="1"/>
  <c r="CU220" i="1"/>
  <c r="CW220" i="1"/>
  <c r="FR220" i="1"/>
  <c r="GL220" i="1"/>
  <c r="GO220" i="1"/>
  <c r="GP220" i="1"/>
  <c r="GV220" i="1"/>
  <c r="I221" i="1"/>
  <c r="AC221" i="1"/>
  <c r="AE221" i="1"/>
  <c r="CS221" i="1" s="1"/>
  <c r="R221" i="1" s="1"/>
  <c r="GK221" i="1" s="1"/>
  <c r="AF221" i="1"/>
  <c r="AG221" i="1"/>
  <c r="CU221" i="1" s="1"/>
  <c r="T221" i="1" s="1"/>
  <c r="AH221" i="1"/>
  <c r="AI221" i="1"/>
  <c r="CW221" i="1" s="1"/>
  <c r="V221" i="1" s="1"/>
  <c r="AJ221" i="1"/>
  <c r="CT221" i="1"/>
  <c r="S221" i="1" s="1"/>
  <c r="CV221" i="1"/>
  <c r="U221" i="1" s="1"/>
  <c r="CX221" i="1"/>
  <c r="W221" i="1" s="1"/>
  <c r="FR221" i="1"/>
  <c r="GL221" i="1"/>
  <c r="GO221" i="1"/>
  <c r="GP221" i="1"/>
  <c r="GV221" i="1"/>
  <c r="GX221" i="1" s="1"/>
  <c r="I222" i="1"/>
  <c r="AC222" i="1"/>
  <c r="AD222" i="1"/>
  <c r="CR222" i="1" s="1"/>
  <c r="Q222" i="1" s="1"/>
  <c r="AE222" i="1"/>
  <c r="AF222" i="1"/>
  <c r="AB222" i="1" s="1"/>
  <c r="AG222" i="1"/>
  <c r="AH222" i="1"/>
  <c r="CV222" i="1" s="1"/>
  <c r="U222" i="1" s="1"/>
  <c r="AI222" i="1"/>
  <c r="AJ222" i="1"/>
  <c r="CX222" i="1" s="1"/>
  <c r="W222" i="1" s="1"/>
  <c r="CQ222" i="1"/>
  <c r="P222" i="1" s="1"/>
  <c r="CS222" i="1"/>
  <c r="R222" i="1" s="1"/>
  <c r="GK222" i="1" s="1"/>
  <c r="CU222" i="1"/>
  <c r="T222" i="1" s="1"/>
  <c r="CW222" i="1"/>
  <c r="V222" i="1" s="1"/>
  <c r="FR222" i="1"/>
  <c r="GL222" i="1"/>
  <c r="GO222" i="1"/>
  <c r="GP222" i="1"/>
  <c r="GV222" i="1"/>
  <c r="GX222" i="1"/>
  <c r="C223" i="1"/>
  <c r="D223" i="1"/>
  <c r="I223" i="1"/>
  <c r="S223" i="1"/>
  <c r="AC223" i="1"/>
  <c r="AE223" i="1"/>
  <c r="CS223" i="1" s="1"/>
  <c r="R223" i="1" s="1"/>
  <c r="GK223" i="1" s="1"/>
  <c r="AF223" i="1"/>
  <c r="AG223" i="1"/>
  <c r="CU223" i="1" s="1"/>
  <c r="T223" i="1" s="1"/>
  <c r="AH223" i="1"/>
  <c r="AI223" i="1"/>
  <c r="CW223" i="1" s="1"/>
  <c r="V223" i="1" s="1"/>
  <c r="AJ223" i="1"/>
  <c r="CT223" i="1"/>
  <c r="CV223" i="1"/>
  <c r="U223" i="1" s="1"/>
  <c r="CX223" i="1"/>
  <c r="W223" i="1" s="1"/>
  <c r="FR223" i="1"/>
  <c r="GL223" i="1"/>
  <c r="GO223" i="1"/>
  <c r="GP223" i="1"/>
  <c r="GV223" i="1"/>
  <c r="GX223" i="1" s="1"/>
  <c r="C224" i="1"/>
  <c r="D224" i="1"/>
  <c r="I224" i="1"/>
  <c r="P224" i="1"/>
  <c r="AC224" i="1"/>
  <c r="AD224" i="1"/>
  <c r="AE224" i="1"/>
  <c r="AF224" i="1"/>
  <c r="CT224" i="1" s="1"/>
  <c r="S224" i="1" s="1"/>
  <c r="CZ224" i="1" s="1"/>
  <c r="Y224" i="1" s="1"/>
  <c r="AG224" i="1"/>
  <c r="AH224" i="1"/>
  <c r="CV224" i="1" s="1"/>
  <c r="U224" i="1" s="1"/>
  <c r="AI224" i="1"/>
  <c r="AJ224" i="1"/>
  <c r="CX224" i="1" s="1"/>
  <c r="W224" i="1" s="1"/>
  <c r="CQ224" i="1"/>
  <c r="CS224" i="1"/>
  <c r="R224" i="1" s="1"/>
  <c r="GK224" i="1" s="1"/>
  <c r="CU224" i="1"/>
  <c r="T224" i="1" s="1"/>
  <c r="CW224" i="1"/>
  <c r="V224" i="1" s="1"/>
  <c r="FR224" i="1"/>
  <c r="GL224" i="1"/>
  <c r="GO224" i="1"/>
  <c r="GP224" i="1"/>
  <c r="GV224" i="1"/>
  <c r="GX224" i="1"/>
  <c r="C225" i="1"/>
  <c r="D225" i="1"/>
  <c r="I225" i="1"/>
  <c r="AC225" i="1"/>
  <c r="CQ225" i="1" s="1"/>
  <c r="P225" i="1" s="1"/>
  <c r="AE225" i="1"/>
  <c r="AF225" i="1"/>
  <c r="AG225" i="1"/>
  <c r="CU225" i="1" s="1"/>
  <c r="T225" i="1" s="1"/>
  <c r="AH225" i="1"/>
  <c r="AI225" i="1"/>
  <c r="CW225" i="1" s="1"/>
  <c r="V225" i="1" s="1"/>
  <c r="AJ225" i="1"/>
  <c r="CT225" i="1"/>
  <c r="S225" i="1" s="1"/>
  <c r="CV225" i="1"/>
  <c r="U225" i="1" s="1"/>
  <c r="CX225" i="1"/>
  <c r="W225" i="1" s="1"/>
  <c r="FR225" i="1"/>
  <c r="GL225" i="1"/>
  <c r="GO225" i="1"/>
  <c r="GP225" i="1"/>
  <c r="GV225" i="1"/>
  <c r="GX225" i="1" s="1"/>
  <c r="C226" i="1"/>
  <c r="D226" i="1"/>
  <c r="I226" i="1"/>
  <c r="V226" i="1"/>
  <c r="AC226" i="1"/>
  <c r="AD226" i="1"/>
  <c r="CR226" i="1" s="1"/>
  <c r="Q226" i="1" s="1"/>
  <c r="AE226" i="1"/>
  <c r="AF226" i="1"/>
  <c r="CT226" i="1" s="1"/>
  <c r="AG226" i="1"/>
  <c r="AH226" i="1"/>
  <c r="CV226" i="1" s="1"/>
  <c r="U226" i="1" s="1"/>
  <c r="AI226" i="1"/>
  <c r="AJ226" i="1"/>
  <c r="CX226" i="1" s="1"/>
  <c r="CQ226" i="1"/>
  <c r="P226" i="1" s="1"/>
  <c r="CS226" i="1"/>
  <c r="R226" i="1" s="1"/>
  <c r="GK226" i="1" s="1"/>
  <c r="CU226" i="1"/>
  <c r="T226" i="1" s="1"/>
  <c r="CW226" i="1"/>
  <c r="FR226" i="1"/>
  <c r="FQ236" i="1" s="1"/>
  <c r="GL226" i="1"/>
  <c r="GO226" i="1"/>
  <c r="GP226" i="1"/>
  <c r="GV226" i="1"/>
  <c r="GX226" i="1"/>
  <c r="C227" i="1"/>
  <c r="D227" i="1"/>
  <c r="I227" i="1"/>
  <c r="W227" i="1"/>
  <c r="AC227" i="1"/>
  <c r="AE227" i="1"/>
  <c r="CS227" i="1" s="1"/>
  <c r="R227" i="1" s="1"/>
  <c r="AF227" i="1"/>
  <c r="AG227" i="1"/>
  <c r="CU227" i="1" s="1"/>
  <c r="T227" i="1" s="1"/>
  <c r="AH227" i="1"/>
  <c r="AI227" i="1"/>
  <c r="CW227" i="1" s="1"/>
  <c r="V227" i="1" s="1"/>
  <c r="AJ227" i="1"/>
  <c r="CT227" i="1"/>
  <c r="S227" i="1" s="1"/>
  <c r="CV227" i="1"/>
  <c r="U227" i="1" s="1"/>
  <c r="CX227" i="1"/>
  <c r="FR227" i="1"/>
  <c r="GK227" i="1"/>
  <c r="GL227" i="1"/>
  <c r="GO227" i="1"/>
  <c r="GP227" i="1"/>
  <c r="GV227" i="1"/>
  <c r="GX227" i="1" s="1"/>
  <c r="C228" i="1"/>
  <c r="D228" i="1"/>
  <c r="I228" i="1"/>
  <c r="P228" i="1"/>
  <c r="AC228" i="1"/>
  <c r="AD228" i="1"/>
  <c r="AE228" i="1"/>
  <c r="AF228" i="1"/>
  <c r="CT228" i="1" s="1"/>
  <c r="S228" i="1" s="1"/>
  <c r="AG228" i="1"/>
  <c r="AH228" i="1"/>
  <c r="CV228" i="1" s="1"/>
  <c r="U228" i="1" s="1"/>
  <c r="AI228" i="1"/>
  <c r="AJ228" i="1"/>
  <c r="CX228" i="1" s="1"/>
  <c r="W228" i="1" s="1"/>
  <c r="CQ228" i="1"/>
  <c r="CS228" i="1"/>
  <c r="R228" i="1" s="1"/>
  <c r="GK228" i="1" s="1"/>
  <c r="CU228" i="1"/>
  <c r="T228" i="1" s="1"/>
  <c r="CW228" i="1"/>
  <c r="V228" i="1" s="1"/>
  <c r="FR228" i="1"/>
  <c r="GL228" i="1"/>
  <c r="GO228" i="1"/>
  <c r="GP228" i="1"/>
  <c r="FV236" i="1" s="1"/>
  <c r="GV228" i="1"/>
  <c r="GX228" i="1"/>
  <c r="C229" i="1"/>
  <c r="D229" i="1"/>
  <c r="R229" i="1"/>
  <c r="GK229" i="1" s="1"/>
  <c r="T229" i="1"/>
  <c r="AC229" i="1"/>
  <c r="AD229" i="1"/>
  <c r="CR229" i="1" s="1"/>
  <c r="Q229" i="1" s="1"/>
  <c r="AE229" i="1"/>
  <c r="AF229" i="1"/>
  <c r="CT229" i="1" s="1"/>
  <c r="S229" i="1" s="1"/>
  <c r="CZ229" i="1" s="1"/>
  <c r="Y229" i="1" s="1"/>
  <c r="AG229" i="1"/>
  <c r="AH229" i="1"/>
  <c r="CV229" i="1" s="1"/>
  <c r="U229" i="1" s="1"/>
  <c r="AI229" i="1"/>
  <c r="AJ229" i="1"/>
  <c r="CX229" i="1" s="1"/>
  <c r="W229" i="1" s="1"/>
  <c r="CQ229" i="1"/>
  <c r="P229" i="1" s="1"/>
  <c r="CS229" i="1"/>
  <c r="CU229" i="1"/>
  <c r="CW229" i="1"/>
  <c r="V229" i="1" s="1"/>
  <c r="FR229" i="1"/>
  <c r="GL229" i="1"/>
  <c r="GO229" i="1"/>
  <c r="GP229" i="1"/>
  <c r="GV229" i="1"/>
  <c r="GX229" i="1"/>
  <c r="C230" i="1"/>
  <c r="D230" i="1"/>
  <c r="R230" i="1"/>
  <c r="GK230" i="1" s="1"/>
  <c r="T230" i="1"/>
  <c r="AC230" i="1"/>
  <c r="AD230" i="1"/>
  <c r="CR230" i="1" s="1"/>
  <c r="Q230" i="1" s="1"/>
  <c r="AE230" i="1"/>
  <c r="AF230" i="1"/>
  <c r="CT230" i="1" s="1"/>
  <c r="S230" i="1" s="1"/>
  <c r="CZ230" i="1" s="1"/>
  <c r="Y230" i="1" s="1"/>
  <c r="AG230" i="1"/>
  <c r="AH230" i="1"/>
  <c r="CV230" i="1" s="1"/>
  <c r="U230" i="1" s="1"/>
  <c r="AI230" i="1"/>
  <c r="AJ230" i="1"/>
  <c r="CX230" i="1" s="1"/>
  <c r="W230" i="1" s="1"/>
  <c r="CQ230" i="1"/>
  <c r="P230" i="1" s="1"/>
  <c r="CP230" i="1" s="1"/>
  <c r="O230" i="1" s="1"/>
  <c r="CS230" i="1"/>
  <c r="CU230" i="1"/>
  <c r="CW230" i="1"/>
  <c r="V230" i="1" s="1"/>
  <c r="FR230" i="1"/>
  <c r="GL230" i="1"/>
  <c r="GO230" i="1"/>
  <c r="GP230" i="1"/>
  <c r="GV230" i="1"/>
  <c r="GX230" i="1"/>
  <c r="I231" i="1"/>
  <c r="S231" i="1"/>
  <c r="U231" i="1"/>
  <c r="AC231" i="1"/>
  <c r="AE231" i="1"/>
  <c r="AF231" i="1"/>
  <c r="AG231" i="1"/>
  <c r="CU231" i="1" s="1"/>
  <c r="T231" i="1" s="1"/>
  <c r="AH231" i="1"/>
  <c r="AI231" i="1"/>
  <c r="CW231" i="1" s="1"/>
  <c r="V231" i="1" s="1"/>
  <c r="AJ231" i="1"/>
  <c r="CT231" i="1"/>
  <c r="CV231" i="1"/>
  <c r="CX231" i="1"/>
  <c r="W231" i="1" s="1"/>
  <c r="FR231" i="1"/>
  <c r="GL231" i="1"/>
  <c r="GO231" i="1"/>
  <c r="GP231" i="1"/>
  <c r="GV231" i="1"/>
  <c r="GX231" i="1" s="1"/>
  <c r="I232" i="1"/>
  <c r="P232" i="1" s="1"/>
  <c r="V232" i="1"/>
  <c r="AC232" i="1"/>
  <c r="AD232" i="1"/>
  <c r="CR232" i="1" s="1"/>
  <c r="Q232" i="1" s="1"/>
  <c r="AE232" i="1"/>
  <c r="AF232" i="1"/>
  <c r="CT232" i="1" s="1"/>
  <c r="AG232" i="1"/>
  <c r="AH232" i="1"/>
  <c r="CV232" i="1" s="1"/>
  <c r="U232" i="1" s="1"/>
  <c r="AI232" i="1"/>
  <c r="AJ232" i="1"/>
  <c r="CX232" i="1" s="1"/>
  <c r="CQ232" i="1"/>
  <c r="CS232" i="1"/>
  <c r="R232" i="1" s="1"/>
  <c r="GK232" i="1" s="1"/>
  <c r="CU232" i="1"/>
  <c r="T232" i="1" s="1"/>
  <c r="CW232" i="1"/>
  <c r="FR232" i="1"/>
  <c r="GL232" i="1"/>
  <c r="GO232" i="1"/>
  <c r="GP232" i="1"/>
  <c r="GV232" i="1"/>
  <c r="I233" i="1"/>
  <c r="W233" i="1"/>
  <c r="AC233" i="1"/>
  <c r="AE233" i="1"/>
  <c r="AF233" i="1"/>
  <c r="AG233" i="1"/>
  <c r="CU233" i="1" s="1"/>
  <c r="T233" i="1" s="1"/>
  <c r="AH233" i="1"/>
  <c r="AI233" i="1"/>
  <c r="CW233" i="1" s="1"/>
  <c r="V233" i="1" s="1"/>
  <c r="AJ233" i="1"/>
  <c r="CT233" i="1"/>
  <c r="S233" i="1" s="1"/>
  <c r="CV233" i="1"/>
  <c r="U233" i="1" s="1"/>
  <c r="CX233" i="1"/>
  <c r="FR233" i="1"/>
  <c r="GL233" i="1"/>
  <c r="GO233" i="1"/>
  <c r="GP233" i="1"/>
  <c r="GV233" i="1"/>
  <c r="GX233" i="1" s="1"/>
  <c r="I234" i="1"/>
  <c r="R234" i="1"/>
  <c r="GK234" i="1" s="1"/>
  <c r="T234" i="1"/>
  <c r="AC234" i="1"/>
  <c r="AD234" i="1"/>
  <c r="CR234" i="1" s="1"/>
  <c r="Q234" i="1" s="1"/>
  <c r="AE234" i="1"/>
  <c r="AF234" i="1"/>
  <c r="CT234" i="1" s="1"/>
  <c r="S234" i="1" s="1"/>
  <c r="CZ234" i="1" s="1"/>
  <c r="Y234" i="1" s="1"/>
  <c r="AG234" i="1"/>
  <c r="AH234" i="1"/>
  <c r="CV234" i="1" s="1"/>
  <c r="U234" i="1" s="1"/>
  <c r="AI234" i="1"/>
  <c r="AJ234" i="1"/>
  <c r="CX234" i="1" s="1"/>
  <c r="W234" i="1" s="1"/>
  <c r="CQ234" i="1"/>
  <c r="P234" i="1" s="1"/>
  <c r="CP234" i="1" s="1"/>
  <c r="O234" i="1" s="1"/>
  <c r="CS234" i="1"/>
  <c r="CU234" i="1"/>
  <c r="CW234" i="1"/>
  <c r="V234" i="1" s="1"/>
  <c r="FR234" i="1"/>
  <c r="GL234" i="1"/>
  <c r="GO234" i="1"/>
  <c r="GP234" i="1"/>
  <c r="GV234" i="1"/>
  <c r="GX234" i="1"/>
  <c r="B236" i="1"/>
  <c r="B195" i="1" s="1"/>
  <c r="C236" i="1"/>
  <c r="C195" i="1" s="1"/>
  <c r="D236" i="1"/>
  <c r="D195" i="1" s="1"/>
  <c r="F236" i="1"/>
  <c r="F195" i="1" s="1"/>
  <c r="G236" i="1"/>
  <c r="G195" i="1" s="1"/>
  <c r="AO236" i="1"/>
  <c r="AO195" i="1" s="1"/>
  <c r="BX236" i="1"/>
  <c r="BX195" i="1" s="1"/>
  <c r="BY236" i="1"/>
  <c r="BY195" i="1" s="1"/>
  <c r="BZ236" i="1"/>
  <c r="BZ195" i="1" s="1"/>
  <c r="CC236" i="1"/>
  <c r="CC195" i="1" s="1"/>
  <c r="CD236" i="1"/>
  <c r="CD195" i="1" s="1"/>
  <c r="CG236" i="1"/>
  <c r="CG195" i="1" s="1"/>
  <c r="CK236" i="1"/>
  <c r="CK195" i="1" s="1"/>
  <c r="CL236" i="1"/>
  <c r="CL195" i="1" s="1"/>
  <c r="EG236" i="1"/>
  <c r="FP236" i="1"/>
  <c r="FP195" i="1" s="1"/>
  <c r="FR236" i="1"/>
  <c r="FR195" i="1" s="1"/>
  <c r="FU236" i="1"/>
  <c r="FU195" i="1" s="1"/>
  <c r="FY236" i="1"/>
  <c r="FY195" i="1" s="1"/>
  <c r="GC236" i="1"/>
  <c r="GC195" i="1" s="1"/>
  <c r="GD236" i="1"/>
  <c r="GD195" i="1" s="1"/>
  <c r="F240" i="1"/>
  <c r="D268" i="1"/>
  <c r="E270" i="1"/>
  <c r="Z270" i="1"/>
  <c r="AA270" i="1"/>
  <c r="AM270" i="1"/>
  <c r="AN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CM270" i="1"/>
  <c r="CN270" i="1"/>
  <c r="CO270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R270" i="1"/>
  <c r="DS270" i="1"/>
  <c r="EE270" i="1"/>
  <c r="EF270" i="1"/>
  <c r="EV270" i="1"/>
  <c r="EW270" i="1"/>
  <c r="EX270" i="1"/>
  <c r="EY270" i="1"/>
  <c r="EZ270" i="1"/>
  <c r="FA270" i="1"/>
  <c r="FB270" i="1"/>
  <c r="FC270" i="1"/>
  <c r="FD270" i="1"/>
  <c r="FE270" i="1"/>
  <c r="FF270" i="1"/>
  <c r="FG270" i="1"/>
  <c r="FH270" i="1"/>
  <c r="FI270" i="1"/>
  <c r="FJ270" i="1"/>
  <c r="FK270" i="1"/>
  <c r="FL270" i="1"/>
  <c r="FM270" i="1"/>
  <c r="FN270" i="1"/>
  <c r="FO270" i="1"/>
  <c r="GE270" i="1"/>
  <c r="GF270" i="1"/>
  <c r="GG270" i="1"/>
  <c r="GH270" i="1"/>
  <c r="GI270" i="1"/>
  <c r="GJ270" i="1"/>
  <c r="GK270" i="1"/>
  <c r="GL270" i="1"/>
  <c r="GM270" i="1"/>
  <c r="GN270" i="1"/>
  <c r="GO270" i="1"/>
  <c r="GP270" i="1"/>
  <c r="GQ270" i="1"/>
  <c r="GR270" i="1"/>
  <c r="GS270" i="1"/>
  <c r="GT270" i="1"/>
  <c r="GU270" i="1"/>
  <c r="GV270" i="1"/>
  <c r="GW270" i="1"/>
  <c r="GX270" i="1"/>
  <c r="C272" i="1"/>
  <c r="D272" i="1"/>
  <c r="I272" i="1"/>
  <c r="AC272" i="1"/>
  <c r="CQ272" i="1" s="1"/>
  <c r="AE272" i="1"/>
  <c r="AD272" i="1" s="1"/>
  <c r="AB272" i="1" s="1"/>
  <c r="AF272" i="1"/>
  <c r="AG272" i="1"/>
  <c r="CU272" i="1" s="1"/>
  <c r="AH272" i="1"/>
  <c r="AI272" i="1"/>
  <c r="CW272" i="1" s="1"/>
  <c r="V272" i="1" s="1"/>
  <c r="AJ272" i="1"/>
  <c r="CX272" i="1" s="1"/>
  <c r="W272" i="1" s="1"/>
  <c r="CS272" i="1"/>
  <c r="R272" i="1" s="1"/>
  <c r="GK272" i="1" s="1"/>
  <c r="CT272" i="1"/>
  <c r="S272" i="1" s="1"/>
  <c r="CV272" i="1"/>
  <c r="U272" i="1" s="1"/>
  <c r="FR272" i="1"/>
  <c r="GL272" i="1"/>
  <c r="GO272" i="1"/>
  <c r="GP272" i="1"/>
  <c r="GV272" i="1"/>
  <c r="GX272" i="1" s="1"/>
  <c r="C273" i="1"/>
  <c r="D273" i="1"/>
  <c r="I273" i="1"/>
  <c r="AC273" i="1"/>
  <c r="AB273" i="1" s="1"/>
  <c r="AD273" i="1"/>
  <c r="CR273" i="1" s="1"/>
  <c r="Q273" i="1" s="1"/>
  <c r="AE273" i="1"/>
  <c r="AF273" i="1"/>
  <c r="AG273" i="1"/>
  <c r="CU273" i="1" s="1"/>
  <c r="T273" i="1" s="1"/>
  <c r="AH273" i="1"/>
  <c r="CV273" i="1" s="1"/>
  <c r="U273" i="1" s="1"/>
  <c r="AI273" i="1"/>
  <c r="AJ273" i="1"/>
  <c r="CS273" i="1"/>
  <c r="R273" i="1" s="1"/>
  <c r="GK273" i="1" s="1"/>
  <c r="CT273" i="1"/>
  <c r="S273" i="1" s="1"/>
  <c r="CW273" i="1"/>
  <c r="V273" i="1" s="1"/>
  <c r="CX273" i="1"/>
  <c r="W273" i="1" s="1"/>
  <c r="FR273" i="1"/>
  <c r="GL273" i="1"/>
  <c r="GO273" i="1"/>
  <c r="GP273" i="1"/>
  <c r="GV273" i="1"/>
  <c r="C274" i="1"/>
  <c r="D274" i="1"/>
  <c r="I274" i="1"/>
  <c r="CX519" i="3" s="1"/>
  <c r="AC274" i="1"/>
  <c r="AB274" i="1" s="1"/>
  <c r="AD274" i="1"/>
  <c r="CR274" i="1" s="1"/>
  <c r="Q274" i="1" s="1"/>
  <c r="AE274" i="1"/>
  <c r="CS274" i="1" s="1"/>
  <c r="R274" i="1" s="1"/>
  <c r="GK274" i="1" s="1"/>
  <c r="AF274" i="1"/>
  <c r="AG274" i="1"/>
  <c r="AH274" i="1"/>
  <c r="CV274" i="1" s="1"/>
  <c r="U274" i="1" s="1"/>
  <c r="AI274" i="1"/>
  <c r="CW274" i="1" s="1"/>
  <c r="V274" i="1" s="1"/>
  <c r="AJ274" i="1"/>
  <c r="CQ274" i="1"/>
  <c r="P274" i="1" s="1"/>
  <c r="CP274" i="1" s="1"/>
  <c r="O274" i="1" s="1"/>
  <c r="CT274" i="1"/>
  <c r="S274" i="1" s="1"/>
  <c r="CU274" i="1"/>
  <c r="T274" i="1" s="1"/>
  <c r="CX274" i="1"/>
  <c r="W274" i="1" s="1"/>
  <c r="FR274" i="1"/>
  <c r="GL274" i="1"/>
  <c r="GO274" i="1"/>
  <c r="GP274" i="1"/>
  <c r="GV274" i="1"/>
  <c r="GX274" i="1" s="1"/>
  <c r="C275" i="1"/>
  <c r="D275" i="1"/>
  <c r="I275" i="1"/>
  <c r="CX520" i="3" s="1"/>
  <c r="AC275" i="1"/>
  <c r="AE275" i="1"/>
  <c r="AD275" i="1" s="1"/>
  <c r="AF275" i="1"/>
  <c r="CT275" i="1" s="1"/>
  <c r="S275" i="1" s="1"/>
  <c r="AG275" i="1"/>
  <c r="AH275" i="1"/>
  <c r="AI275" i="1"/>
  <c r="CW275" i="1" s="1"/>
  <c r="V275" i="1" s="1"/>
  <c r="AJ275" i="1"/>
  <c r="CX275" i="1" s="1"/>
  <c r="W275" i="1" s="1"/>
  <c r="CQ275" i="1"/>
  <c r="P275" i="1" s="1"/>
  <c r="CU275" i="1"/>
  <c r="T275" i="1" s="1"/>
  <c r="CV275" i="1"/>
  <c r="U275" i="1" s="1"/>
  <c r="FR275" i="1"/>
  <c r="GL275" i="1"/>
  <c r="GO275" i="1"/>
  <c r="GP275" i="1"/>
  <c r="GV275" i="1"/>
  <c r="GX275" i="1" s="1"/>
  <c r="C276" i="1"/>
  <c r="D276" i="1"/>
  <c r="AC276" i="1"/>
  <c r="AB276" i="1" s="1"/>
  <c r="AD276" i="1"/>
  <c r="CR276" i="1" s="1"/>
  <c r="Q276" i="1" s="1"/>
  <c r="AE276" i="1"/>
  <c r="AF276" i="1"/>
  <c r="AG276" i="1"/>
  <c r="CU276" i="1" s="1"/>
  <c r="T276" i="1" s="1"/>
  <c r="AH276" i="1"/>
  <c r="CV276" i="1" s="1"/>
  <c r="U276" i="1" s="1"/>
  <c r="AI276" i="1"/>
  <c r="AJ276" i="1"/>
  <c r="CS276" i="1"/>
  <c r="R276" i="1" s="1"/>
  <c r="GK276" i="1" s="1"/>
  <c r="CT276" i="1"/>
  <c r="S276" i="1" s="1"/>
  <c r="CW276" i="1"/>
  <c r="V276" i="1" s="1"/>
  <c r="CX276" i="1"/>
  <c r="W276" i="1" s="1"/>
  <c r="FR276" i="1"/>
  <c r="GL276" i="1"/>
  <c r="GN276" i="1"/>
  <c r="GP276" i="1"/>
  <c r="GV276" i="1"/>
  <c r="GX276" i="1"/>
  <c r="C277" i="1"/>
  <c r="D277" i="1"/>
  <c r="AC277" i="1"/>
  <c r="AE277" i="1"/>
  <c r="AD277" i="1" s="1"/>
  <c r="AF277" i="1"/>
  <c r="CT277" i="1" s="1"/>
  <c r="S277" i="1" s="1"/>
  <c r="AG277" i="1"/>
  <c r="AH277" i="1"/>
  <c r="AI277" i="1"/>
  <c r="CW277" i="1" s="1"/>
  <c r="V277" i="1" s="1"/>
  <c r="AJ277" i="1"/>
  <c r="CX277" i="1" s="1"/>
  <c r="W277" i="1" s="1"/>
  <c r="CQ277" i="1"/>
  <c r="P277" i="1" s="1"/>
  <c r="CU277" i="1"/>
  <c r="T277" i="1" s="1"/>
  <c r="CV277" i="1"/>
  <c r="U277" i="1" s="1"/>
  <c r="FR277" i="1"/>
  <c r="GL277" i="1"/>
  <c r="GN277" i="1"/>
  <c r="GP277" i="1"/>
  <c r="GV277" i="1"/>
  <c r="GX277" i="1" s="1"/>
  <c r="C278" i="1"/>
  <c r="D278" i="1"/>
  <c r="AC278" i="1"/>
  <c r="AB278" i="1" s="1"/>
  <c r="AD278" i="1"/>
  <c r="CR278" i="1" s="1"/>
  <c r="Q278" i="1" s="1"/>
  <c r="AE278" i="1"/>
  <c r="AF278" i="1"/>
  <c r="AG278" i="1"/>
  <c r="CU278" i="1" s="1"/>
  <c r="T278" i="1" s="1"/>
  <c r="AH278" i="1"/>
  <c r="CV278" i="1" s="1"/>
  <c r="U278" i="1" s="1"/>
  <c r="AI278" i="1"/>
  <c r="AJ278" i="1"/>
  <c r="CS278" i="1"/>
  <c r="R278" i="1" s="1"/>
  <c r="CT278" i="1"/>
  <c r="S278" i="1" s="1"/>
  <c r="CW278" i="1"/>
  <c r="V278" i="1" s="1"/>
  <c r="CX278" i="1"/>
  <c r="W278" i="1" s="1"/>
  <c r="FR278" i="1"/>
  <c r="GK278" i="1"/>
  <c r="GL278" i="1"/>
  <c r="GN278" i="1"/>
  <c r="GP278" i="1"/>
  <c r="GV278" i="1"/>
  <c r="GX278" i="1"/>
  <c r="C279" i="1"/>
  <c r="D279" i="1"/>
  <c r="AC279" i="1"/>
  <c r="AE279" i="1"/>
  <c r="AF279" i="1"/>
  <c r="CT279" i="1" s="1"/>
  <c r="S279" i="1" s="1"/>
  <c r="AG279" i="1"/>
  <c r="AH279" i="1"/>
  <c r="AI279" i="1"/>
  <c r="CW279" i="1" s="1"/>
  <c r="V279" i="1" s="1"/>
  <c r="AJ279" i="1"/>
  <c r="CX279" i="1" s="1"/>
  <c r="W279" i="1" s="1"/>
  <c r="CQ279" i="1"/>
  <c r="P279" i="1" s="1"/>
  <c r="CU279" i="1"/>
  <c r="T279" i="1" s="1"/>
  <c r="CV279" i="1"/>
  <c r="U279" i="1" s="1"/>
  <c r="FR279" i="1"/>
  <c r="GL279" i="1"/>
  <c r="GN279" i="1"/>
  <c r="GP279" i="1"/>
  <c r="GV279" i="1"/>
  <c r="GX279" i="1" s="1"/>
  <c r="C280" i="1"/>
  <c r="D280" i="1"/>
  <c r="AC280" i="1"/>
  <c r="AD280" i="1"/>
  <c r="CR280" i="1" s="1"/>
  <c r="Q280" i="1" s="1"/>
  <c r="AE280" i="1"/>
  <c r="AF280" i="1"/>
  <c r="AG280" i="1"/>
  <c r="CU280" i="1" s="1"/>
  <c r="T280" i="1" s="1"/>
  <c r="AH280" i="1"/>
  <c r="CV280" i="1" s="1"/>
  <c r="U280" i="1" s="1"/>
  <c r="AI280" i="1"/>
  <c r="AJ280" i="1"/>
  <c r="CS280" i="1"/>
  <c r="R280" i="1" s="1"/>
  <c r="GK280" i="1" s="1"/>
  <c r="CT280" i="1"/>
  <c r="S280" i="1" s="1"/>
  <c r="CW280" i="1"/>
  <c r="V280" i="1" s="1"/>
  <c r="CX280" i="1"/>
  <c r="W280" i="1" s="1"/>
  <c r="FR280" i="1"/>
  <c r="GL280" i="1"/>
  <c r="GN280" i="1"/>
  <c r="GP280" i="1"/>
  <c r="GV280" i="1"/>
  <c r="GX280" i="1"/>
  <c r="C281" i="1"/>
  <c r="D281" i="1"/>
  <c r="AC281" i="1"/>
  <c r="AE281" i="1"/>
  <c r="AF281" i="1"/>
  <c r="CT281" i="1" s="1"/>
  <c r="S281" i="1" s="1"/>
  <c r="AG281" i="1"/>
  <c r="AH281" i="1"/>
  <c r="AI281" i="1"/>
  <c r="CW281" i="1" s="1"/>
  <c r="V281" i="1" s="1"/>
  <c r="AJ281" i="1"/>
  <c r="CX281" i="1" s="1"/>
  <c r="W281" i="1" s="1"/>
  <c r="CQ281" i="1"/>
  <c r="P281" i="1" s="1"/>
  <c r="CU281" i="1"/>
  <c r="T281" i="1" s="1"/>
  <c r="CV281" i="1"/>
  <c r="U281" i="1" s="1"/>
  <c r="FR281" i="1"/>
  <c r="GL281" i="1"/>
  <c r="GN281" i="1"/>
  <c r="GP281" i="1"/>
  <c r="GV281" i="1"/>
  <c r="GX281" i="1" s="1"/>
  <c r="C282" i="1"/>
  <c r="D282" i="1"/>
  <c r="AC282" i="1"/>
  <c r="AD282" i="1"/>
  <c r="CR282" i="1" s="1"/>
  <c r="Q282" i="1" s="1"/>
  <c r="AE282" i="1"/>
  <c r="AF282" i="1"/>
  <c r="AG282" i="1"/>
  <c r="CU282" i="1" s="1"/>
  <c r="T282" i="1" s="1"/>
  <c r="AH282" i="1"/>
  <c r="CV282" i="1" s="1"/>
  <c r="U282" i="1" s="1"/>
  <c r="AI282" i="1"/>
  <c r="AJ282" i="1"/>
  <c r="CS282" i="1"/>
  <c r="R282" i="1" s="1"/>
  <c r="GK282" i="1" s="1"/>
  <c r="CT282" i="1"/>
  <c r="S282" i="1" s="1"/>
  <c r="CW282" i="1"/>
  <c r="V282" i="1" s="1"/>
  <c r="CX282" i="1"/>
  <c r="W282" i="1" s="1"/>
  <c r="FR282" i="1"/>
  <c r="GL282" i="1"/>
  <c r="GN282" i="1"/>
  <c r="GP282" i="1"/>
  <c r="GV282" i="1"/>
  <c r="GX282" i="1"/>
  <c r="C283" i="1"/>
  <c r="D283" i="1"/>
  <c r="AC283" i="1"/>
  <c r="AE283" i="1"/>
  <c r="AF283" i="1"/>
  <c r="CT283" i="1" s="1"/>
  <c r="S283" i="1" s="1"/>
  <c r="AG283" i="1"/>
  <c r="AH283" i="1"/>
  <c r="AI283" i="1"/>
  <c r="CW283" i="1" s="1"/>
  <c r="V283" i="1" s="1"/>
  <c r="AJ283" i="1"/>
  <c r="CX283" i="1" s="1"/>
  <c r="W283" i="1" s="1"/>
  <c r="CQ283" i="1"/>
  <c r="P283" i="1" s="1"/>
  <c r="CU283" i="1"/>
  <c r="T283" i="1" s="1"/>
  <c r="CV283" i="1"/>
  <c r="U283" i="1" s="1"/>
  <c r="FR283" i="1"/>
  <c r="GL283" i="1"/>
  <c r="GN283" i="1"/>
  <c r="GP283" i="1"/>
  <c r="GV283" i="1"/>
  <c r="GX283" i="1" s="1"/>
  <c r="I284" i="1"/>
  <c r="AC284" i="1"/>
  <c r="AB284" i="1" s="1"/>
  <c r="AD284" i="1"/>
  <c r="CR284" i="1" s="1"/>
  <c r="Q284" i="1" s="1"/>
  <c r="AE284" i="1"/>
  <c r="CS284" i="1" s="1"/>
  <c r="R284" i="1" s="1"/>
  <c r="GK284" i="1" s="1"/>
  <c r="AF284" i="1"/>
  <c r="AG284" i="1"/>
  <c r="AH284" i="1"/>
  <c r="CV284" i="1" s="1"/>
  <c r="U284" i="1" s="1"/>
  <c r="AI284" i="1"/>
  <c r="CW284" i="1" s="1"/>
  <c r="V284" i="1" s="1"/>
  <c r="AJ284" i="1"/>
  <c r="CQ284" i="1"/>
  <c r="P284" i="1" s="1"/>
  <c r="CP284" i="1" s="1"/>
  <c r="O284" i="1" s="1"/>
  <c r="CT284" i="1"/>
  <c r="S284" i="1" s="1"/>
  <c r="CZ284" i="1" s="1"/>
  <c r="Y284" i="1" s="1"/>
  <c r="CU284" i="1"/>
  <c r="T284" i="1" s="1"/>
  <c r="CX284" i="1"/>
  <c r="W284" i="1" s="1"/>
  <c r="CY284" i="1"/>
  <c r="X284" i="1" s="1"/>
  <c r="FR284" i="1"/>
  <c r="GL284" i="1"/>
  <c r="GN284" i="1"/>
  <c r="GP284" i="1"/>
  <c r="GV284" i="1"/>
  <c r="GX284" i="1" s="1"/>
  <c r="I285" i="1"/>
  <c r="W285" i="1"/>
  <c r="AC285" i="1"/>
  <c r="AD285" i="1"/>
  <c r="CR285" i="1" s="1"/>
  <c r="Q285" i="1" s="1"/>
  <c r="AE285" i="1"/>
  <c r="AF285" i="1"/>
  <c r="AG285" i="1"/>
  <c r="CU285" i="1" s="1"/>
  <c r="T285" i="1" s="1"/>
  <c r="AH285" i="1"/>
  <c r="CV285" i="1" s="1"/>
  <c r="U285" i="1" s="1"/>
  <c r="AI285" i="1"/>
  <c r="AJ285" i="1"/>
  <c r="CS285" i="1"/>
  <c r="R285" i="1" s="1"/>
  <c r="CT285" i="1"/>
  <c r="S285" i="1" s="1"/>
  <c r="CW285" i="1"/>
  <c r="V285" i="1" s="1"/>
  <c r="CX285" i="1"/>
  <c r="FR285" i="1"/>
  <c r="GK285" i="1"/>
  <c r="GL285" i="1"/>
  <c r="GN285" i="1"/>
  <c r="GP285" i="1"/>
  <c r="GV285" i="1"/>
  <c r="GX285" i="1"/>
  <c r="C286" i="1"/>
  <c r="D286" i="1"/>
  <c r="AC286" i="1"/>
  <c r="AE286" i="1"/>
  <c r="AF286" i="1"/>
  <c r="CT286" i="1" s="1"/>
  <c r="S286" i="1" s="1"/>
  <c r="AG286" i="1"/>
  <c r="AH286" i="1"/>
  <c r="AI286" i="1"/>
  <c r="CW286" i="1" s="1"/>
  <c r="V286" i="1" s="1"/>
  <c r="AJ286" i="1"/>
  <c r="CX286" i="1" s="1"/>
  <c r="W286" i="1" s="1"/>
  <c r="CQ286" i="1"/>
  <c r="P286" i="1" s="1"/>
  <c r="CU286" i="1"/>
  <c r="T286" i="1" s="1"/>
  <c r="CV286" i="1"/>
  <c r="U286" i="1" s="1"/>
  <c r="FR286" i="1"/>
  <c r="GL286" i="1"/>
  <c r="GN286" i="1"/>
  <c r="GP286" i="1"/>
  <c r="GV286" i="1"/>
  <c r="GX286" i="1" s="1"/>
  <c r="C287" i="1"/>
  <c r="D287" i="1"/>
  <c r="R287" i="1"/>
  <c r="AC287" i="1"/>
  <c r="AB287" i="1" s="1"/>
  <c r="AD287" i="1"/>
  <c r="CR287" i="1" s="1"/>
  <c r="Q287" i="1" s="1"/>
  <c r="AE287" i="1"/>
  <c r="AF287" i="1"/>
  <c r="AG287" i="1"/>
  <c r="AH287" i="1"/>
  <c r="CV287" i="1" s="1"/>
  <c r="U287" i="1" s="1"/>
  <c r="AI287" i="1"/>
  <c r="AJ287" i="1"/>
  <c r="CX287" i="1" s="1"/>
  <c r="W287" i="1" s="1"/>
  <c r="CS287" i="1"/>
  <c r="CT287" i="1"/>
  <c r="S287" i="1" s="1"/>
  <c r="CU287" i="1"/>
  <c r="T287" i="1" s="1"/>
  <c r="CW287" i="1"/>
  <c r="V287" i="1" s="1"/>
  <c r="FR287" i="1"/>
  <c r="GK287" i="1"/>
  <c r="GL287" i="1"/>
  <c r="GN287" i="1"/>
  <c r="GP287" i="1"/>
  <c r="GV287" i="1"/>
  <c r="GX287" i="1"/>
  <c r="I288" i="1"/>
  <c r="AC288" i="1"/>
  <c r="CQ288" i="1" s="1"/>
  <c r="AE288" i="1"/>
  <c r="AD288" i="1" s="1"/>
  <c r="CR288" i="1" s="1"/>
  <c r="Q288" i="1" s="1"/>
  <c r="AF288" i="1"/>
  <c r="AB288" i="1" s="1"/>
  <c r="AG288" i="1"/>
  <c r="CU288" i="1" s="1"/>
  <c r="AH288" i="1"/>
  <c r="AI288" i="1"/>
  <c r="CW288" i="1" s="1"/>
  <c r="V288" i="1" s="1"/>
  <c r="AJ288" i="1"/>
  <c r="CX288" i="1" s="1"/>
  <c r="W288" i="1" s="1"/>
  <c r="CS288" i="1"/>
  <c r="R288" i="1" s="1"/>
  <c r="GK288" i="1" s="1"/>
  <c r="CT288" i="1"/>
  <c r="S288" i="1" s="1"/>
  <c r="CV288" i="1"/>
  <c r="U288" i="1" s="1"/>
  <c r="FR288" i="1"/>
  <c r="GL288" i="1"/>
  <c r="GN288" i="1"/>
  <c r="GP288" i="1"/>
  <c r="GV288" i="1"/>
  <c r="GX288" i="1" s="1"/>
  <c r="I289" i="1"/>
  <c r="R289" i="1"/>
  <c r="GK289" i="1" s="1"/>
  <c r="AC289" i="1"/>
  <c r="AD289" i="1"/>
  <c r="AB289" i="1" s="1"/>
  <c r="AE289" i="1"/>
  <c r="AF289" i="1"/>
  <c r="CT289" i="1" s="1"/>
  <c r="S289" i="1" s="1"/>
  <c r="CY289" i="1" s="1"/>
  <c r="X289" i="1" s="1"/>
  <c r="AG289" i="1"/>
  <c r="AH289" i="1"/>
  <c r="CV289" i="1" s="1"/>
  <c r="U289" i="1" s="1"/>
  <c r="AI289" i="1"/>
  <c r="AJ289" i="1"/>
  <c r="CX289" i="1" s="1"/>
  <c r="W289" i="1" s="1"/>
  <c r="CQ289" i="1"/>
  <c r="P289" i="1" s="1"/>
  <c r="CP289" i="1" s="1"/>
  <c r="O289" i="1" s="1"/>
  <c r="CR289" i="1"/>
  <c r="Q289" i="1" s="1"/>
  <c r="CS289" i="1"/>
  <c r="CU289" i="1"/>
  <c r="T289" i="1" s="1"/>
  <c r="CW289" i="1"/>
  <c r="V289" i="1" s="1"/>
  <c r="FR289" i="1"/>
  <c r="GL289" i="1"/>
  <c r="GN289" i="1"/>
  <c r="GP289" i="1"/>
  <c r="GV289" i="1"/>
  <c r="GX289" i="1" s="1"/>
  <c r="I290" i="1"/>
  <c r="U290" i="1"/>
  <c r="AC290" i="1"/>
  <c r="CQ290" i="1" s="1"/>
  <c r="P290" i="1" s="1"/>
  <c r="AE290" i="1"/>
  <c r="CS290" i="1" s="1"/>
  <c r="R290" i="1" s="1"/>
  <c r="AF290" i="1"/>
  <c r="AG290" i="1"/>
  <c r="AH290" i="1"/>
  <c r="AI290" i="1"/>
  <c r="CW290" i="1" s="1"/>
  <c r="V290" i="1" s="1"/>
  <c r="AJ290" i="1"/>
  <c r="CT290" i="1"/>
  <c r="S290" i="1" s="1"/>
  <c r="CU290" i="1"/>
  <c r="T290" i="1" s="1"/>
  <c r="CV290" i="1"/>
  <c r="CX290" i="1"/>
  <c r="W290" i="1" s="1"/>
  <c r="FR290" i="1"/>
  <c r="GK290" i="1"/>
  <c r="GL290" i="1"/>
  <c r="GN290" i="1"/>
  <c r="GP290" i="1"/>
  <c r="GV290" i="1"/>
  <c r="GX290" i="1" s="1"/>
  <c r="I291" i="1"/>
  <c r="R291" i="1"/>
  <c r="AC291" i="1"/>
  <c r="AB291" i="1" s="1"/>
  <c r="AD291" i="1"/>
  <c r="CR291" i="1" s="1"/>
  <c r="Q291" i="1" s="1"/>
  <c r="AE291" i="1"/>
  <c r="AF291" i="1"/>
  <c r="AG291" i="1"/>
  <c r="AH291" i="1"/>
  <c r="CV291" i="1" s="1"/>
  <c r="U291" i="1" s="1"/>
  <c r="AI291" i="1"/>
  <c r="AJ291" i="1"/>
  <c r="CX291" i="1" s="1"/>
  <c r="W291" i="1" s="1"/>
  <c r="CQ291" i="1"/>
  <c r="P291" i="1" s="1"/>
  <c r="CP291" i="1" s="1"/>
  <c r="O291" i="1" s="1"/>
  <c r="CS291" i="1"/>
  <c r="CT291" i="1"/>
  <c r="S291" i="1" s="1"/>
  <c r="CU291" i="1"/>
  <c r="T291" i="1" s="1"/>
  <c r="CW291" i="1"/>
  <c r="V291" i="1" s="1"/>
  <c r="FR291" i="1"/>
  <c r="GK291" i="1"/>
  <c r="GL291" i="1"/>
  <c r="GN291" i="1"/>
  <c r="GP291" i="1"/>
  <c r="GV291" i="1"/>
  <c r="GX291" i="1"/>
  <c r="I292" i="1"/>
  <c r="AB292" i="1"/>
  <c r="AC292" i="1"/>
  <c r="CQ292" i="1" s="1"/>
  <c r="AE292" i="1"/>
  <c r="AD292" i="1" s="1"/>
  <c r="CR292" i="1" s="1"/>
  <c r="Q292" i="1" s="1"/>
  <c r="AF292" i="1"/>
  <c r="AG292" i="1"/>
  <c r="CU292" i="1" s="1"/>
  <c r="T292" i="1" s="1"/>
  <c r="AH292" i="1"/>
  <c r="AI292" i="1"/>
  <c r="CW292" i="1" s="1"/>
  <c r="V292" i="1" s="1"/>
  <c r="AJ292" i="1"/>
  <c r="CX292" i="1" s="1"/>
  <c r="W292" i="1" s="1"/>
  <c r="CS292" i="1"/>
  <c r="R292" i="1" s="1"/>
  <c r="GK292" i="1" s="1"/>
  <c r="CT292" i="1"/>
  <c r="S292" i="1" s="1"/>
  <c r="CV292" i="1"/>
  <c r="U292" i="1" s="1"/>
  <c r="FR292" i="1"/>
  <c r="GL292" i="1"/>
  <c r="GN292" i="1"/>
  <c r="GP292" i="1"/>
  <c r="GV292" i="1"/>
  <c r="GX292" i="1"/>
  <c r="I293" i="1"/>
  <c r="R293" i="1"/>
  <c r="GK293" i="1" s="1"/>
  <c r="AC293" i="1"/>
  <c r="AD293" i="1"/>
  <c r="AB293" i="1" s="1"/>
  <c r="AE293" i="1"/>
  <c r="AF293" i="1"/>
  <c r="CT293" i="1" s="1"/>
  <c r="S293" i="1" s="1"/>
  <c r="CY293" i="1" s="1"/>
  <c r="X293" i="1" s="1"/>
  <c r="AG293" i="1"/>
  <c r="AH293" i="1"/>
  <c r="CV293" i="1" s="1"/>
  <c r="U293" i="1" s="1"/>
  <c r="AI293" i="1"/>
  <c r="AJ293" i="1"/>
  <c r="CX293" i="1" s="1"/>
  <c r="W293" i="1" s="1"/>
  <c r="CQ293" i="1"/>
  <c r="P293" i="1" s="1"/>
  <c r="CP293" i="1" s="1"/>
  <c r="O293" i="1" s="1"/>
  <c r="CR293" i="1"/>
  <c r="Q293" i="1" s="1"/>
  <c r="CS293" i="1"/>
  <c r="CU293" i="1"/>
  <c r="T293" i="1" s="1"/>
  <c r="CW293" i="1"/>
  <c r="V293" i="1" s="1"/>
  <c r="FR293" i="1"/>
  <c r="GL293" i="1"/>
  <c r="GN293" i="1"/>
  <c r="GP293" i="1"/>
  <c r="GV293" i="1"/>
  <c r="GX293" i="1" s="1"/>
  <c r="C294" i="1"/>
  <c r="D294" i="1"/>
  <c r="T294" i="1"/>
  <c r="AC294" i="1"/>
  <c r="AD294" i="1"/>
  <c r="CR294" i="1" s="1"/>
  <c r="Q294" i="1" s="1"/>
  <c r="AE294" i="1"/>
  <c r="AF294" i="1"/>
  <c r="AB294" i="1" s="1"/>
  <c r="AG294" i="1"/>
  <c r="AH294" i="1"/>
  <c r="CV294" i="1" s="1"/>
  <c r="U294" i="1" s="1"/>
  <c r="AI294" i="1"/>
  <c r="AJ294" i="1"/>
  <c r="CX294" i="1" s="1"/>
  <c r="W294" i="1" s="1"/>
  <c r="CQ294" i="1"/>
  <c r="P294" i="1" s="1"/>
  <c r="CP294" i="1" s="1"/>
  <c r="O294" i="1" s="1"/>
  <c r="CS294" i="1"/>
  <c r="R294" i="1" s="1"/>
  <c r="GK294" i="1" s="1"/>
  <c r="CT294" i="1"/>
  <c r="S294" i="1" s="1"/>
  <c r="CU294" i="1"/>
  <c r="CW294" i="1"/>
  <c r="V294" i="1" s="1"/>
  <c r="FR294" i="1"/>
  <c r="GL294" i="1"/>
  <c r="GN294" i="1"/>
  <c r="GP294" i="1"/>
  <c r="GV294" i="1"/>
  <c r="GX294" i="1"/>
  <c r="C295" i="1"/>
  <c r="D295" i="1"/>
  <c r="AC295" i="1"/>
  <c r="AE295" i="1"/>
  <c r="AD295" i="1" s="1"/>
  <c r="AF295" i="1"/>
  <c r="CT295" i="1" s="1"/>
  <c r="S295" i="1" s="1"/>
  <c r="CY295" i="1" s="1"/>
  <c r="X295" i="1" s="1"/>
  <c r="AG295" i="1"/>
  <c r="AH295" i="1"/>
  <c r="AI295" i="1"/>
  <c r="CW295" i="1" s="1"/>
  <c r="V295" i="1" s="1"/>
  <c r="AJ295" i="1"/>
  <c r="CX295" i="1" s="1"/>
  <c r="W295" i="1" s="1"/>
  <c r="CQ295" i="1"/>
  <c r="P295" i="1" s="1"/>
  <c r="CS295" i="1"/>
  <c r="R295" i="1" s="1"/>
  <c r="CU295" i="1"/>
  <c r="T295" i="1" s="1"/>
  <c r="CV295" i="1"/>
  <c r="U295" i="1" s="1"/>
  <c r="FR295" i="1"/>
  <c r="GL295" i="1"/>
  <c r="GN295" i="1"/>
  <c r="GP295" i="1"/>
  <c r="GV295" i="1"/>
  <c r="GX295" i="1"/>
  <c r="I296" i="1"/>
  <c r="T296" i="1"/>
  <c r="AC296" i="1"/>
  <c r="AE296" i="1"/>
  <c r="CS296" i="1" s="1"/>
  <c r="R296" i="1" s="1"/>
  <c r="AF296" i="1"/>
  <c r="AG296" i="1"/>
  <c r="AH296" i="1"/>
  <c r="AI296" i="1"/>
  <c r="CW296" i="1" s="1"/>
  <c r="V296" i="1" s="1"/>
  <c r="AJ296" i="1"/>
  <c r="CQ296" i="1"/>
  <c r="P296" i="1" s="1"/>
  <c r="CT296" i="1"/>
  <c r="S296" i="1" s="1"/>
  <c r="CU296" i="1"/>
  <c r="CV296" i="1"/>
  <c r="U296" i="1" s="1"/>
  <c r="CX296" i="1"/>
  <c r="W296" i="1" s="1"/>
  <c r="FR296" i="1"/>
  <c r="GK296" i="1"/>
  <c r="GL296" i="1"/>
  <c r="GN296" i="1"/>
  <c r="GP296" i="1"/>
  <c r="GV296" i="1"/>
  <c r="GX296" i="1" s="1"/>
  <c r="I297" i="1"/>
  <c r="V297" i="1"/>
  <c r="AC297" i="1"/>
  <c r="AB297" i="1" s="1"/>
  <c r="AD297" i="1"/>
  <c r="CR297" i="1" s="1"/>
  <c r="AE297" i="1"/>
  <c r="AF297" i="1"/>
  <c r="AG297" i="1"/>
  <c r="AH297" i="1"/>
  <c r="CV297" i="1" s="1"/>
  <c r="AI297" i="1"/>
  <c r="AJ297" i="1"/>
  <c r="CX297" i="1" s="1"/>
  <c r="W297" i="1" s="1"/>
  <c r="CS297" i="1"/>
  <c r="R297" i="1" s="1"/>
  <c r="GK297" i="1" s="1"/>
  <c r="CT297" i="1"/>
  <c r="S297" i="1" s="1"/>
  <c r="CU297" i="1"/>
  <c r="T297" i="1" s="1"/>
  <c r="CW297" i="1"/>
  <c r="FR297" i="1"/>
  <c r="GL297" i="1"/>
  <c r="GN297" i="1"/>
  <c r="GP297" i="1"/>
  <c r="GV297" i="1"/>
  <c r="GX297" i="1"/>
  <c r="C298" i="1"/>
  <c r="D298" i="1"/>
  <c r="I298" i="1"/>
  <c r="U298" i="1"/>
  <c r="AC298" i="1"/>
  <c r="CQ298" i="1" s="1"/>
  <c r="P298" i="1" s="1"/>
  <c r="AE298" i="1"/>
  <c r="CS298" i="1" s="1"/>
  <c r="R298" i="1" s="1"/>
  <c r="AF298" i="1"/>
  <c r="AG298" i="1"/>
  <c r="AH298" i="1"/>
  <c r="AI298" i="1"/>
  <c r="CW298" i="1" s="1"/>
  <c r="V298" i="1" s="1"/>
  <c r="AJ298" i="1"/>
  <c r="CT298" i="1"/>
  <c r="S298" i="1" s="1"/>
  <c r="CU298" i="1"/>
  <c r="T298" i="1" s="1"/>
  <c r="CV298" i="1"/>
  <c r="CX298" i="1"/>
  <c r="W298" i="1" s="1"/>
  <c r="FR298" i="1"/>
  <c r="GK298" i="1"/>
  <c r="GL298" i="1"/>
  <c r="GN298" i="1"/>
  <c r="GP298" i="1"/>
  <c r="GV298" i="1"/>
  <c r="GX298" i="1" s="1"/>
  <c r="C299" i="1"/>
  <c r="D299" i="1"/>
  <c r="I299" i="1"/>
  <c r="P299" i="1"/>
  <c r="AC299" i="1"/>
  <c r="AE299" i="1"/>
  <c r="AD299" i="1" s="1"/>
  <c r="AF299" i="1"/>
  <c r="CT299" i="1" s="1"/>
  <c r="S299" i="1" s="1"/>
  <c r="AG299" i="1"/>
  <c r="AH299" i="1"/>
  <c r="CV299" i="1" s="1"/>
  <c r="U299" i="1" s="1"/>
  <c r="AI299" i="1"/>
  <c r="CW299" i="1" s="1"/>
  <c r="V299" i="1" s="1"/>
  <c r="AJ299" i="1"/>
  <c r="CX299" i="1" s="1"/>
  <c r="W299" i="1" s="1"/>
  <c r="CQ299" i="1"/>
  <c r="CS299" i="1"/>
  <c r="R299" i="1" s="1"/>
  <c r="CU299" i="1"/>
  <c r="T299" i="1" s="1"/>
  <c r="FR299" i="1"/>
  <c r="GL299" i="1"/>
  <c r="GN299" i="1"/>
  <c r="GP299" i="1"/>
  <c r="GV299" i="1"/>
  <c r="GX299" i="1"/>
  <c r="C300" i="1"/>
  <c r="D300" i="1"/>
  <c r="I300" i="1"/>
  <c r="AC300" i="1"/>
  <c r="CQ300" i="1" s="1"/>
  <c r="P300" i="1" s="1"/>
  <c r="AE300" i="1"/>
  <c r="AD300" i="1" s="1"/>
  <c r="AF300" i="1"/>
  <c r="AG300" i="1"/>
  <c r="CU300" i="1" s="1"/>
  <c r="T300" i="1" s="1"/>
  <c r="AH300" i="1"/>
  <c r="AI300" i="1"/>
  <c r="AJ300" i="1"/>
  <c r="CX300" i="1" s="1"/>
  <c r="W300" i="1" s="1"/>
  <c r="CR300" i="1"/>
  <c r="Q300" i="1" s="1"/>
  <c r="CS300" i="1"/>
  <c r="R300" i="1" s="1"/>
  <c r="GK300" i="1" s="1"/>
  <c r="CT300" i="1"/>
  <c r="S300" i="1" s="1"/>
  <c r="CV300" i="1"/>
  <c r="U300" i="1" s="1"/>
  <c r="CW300" i="1"/>
  <c r="V300" i="1" s="1"/>
  <c r="FR300" i="1"/>
  <c r="GL300" i="1"/>
  <c r="GN300" i="1"/>
  <c r="GP300" i="1"/>
  <c r="GV300" i="1"/>
  <c r="GX300" i="1"/>
  <c r="C301" i="1"/>
  <c r="D301" i="1"/>
  <c r="I301" i="1"/>
  <c r="V301" i="1"/>
  <c r="AC301" i="1"/>
  <c r="AB301" i="1" s="1"/>
  <c r="AD301" i="1"/>
  <c r="CR301" i="1" s="1"/>
  <c r="AE301" i="1"/>
  <c r="AF301" i="1"/>
  <c r="AG301" i="1"/>
  <c r="AH301" i="1"/>
  <c r="CV301" i="1" s="1"/>
  <c r="AI301" i="1"/>
  <c r="AJ301" i="1"/>
  <c r="CX301" i="1" s="1"/>
  <c r="W301" i="1" s="1"/>
  <c r="CS301" i="1"/>
  <c r="R301" i="1" s="1"/>
  <c r="GK301" i="1" s="1"/>
  <c r="CT301" i="1"/>
  <c r="S301" i="1" s="1"/>
  <c r="CU301" i="1"/>
  <c r="T301" i="1" s="1"/>
  <c r="CW301" i="1"/>
  <c r="FR301" i="1"/>
  <c r="GL301" i="1"/>
  <c r="GN301" i="1"/>
  <c r="GP301" i="1"/>
  <c r="GV301" i="1"/>
  <c r="GX301" i="1"/>
  <c r="I302" i="1"/>
  <c r="AC302" i="1"/>
  <c r="CQ302" i="1" s="1"/>
  <c r="AE302" i="1"/>
  <c r="AD302" i="1" s="1"/>
  <c r="CR302" i="1" s="1"/>
  <c r="Q302" i="1" s="1"/>
  <c r="AF302" i="1"/>
  <c r="AG302" i="1"/>
  <c r="CU302" i="1" s="1"/>
  <c r="AH302" i="1"/>
  <c r="AI302" i="1"/>
  <c r="CW302" i="1" s="1"/>
  <c r="V302" i="1" s="1"/>
  <c r="AJ302" i="1"/>
  <c r="CX302" i="1" s="1"/>
  <c r="W302" i="1" s="1"/>
  <c r="CS302" i="1"/>
  <c r="R302" i="1" s="1"/>
  <c r="GK302" i="1" s="1"/>
  <c r="CT302" i="1"/>
  <c r="S302" i="1" s="1"/>
  <c r="CV302" i="1"/>
  <c r="U302" i="1" s="1"/>
  <c r="FR302" i="1"/>
  <c r="GL302" i="1"/>
  <c r="GN302" i="1"/>
  <c r="GP302" i="1"/>
  <c r="GV302" i="1"/>
  <c r="GX302" i="1" s="1"/>
  <c r="I303" i="1"/>
  <c r="AC303" i="1"/>
  <c r="AE303" i="1"/>
  <c r="AD303" i="1" s="1"/>
  <c r="AF303" i="1"/>
  <c r="CT303" i="1" s="1"/>
  <c r="S303" i="1" s="1"/>
  <c r="AG303" i="1"/>
  <c r="AH303" i="1"/>
  <c r="AI303" i="1"/>
  <c r="CW303" i="1" s="1"/>
  <c r="V303" i="1" s="1"/>
  <c r="AJ303" i="1"/>
  <c r="CX303" i="1" s="1"/>
  <c r="W303" i="1" s="1"/>
  <c r="CQ303" i="1"/>
  <c r="P303" i="1" s="1"/>
  <c r="CS303" i="1"/>
  <c r="R303" i="1" s="1"/>
  <c r="CU303" i="1"/>
  <c r="T303" i="1" s="1"/>
  <c r="CV303" i="1"/>
  <c r="U303" i="1" s="1"/>
  <c r="FR303" i="1"/>
  <c r="GL303" i="1"/>
  <c r="GN303" i="1"/>
  <c r="GP303" i="1"/>
  <c r="GV303" i="1"/>
  <c r="GX303" i="1"/>
  <c r="C304" i="1"/>
  <c r="D304" i="1"/>
  <c r="I304" i="1"/>
  <c r="AC304" i="1"/>
  <c r="CQ304" i="1" s="1"/>
  <c r="P304" i="1" s="1"/>
  <c r="AE304" i="1"/>
  <c r="AD304" i="1" s="1"/>
  <c r="CR304" i="1" s="1"/>
  <c r="Q304" i="1" s="1"/>
  <c r="AF304" i="1"/>
  <c r="AG304" i="1"/>
  <c r="CU304" i="1" s="1"/>
  <c r="T304" i="1" s="1"/>
  <c r="AH304" i="1"/>
  <c r="AI304" i="1"/>
  <c r="CW304" i="1" s="1"/>
  <c r="V304" i="1" s="1"/>
  <c r="AJ304" i="1"/>
  <c r="CS304" i="1"/>
  <c r="R304" i="1" s="1"/>
  <c r="GK304" i="1" s="1"/>
  <c r="CT304" i="1"/>
  <c r="S304" i="1" s="1"/>
  <c r="CV304" i="1"/>
  <c r="U304" i="1" s="1"/>
  <c r="CX304" i="1"/>
  <c r="W304" i="1" s="1"/>
  <c r="FR304" i="1"/>
  <c r="GL304" i="1"/>
  <c r="GN304" i="1"/>
  <c r="GP304" i="1"/>
  <c r="GV304" i="1"/>
  <c r="GX304" i="1"/>
  <c r="C305" i="1"/>
  <c r="D305" i="1"/>
  <c r="I305" i="1"/>
  <c r="R305" i="1"/>
  <c r="AC305" i="1"/>
  <c r="AB305" i="1" s="1"/>
  <c r="AD305" i="1"/>
  <c r="CR305" i="1" s="1"/>
  <c r="Q305" i="1" s="1"/>
  <c r="AE305" i="1"/>
  <c r="AF305" i="1"/>
  <c r="AG305" i="1"/>
  <c r="AH305" i="1"/>
  <c r="CV305" i="1" s="1"/>
  <c r="U305" i="1" s="1"/>
  <c r="AI305" i="1"/>
  <c r="AJ305" i="1"/>
  <c r="CX305" i="1" s="1"/>
  <c r="W305" i="1" s="1"/>
  <c r="CQ305" i="1"/>
  <c r="P305" i="1" s="1"/>
  <c r="CP305" i="1" s="1"/>
  <c r="O305" i="1" s="1"/>
  <c r="CS305" i="1"/>
  <c r="CT305" i="1"/>
  <c r="S305" i="1" s="1"/>
  <c r="CU305" i="1"/>
  <c r="T305" i="1" s="1"/>
  <c r="CW305" i="1"/>
  <c r="V305" i="1" s="1"/>
  <c r="FR305" i="1"/>
  <c r="GK305" i="1"/>
  <c r="GL305" i="1"/>
  <c r="GN305" i="1"/>
  <c r="GP305" i="1"/>
  <c r="GV305" i="1"/>
  <c r="GX305" i="1"/>
  <c r="I306" i="1"/>
  <c r="AC306" i="1"/>
  <c r="AE306" i="1"/>
  <c r="AD306" i="1" s="1"/>
  <c r="AF306" i="1"/>
  <c r="CT306" i="1" s="1"/>
  <c r="S306" i="1" s="1"/>
  <c r="AG306" i="1"/>
  <c r="AH306" i="1"/>
  <c r="AI306" i="1"/>
  <c r="AJ306" i="1"/>
  <c r="CX306" i="1" s="1"/>
  <c r="W306" i="1" s="1"/>
  <c r="CQ306" i="1"/>
  <c r="P306" i="1" s="1"/>
  <c r="CS306" i="1"/>
  <c r="R306" i="1" s="1"/>
  <c r="GK306" i="1" s="1"/>
  <c r="CU306" i="1"/>
  <c r="T306" i="1" s="1"/>
  <c r="CV306" i="1"/>
  <c r="U306" i="1" s="1"/>
  <c r="CW306" i="1"/>
  <c r="V306" i="1" s="1"/>
  <c r="FR306" i="1"/>
  <c r="GL306" i="1"/>
  <c r="GN306" i="1"/>
  <c r="GP306" i="1"/>
  <c r="GV306" i="1"/>
  <c r="GX306" i="1"/>
  <c r="I307" i="1"/>
  <c r="AC307" i="1"/>
  <c r="AB307" i="1" s="1"/>
  <c r="AE307" i="1"/>
  <c r="AD307" i="1" s="1"/>
  <c r="CR307" i="1" s="1"/>
  <c r="Q307" i="1" s="1"/>
  <c r="AF307" i="1"/>
  <c r="AG307" i="1"/>
  <c r="AH307" i="1"/>
  <c r="AI307" i="1"/>
  <c r="CW307" i="1" s="1"/>
  <c r="V307" i="1" s="1"/>
  <c r="AJ307" i="1"/>
  <c r="CQ307" i="1"/>
  <c r="P307" i="1" s="1"/>
  <c r="CT307" i="1"/>
  <c r="S307" i="1" s="1"/>
  <c r="CU307" i="1"/>
  <c r="T307" i="1" s="1"/>
  <c r="CV307" i="1"/>
  <c r="U307" i="1" s="1"/>
  <c r="CX307" i="1"/>
  <c r="W307" i="1" s="1"/>
  <c r="FR307" i="1"/>
  <c r="GL307" i="1"/>
  <c r="GN307" i="1"/>
  <c r="GP307" i="1"/>
  <c r="GV307" i="1"/>
  <c r="GX307" i="1" s="1"/>
  <c r="C308" i="1"/>
  <c r="D308" i="1"/>
  <c r="I308" i="1"/>
  <c r="AC308" i="1"/>
  <c r="AE308" i="1"/>
  <c r="AD308" i="1" s="1"/>
  <c r="AF308" i="1"/>
  <c r="CT308" i="1" s="1"/>
  <c r="S308" i="1" s="1"/>
  <c r="AG308" i="1"/>
  <c r="AH308" i="1"/>
  <c r="AI308" i="1"/>
  <c r="AJ308" i="1"/>
  <c r="CX308" i="1" s="1"/>
  <c r="W308" i="1" s="1"/>
  <c r="CQ308" i="1"/>
  <c r="P308" i="1" s="1"/>
  <c r="CS308" i="1"/>
  <c r="R308" i="1" s="1"/>
  <c r="GK308" i="1" s="1"/>
  <c r="CU308" i="1"/>
  <c r="T308" i="1" s="1"/>
  <c r="CV308" i="1"/>
  <c r="U308" i="1" s="1"/>
  <c r="CW308" i="1"/>
  <c r="V308" i="1" s="1"/>
  <c r="FR308" i="1"/>
  <c r="GL308" i="1"/>
  <c r="GN308" i="1"/>
  <c r="GP308" i="1"/>
  <c r="GV308" i="1"/>
  <c r="GX308" i="1"/>
  <c r="C309" i="1"/>
  <c r="D309" i="1"/>
  <c r="I309" i="1"/>
  <c r="I311" i="1" s="1"/>
  <c r="AC309" i="1"/>
  <c r="AE309" i="1"/>
  <c r="AD309" i="1" s="1"/>
  <c r="CR309" i="1" s="1"/>
  <c r="Q309" i="1" s="1"/>
  <c r="AF309" i="1"/>
  <c r="AG309" i="1"/>
  <c r="CU309" i="1" s="1"/>
  <c r="T309" i="1" s="1"/>
  <c r="AH309" i="1"/>
  <c r="AI309" i="1"/>
  <c r="AJ309" i="1"/>
  <c r="CS309" i="1"/>
  <c r="R309" i="1" s="1"/>
  <c r="GK309" i="1" s="1"/>
  <c r="CT309" i="1"/>
  <c r="S309" i="1" s="1"/>
  <c r="CV309" i="1"/>
  <c r="U309" i="1" s="1"/>
  <c r="CW309" i="1"/>
  <c r="V309" i="1" s="1"/>
  <c r="CX309" i="1"/>
  <c r="W309" i="1" s="1"/>
  <c r="FR309" i="1"/>
  <c r="GL309" i="1"/>
  <c r="GN309" i="1"/>
  <c r="GP309" i="1"/>
  <c r="GV309" i="1"/>
  <c r="GX309" i="1"/>
  <c r="I310" i="1"/>
  <c r="AC310" i="1"/>
  <c r="AE310" i="1"/>
  <c r="AD310" i="1" s="1"/>
  <c r="AF310" i="1"/>
  <c r="CT310" i="1" s="1"/>
  <c r="S310" i="1" s="1"/>
  <c r="AG310" i="1"/>
  <c r="AH310" i="1"/>
  <c r="AI310" i="1"/>
  <c r="AJ310" i="1"/>
  <c r="CX310" i="1" s="1"/>
  <c r="W310" i="1" s="1"/>
  <c r="CQ310" i="1"/>
  <c r="P310" i="1" s="1"/>
  <c r="CS310" i="1"/>
  <c r="R310" i="1" s="1"/>
  <c r="GK310" i="1" s="1"/>
  <c r="CU310" i="1"/>
  <c r="T310" i="1" s="1"/>
  <c r="CV310" i="1"/>
  <c r="U310" i="1" s="1"/>
  <c r="CW310" i="1"/>
  <c r="V310" i="1" s="1"/>
  <c r="FR310" i="1"/>
  <c r="GL310" i="1"/>
  <c r="GN310" i="1"/>
  <c r="GP310" i="1"/>
  <c r="GV310" i="1"/>
  <c r="GX310" i="1"/>
  <c r="AC311" i="1"/>
  <c r="AE311" i="1"/>
  <c r="AD311" i="1" s="1"/>
  <c r="CR311" i="1" s="1"/>
  <c r="Q311" i="1" s="1"/>
  <c r="AF311" i="1"/>
  <c r="AG311" i="1"/>
  <c r="AH311" i="1"/>
  <c r="AI311" i="1"/>
  <c r="CW311" i="1" s="1"/>
  <c r="V311" i="1" s="1"/>
  <c r="AJ311" i="1"/>
  <c r="CQ311" i="1"/>
  <c r="CT311" i="1"/>
  <c r="CU311" i="1"/>
  <c r="T311" i="1" s="1"/>
  <c r="CV311" i="1"/>
  <c r="U311" i="1" s="1"/>
  <c r="CX311" i="1"/>
  <c r="FR311" i="1"/>
  <c r="GL311" i="1"/>
  <c r="GN311" i="1"/>
  <c r="GP311" i="1"/>
  <c r="GV311" i="1"/>
  <c r="C312" i="1"/>
  <c r="D312" i="1"/>
  <c r="I312" i="1"/>
  <c r="AC312" i="1"/>
  <c r="AE312" i="1"/>
  <c r="AD312" i="1" s="1"/>
  <c r="AF312" i="1"/>
  <c r="CT312" i="1" s="1"/>
  <c r="S312" i="1" s="1"/>
  <c r="AG312" i="1"/>
  <c r="AH312" i="1"/>
  <c r="AI312" i="1"/>
  <c r="AJ312" i="1"/>
  <c r="CX312" i="1" s="1"/>
  <c r="W312" i="1" s="1"/>
  <c r="CQ312" i="1"/>
  <c r="P312" i="1" s="1"/>
  <c r="CS312" i="1"/>
  <c r="R312" i="1" s="1"/>
  <c r="GK312" i="1" s="1"/>
  <c r="CU312" i="1"/>
  <c r="T312" i="1" s="1"/>
  <c r="CV312" i="1"/>
  <c r="U312" i="1" s="1"/>
  <c r="CW312" i="1"/>
  <c r="V312" i="1" s="1"/>
  <c r="FR312" i="1"/>
  <c r="GL312" i="1"/>
  <c r="GN312" i="1"/>
  <c r="GP312" i="1"/>
  <c r="GV312" i="1"/>
  <c r="GX312" i="1"/>
  <c r="C313" i="1"/>
  <c r="D313" i="1"/>
  <c r="I313" i="1"/>
  <c r="I315" i="1" s="1"/>
  <c r="AC313" i="1"/>
  <c r="AE313" i="1"/>
  <c r="AD313" i="1" s="1"/>
  <c r="CR313" i="1" s="1"/>
  <c r="Q313" i="1" s="1"/>
  <c r="AF313" i="1"/>
  <c r="AG313" i="1"/>
  <c r="CU313" i="1" s="1"/>
  <c r="T313" i="1" s="1"/>
  <c r="AH313" i="1"/>
  <c r="AI313" i="1"/>
  <c r="AJ313" i="1"/>
  <c r="CS313" i="1"/>
  <c r="R313" i="1" s="1"/>
  <c r="GK313" i="1" s="1"/>
  <c r="CT313" i="1"/>
  <c r="S313" i="1" s="1"/>
  <c r="CV313" i="1"/>
  <c r="U313" i="1" s="1"/>
  <c r="CW313" i="1"/>
  <c r="V313" i="1" s="1"/>
  <c r="CX313" i="1"/>
  <c r="W313" i="1" s="1"/>
  <c r="FR313" i="1"/>
  <c r="GL313" i="1"/>
  <c r="GN313" i="1"/>
  <c r="GP313" i="1"/>
  <c r="GV313" i="1"/>
  <c r="GX313" i="1"/>
  <c r="I314" i="1"/>
  <c r="AC314" i="1"/>
  <c r="AE314" i="1"/>
  <c r="AD314" i="1" s="1"/>
  <c r="AF314" i="1"/>
  <c r="CT314" i="1" s="1"/>
  <c r="S314" i="1" s="1"/>
  <c r="AG314" i="1"/>
  <c r="AH314" i="1"/>
  <c r="AI314" i="1"/>
  <c r="AJ314" i="1"/>
  <c r="CX314" i="1" s="1"/>
  <c r="W314" i="1" s="1"/>
  <c r="CQ314" i="1"/>
  <c r="P314" i="1" s="1"/>
  <c r="CS314" i="1"/>
  <c r="R314" i="1" s="1"/>
  <c r="GK314" i="1" s="1"/>
  <c r="CU314" i="1"/>
  <c r="T314" i="1" s="1"/>
  <c r="CV314" i="1"/>
  <c r="U314" i="1" s="1"/>
  <c r="CW314" i="1"/>
  <c r="V314" i="1" s="1"/>
  <c r="FR314" i="1"/>
  <c r="GL314" i="1"/>
  <c r="GN314" i="1"/>
  <c r="GP314" i="1"/>
  <c r="GV314" i="1"/>
  <c r="GX314" i="1"/>
  <c r="AC315" i="1"/>
  <c r="AB315" i="1" s="1"/>
  <c r="AE315" i="1"/>
  <c r="AD315" i="1" s="1"/>
  <c r="CR315" i="1" s="1"/>
  <c r="AF315" i="1"/>
  <c r="AG315" i="1"/>
  <c r="AH315" i="1"/>
  <c r="AI315" i="1"/>
  <c r="CW315" i="1" s="1"/>
  <c r="AJ315" i="1"/>
  <c r="CQ315" i="1"/>
  <c r="P315" i="1" s="1"/>
  <c r="CT315" i="1"/>
  <c r="S315" i="1" s="1"/>
  <c r="CU315" i="1"/>
  <c r="CV315" i="1"/>
  <c r="U315" i="1" s="1"/>
  <c r="CX315" i="1"/>
  <c r="W315" i="1" s="1"/>
  <c r="FR315" i="1"/>
  <c r="GL315" i="1"/>
  <c r="GN315" i="1"/>
  <c r="GP315" i="1"/>
  <c r="GV315" i="1"/>
  <c r="GX315" i="1" s="1"/>
  <c r="C316" i="1"/>
  <c r="D316" i="1"/>
  <c r="I316" i="1"/>
  <c r="AC316" i="1"/>
  <c r="AE316" i="1"/>
  <c r="AD316" i="1" s="1"/>
  <c r="AF316" i="1"/>
  <c r="CT316" i="1" s="1"/>
  <c r="S316" i="1" s="1"/>
  <c r="AG316" i="1"/>
  <c r="AH316" i="1"/>
  <c r="AI316" i="1"/>
  <c r="AJ316" i="1"/>
  <c r="CX316" i="1" s="1"/>
  <c r="W316" i="1" s="1"/>
  <c r="CQ316" i="1"/>
  <c r="P316" i="1" s="1"/>
  <c r="CS316" i="1"/>
  <c r="R316" i="1" s="1"/>
  <c r="GK316" i="1" s="1"/>
  <c r="CU316" i="1"/>
  <c r="T316" i="1" s="1"/>
  <c r="CV316" i="1"/>
  <c r="U316" i="1" s="1"/>
  <c r="CW316" i="1"/>
  <c r="V316" i="1" s="1"/>
  <c r="FR316" i="1"/>
  <c r="GL316" i="1"/>
  <c r="GN316" i="1"/>
  <c r="GP316" i="1"/>
  <c r="GV316" i="1"/>
  <c r="GX316" i="1"/>
  <c r="C317" i="1"/>
  <c r="D317" i="1"/>
  <c r="I317" i="1"/>
  <c r="I319" i="1" s="1"/>
  <c r="AC317" i="1"/>
  <c r="AE317" i="1"/>
  <c r="AD317" i="1" s="1"/>
  <c r="CR317" i="1" s="1"/>
  <c r="Q317" i="1" s="1"/>
  <c r="AF317" i="1"/>
  <c r="AG317" i="1"/>
  <c r="CU317" i="1" s="1"/>
  <c r="T317" i="1" s="1"/>
  <c r="AH317" i="1"/>
  <c r="AI317" i="1"/>
  <c r="AJ317" i="1"/>
  <c r="CS317" i="1"/>
  <c r="R317" i="1" s="1"/>
  <c r="GK317" i="1" s="1"/>
  <c r="CT317" i="1"/>
  <c r="S317" i="1" s="1"/>
  <c r="CV317" i="1"/>
  <c r="U317" i="1" s="1"/>
  <c r="CW317" i="1"/>
  <c r="V317" i="1" s="1"/>
  <c r="CX317" i="1"/>
  <c r="W317" i="1" s="1"/>
  <c r="FR317" i="1"/>
  <c r="GL317" i="1"/>
  <c r="GN317" i="1"/>
  <c r="GP317" i="1"/>
  <c r="GV317" i="1"/>
  <c r="GX317" i="1"/>
  <c r="I318" i="1"/>
  <c r="AC318" i="1"/>
  <c r="AE318" i="1"/>
  <c r="AD318" i="1" s="1"/>
  <c r="AF318" i="1"/>
  <c r="CT318" i="1" s="1"/>
  <c r="S318" i="1" s="1"/>
  <c r="AG318" i="1"/>
  <c r="AH318" i="1"/>
  <c r="AI318" i="1"/>
  <c r="AJ318" i="1"/>
  <c r="CX318" i="1" s="1"/>
  <c r="W318" i="1" s="1"/>
  <c r="CQ318" i="1"/>
  <c r="P318" i="1" s="1"/>
  <c r="CS318" i="1"/>
  <c r="R318" i="1" s="1"/>
  <c r="GK318" i="1" s="1"/>
  <c r="CU318" i="1"/>
  <c r="T318" i="1" s="1"/>
  <c r="CV318" i="1"/>
  <c r="U318" i="1" s="1"/>
  <c r="CW318" i="1"/>
  <c r="V318" i="1" s="1"/>
  <c r="FR318" i="1"/>
  <c r="GL318" i="1"/>
  <c r="GN318" i="1"/>
  <c r="GP318" i="1"/>
  <c r="GV318" i="1"/>
  <c r="GX318" i="1"/>
  <c r="AC319" i="1"/>
  <c r="AE319" i="1"/>
  <c r="AD319" i="1" s="1"/>
  <c r="CR319" i="1" s="1"/>
  <c r="Q319" i="1" s="1"/>
  <c r="AF319" i="1"/>
  <c r="AG319" i="1"/>
  <c r="AH319" i="1"/>
  <c r="AI319" i="1"/>
  <c r="CW319" i="1" s="1"/>
  <c r="V319" i="1" s="1"/>
  <c r="AJ319" i="1"/>
  <c r="CQ319" i="1"/>
  <c r="CT319" i="1"/>
  <c r="CU319" i="1"/>
  <c r="T319" i="1" s="1"/>
  <c r="CV319" i="1"/>
  <c r="U319" i="1" s="1"/>
  <c r="CX319" i="1"/>
  <c r="FR319" i="1"/>
  <c r="GL319" i="1"/>
  <c r="GN319" i="1"/>
  <c r="GP319" i="1"/>
  <c r="GV319" i="1"/>
  <c r="C320" i="1"/>
  <c r="D320" i="1"/>
  <c r="I320" i="1"/>
  <c r="AC320" i="1"/>
  <c r="AE320" i="1"/>
  <c r="AD320" i="1" s="1"/>
  <c r="AF320" i="1"/>
  <c r="CT320" i="1" s="1"/>
  <c r="S320" i="1" s="1"/>
  <c r="AG320" i="1"/>
  <c r="AH320" i="1"/>
  <c r="AI320" i="1"/>
  <c r="AJ320" i="1"/>
  <c r="CX320" i="1" s="1"/>
  <c r="W320" i="1" s="1"/>
  <c r="CQ320" i="1"/>
  <c r="P320" i="1" s="1"/>
  <c r="CS320" i="1"/>
  <c r="R320" i="1" s="1"/>
  <c r="GK320" i="1" s="1"/>
  <c r="CU320" i="1"/>
  <c r="T320" i="1" s="1"/>
  <c r="CV320" i="1"/>
  <c r="U320" i="1" s="1"/>
  <c r="CW320" i="1"/>
  <c r="V320" i="1" s="1"/>
  <c r="FR320" i="1"/>
  <c r="GL320" i="1"/>
  <c r="GN320" i="1"/>
  <c r="GP320" i="1"/>
  <c r="GV320" i="1"/>
  <c r="GX320" i="1"/>
  <c r="C321" i="1"/>
  <c r="D321" i="1"/>
  <c r="I321" i="1"/>
  <c r="I323" i="1" s="1"/>
  <c r="AC321" i="1"/>
  <c r="AE321" i="1"/>
  <c r="AD321" i="1" s="1"/>
  <c r="CR321" i="1" s="1"/>
  <c r="Q321" i="1" s="1"/>
  <c r="AF321" i="1"/>
  <c r="AG321" i="1"/>
  <c r="CU321" i="1" s="1"/>
  <c r="T321" i="1" s="1"/>
  <c r="AH321" i="1"/>
  <c r="AI321" i="1"/>
  <c r="AJ321" i="1"/>
  <c r="CS321" i="1"/>
  <c r="R321" i="1" s="1"/>
  <c r="GK321" i="1" s="1"/>
  <c r="CT321" i="1"/>
  <c r="S321" i="1" s="1"/>
  <c r="CV321" i="1"/>
  <c r="U321" i="1" s="1"/>
  <c r="CW321" i="1"/>
  <c r="V321" i="1" s="1"/>
  <c r="CX321" i="1"/>
  <c r="W321" i="1" s="1"/>
  <c r="FR321" i="1"/>
  <c r="GL321" i="1"/>
  <c r="GN321" i="1"/>
  <c r="GP321" i="1"/>
  <c r="GV321" i="1"/>
  <c r="GX321" i="1"/>
  <c r="I322" i="1"/>
  <c r="AC322" i="1"/>
  <c r="AE322" i="1"/>
  <c r="AD322" i="1" s="1"/>
  <c r="AF322" i="1"/>
  <c r="CT322" i="1" s="1"/>
  <c r="S322" i="1" s="1"/>
  <c r="AG322" i="1"/>
  <c r="AH322" i="1"/>
  <c r="AI322" i="1"/>
  <c r="AJ322" i="1"/>
  <c r="CX322" i="1" s="1"/>
  <c r="W322" i="1" s="1"/>
  <c r="CQ322" i="1"/>
  <c r="P322" i="1" s="1"/>
  <c r="CS322" i="1"/>
  <c r="R322" i="1" s="1"/>
  <c r="GK322" i="1" s="1"/>
  <c r="CU322" i="1"/>
  <c r="T322" i="1" s="1"/>
  <c r="CV322" i="1"/>
  <c r="U322" i="1" s="1"/>
  <c r="CW322" i="1"/>
  <c r="V322" i="1" s="1"/>
  <c r="FR322" i="1"/>
  <c r="GL322" i="1"/>
  <c r="GN322" i="1"/>
  <c r="GP322" i="1"/>
  <c r="GV322" i="1"/>
  <c r="GX322" i="1"/>
  <c r="AC323" i="1"/>
  <c r="AB323" i="1" s="1"/>
  <c r="AE323" i="1"/>
  <c r="AD323" i="1" s="1"/>
  <c r="CR323" i="1" s="1"/>
  <c r="AF323" i="1"/>
  <c r="AG323" i="1"/>
  <c r="AH323" i="1"/>
  <c r="AI323" i="1"/>
  <c r="CW323" i="1" s="1"/>
  <c r="AJ323" i="1"/>
  <c r="CQ323" i="1"/>
  <c r="P323" i="1" s="1"/>
  <c r="CT323" i="1"/>
  <c r="S323" i="1" s="1"/>
  <c r="CU323" i="1"/>
  <c r="CV323" i="1"/>
  <c r="U323" i="1" s="1"/>
  <c r="CX323" i="1"/>
  <c r="W323" i="1" s="1"/>
  <c r="FR323" i="1"/>
  <c r="GL323" i="1"/>
  <c r="GN323" i="1"/>
  <c r="GP323" i="1"/>
  <c r="GV323" i="1"/>
  <c r="GX323" i="1" s="1"/>
  <c r="AC324" i="1"/>
  <c r="AB324" i="1" s="1"/>
  <c r="AD324" i="1"/>
  <c r="CR324" i="1" s="1"/>
  <c r="AE324" i="1"/>
  <c r="AF324" i="1"/>
  <c r="AG324" i="1"/>
  <c r="AH324" i="1"/>
  <c r="CV324" i="1" s="1"/>
  <c r="AI324" i="1"/>
  <c r="AJ324" i="1"/>
  <c r="CQ324" i="1"/>
  <c r="CS324" i="1"/>
  <c r="CT324" i="1"/>
  <c r="CU324" i="1"/>
  <c r="CW324" i="1"/>
  <c r="CX324" i="1"/>
  <c r="FR324" i="1"/>
  <c r="GL324" i="1"/>
  <c r="GN324" i="1"/>
  <c r="GP324" i="1"/>
  <c r="GV324" i="1"/>
  <c r="I325" i="1"/>
  <c r="AC325" i="1"/>
  <c r="AE325" i="1"/>
  <c r="AD325" i="1" s="1"/>
  <c r="CR325" i="1" s="1"/>
  <c r="Q325" i="1" s="1"/>
  <c r="AF325" i="1"/>
  <c r="AG325" i="1"/>
  <c r="CU325" i="1" s="1"/>
  <c r="T325" i="1" s="1"/>
  <c r="AH325" i="1"/>
  <c r="AI325" i="1"/>
  <c r="AJ325" i="1"/>
  <c r="CS325" i="1"/>
  <c r="R325" i="1" s="1"/>
  <c r="GK325" i="1" s="1"/>
  <c r="CT325" i="1"/>
  <c r="S325" i="1" s="1"/>
  <c r="CV325" i="1"/>
  <c r="U325" i="1" s="1"/>
  <c r="CW325" i="1"/>
  <c r="V325" i="1" s="1"/>
  <c r="CX325" i="1"/>
  <c r="W325" i="1" s="1"/>
  <c r="FR325" i="1"/>
  <c r="GL325" i="1"/>
  <c r="GN325" i="1"/>
  <c r="GP325" i="1"/>
  <c r="GV325" i="1"/>
  <c r="GX325" i="1"/>
  <c r="I326" i="1"/>
  <c r="AC326" i="1"/>
  <c r="AE326" i="1"/>
  <c r="AD326" i="1" s="1"/>
  <c r="AF326" i="1"/>
  <c r="CT326" i="1" s="1"/>
  <c r="S326" i="1" s="1"/>
  <c r="AG326" i="1"/>
  <c r="AH326" i="1"/>
  <c r="AI326" i="1"/>
  <c r="AJ326" i="1"/>
  <c r="CX326" i="1" s="1"/>
  <c r="W326" i="1" s="1"/>
  <c r="CQ326" i="1"/>
  <c r="P326" i="1" s="1"/>
  <c r="CS326" i="1"/>
  <c r="R326" i="1" s="1"/>
  <c r="GK326" i="1" s="1"/>
  <c r="CU326" i="1"/>
  <c r="T326" i="1" s="1"/>
  <c r="CV326" i="1"/>
  <c r="U326" i="1" s="1"/>
  <c r="CW326" i="1"/>
  <c r="V326" i="1" s="1"/>
  <c r="FR326" i="1"/>
  <c r="GL326" i="1"/>
  <c r="GN326" i="1"/>
  <c r="GP326" i="1"/>
  <c r="GV326" i="1"/>
  <c r="GX326" i="1"/>
  <c r="AC327" i="1"/>
  <c r="AE327" i="1"/>
  <c r="AD327" i="1" s="1"/>
  <c r="CR327" i="1" s="1"/>
  <c r="AF327" i="1"/>
  <c r="AG327" i="1"/>
  <c r="AH327" i="1"/>
  <c r="AI327" i="1"/>
  <c r="CW327" i="1" s="1"/>
  <c r="AJ327" i="1"/>
  <c r="CQ327" i="1"/>
  <c r="CT327" i="1"/>
  <c r="CU327" i="1"/>
  <c r="CV327" i="1"/>
  <c r="CX327" i="1"/>
  <c r="FR327" i="1"/>
  <c r="GL327" i="1"/>
  <c r="GN327" i="1"/>
  <c r="GP327" i="1"/>
  <c r="GV327" i="1"/>
  <c r="I328" i="1"/>
  <c r="AC328" i="1"/>
  <c r="AB328" i="1" s="1"/>
  <c r="AD328" i="1"/>
  <c r="CR328" i="1" s="1"/>
  <c r="Q328" i="1" s="1"/>
  <c r="AE328" i="1"/>
  <c r="AF328" i="1"/>
  <c r="AG328" i="1"/>
  <c r="AH328" i="1"/>
  <c r="CV328" i="1" s="1"/>
  <c r="U328" i="1" s="1"/>
  <c r="AI328" i="1"/>
  <c r="AJ328" i="1"/>
  <c r="CQ328" i="1"/>
  <c r="P328" i="1" s="1"/>
  <c r="CP328" i="1" s="1"/>
  <c r="O328" i="1" s="1"/>
  <c r="CS328" i="1"/>
  <c r="R328" i="1" s="1"/>
  <c r="GK328" i="1" s="1"/>
  <c r="CT328" i="1"/>
  <c r="S328" i="1" s="1"/>
  <c r="CU328" i="1"/>
  <c r="T328" i="1" s="1"/>
  <c r="CW328" i="1"/>
  <c r="V328" i="1" s="1"/>
  <c r="CX328" i="1"/>
  <c r="W328" i="1" s="1"/>
  <c r="FR328" i="1"/>
  <c r="GL328" i="1"/>
  <c r="GN328" i="1"/>
  <c r="GP328" i="1"/>
  <c r="GV328" i="1"/>
  <c r="GX328" i="1"/>
  <c r="I329" i="1"/>
  <c r="AC329" i="1"/>
  <c r="AE329" i="1"/>
  <c r="AD329" i="1" s="1"/>
  <c r="CR329" i="1" s="1"/>
  <c r="Q329" i="1" s="1"/>
  <c r="AF329" i="1"/>
  <c r="AG329" i="1"/>
  <c r="CU329" i="1" s="1"/>
  <c r="T329" i="1" s="1"/>
  <c r="AH329" i="1"/>
  <c r="AI329" i="1"/>
  <c r="AJ329" i="1"/>
  <c r="CS329" i="1"/>
  <c r="R329" i="1" s="1"/>
  <c r="GK329" i="1" s="1"/>
  <c r="CT329" i="1"/>
  <c r="S329" i="1" s="1"/>
  <c r="CV329" i="1"/>
  <c r="U329" i="1" s="1"/>
  <c r="CW329" i="1"/>
  <c r="V329" i="1" s="1"/>
  <c r="CX329" i="1"/>
  <c r="W329" i="1" s="1"/>
  <c r="FR329" i="1"/>
  <c r="GL329" i="1"/>
  <c r="GN329" i="1"/>
  <c r="GP329" i="1"/>
  <c r="GV329" i="1"/>
  <c r="GX329" i="1"/>
  <c r="C330" i="1"/>
  <c r="D330" i="1"/>
  <c r="I330" i="1"/>
  <c r="AC330" i="1"/>
  <c r="AB330" i="1" s="1"/>
  <c r="AD330" i="1"/>
  <c r="CR330" i="1" s="1"/>
  <c r="Q330" i="1" s="1"/>
  <c r="AE330" i="1"/>
  <c r="AF330" i="1"/>
  <c r="AG330" i="1"/>
  <c r="AH330" i="1"/>
  <c r="CV330" i="1" s="1"/>
  <c r="U330" i="1" s="1"/>
  <c r="AI330" i="1"/>
  <c r="AJ330" i="1"/>
  <c r="CQ330" i="1"/>
  <c r="P330" i="1" s="1"/>
  <c r="CS330" i="1"/>
  <c r="R330" i="1" s="1"/>
  <c r="GK330" i="1" s="1"/>
  <c r="CT330" i="1"/>
  <c r="S330" i="1" s="1"/>
  <c r="CU330" i="1"/>
  <c r="T330" i="1" s="1"/>
  <c r="CW330" i="1"/>
  <c r="V330" i="1" s="1"/>
  <c r="CX330" i="1"/>
  <c r="W330" i="1" s="1"/>
  <c r="FR330" i="1"/>
  <c r="GL330" i="1"/>
  <c r="GO330" i="1"/>
  <c r="GP330" i="1"/>
  <c r="GV330" i="1"/>
  <c r="GX330" i="1"/>
  <c r="C331" i="1"/>
  <c r="D331" i="1"/>
  <c r="I331" i="1"/>
  <c r="AC331" i="1"/>
  <c r="AE331" i="1"/>
  <c r="AD331" i="1" s="1"/>
  <c r="CR331" i="1" s="1"/>
  <c r="Q331" i="1" s="1"/>
  <c r="AF331" i="1"/>
  <c r="AG331" i="1"/>
  <c r="AH331" i="1"/>
  <c r="AI331" i="1"/>
  <c r="CW331" i="1" s="1"/>
  <c r="V331" i="1" s="1"/>
  <c r="AJ331" i="1"/>
  <c r="CQ331" i="1"/>
  <c r="P331" i="1" s="1"/>
  <c r="CP331" i="1" s="1"/>
  <c r="O331" i="1" s="1"/>
  <c r="CT331" i="1"/>
  <c r="S331" i="1" s="1"/>
  <c r="CU331" i="1"/>
  <c r="T331" i="1" s="1"/>
  <c r="CV331" i="1"/>
  <c r="U331" i="1" s="1"/>
  <c r="CX331" i="1"/>
  <c r="W331" i="1" s="1"/>
  <c r="FR331" i="1"/>
  <c r="GL331" i="1"/>
  <c r="GO331" i="1"/>
  <c r="GP331" i="1"/>
  <c r="GV331" i="1"/>
  <c r="GX331" i="1" s="1"/>
  <c r="C332" i="1"/>
  <c r="D332" i="1"/>
  <c r="I332" i="1"/>
  <c r="AC332" i="1"/>
  <c r="AE332" i="1"/>
  <c r="AD332" i="1" s="1"/>
  <c r="AF332" i="1"/>
  <c r="CT332" i="1" s="1"/>
  <c r="S332" i="1" s="1"/>
  <c r="AG332" i="1"/>
  <c r="AH332" i="1"/>
  <c r="AI332" i="1"/>
  <c r="AJ332" i="1"/>
  <c r="CX332" i="1" s="1"/>
  <c r="W332" i="1" s="1"/>
  <c r="CQ332" i="1"/>
  <c r="P332" i="1" s="1"/>
  <c r="CS332" i="1"/>
  <c r="R332" i="1" s="1"/>
  <c r="GK332" i="1" s="1"/>
  <c r="CU332" i="1"/>
  <c r="T332" i="1" s="1"/>
  <c r="CV332" i="1"/>
  <c r="U332" i="1" s="1"/>
  <c r="CW332" i="1"/>
  <c r="V332" i="1" s="1"/>
  <c r="FR332" i="1"/>
  <c r="GL332" i="1"/>
  <c r="GN332" i="1"/>
  <c r="GP332" i="1"/>
  <c r="GV332" i="1"/>
  <c r="GX332" i="1"/>
  <c r="C333" i="1"/>
  <c r="D333" i="1"/>
  <c r="I333" i="1"/>
  <c r="I335" i="1" s="1"/>
  <c r="AC333" i="1"/>
  <c r="AE333" i="1"/>
  <c r="AD333" i="1" s="1"/>
  <c r="CR333" i="1" s="1"/>
  <c r="Q333" i="1" s="1"/>
  <c r="AF333" i="1"/>
  <c r="AG333" i="1"/>
  <c r="CU333" i="1" s="1"/>
  <c r="T333" i="1" s="1"/>
  <c r="AH333" i="1"/>
  <c r="AI333" i="1"/>
  <c r="AJ333" i="1"/>
  <c r="CS333" i="1"/>
  <c r="R333" i="1" s="1"/>
  <c r="GK333" i="1" s="1"/>
  <c r="CT333" i="1"/>
  <c r="S333" i="1" s="1"/>
  <c r="CV333" i="1"/>
  <c r="U333" i="1" s="1"/>
  <c r="CW333" i="1"/>
  <c r="V333" i="1" s="1"/>
  <c r="CX333" i="1"/>
  <c r="W333" i="1" s="1"/>
  <c r="FR333" i="1"/>
  <c r="GL333" i="1"/>
  <c r="GN333" i="1"/>
  <c r="GP333" i="1"/>
  <c r="GV333" i="1"/>
  <c r="GX333" i="1"/>
  <c r="I334" i="1"/>
  <c r="AC334" i="1"/>
  <c r="AE334" i="1"/>
  <c r="AD334" i="1" s="1"/>
  <c r="AF334" i="1"/>
  <c r="CT334" i="1" s="1"/>
  <c r="S334" i="1" s="1"/>
  <c r="AG334" i="1"/>
  <c r="AH334" i="1"/>
  <c r="AI334" i="1"/>
  <c r="AJ334" i="1"/>
  <c r="CX334" i="1" s="1"/>
  <c r="W334" i="1" s="1"/>
  <c r="CQ334" i="1"/>
  <c r="P334" i="1" s="1"/>
  <c r="CS334" i="1"/>
  <c r="R334" i="1" s="1"/>
  <c r="GK334" i="1" s="1"/>
  <c r="CU334" i="1"/>
  <c r="T334" i="1" s="1"/>
  <c r="CV334" i="1"/>
  <c r="U334" i="1" s="1"/>
  <c r="CW334" i="1"/>
  <c r="V334" i="1" s="1"/>
  <c r="FR334" i="1"/>
  <c r="GL334" i="1"/>
  <c r="GN334" i="1"/>
  <c r="GP334" i="1"/>
  <c r="GV334" i="1"/>
  <c r="GX334" i="1"/>
  <c r="AC335" i="1"/>
  <c r="AE335" i="1"/>
  <c r="AD335" i="1" s="1"/>
  <c r="CR335" i="1" s="1"/>
  <c r="Q335" i="1" s="1"/>
  <c r="AF335" i="1"/>
  <c r="AG335" i="1"/>
  <c r="AH335" i="1"/>
  <c r="AI335" i="1"/>
  <c r="CW335" i="1" s="1"/>
  <c r="V335" i="1" s="1"/>
  <c r="AJ335" i="1"/>
  <c r="CQ335" i="1"/>
  <c r="P335" i="1" s="1"/>
  <c r="CT335" i="1"/>
  <c r="S335" i="1" s="1"/>
  <c r="CU335" i="1"/>
  <c r="T335" i="1" s="1"/>
  <c r="CV335" i="1"/>
  <c r="U335" i="1" s="1"/>
  <c r="CX335" i="1"/>
  <c r="W335" i="1" s="1"/>
  <c r="FR335" i="1"/>
  <c r="GL335" i="1"/>
  <c r="GN335" i="1"/>
  <c r="GP335" i="1"/>
  <c r="GV335" i="1"/>
  <c r="GX335" i="1" s="1"/>
  <c r="AC336" i="1"/>
  <c r="AB336" i="1" s="1"/>
  <c r="AD336" i="1"/>
  <c r="CR336" i="1" s="1"/>
  <c r="AE336" i="1"/>
  <c r="AF336" i="1"/>
  <c r="AG336" i="1"/>
  <c r="AH336" i="1"/>
  <c r="CV336" i="1" s="1"/>
  <c r="AI336" i="1"/>
  <c r="AJ336" i="1"/>
  <c r="CQ336" i="1"/>
  <c r="CS336" i="1"/>
  <c r="CT336" i="1"/>
  <c r="CU336" i="1"/>
  <c r="CW336" i="1"/>
  <c r="CX336" i="1"/>
  <c r="FR336" i="1"/>
  <c r="GL336" i="1"/>
  <c r="GN336" i="1"/>
  <c r="GP336" i="1"/>
  <c r="GV336" i="1"/>
  <c r="I337" i="1"/>
  <c r="AC337" i="1"/>
  <c r="AB337" i="1" s="1"/>
  <c r="AE337" i="1"/>
  <c r="AD337" i="1" s="1"/>
  <c r="CR337" i="1" s="1"/>
  <c r="Q337" i="1" s="1"/>
  <c r="AF337" i="1"/>
  <c r="AG337" i="1"/>
  <c r="CU337" i="1" s="1"/>
  <c r="T337" i="1" s="1"/>
  <c r="AH337" i="1"/>
  <c r="AI337" i="1"/>
  <c r="AJ337" i="1"/>
  <c r="CS337" i="1"/>
  <c r="R337" i="1" s="1"/>
  <c r="GK337" i="1" s="1"/>
  <c r="CT337" i="1"/>
  <c r="S337" i="1" s="1"/>
  <c r="CV337" i="1"/>
  <c r="U337" i="1" s="1"/>
  <c r="CW337" i="1"/>
  <c r="V337" i="1" s="1"/>
  <c r="CX337" i="1"/>
  <c r="W337" i="1" s="1"/>
  <c r="FR337" i="1"/>
  <c r="GL337" i="1"/>
  <c r="GN337" i="1"/>
  <c r="GP337" i="1"/>
  <c r="GV337" i="1"/>
  <c r="GX337" i="1"/>
  <c r="C338" i="1"/>
  <c r="D338" i="1"/>
  <c r="I338" i="1"/>
  <c r="AC338" i="1"/>
  <c r="AB338" i="1" s="1"/>
  <c r="AD338" i="1"/>
  <c r="CR338" i="1" s="1"/>
  <c r="Q338" i="1" s="1"/>
  <c r="AE338" i="1"/>
  <c r="AF338" i="1"/>
  <c r="AG338" i="1"/>
  <c r="AH338" i="1"/>
  <c r="CV338" i="1" s="1"/>
  <c r="U338" i="1" s="1"/>
  <c r="AI338" i="1"/>
  <c r="AJ338" i="1"/>
  <c r="CQ338" i="1"/>
  <c r="P338" i="1" s="1"/>
  <c r="CS338" i="1"/>
  <c r="R338" i="1" s="1"/>
  <c r="GK338" i="1" s="1"/>
  <c r="CT338" i="1"/>
  <c r="S338" i="1" s="1"/>
  <c r="CU338" i="1"/>
  <c r="T338" i="1" s="1"/>
  <c r="CW338" i="1"/>
  <c r="V338" i="1" s="1"/>
  <c r="CX338" i="1"/>
  <c r="W338" i="1" s="1"/>
  <c r="FR338" i="1"/>
  <c r="GL338" i="1"/>
  <c r="GN338" i="1"/>
  <c r="GP338" i="1"/>
  <c r="GV338" i="1"/>
  <c r="GX338" i="1"/>
  <c r="C339" i="1"/>
  <c r="D339" i="1"/>
  <c r="I339" i="1"/>
  <c r="AC339" i="1"/>
  <c r="AB339" i="1" s="1"/>
  <c r="AE339" i="1"/>
  <c r="AD339" i="1" s="1"/>
  <c r="CR339" i="1" s="1"/>
  <c r="Q339" i="1" s="1"/>
  <c r="AF339" i="1"/>
  <c r="AG339" i="1"/>
  <c r="AH339" i="1"/>
  <c r="AI339" i="1"/>
  <c r="CW339" i="1" s="1"/>
  <c r="V339" i="1" s="1"/>
  <c r="AJ339" i="1"/>
  <c r="CQ339" i="1"/>
  <c r="P339" i="1" s="1"/>
  <c r="CT339" i="1"/>
  <c r="S339" i="1" s="1"/>
  <c r="CU339" i="1"/>
  <c r="T339" i="1" s="1"/>
  <c r="CV339" i="1"/>
  <c r="U339" i="1" s="1"/>
  <c r="CX339" i="1"/>
  <c r="W339" i="1" s="1"/>
  <c r="FR339" i="1"/>
  <c r="GL339" i="1"/>
  <c r="GN339" i="1"/>
  <c r="GP339" i="1"/>
  <c r="GV339" i="1"/>
  <c r="GX339" i="1" s="1"/>
  <c r="I340" i="1"/>
  <c r="AC340" i="1"/>
  <c r="AB340" i="1" s="1"/>
  <c r="AD340" i="1"/>
  <c r="CR340" i="1" s="1"/>
  <c r="Q340" i="1" s="1"/>
  <c r="AE340" i="1"/>
  <c r="AF340" i="1"/>
  <c r="AG340" i="1"/>
  <c r="AH340" i="1"/>
  <c r="CV340" i="1" s="1"/>
  <c r="U340" i="1" s="1"/>
  <c r="AI340" i="1"/>
  <c r="AJ340" i="1"/>
  <c r="CQ340" i="1"/>
  <c r="P340" i="1" s="1"/>
  <c r="CS340" i="1"/>
  <c r="R340" i="1" s="1"/>
  <c r="GK340" i="1" s="1"/>
  <c r="CT340" i="1"/>
  <c r="S340" i="1" s="1"/>
  <c r="CU340" i="1"/>
  <c r="T340" i="1" s="1"/>
  <c r="CW340" i="1"/>
  <c r="V340" i="1" s="1"/>
  <c r="CX340" i="1"/>
  <c r="W340" i="1" s="1"/>
  <c r="FR340" i="1"/>
  <c r="GL340" i="1"/>
  <c r="GN340" i="1"/>
  <c r="GP340" i="1"/>
  <c r="GV340" i="1"/>
  <c r="GX340" i="1"/>
  <c r="I341" i="1"/>
  <c r="AC341" i="1"/>
  <c r="AE341" i="1"/>
  <c r="AD341" i="1" s="1"/>
  <c r="CR341" i="1" s="1"/>
  <c r="Q341" i="1" s="1"/>
  <c r="AF341" i="1"/>
  <c r="AG341" i="1"/>
  <c r="CU341" i="1" s="1"/>
  <c r="T341" i="1" s="1"/>
  <c r="AH341" i="1"/>
  <c r="AI341" i="1"/>
  <c r="AJ341" i="1"/>
  <c r="CS341" i="1"/>
  <c r="R341" i="1" s="1"/>
  <c r="GK341" i="1" s="1"/>
  <c r="CT341" i="1"/>
  <c r="S341" i="1" s="1"/>
  <c r="CV341" i="1"/>
  <c r="U341" i="1" s="1"/>
  <c r="CW341" i="1"/>
  <c r="V341" i="1" s="1"/>
  <c r="CX341" i="1"/>
  <c r="W341" i="1" s="1"/>
  <c r="FR341" i="1"/>
  <c r="GL341" i="1"/>
  <c r="GN341" i="1"/>
  <c r="GP341" i="1"/>
  <c r="GV341" i="1"/>
  <c r="GX341" i="1"/>
  <c r="C342" i="1"/>
  <c r="D342" i="1"/>
  <c r="I342" i="1"/>
  <c r="AC342" i="1"/>
  <c r="AB342" i="1" s="1"/>
  <c r="AD342" i="1"/>
  <c r="CR342" i="1" s="1"/>
  <c r="Q342" i="1" s="1"/>
  <c r="AE342" i="1"/>
  <c r="AF342" i="1"/>
  <c r="AG342" i="1"/>
  <c r="AH342" i="1"/>
  <c r="CV342" i="1" s="1"/>
  <c r="U342" i="1" s="1"/>
  <c r="AI342" i="1"/>
  <c r="AJ342" i="1"/>
  <c r="CQ342" i="1"/>
  <c r="P342" i="1" s="1"/>
  <c r="CP342" i="1" s="1"/>
  <c r="O342" i="1" s="1"/>
  <c r="CS342" i="1"/>
  <c r="R342" i="1" s="1"/>
  <c r="GK342" i="1" s="1"/>
  <c r="CT342" i="1"/>
  <c r="S342" i="1" s="1"/>
  <c r="CU342" i="1"/>
  <c r="T342" i="1" s="1"/>
  <c r="CW342" i="1"/>
  <c r="V342" i="1" s="1"/>
  <c r="CX342" i="1"/>
  <c r="W342" i="1" s="1"/>
  <c r="FR342" i="1"/>
  <c r="GL342" i="1"/>
  <c r="GN342" i="1"/>
  <c r="GP342" i="1"/>
  <c r="GV342" i="1"/>
  <c r="GX342" i="1"/>
  <c r="C343" i="1"/>
  <c r="D343" i="1"/>
  <c r="I343" i="1"/>
  <c r="AC343" i="1"/>
  <c r="AE343" i="1"/>
  <c r="AD343" i="1" s="1"/>
  <c r="CR343" i="1" s="1"/>
  <c r="Q343" i="1" s="1"/>
  <c r="AF343" i="1"/>
  <c r="AG343" i="1"/>
  <c r="AH343" i="1"/>
  <c r="AI343" i="1"/>
  <c r="CW343" i="1" s="1"/>
  <c r="V343" i="1" s="1"/>
  <c r="AJ343" i="1"/>
  <c r="CQ343" i="1"/>
  <c r="P343" i="1" s="1"/>
  <c r="CT343" i="1"/>
  <c r="S343" i="1" s="1"/>
  <c r="CU343" i="1"/>
  <c r="T343" i="1" s="1"/>
  <c r="CV343" i="1"/>
  <c r="U343" i="1" s="1"/>
  <c r="CX343" i="1"/>
  <c r="W343" i="1" s="1"/>
  <c r="FR343" i="1"/>
  <c r="GL343" i="1"/>
  <c r="GN343" i="1"/>
  <c r="GP343" i="1"/>
  <c r="GV343" i="1"/>
  <c r="GX343" i="1" s="1"/>
  <c r="I344" i="1"/>
  <c r="AC344" i="1"/>
  <c r="AB344" i="1" s="1"/>
  <c r="AD344" i="1"/>
  <c r="CR344" i="1" s="1"/>
  <c r="Q344" i="1" s="1"/>
  <c r="AE344" i="1"/>
  <c r="AF344" i="1"/>
  <c r="AG344" i="1"/>
  <c r="AH344" i="1"/>
  <c r="CV344" i="1" s="1"/>
  <c r="U344" i="1" s="1"/>
  <c r="AI344" i="1"/>
  <c r="AJ344" i="1"/>
  <c r="CQ344" i="1"/>
  <c r="P344" i="1" s="1"/>
  <c r="CS344" i="1"/>
  <c r="R344" i="1" s="1"/>
  <c r="GK344" i="1" s="1"/>
  <c r="CT344" i="1"/>
  <c r="S344" i="1" s="1"/>
  <c r="CU344" i="1"/>
  <c r="T344" i="1" s="1"/>
  <c r="CW344" i="1"/>
  <c r="V344" i="1" s="1"/>
  <c r="CX344" i="1"/>
  <c r="W344" i="1" s="1"/>
  <c r="FR344" i="1"/>
  <c r="GL344" i="1"/>
  <c r="GN344" i="1"/>
  <c r="GP344" i="1"/>
  <c r="GV344" i="1"/>
  <c r="GX344" i="1"/>
  <c r="I345" i="1"/>
  <c r="AC345" i="1"/>
  <c r="AE345" i="1"/>
  <c r="AD345" i="1" s="1"/>
  <c r="CR345" i="1" s="1"/>
  <c r="Q345" i="1" s="1"/>
  <c r="AF345" i="1"/>
  <c r="AG345" i="1"/>
  <c r="CU345" i="1" s="1"/>
  <c r="T345" i="1" s="1"/>
  <c r="AH345" i="1"/>
  <c r="AI345" i="1"/>
  <c r="AJ345" i="1"/>
  <c r="CS345" i="1"/>
  <c r="R345" i="1" s="1"/>
  <c r="CT345" i="1"/>
  <c r="S345" i="1" s="1"/>
  <c r="CV345" i="1"/>
  <c r="U345" i="1" s="1"/>
  <c r="CW345" i="1"/>
  <c r="V345" i="1" s="1"/>
  <c r="CX345" i="1"/>
  <c r="W345" i="1" s="1"/>
  <c r="FR345" i="1"/>
  <c r="GK345" i="1"/>
  <c r="GL345" i="1"/>
  <c r="GN345" i="1"/>
  <c r="GP345" i="1"/>
  <c r="GV345" i="1"/>
  <c r="GX345" i="1"/>
  <c r="I346" i="1"/>
  <c r="R346" i="1"/>
  <c r="GK346" i="1" s="1"/>
  <c r="AC346" i="1"/>
  <c r="AE346" i="1"/>
  <c r="AD346" i="1" s="1"/>
  <c r="CR346" i="1" s="1"/>
  <c r="Q346" i="1" s="1"/>
  <c r="AF346" i="1"/>
  <c r="CT346" i="1" s="1"/>
  <c r="AG346" i="1"/>
  <c r="AH346" i="1"/>
  <c r="AI346" i="1"/>
  <c r="AJ346" i="1"/>
  <c r="CX346" i="1" s="1"/>
  <c r="CQ346" i="1"/>
  <c r="CS346" i="1"/>
  <c r="CU346" i="1"/>
  <c r="T346" i="1" s="1"/>
  <c r="CV346" i="1"/>
  <c r="CW346" i="1"/>
  <c r="V346" i="1" s="1"/>
  <c r="FR346" i="1"/>
  <c r="GL346" i="1"/>
  <c r="GN346" i="1"/>
  <c r="GP346" i="1"/>
  <c r="GV346" i="1"/>
  <c r="GX346" i="1"/>
  <c r="I347" i="1"/>
  <c r="AC347" i="1"/>
  <c r="AE347" i="1"/>
  <c r="AF347" i="1"/>
  <c r="AG347" i="1"/>
  <c r="AH347" i="1"/>
  <c r="AI347" i="1"/>
  <c r="CW347" i="1" s="1"/>
  <c r="V347" i="1" s="1"/>
  <c r="AJ347" i="1"/>
  <c r="CQ347" i="1"/>
  <c r="P347" i="1" s="1"/>
  <c r="CT347" i="1"/>
  <c r="S347" i="1" s="1"/>
  <c r="CU347" i="1"/>
  <c r="T347" i="1" s="1"/>
  <c r="CV347" i="1"/>
  <c r="U347" i="1" s="1"/>
  <c r="CX347" i="1"/>
  <c r="W347" i="1" s="1"/>
  <c r="FR347" i="1"/>
  <c r="GL347" i="1"/>
  <c r="GN347" i="1"/>
  <c r="GP347" i="1"/>
  <c r="GV347" i="1"/>
  <c r="GX347" i="1" s="1"/>
  <c r="C348" i="1"/>
  <c r="D348" i="1"/>
  <c r="I348" i="1"/>
  <c r="R348" i="1"/>
  <c r="GK348" i="1" s="1"/>
  <c r="AC348" i="1"/>
  <c r="AE348" i="1"/>
  <c r="AD348" i="1" s="1"/>
  <c r="CR348" i="1" s="1"/>
  <c r="Q348" i="1" s="1"/>
  <c r="AF348" i="1"/>
  <c r="CT348" i="1" s="1"/>
  <c r="AG348" i="1"/>
  <c r="AH348" i="1"/>
  <c r="AI348" i="1"/>
  <c r="AJ348" i="1"/>
  <c r="CX348" i="1" s="1"/>
  <c r="CQ348" i="1"/>
  <c r="CS348" i="1"/>
  <c r="CU348" i="1"/>
  <c r="T348" i="1" s="1"/>
  <c r="CV348" i="1"/>
  <c r="CW348" i="1"/>
  <c r="V348" i="1" s="1"/>
  <c r="FR348" i="1"/>
  <c r="GL348" i="1"/>
  <c r="GN348" i="1"/>
  <c r="GP348" i="1"/>
  <c r="GV348" i="1"/>
  <c r="GX348" i="1"/>
  <c r="C349" i="1"/>
  <c r="D349" i="1"/>
  <c r="I349" i="1"/>
  <c r="I351" i="1" s="1"/>
  <c r="AC349" i="1"/>
  <c r="AE349" i="1"/>
  <c r="AD349" i="1" s="1"/>
  <c r="CR349" i="1" s="1"/>
  <c r="Q349" i="1" s="1"/>
  <c r="AF349" i="1"/>
  <c r="AG349" i="1"/>
  <c r="CU349" i="1" s="1"/>
  <c r="T349" i="1" s="1"/>
  <c r="AH349" i="1"/>
  <c r="AI349" i="1"/>
  <c r="AJ349" i="1"/>
  <c r="CS349" i="1"/>
  <c r="R349" i="1" s="1"/>
  <c r="GK349" i="1" s="1"/>
  <c r="CT349" i="1"/>
  <c r="S349" i="1" s="1"/>
  <c r="CV349" i="1"/>
  <c r="U349" i="1" s="1"/>
  <c r="CW349" i="1"/>
  <c r="V349" i="1" s="1"/>
  <c r="CX349" i="1"/>
  <c r="W349" i="1" s="1"/>
  <c r="FR349" i="1"/>
  <c r="GL349" i="1"/>
  <c r="GN349" i="1"/>
  <c r="GP349" i="1"/>
  <c r="GV349" i="1"/>
  <c r="GX349" i="1"/>
  <c r="I350" i="1"/>
  <c r="GX350" i="1" s="1"/>
  <c r="AB350" i="1"/>
  <c r="AC350" i="1"/>
  <c r="AE350" i="1"/>
  <c r="AD350" i="1" s="1"/>
  <c r="CR350" i="1" s="1"/>
  <c r="AF350" i="1"/>
  <c r="CT350" i="1" s="1"/>
  <c r="AG350" i="1"/>
  <c r="AH350" i="1"/>
  <c r="AI350" i="1"/>
  <c r="AJ350" i="1"/>
  <c r="CX350" i="1" s="1"/>
  <c r="CQ350" i="1"/>
  <c r="CS350" i="1"/>
  <c r="R350" i="1" s="1"/>
  <c r="GK350" i="1" s="1"/>
  <c r="CU350" i="1"/>
  <c r="CV350" i="1"/>
  <c r="CW350" i="1"/>
  <c r="V350" i="1" s="1"/>
  <c r="FR350" i="1"/>
  <c r="GL350" i="1"/>
  <c r="GN350" i="1"/>
  <c r="GP350" i="1"/>
  <c r="GV350" i="1"/>
  <c r="T351" i="1"/>
  <c r="AC351" i="1"/>
  <c r="AE351" i="1"/>
  <c r="CS351" i="1" s="1"/>
  <c r="R351" i="1" s="1"/>
  <c r="GK351" i="1" s="1"/>
  <c r="AF351" i="1"/>
  <c r="AG351" i="1"/>
  <c r="AH351" i="1"/>
  <c r="AI351" i="1"/>
  <c r="CW351" i="1" s="1"/>
  <c r="V351" i="1" s="1"/>
  <c r="AJ351" i="1"/>
  <c r="CQ351" i="1"/>
  <c r="P351" i="1" s="1"/>
  <c r="CT351" i="1"/>
  <c r="S351" i="1" s="1"/>
  <c r="CZ351" i="1" s="1"/>
  <c r="Y351" i="1" s="1"/>
  <c r="CU351" i="1"/>
  <c r="CV351" i="1"/>
  <c r="U351" i="1" s="1"/>
  <c r="CX351" i="1"/>
  <c r="CY351" i="1"/>
  <c r="X351" i="1" s="1"/>
  <c r="FR351" i="1"/>
  <c r="GL351" i="1"/>
  <c r="GN351" i="1"/>
  <c r="GP351" i="1"/>
  <c r="GV351" i="1"/>
  <c r="AC352" i="1"/>
  <c r="AB352" i="1" s="1"/>
  <c r="AD352" i="1"/>
  <c r="CR352" i="1" s="1"/>
  <c r="AE352" i="1"/>
  <c r="AF352" i="1"/>
  <c r="AG352" i="1"/>
  <c r="AH352" i="1"/>
  <c r="CV352" i="1" s="1"/>
  <c r="AI352" i="1"/>
  <c r="AJ352" i="1"/>
  <c r="CS352" i="1"/>
  <c r="CT352" i="1"/>
  <c r="CU352" i="1"/>
  <c r="CW352" i="1"/>
  <c r="CX352" i="1"/>
  <c r="FR352" i="1"/>
  <c r="GL352" i="1"/>
  <c r="GN352" i="1"/>
  <c r="GP352" i="1"/>
  <c r="GV352" i="1"/>
  <c r="I353" i="1"/>
  <c r="AC353" i="1"/>
  <c r="CQ353" i="1" s="1"/>
  <c r="P353" i="1" s="1"/>
  <c r="CP353" i="1" s="1"/>
  <c r="O353" i="1" s="1"/>
  <c r="AE353" i="1"/>
  <c r="AD353" i="1" s="1"/>
  <c r="AF353" i="1"/>
  <c r="AG353" i="1"/>
  <c r="CU353" i="1" s="1"/>
  <c r="T353" i="1" s="1"/>
  <c r="AH353" i="1"/>
  <c r="AI353" i="1"/>
  <c r="AJ353" i="1"/>
  <c r="CX353" i="1" s="1"/>
  <c r="W353" i="1" s="1"/>
  <c r="CR353" i="1"/>
  <c r="Q353" i="1" s="1"/>
  <c r="CS353" i="1"/>
  <c r="R353" i="1" s="1"/>
  <c r="GK353" i="1" s="1"/>
  <c r="CT353" i="1"/>
  <c r="S353" i="1" s="1"/>
  <c r="CV353" i="1"/>
  <c r="U353" i="1" s="1"/>
  <c r="CW353" i="1"/>
  <c r="V353" i="1" s="1"/>
  <c r="FR353" i="1"/>
  <c r="GL353" i="1"/>
  <c r="GN353" i="1"/>
  <c r="GP353" i="1"/>
  <c r="GV353" i="1"/>
  <c r="GX353" i="1" s="1"/>
  <c r="C354" i="1"/>
  <c r="D354" i="1"/>
  <c r="I354" i="1"/>
  <c r="V354" i="1"/>
  <c r="AC354" i="1"/>
  <c r="AB354" i="1" s="1"/>
  <c r="AD354" i="1"/>
  <c r="CR354" i="1" s="1"/>
  <c r="AE354" i="1"/>
  <c r="AF354" i="1"/>
  <c r="AG354" i="1"/>
  <c r="AH354" i="1"/>
  <c r="CV354" i="1" s="1"/>
  <c r="AI354" i="1"/>
  <c r="AJ354" i="1"/>
  <c r="CS354" i="1"/>
  <c r="R354" i="1" s="1"/>
  <c r="GK354" i="1" s="1"/>
  <c r="CT354" i="1"/>
  <c r="S354" i="1" s="1"/>
  <c r="CU354" i="1"/>
  <c r="T354" i="1" s="1"/>
  <c r="CW354" i="1"/>
  <c r="CX354" i="1"/>
  <c r="W354" i="1" s="1"/>
  <c r="FR354" i="1"/>
  <c r="GL354" i="1"/>
  <c r="GN354" i="1"/>
  <c r="GP354" i="1"/>
  <c r="GV354" i="1"/>
  <c r="GX354" i="1"/>
  <c r="C355" i="1"/>
  <c r="D355" i="1"/>
  <c r="I355" i="1"/>
  <c r="U355" i="1"/>
  <c r="AC355" i="1"/>
  <c r="CQ355" i="1" s="1"/>
  <c r="P355" i="1" s="1"/>
  <c r="AE355" i="1"/>
  <c r="CS355" i="1" s="1"/>
  <c r="R355" i="1" s="1"/>
  <c r="AF355" i="1"/>
  <c r="AG355" i="1"/>
  <c r="AH355" i="1"/>
  <c r="AI355" i="1"/>
  <c r="CW355" i="1" s="1"/>
  <c r="V355" i="1" s="1"/>
  <c r="AJ355" i="1"/>
  <c r="CT355" i="1"/>
  <c r="S355" i="1" s="1"/>
  <c r="CU355" i="1"/>
  <c r="T355" i="1" s="1"/>
  <c r="CV355" i="1"/>
  <c r="CX355" i="1"/>
  <c r="W355" i="1" s="1"/>
  <c r="FR355" i="1"/>
  <c r="GK355" i="1"/>
  <c r="GL355" i="1"/>
  <c r="GN355" i="1"/>
  <c r="GP355" i="1"/>
  <c r="GV355" i="1"/>
  <c r="GX355" i="1" s="1"/>
  <c r="C356" i="1"/>
  <c r="D356" i="1"/>
  <c r="I356" i="1"/>
  <c r="P356" i="1"/>
  <c r="AC356" i="1"/>
  <c r="AE356" i="1"/>
  <c r="AD356" i="1" s="1"/>
  <c r="AF356" i="1"/>
  <c r="CT356" i="1" s="1"/>
  <c r="S356" i="1" s="1"/>
  <c r="AG356" i="1"/>
  <c r="AH356" i="1"/>
  <c r="CV356" i="1" s="1"/>
  <c r="U356" i="1" s="1"/>
  <c r="AI356" i="1"/>
  <c r="AJ356" i="1"/>
  <c r="CX356" i="1" s="1"/>
  <c r="W356" i="1" s="1"/>
  <c r="CQ356" i="1"/>
  <c r="CS356" i="1"/>
  <c r="R356" i="1" s="1"/>
  <c r="CU356" i="1"/>
  <c r="T356" i="1" s="1"/>
  <c r="CW356" i="1"/>
  <c r="V356" i="1" s="1"/>
  <c r="FR356" i="1"/>
  <c r="GL356" i="1"/>
  <c r="GN356" i="1"/>
  <c r="GP356" i="1"/>
  <c r="GV356" i="1"/>
  <c r="GX356" i="1" s="1"/>
  <c r="C357" i="1"/>
  <c r="D357" i="1"/>
  <c r="I357" i="1"/>
  <c r="AC357" i="1"/>
  <c r="CQ357" i="1" s="1"/>
  <c r="P357" i="1" s="1"/>
  <c r="CP357" i="1" s="1"/>
  <c r="O357" i="1" s="1"/>
  <c r="AE357" i="1"/>
  <c r="AD357" i="1" s="1"/>
  <c r="AF357" i="1"/>
  <c r="AG357" i="1"/>
  <c r="CU357" i="1" s="1"/>
  <c r="AH357" i="1"/>
  <c r="AI357" i="1"/>
  <c r="AJ357" i="1"/>
  <c r="CX357" i="1" s="1"/>
  <c r="W357" i="1" s="1"/>
  <c r="CR357" i="1"/>
  <c r="Q357" i="1" s="1"/>
  <c r="CS357" i="1"/>
  <c r="R357" i="1" s="1"/>
  <c r="GK357" i="1" s="1"/>
  <c r="CT357" i="1"/>
  <c r="S357" i="1" s="1"/>
  <c r="CV357" i="1"/>
  <c r="U357" i="1" s="1"/>
  <c r="CW357" i="1"/>
  <c r="V357" i="1" s="1"/>
  <c r="FR357" i="1"/>
  <c r="GL357" i="1"/>
  <c r="GN357" i="1"/>
  <c r="GP357" i="1"/>
  <c r="GV357" i="1"/>
  <c r="GX357" i="1" s="1"/>
  <c r="C358" i="1"/>
  <c r="D358" i="1"/>
  <c r="I358" i="1"/>
  <c r="I360" i="1" s="1"/>
  <c r="V358" i="1"/>
  <c r="AC358" i="1"/>
  <c r="AB358" i="1" s="1"/>
  <c r="AD358" i="1"/>
  <c r="CR358" i="1" s="1"/>
  <c r="AE358" i="1"/>
  <c r="AF358" i="1"/>
  <c r="AG358" i="1"/>
  <c r="AH358" i="1"/>
  <c r="CV358" i="1" s="1"/>
  <c r="AI358" i="1"/>
  <c r="AJ358" i="1"/>
  <c r="CS358" i="1"/>
  <c r="R358" i="1" s="1"/>
  <c r="GK358" i="1" s="1"/>
  <c r="CT358" i="1"/>
  <c r="S358" i="1" s="1"/>
  <c r="CU358" i="1"/>
  <c r="T358" i="1" s="1"/>
  <c r="CW358" i="1"/>
  <c r="CX358" i="1"/>
  <c r="W358" i="1" s="1"/>
  <c r="FR358" i="1"/>
  <c r="GL358" i="1"/>
  <c r="GN358" i="1"/>
  <c r="GP358" i="1"/>
  <c r="GV358" i="1"/>
  <c r="GX358" i="1"/>
  <c r="C359" i="1"/>
  <c r="D359" i="1"/>
  <c r="I359" i="1"/>
  <c r="U359" i="1"/>
  <c r="AC359" i="1"/>
  <c r="CQ359" i="1" s="1"/>
  <c r="P359" i="1" s="1"/>
  <c r="AE359" i="1"/>
  <c r="CS359" i="1" s="1"/>
  <c r="R359" i="1" s="1"/>
  <c r="AF359" i="1"/>
  <c r="AG359" i="1"/>
  <c r="AH359" i="1"/>
  <c r="AI359" i="1"/>
  <c r="CW359" i="1" s="1"/>
  <c r="V359" i="1" s="1"/>
  <c r="AJ359" i="1"/>
  <c r="CT359" i="1"/>
  <c r="S359" i="1" s="1"/>
  <c r="CU359" i="1"/>
  <c r="T359" i="1" s="1"/>
  <c r="CV359" i="1"/>
  <c r="CX359" i="1"/>
  <c r="W359" i="1" s="1"/>
  <c r="FR359" i="1"/>
  <c r="GK359" i="1"/>
  <c r="GL359" i="1"/>
  <c r="GN359" i="1"/>
  <c r="GP359" i="1"/>
  <c r="GV359" i="1"/>
  <c r="GX359" i="1" s="1"/>
  <c r="AC360" i="1"/>
  <c r="AD360" i="1"/>
  <c r="CR360" i="1" s="1"/>
  <c r="AE360" i="1"/>
  <c r="AF360" i="1"/>
  <c r="AG360" i="1"/>
  <c r="AH360" i="1"/>
  <c r="CV360" i="1" s="1"/>
  <c r="AI360" i="1"/>
  <c r="AJ360" i="1"/>
  <c r="CX360" i="1" s="1"/>
  <c r="W360" i="1" s="1"/>
  <c r="CQ360" i="1"/>
  <c r="P360" i="1" s="1"/>
  <c r="CS360" i="1"/>
  <c r="CT360" i="1"/>
  <c r="S360" i="1" s="1"/>
  <c r="CU360" i="1"/>
  <c r="T360" i="1" s="1"/>
  <c r="CW360" i="1"/>
  <c r="V360" i="1" s="1"/>
  <c r="FR360" i="1"/>
  <c r="GL360" i="1"/>
  <c r="GN360" i="1"/>
  <c r="GP360" i="1"/>
  <c r="GV360" i="1"/>
  <c r="I361" i="1"/>
  <c r="AB361" i="1"/>
  <c r="AC361" i="1"/>
  <c r="CQ361" i="1" s="1"/>
  <c r="AE361" i="1"/>
  <c r="AD361" i="1" s="1"/>
  <c r="CR361" i="1" s="1"/>
  <c r="Q361" i="1" s="1"/>
  <c r="AF361" i="1"/>
  <c r="AG361" i="1"/>
  <c r="CU361" i="1" s="1"/>
  <c r="T361" i="1" s="1"/>
  <c r="AH361" i="1"/>
  <c r="AI361" i="1"/>
  <c r="CW361" i="1" s="1"/>
  <c r="V361" i="1" s="1"/>
  <c r="AJ361" i="1"/>
  <c r="CS361" i="1"/>
  <c r="R361" i="1" s="1"/>
  <c r="GK361" i="1" s="1"/>
  <c r="CT361" i="1"/>
  <c r="S361" i="1" s="1"/>
  <c r="CV361" i="1"/>
  <c r="U361" i="1" s="1"/>
  <c r="CX361" i="1"/>
  <c r="W361" i="1" s="1"/>
  <c r="FR361" i="1"/>
  <c r="GL361" i="1"/>
  <c r="GN361" i="1"/>
  <c r="GP361" i="1"/>
  <c r="GV361" i="1"/>
  <c r="GX361" i="1"/>
  <c r="C362" i="1"/>
  <c r="D362" i="1"/>
  <c r="U362" i="1"/>
  <c r="AC362" i="1"/>
  <c r="CQ362" i="1" s="1"/>
  <c r="P362" i="1" s="1"/>
  <c r="AE362" i="1"/>
  <c r="CS362" i="1" s="1"/>
  <c r="R362" i="1" s="1"/>
  <c r="AF362" i="1"/>
  <c r="AG362" i="1"/>
  <c r="AH362" i="1"/>
  <c r="AI362" i="1"/>
  <c r="CW362" i="1" s="1"/>
  <c r="V362" i="1" s="1"/>
  <c r="AJ362" i="1"/>
  <c r="CT362" i="1"/>
  <c r="S362" i="1" s="1"/>
  <c r="CU362" i="1"/>
  <c r="T362" i="1" s="1"/>
  <c r="CV362" i="1"/>
  <c r="CX362" i="1"/>
  <c r="W362" i="1" s="1"/>
  <c r="FR362" i="1"/>
  <c r="GK362" i="1"/>
  <c r="GL362" i="1"/>
  <c r="GN362" i="1"/>
  <c r="GP362" i="1"/>
  <c r="GV362" i="1"/>
  <c r="GX362" i="1" s="1"/>
  <c r="C363" i="1"/>
  <c r="D363" i="1"/>
  <c r="AC363" i="1"/>
  <c r="CQ363" i="1" s="1"/>
  <c r="P363" i="1" s="1"/>
  <c r="CP363" i="1" s="1"/>
  <c r="O363" i="1" s="1"/>
  <c r="AE363" i="1"/>
  <c r="AD363" i="1" s="1"/>
  <c r="AF363" i="1"/>
  <c r="AG363" i="1"/>
  <c r="CU363" i="1" s="1"/>
  <c r="T363" i="1" s="1"/>
  <c r="AH363" i="1"/>
  <c r="AI363" i="1"/>
  <c r="AJ363" i="1"/>
  <c r="CX363" i="1" s="1"/>
  <c r="W363" i="1" s="1"/>
  <c r="CR363" i="1"/>
  <c r="Q363" i="1" s="1"/>
  <c r="CS363" i="1"/>
  <c r="R363" i="1" s="1"/>
  <c r="GK363" i="1" s="1"/>
  <c r="CT363" i="1"/>
  <c r="S363" i="1" s="1"/>
  <c r="CV363" i="1"/>
  <c r="U363" i="1" s="1"/>
  <c r="CW363" i="1"/>
  <c r="V363" i="1" s="1"/>
  <c r="FR363" i="1"/>
  <c r="GL363" i="1"/>
  <c r="GN363" i="1"/>
  <c r="GP363" i="1"/>
  <c r="GV363" i="1"/>
  <c r="GX363" i="1" s="1"/>
  <c r="I364" i="1"/>
  <c r="T364" i="1"/>
  <c r="AC364" i="1"/>
  <c r="AE364" i="1"/>
  <c r="AD364" i="1" s="1"/>
  <c r="AF364" i="1"/>
  <c r="CT364" i="1" s="1"/>
  <c r="AG364" i="1"/>
  <c r="AH364" i="1"/>
  <c r="AI364" i="1"/>
  <c r="CW364" i="1" s="1"/>
  <c r="V364" i="1" s="1"/>
  <c r="AJ364" i="1"/>
  <c r="CX364" i="1" s="1"/>
  <c r="CQ364" i="1"/>
  <c r="P364" i="1" s="1"/>
  <c r="CS364" i="1"/>
  <c r="R364" i="1" s="1"/>
  <c r="GK364" i="1" s="1"/>
  <c r="CU364" i="1"/>
  <c r="CV364" i="1"/>
  <c r="U364" i="1" s="1"/>
  <c r="FR364" i="1"/>
  <c r="GL364" i="1"/>
  <c r="GN364" i="1"/>
  <c r="GP364" i="1"/>
  <c r="GV364" i="1"/>
  <c r="GX364" i="1"/>
  <c r="I365" i="1"/>
  <c r="W365" i="1"/>
  <c r="AC365" i="1"/>
  <c r="AD365" i="1"/>
  <c r="CR365" i="1" s="1"/>
  <c r="Q365" i="1" s="1"/>
  <c r="AE365" i="1"/>
  <c r="CS365" i="1" s="1"/>
  <c r="R365" i="1" s="1"/>
  <c r="AF365" i="1"/>
  <c r="AG365" i="1"/>
  <c r="AH365" i="1"/>
  <c r="AI365" i="1"/>
  <c r="CW365" i="1" s="1"/>
  <c r="V365" i="1" s="1"/>
  <c r="AJ365" i="1"/>
  <c r="CQ365" i="1"/>
  <c r="P365" i="1" s="1"/>
  <c r="CT365" i="1"/>
  <c r="S365" i="1" s="1"/>
  <c r="CU365" i="1"/>
  <c r="T365" i="1" s="1"/>
  <c r="CV365" i="1"/>
  <c r="U365" i="1" s="1"/>
  <c r="CX365" i="1"/>
  <c r="FR365" i="1"/>
  <c r="GK365" i="1"/>
  <c r="GL365" i="1"/>
  <c r="GN365" i="1"/>
  <c r="GP365" i="1"/>
  <c r="GV365" i="1"/>
  <c r="GX365" i="1" s="1"/>
  <c r="C366" i="1"/>
  <c r="D366" i="1"/>
  <c r="I366" i="1"/>
  <c r="AC366" i="1"/>
  <c r="AE366" i="1"/>
  <c r="AD366" i="1" s="1"/>
  <c r="AF366" i="1"/>
  <c r="CT366" i="1" s="1"/>
  <c r="S366" i="1" s="1"/>
  <c r="AG366" i="1"/>
  <c r="AH366" i="1"/>
  <c r="AI366" i="1"/>
  <c r="CW366" i="1" s="1"/>
  <c r="V366" i="1" s="1"/>
  <c r="AJ366" i="1"/>
  <c r="CX366" i="1" s="1"/>
  <c r="W366" i="1" s="1"/>
  <c r="CQ366" i="1"/>
  <c r="P366" i="1" s="1"/>
  <c r="CS366" i="1"/>
  <c r="R366" i="1" s="1"/>
  <c r="CU366" i="1"/>
  <c r="T366" i="1" s="1"/>
  <c r="CV366" i="1"/>
  <c r="U366" i="1" s="1"/>
  <c r="FR366" i="1"/>
  <c r="GL366" i="1"/>
  <c r="GN366" i="1"/>
  <c r="GP366" i="1"/>
  <c r="GV366" i="1"/>
  <c r="GX366" i="1"/>
  <c r="C367" i="1"/>
  <c r="D367" i="1"/>
  <c r="I367" i="1"/>
  <c r="AC367" i="1"/>
  <c r="AB367" i="1" s="1"/>
  <c r="AE367" i="1"/>
  <c r="AD367" i="1" s="1"/>
  <c r="CR367" i="1" s="1"/>
  <c r="Q367" i="1" s="1"/>
  <c r="AF367" i="1"/>
  <c r="AG367" i="1"/>
  <c r="AH367" i="1"/>
  <c r="AI367" i="1"/>
  <c r="CW367" i="1" s="1"/>
  <c r="V367" i="1" s="1"/>
  <c r="AJ367" i="1"/>
  <c r="CQ367" i="1"/>
  <c r="P367" i="1" s="1"/>
  <c r="CT367" i="1"/>
  <c r="S367" i="1" s="1"/>
  <c r="CU367" i="1"/>
  <c r="T367" i="1" s="1"/>
  <c r="CV367" i="1"/>
  <c r="U367" i="1" s="1"/>
  <c r="CX367" i="1"/>
  <c r="W367" i="1" s="1"/>
  <c r="FR367" i="1"/>
  <c r="GL367" i="1"/>
  <c r="GN367" i="1"/>
  <c r="GP367" i="1"/>
  <c r="GV367" i="1"/>
  <c r="GX367" i="1" s="1"/>
  <c r="I368" i="1"/>
  <c r="AC368" i="1"/>
  <c r="AB368" i="1" s="1"/>
  <c r="AD368" i="1"/>
  <c r="CR368" i="1" s="1"/>
  <c r="Q368" i="1" s="1"/>
  <c r="AE368" i="1"/>
  <c r="AF368" i="1"/>
  <c r="AG368" i="1"/>
  <c r="AH368" i="1"/>
  <c r="CV368" i="1" s="1"/>
  <c r="U368" i="1" s="1"/>
  <c r="AI368" i="1"/>
  <c r="AJ368" i="1"/>
  <c r="CQ368" i="1"/>
  <c r="P368" i="1" s="1"/>
  <c r="CS368" i="1"/>
  <c r="R368" i="1" s="1"/>
  <c r="GK368" i="1" s="1"/>
  <c r="CT368" i="1"/>
  <c r="S368" i="1" s="1"/>
  <c r="CU368" i="1"/>
  <c r="T368" i="1" s="1"/>
  <c r="CW368" i="1"/>
  <c r="V368" i="1" s="1"/>
  <c r="CX368" i="1"/>
  <c r="W368" i="1" s="1"/>
  <c r="FR368" i="1"/>
  <c r="GL368" i="1"/>
  <c r="GN368" i="1"/>
  <c r="GP368" i="1"/>
  <c r="GV368" i="1"/>
  <c r="GX368" i="1"/>
  <c r="I369" i="1"/>
  <c r="AC369" i="1"/>
  <c r="AE369" i="1"/>
  <c r="AD369" i="1" s="1"/>
  <c r="CR369" i="1" s="1"/>
  <c r="Q369" i="1" s="1"/>
  <c r="AF369" i="1"/>
  <c r="AG369" i="1"/>
  <c r="CU369" i="1" s="1"/>
  <c r="T369" i="1" s="1"/>
  <c r="AH369" i="1"/>
  <c r="AI369" i="1"/>
  <c r="AJ369" i="1"/>
  <c r="CS369" i="1"/>
  <c r="R369" i="1" s="1"/>
  <c r="GK369" i="1" s="1"/>
  <c r="CT369" i="1"/>
  <c r="S369" i="1" s="1"/>
  <c r="CV369" i="1"/>
  <c r="U369" i="1" s="1"/>
  <c r="CW369" i="1"/>
  <c r="V369" i="1" s="1"/>
  <c r="CX369" i="1"/>
  <c r="W369" i="1" s="1"/>
  <c r="FR369" i="1"/>
  <c r="GL369" i="1"/>
  <c r="GN369" i="1"/>
  <c r="GP369" i="1"/>
  <c r="GV369" i="1"/>
  <c r="GX369" i="1"/>
  <c r="C370" i="1"/>
  <c r="D370" i="1"/>
  <c r="I370" i="1"/>
  <c r="AC370" i="1"/>
  <c r="AB370" i="1" s="1"/>
  <c r="AD370" i="1"/>
  <c r="CR370" i="1" s="1"/>
  <c r="Q370" i="1" s="1"/>
  <c r="AE370" i="1"/>
  <c r="AF370" i="1"/>
  <c r="AG370" i="1"/>
  <c r="AH370" i="1"/>
  <c r="CV370" i="1" s="1"/>
  <c r="U370" i="1" s="1"/>
  <c r="AI370" i="1"/>
  <c r="AJ370" i="1"/>
  <c r="CQ370" i="1"/>
  <c r="P370" i="1" s="1"/>
  <c r="CP370" i="1" s="1"/>
  <c r="O370" i="1" s="1"/>
  <c r="CS370" i="1"/>
  <c r="R370" i="1" s="1"/>
  <c r="GK370" i="1" s="1"/>
  <c r="CT370" i="1"/>
  <c r="S370" i="1" s="1"/>
  <c r="CU370" i="1"/>
  <c r="T370" i="1" s="1"/>
  <c r="CW370" i="1"/>
  <c r="V370" i="1" s="1"/>
  <c r="CX370" i="1"/>
  <c r="W370" i="1" s="1"/>
  <c r="FR370" i="1"/>
  <c r="GL370" i="1"/>
  <c r="GO370" i="1"/>
  <c r="GP370" i="1"/>
  <c r="GV370" i="1"/>
  <c r="GX370" i="1"/>
  <c r="C371" i="1"/>
  <c r="D371" i="1"/>
  <c r="I371" i="1"/>
  <c r="AC371" i="1"/>
  <c r="AE371" i="1"/>
  <c r="AD371" i="1" s="1"/>
  <c r="CR371" i="1" s="1"/>
  <c r="Q371" i="1" s="1"/>
  <c r="AF371" i="1"/>
  <c r="AG371" i="1"/>
  <c r="AH371" i="1"/>
  <c r="AI371" i="1"/>
  <c r="CW371" i="1" s="1"/>
  <c r="V371" i="1" s="1"/>
  <c r="AJ371" i="1"/>
  <c r="CQ371" i="1"/>
  <c r="P371" i="1" s="1"/>
  <c r="CT371" i="1"/>
  <c r="S371" i="1" s="1"/>
  <c r="CU371" i="1"/>
  <c r="T371" i="1" s="1"/>
  <c r="CV371" i="1"/>
  <c r="U371" i="1" s="1"/>
  <c r="CX371" i="1"/>
  <c r="W371" i="1" s="1"/>
  <c r="FR371" i="1"/>
  <c r="GL371" i="1"/>
  <c r="GO371" i="1"/>
  <c r="GP371" i="1"/>
  <c r="GV371" i="1"/>
  <c r="GX371" i="1" s="1"/>
  <c r="C372" i="1"/>
  <c r="D372" i="1"/>
  <c r="AC372" i="1"/>
  <c r="AE372" i="1"/>
  <c r="AD372" i="1" s="1"/>
  <c r="CR372" i="1" s="1"/>
  <c r="Q372" i="1" s="1"/>
  <c r="AF372" i="1"/>
  <c r="AG372" i="1"/>
  <c r="CU372" i="1" s="1"/>
  <c r="T372" i="1" s="1"/>
  <c r="AH372" i="1"/>
  <c r="AI372" i="1"/>
  <c r="AJ372" i="1"/>
  <c r="CS372" i="1"/>
  <c r="R372" i="1" s="1"/>
  <c r="GK372" i="1" s="1"/>
  <c r="CT372" i="1"/>
  <c r="S372" i="1" s="1"/>
  <c r="CV372" i="1"/>
  <c r="U372" i="1" s="1"/>
  <c r="CW372" i="1"/>
  <c r="V372" i="1" s="1"/>
  <c r="CX372" i="1"/>
  <c r="W372" i="1" s="1"/>
  <c r="FR372" i="1"/>
  <c r="GL372" i="1"/>
  <c r="GN372" i="1"/>
  <c r="GP372" i="1"/>
  <c r="GV372" i="1"/>
  <c r="GX372" i="1"/>
  <c r="C373" i="1"/>
  <c r="D373" i="1"/>
  <c r="AC373" i="1"/>
  <c r="AE373" i="1"/>
  <c r="AD373" i="1" s="1"/>
  <c r="CR373" i="1" s="1"/>
  <c r="Q373" i="1" s="1"/>
  <c r="AF373" i="1"/>
  <c r="AG373" i="1"/>
  <c r="AH373" i="1"/>
  <c r="AI373" i="1"/>
  <c r="CW373" i="1" s="1"/>
  <c r="V373" i="1" s="1"/>
  <c r="AJ373" i="1"/>
  <c r="CQ373" i="1"/>
  <c r="P373" i="1" s="1"/>
  <c r="CP373" i="1" s="1"/>
  <c r="O373" i="1" s="1"/>
  <c r="CT373" i="1"/>
  <c r="S373" i="1" s="1"/>
  <c r="CU373" i="1"/>
  <c r="T373" i="1" s="1"/>
  <c r="CV373" i="1"/>
  <c r="U373" i="1" s="1"/>
  <c r="CX373" i="1"/>
  <c r="W373" i="1" s="1"/>
  <c r="FR373" i="1"/>
  <c r="GL373" i="1"/>
  <c r="GN373" i="1"/>
  <c r="GP373" i="1"/>
  <c r="GV373" i="1"/>
  <c r="GX373" i="1" s="1"/>
  <c r="I374" i="1"/>
  <c r="AC374" i="1"/>
  <c r="AB374" i="1" s="1"/>
  <c r="AD374" i="1"/>
  <c r="CR374" i="1" s="1"/>
  <c r="Q374" i="1" s="1"/>
  <c r="AE374" i="1"/>
  <c r="AF374" i="1"/>
  <c r="AG374" i="1"/>
  <c r="AH374" i="1"/>
  <c r="CV374" i="1" s="1"/>
  <c r="U374" i="1" s="1"/>
  <c r="AI374" i="1"/>
  <c r="AJ374" i="1"/>
  <c r="CQ374" i="1"/>
  <c r="P374" i="1" s="1"/>
  <c r="CP374" i="1" s="1"/>
  <c r="O374" i="1" s="1"/>
  <c r="CS374" i="1"/>
  <c r="R374" i="1" s="1"/>
  <c r="GK374" i="1" s="1"/>
  <c r="CT374" i="1"/>
  <c r="S374" i="1" s="1"/>
  <c r="CU374" i="1"/>
  <c r="T374" i="1" s="1"/>
  <c r="CW374" i="1"/>
  <c r="V374" i="1" s="1"/>
  <c r="CX374" i="1"/>
  <c r="W374" i="1" s="1"/>
  <c r="FR374" i="1"/>
  <c r="GL374" i="1"/>
  <c r="GN374" i="1"/>
  <c r="GP374" i="1"/>
  <c r="GV374" i="1"/>
  <c r="GX374" i="1"/>
  <c r="I375" i="1"/>
  <c r="AC375" i="1"/>
  <c r="AB375" i="1" s="1"/>
  <c r="AE375" i="1"/>
  <c r="AD375" i="1" s="1"/>
  <c r="CR375" i="1" s="1"/>
  <c r="Q375" i="1" s="1"/>
  <c r="AF375" i="1"/>
  <c r="AG375" i="1"/>
  <c r="CU375" i="1" s="1"/>
  <c r="T375" i="1" s="1"/>
  <c r="AH375" i="1"/>
  <c r="AI375" i="1"/>
  <c r="AJ375" i="1"/>
  <c r="CS375" i="1"/>
  <c r="R375" i="1" s="1"/>
  <c r="GK375" i="1" s="1"/>
  <c r="CT375" i="1"/>
  <c r="S375" i="1" s="1"/>
  <c r="CV375" i="1"/>
  <c r="U375" i="1" s="1"/>
  <c r="CW375" i="1"/>
  <c r="V375" i="1" s="1"/>
  <c r="CX375" i="1"/>
  <c r="W375" i="1" s="1"/>
  <c r="FR375" i="1"/>
  <c r="GL375" i="1"/>
  <c r="GN375" i="1"/>
  <c r="GP375" i="1"/>
  <c r="GV375" i="1"/>
  <c r="GX375" i="1"/>
  <c r="C376" i="1"/>
  <c r="D376" i="1"/>
  <c r="AC376" i="1"/>
  <c r="AB376" i="1" s="1"/>
  <c r="AE376" i="1"/>
  <c r="AD376" i="1" s="1"/>
  <c r="CR376" i="1" s="1"/>
  <c r="Q376" i="1" s="1"/>
  <c r="AF376" i="1"/>
  <c r="AG376" i="1"/>
  <c r="AH376" i="1"/>
  <c r="AI376" i="1"/>
  <c r="CW376" i="1" s="1"/>
  <c r="V376" i="1" s="1"/>
  <c r="AJ376" i="1"/>
  <c r="CQ376" i="1"/>
  <c r="P376" i="1" s="1"/>
  <c r="CP376" i="1" s="1"/>
  <c r="O376" i="1" s="1"/>
  <c r="CT376" i="1"/>
  <c r="S376" i="1" s="1"/>
  <c r="CU376" i="1"/>
  <c r="T376" i="1" s="1"/>
  <c r="CV376" i="1"/>
  <c r="U376" i="1" s="1"/>
  <c r="CX376" i="1"/>
  <c r="W376" i="1" s="1"/>
  <c r="FR376" i="1"/>
  <c r="GL376" i="1"/>
  <c r="GN376" i="1"/>
  <c r="GP376" i="1"/>
  <c r="GV376" i="1"/>
  <c r="GX376" i="1" s="1"/>
  <c r="C377" i="1"/>
  <c r="D377" i="1"/>
  <c r="AC377" i="1"/>
  <c r="AE377" i="1"/>
  <c r="AD377" i="1" s="1"/>
  <c r="CR377" i="1" s="1"/>
  <c r="Q377" i="1" s="1"/>
  <c r="AF377" i="1"/>
  <c r="AG377" i="1"/>
  <c r="CU377" i="1" s="1"/>
  <c r="T377" i="1" s="1"/>
  <c r="AH377" i="1"/>
  <c r="AI377" i="1"/>
  <c r="AJ377" i="1"/>
  <c r="CS377" i="1"/>
  <c r="R377" i="1" s="1"/>
  <c r="GK377" i="1" s="1"/>
  <c r="CT377" i="1"/>
  <c r="S377" i="1" s="1"/>
  <c r="CV377" i="1"/>
  <c r="U377" i="1" s="1"/>
  <c r="CW377" i="1"/>
  <c r="V377" i="1" s="1"/>
  <c r="CX377" i="1"/>
  <c r="W377" i="1" s="1"/>
  <c r="FR377" i="1"/>
  <c r="GL377" i="1"/>
  <c r="GN377" i="1"/>
  <c r="GP377" i="1"/>
  <c r="GV377" i="1"/>
  <c r="GX377" i="1"/>
  <c r="C378" i="1"/>
  <c r="D378" i="1"/>
  <c r="AC378" i="1"/>
  <c r="AE378" i="1"/>
  <c r="AD378" i="1" s="1"/>
  <c r="CR378" i="1" s="1"/>
  <c r="Q378" i="1" s="1"/>
  <c r="AF378" i="1"/>
  <c r="AG378" i="1"/>
  <c r="AH378" i="1"/>
  <c r="AI378" i="1"/>
  <c r="CW378" i="1" s="1"/>
  <c r="V378" i="1" s="1"/>
  <c r="AJ378" i="1"/>
  <c r="CQ378" i="1"/>
  <c r="P378" i="1" s="1"/>
  <c r="CT378" i="1"/>
  <c r="S378" i="1" s="1"/>
  <c r="CU378" i="1"/>
  <c r="T378" i="1" s="1"/>
  <c r="CV378" i="1"/>
  <c r="U378" i="1" s="1"/>
  <c r="CX378" i="1"/>
  <c r="W378" i="1" s="1"/>
  <c r="FR378" i="1"/>
  <c r="GL378" i="1"/>
  <c r="GN378" i="1"/>
  <c r="GP378" i="1"/>
  <c r="GV378" i="1"/>
  <c r="GX378" i="1" s="1"/>
  <c r="C379" i="1"/>
  <c r="D379" i="1"/>
  <c r="AC379" i="1"/>
  <c r="AE379" i="1"/>
  <c r="AD379" i="1" s="1"/>
  <c r="CR379" i="1" s="1"/>
  <c r="Q379" i="1" s="1"/>
  <c r="AF379" i="1"/>
  <c r="AG379" i="1"/>
  <c r="CU379" i="1" s="1"/>
  <c r="T379" i="1" s="1"/>
  <c r="AH379" i="1"/>
  <c r="AI379" i="1"/>
  <c r="AJ379" i="1"/>
  <c r="CS379" i="1"/>
  <c r="R379" i="1" s="1"/>
  <c r="GK379" i="1" s="1"/>
  <c r="CT379" i="1"/>
  <c r="S379" i="1" s="1"/>
  <c r="CV379" i="1"/>
  <c r="U379" i="1" s="1"/>
  <c r="CW379" i="1"/>
  <c r="V379" i="1" s="1"/>
  <c r="CX379" i="1"/>
  <c r="W379" i="1" s="1"/>
  <c r="FR379" i="1"/>
  <c r="GL379" i="1"/>
  <c r="GN379" i="1"/>
  <c r="GP379" i="1"/>
  <c r="GV379" i="1"/>
  <c r="GX379" i="1"/>
  <c r="C380" i="1"/>
  <c r="D380" i="1"/>
  <c r="I380" i="1"/>
  <c r="AC380" i="1"/>
  <c r="AB380" i="1" s="1"/>
  <c r="AD380" i="1"/>
  <c r="CR380" i="1" s="1"/>
  <c r="Q380" i="1" s="1"/>
  <c r="AE380" i="1"/>
  <c r="AF380" i="1"/>
  <c r="AG380" i="1"/>
  <c r="AH380" i="1"/>
  <c r="CV380" i="1" s="1"/>
  <c r="U380" i="1" s="1"/>
  <c r="AI380" i="1"/>
  <c r="AJ380" i="1"/>
  <c r="CQ380" i="1"/>
  <c r="P380" i="1" s="1"/>
  <c r="CS380" i="1"/>
  <c r="R380" i="1" s="1"/>
  <c r="GK380" i="1" s="1"/>
  <c r="CT380" i="1"/>
  <c r="S380" i="1" s="1"/>
  <c r="CU380" i="1"/>
  <c r="T380" i="1" s="1"/>
  <c r="CW380" i="1"/>
  <c r="V380" i="1" s="1"/>
  <c r="CX380" i="1"/>
  <c r="W380" i="1" s="1"/>
  <c r="FR380" i="1"/>
  <c r="GL380" i="1"/>
  <c r="GO380" i="1"/>
  <c r="GP380" i="1"/>
  <c r="GV380" i="1"/>
  <c r="GX380" i="1"/>
  <c r="C381" i="1"/>
  <c r="D381" i="1"/>
  <c r="I381" i="1"/>
  <c r="AC381" i="1"/>
  <c r="AE381" i="1"/>
  <c r="AD381" i="1" s="1"/>
  <c r="CR381" i="1" s="1"/>
  <c r="Q381" i="1" s="1"/>
  <c r="AF381" i="1"/>
  <c r="AG381" i="1"/>
  <c r="AH381" i="1"/>
  <c r="AI381" i="1"/>
  <c r="CW381" i="1" s="1"/>
  <c r="V381" i="1" s="1"/>
  <c r="AJ381" i="1"/>
  <c r="CQ381" i="1"/>
  <c r="P381" i="1" s="1"/>
  <c r="CT381" i="1"/>
  <c r="S381" i="1" s="1"/>
  <c r="CU381" i="1"/>
  <c r="T381" i="1" s="1"/>
  <c r="CV381" i="1"/>
  <c r="U381" i="1" s="1"/>
  <c r="CX381" i="1"/>
  <c r="W381" i="1" s="1"/>
  <c r="FR381" i="1"/>
  <c r="GL381" i="1"/>
  <c r="GO381" i="1"/>
  <c r="GP381" i="1"/>
  <c r="GV381" i="1"/>
  <c r="GX381" i="1" s="1"/>
  <c r="C382" i="1"/>
  <c r="D382" i="1"/>
  <c r="I382" i="1"/>
  <c r="AC382" i="1"/>
  <c r="AE382" i="1"/>
  <c r="AD382" i="1" s="1"/>
  <c r="AF382" i="1"/>
  <c r="CT382" i="1" s="1"/>
  <c r="S382" i="1" s="1"/>
  <c r="AG382" i="1"/>
  <c r="AH382" i="1"/>
  <c r="AI382" i="1"/>
  <c r="AJ382" i="1"/>
  <c r="CX382" i="1" s="1"/>
  <c r="W382" i="1" s="1"/>
  <c r="CQ382" i="1"/>
  <c r="P382" i="1" s="1"/>
  <c r="CS382" i="1"/>
  <c r="R382" i="1" s="1"/>
  <c r="GK382" i="1" s="1"/>
  <c r="CU382" i="1"/>
  <c r="T382" i="1" s="1"/>
  <c r="CV382" i="1"/>
  <c r="U382" i="1" s="1"/>
  <c r="CW382" i="1"/>
  <c r="V382" i="1" s="1"/>
  <c r="FR382" i="1"/>
  <c r="GL382" i="1"/>
  <c r="GN382" i="1"/>
  <c r="GP382" i="1"/>
  <c r="GV382" i="1"/>
  <c r="GX382" i="1"/>
  <c r="C383" i="1"/>
  <c r="D383" i="1"/>
  <c r="I383" i="1"/>
  <c r="AC383" i="1"/>
  <c r="AE383" i="1"/>
  <c r="AD383" i="1" s="1"/>
  <c r="CR383" i="1" s="1"/>
  <c r="Q383" i="1" s="1"/>
  <c r="AF383" i="1"/>
  <c r="AG383" i="1"/>
  <c r="CU383" i="1" s="1"/>
  <c r="T383" i="1" s="1"/>
  <c r="AH383" i="1"/>
  <c r="AI383" i="1"/>
  <c r="AJ383" i="1"/>
  <c r="CS383" i="1"/>
  <c r="R383" i="1" s="1"/>
  <c r="GK383" i="1" s="1"/>
  <c r="CT383" i="1"/>
  <c r="S383" i="1" s="1"/>
  <c r="CV383" i="1"/>
  <c r="U383" i="1" s="1"/>
  <c r="CW383" i="1"/>
  <c r="V383" i="1" s="1"/>
  <c r="CX383" i="1"/>
  <c r="W383" i="1" s="1"/>
  <c r="FR383" i="1"/>
  <c r="GL383" i="1"/>
  <c r="GN383" i="1"/>
  <c r="GP383" i="1"/>
  <c r="GV383" i="1"/>
  <c r="GX383" i="1"/>
  <c r="O384" i="1"/>
  <c r="P384" i="1"/>
  <c r="Q384" i="1"/>
  <c r="R384" i="1"/>
  <c r="GK384" i="1" s="1"/>
  <c r="S384" i="1"/>
  <c r="T384" i="1"/>
  <c r="U384" i="1"/>
  <c r="V384" i="1"/>
  <c r="W384" i="1"/>
  <c r="X384" i="1"/>
  <c r="Y384" i="1"/>
  <c r="AB384" i="1"/>
  <c r="AC384" i="1"/>
  <c r="AD384" i="1"/>
  <c r="AE384" i="1"/>
  <c r="AF384" i="1"/>
  <c r="AG384" i="1"/>
  <c r="AH384" i="1"/>
  <c r="AI384" i="1"/>
  <c r="AJ384" i="1"/>
  <c r="CP384" i="1"/>
  <c r="GN384" i="1" s="1"/>
  <c r="FR384" i="1"/>
  <c r="GL384" i="1"/>
  <c r="GM384" i="1"/>
  <c r="GO384" i="1"/>
  <c r="GP384" i="1"/>
  <c r="GV384" i="1"/>
  <c r="GX384" i="1" s="1"/>
  <c r="O385" i="1"/>
  <c r="P385" i="1"/>
  <c r="Q385" i="1"/>
  <c r="R385" i="1"/>
  <c r="S385" i="1"/>
  <c r="T385" i="1"/>
  <c r="U385" i="1"/>
  <c r="V385" i="1"/>
  <c r="W385" i="1"/>
  <c r="X385" i="1"/>
  <c r="Y385" i="1"/>
  <c r="AB385" i="1"/>
  <c r="AC385" i="1"/>
  <c r="AD385" i="1"/>
  <c r="AE385" i="1"/>
  <c r="AF385" i="1"/>
  <c r="AG385" i="1"/>
  <c r="AH385" i="1"/>
  <c r="AI385" i="1"/>
  <c r="AJ385" i="1"/>
  <c r="CP385" i="1"/>
  <c r="FR385" i="1"/>
  <c r="GK385" i="1"/>
  <c r="GL385" i="1"/>
  <c r="GM385" i="1"/>
  <c r="GN385" i="1"/>
  <c r="GO385" i="1"/>
  <c r="GP385" i="1"/>
  <c r="GV385" i="1"/>
  <c r="GX385" i="1"/>
  <c r="O386" i="1"/>
  <c r="P386" i="1"/>
  <c r="Q386" i="1"/>
  <c r="R386" i="1"/>
  <c r="GK386" i="1" s="1"/>
  <c r="S386" i="1"/>
  <c r="T386" i="1"/>
  <c r="U386" i="1"/>
  <c r="V386" i="1"/>
  <c r="W386" i="1"/>
  <c r="X386" i="1"/>
  <c r="Y386" i="1"/>
  <c r="AB386" i="1"/>
  <c r="CP386" i="1" s="1"/>
  <c r="AC386" i="1"/>
  <c r="AD386" i="1"/>
  <c r="AE386" i="1"/>
  <c r="AF386" i="1"/>
  <c r="AG386" i="1"/>
  <c r="AH386" i="1"/>
  <c r="AI386" i="1"/>
  <c r="AJ386" i="1"/>
  <c r="FR386" i="1"/>
  <c r="GL386" i="1"/>
  <c r="GO386" i="1"/>
  <c r="GP386" i="1"/>
  <c r="GV386" i="1"/>
  <c r="GX386" i="1" s="1"/>
  <c r="O387" i="1"/>
  <c r="P387" i="1"/>
  <c r="Q387" i="1"/>
  <c r="R387" i="1"/>
  <c r="S387" i="1"/>
  <c r="T387" i="1"/>
  <c r="U387" i="1"/>
  <c r="V387" i="1"/>
  <c r="W387" i="1"/>
  <c r="X387" i="1"/>
  <c r="Y387" i="1"/>
  <c r="AB387" i="1"/>
  <c r="AC387" i="1"/>
  <c r="AD387" i="1"/>
  <c r="AE387" i="1"/>
  <c r="AF387" i="1"/>
  <c r="AG387" i="1"/>
  <c r="AH387" i="1"/>
  <c r="AI387" i="1"/>
  <c r="AJ387" i="1"/>
  <c r="CP387" i="1"/>
  <c r="FR387" i="1"/>
  <c r="GK387" i="1"/>
  <c r="GL387" i="1"/>
  <c r="GM387" i="1"/>
  <c r="GN387" i="1"/>
  <c r="GO387" i="1"/>
  <c r="GP387" i="1"/>
  <c r="GV387" i="1"/>
  <c r="GX387" i="1"/>
  <c r="B389" i="1"/>
  <c r="B270" i="1" s="1"/>
  <c r="C389" i="1"/>
  <c r="C270" i="1" s="1"/>
  <c r="D389" i="1"/>
  <c r="D270" i="1" s="1"/>
  <c r="F389" i="1"/>
  <c r="F270" i="1" s="1"/>
  <c r="G389" i="1"/>
  <c r="G270" i="1" s="1"/>
  <c r="AO389" i="1"/>
  <c r="AO270" i="1" s="1"/>
  <c r="BX389" i="1"/>
  <c r="BX270" i="1" s="1"/>
  <c r="BY389" i="1"/>
  <c r="BY270" i="1" s="1"/>
  <c r="BZ389" i="1"/>
  <c r="BZ270" i="1" s="1"/>
  <c r="CD389" i="1"/>
  <c r="CD270" i="1" s="1"/>
  <c r="CK389" i="1"/>
  <c r="CK270" i="1" s="1"/>
  <c r="CL389" i="1"/>
  <c r="CL270" i="1" s="1"/>
  <c r="EG389" i="1"/>
  <c r="EG270" i="1" s="1"/>
  <c r="EH389" i="1"/>
  <c r="EH270" i="1" s="1"/>
  <c r="ET389" i="1"/>
  <c r="ET270" i="1" s="1"/>
  <c r="FP389" i="1"/>
  <c r="FP270" i="1" s="1"/>
  <c r="FQ389" i="1"/>
  <c r="FQ270" i="1" s="1"/>
  <c r="FR389" i="1"/>
  <c r="FR270" i="1" s="1"/>
  <c r="FV389" i="1"/>
  <c r="FV270" i="1" s="1"/>
  <c r="GC389" i="1"/>
  <c r="GC270" i="1" s="1"/>
  <c r="GD389" i="1"/>
  <c r="GD270" i="1" s="1"/>
  <c r="P398" i="1"/>
  <c r="P402" i="1"/>
  <c r="B421" i="1"/>
  <c r="B22" i="1" s="1"/>
  <c r="C421" i="1"/>
  <c r="C22" i="1" s="1"/>
  <c r="D421" i="1"/>
  <c r="D22" i="1" s="1"/>
  <c r="F421" i="1"/>
  <c r="F22" i="1" s="1"/>
  <c r="G421" i="1"/>
  <c r="G22" i="1" s="1"/>
  <c r="B453" i="1"/>
  <c r="B18" i="1" s="1"/>
  <c r="C453" i="1"/>
  <c r="C18" i="1" s="1"/>
  <c r="D453" i="1"/>
  <c r="D18" i="1" s="1"/>
  <c r="F453" i="1"/>
  <c r="F18" i="1" s="1"/>
  <c r="G453" i="1"/>
  <c r="W150" i="5" l="1"/>
  <c r="X517" i="5"/>
  <c r="J466" i="5"/>
  <c r="P466" i="5" s="1"/>
  <c r="G150" i="5"/>
  <c r="O150" i="5" s="1"/>
  <c r="J605" i="5"/>
  <c r="P605" i="5" s="1"/>
  <c r="X605" i="5"/>
  <c r="G656" i="5"/>
  <c r="O656" i="5" s="1"/>
  <c r="G485" i="5"/>
  <c r="O485" i="5" s="1"/>
  <c r="X506" i="5"/>
  <c r="G18" i="1"/>
  <c r="AG1025" i="6"/>
  <c r="C1025" i="6"/>
  <c r="W345" i="5"/>
  <c r="G108" i="5"/>
  <c r="O108" i="5" s="1"/>
  <c r="J485" i="5"/>
  <c r="P485" i="5" s="1"/>
  <c r="J506" i="5"/>
  <c r="P506" i="5" s="1"/>
  <c r="G605" i="5"/>
  <c r="O605" i="5" s="1"/>
  <c r="X656" i="5"/>
  <c r="G191" i="5"/>
  <c r="O191" i="5" s="1"/>
  <c r="X477" i="5"/>
  <c r="X539" i="5"/>
  <c r="G647" i="5"/>
  <c r="O647" i="5" s="1"/>
  <c r="W97" i="5"/>
  <c r="J229" i="5"/>
  <c r="P229" i="5" s="1"/>
  <c r="J379" i="5"/>
  <c r="P379" i="5" s="1"/>
  <c r="J517" i="5"/>
  <c r="P517" i="5" s="1"/>
  <c r="X683" i="5"/>
  <c r="J415" i="5"/>
  <c r="P415" i="5" s="1"/>
  <c r="J593" i="5"/>
  <c r="P593" i="5" s="1"/>
  <c r="G275" i="5"/>
  <c r="O275" i="5" s="1"/>
  <c r="J191" i="5"/>
  <c r="P191" i="5" s="1"/>
  <c r="J314" i="5" s="1"/>
  <c r="J108" i="5"/>
  <c r="P108" i="5" s="1"/>
  <c r="W264" i="5"/>
  <c r="J548" i="5"/>
  <c r="P548" i="5" s="1"/>
  <c r="G517" i="5"/>
  <c r="O517" i="5" s="1"/>
  <c r="J345" i="5"/>
  <c r="P345" i="5" s="1"/>
  <c r="G562" i="5"/>
  <c r="O562" i="5" s="1"/>
  <c r="W275" i="5"/>
  <c r="X562" i="5"/>
  <c r="G19" i="5" s="1"/>
  <c r="G417" i="5"/>
  <c r="J417" i="5"/>
  <c r="G23" i="5"/>
  <c r="CZ383" i="1"/>
  <c r="Y383" i="1" s="1"/>
  <c r="CY383" i="1"/>
  <c r="X383" i="1" s="1"/>
  <c r="AB383" i="1"/>
  <c r="CP380" i="1"/>
  <c r="O380" i="1" s="1"/>
  <c r="CZ377" i="1"/>
  <c r="Y377" i="1" s="1"/>
  <c r="CY377" i="1"/>
  <c r="X377" i="1" s="1"/>
  <c r="AB377" i="1"/>
  <c r="AB381" i="1"/>
  <c r="AB379" i="1"/>
  <c r="CP378" i="1"/>
  <c r="O378" i="1" s="1"/>
  <c r="AB371" i="1"/>
  <c r="CZ369" i="1"/>
  <c r="Y369" i="1" s="1"/>
  <c r="CY369" i="1"/>
  <c r="X369" i="1" s="1"/>
  <c r="CY365" i="1"/>
  <c r="X365" i="1" s="1"/>
  <c r="CZ365" i="1"/>
  <c r="Y365" i="1" s="1"/>
  <c r="CY359" i="1"/>
  <c r="X359" i="1" s="1"/>
  <c r="CZ359" i="1"/>
  <c r="Y359" i="1" s="1"/>
  <c r="GX360" i="1"/>
  <c r="R360" i="1"/>
  <c r="GK360" i="1" s="1"/>
  <c r="CY355" i="1"/>
  <c r="X355" i="1" s="1"/>
  <c r="CZ355" i="1"/>
  <c r="Y355" i="1" s="1"/>
  <c r="GM386" i="1"/>
  <c r="GN386" i="1"/>
  <c r="CP381" i="1"/>
  <c r="O381" i="1" s="1"/>
  <c r="CY380" i="1"/>
  <c r="X380" i="1" s="1"/>
  <c r="CZ380" i="1"/>
  <c r="Y380" i="1" s="1"/>
  <c r="CY374" i="1"/>
  <c r="X374" i="1" s="1"/>
  <c r="CZ374" i="1"/>
  <c r="Y374" i="1" s="1"/>
  <c r="GO374" i="1" s="1"/>
  <c r="CZ373" i="1"/>
  <c r="Y373" i="1" s="1"/>
  <c r="AB373" i="1"/>
  <c r="CZ372" i="1"/>
  <c r="Y372" i="1" s="1"/>
  <c r="CY372" i="1"/>
  <c r="X372" i="1" s="1"/>
  <c r="AB372" i="1"/>
  <c r="CP371" i="1"/>
  <c r="O371" i="1" s="1"/>
  <c r="CY370" i="1"/>
  <c r="X370" i="1" s="1"/>
  <c r="GM370" i="1" s="1"/>
  <c r="CZ370" i="1"/>
  <c r="Y370" i="1" s="1"/>
  <c r="CP368" i="1"/>
  <c r="O368" i="1" s="1"/>
  <c r="CY366" i="1"/>
  <c r="X366" i="1" s="1"/>
  <c r="CP365" i="1"/>
  <c r="O365" i="1" s="1"/>
  <c r="CZ358" i="1"/>
  <c r="Y358" i="1" s="1"/>
  <c r="CY358" i="1"/>
  <c r="X358" i="1" s="1"/>
  <c r="CR356" i="1"/>
  <c r="Q356" i="1" s="1"/>
  <c r="AB356" i="1"/>
  <c r="CZ354" i="1"/>
  <c r="Y354" i="1" s="1"/>
  <c r="CY354" i="1"/>
  <c r="X354" i="1" s="1"/>
  <c r="CP351" i="1"/>
  <c r="O351" i="1" s="1"/>
  <c r="CZ382" i="1"/>
  <c r="Y382" i="1" s="1"/>
  <c r="CY382" i="1"/>
  <c r="X382" i="1" s="1"/>
  <c r="CZ376" i="1"/>
  <c r="Y376" i="1" s="1"/>
  <c r="CY375" i="1"/>
  <c r="X375" i="1" s="1"/>
  <c r="CZ375" i="1"/>
  <c r="Y375" i="1" s="1"/>
  <c r="AB366" i="1"/>
  <c r="CR366" i="1"/>
  <c r="Q366" i="1" s="1"/>
  <c r="CP366" i="1" s="1"/>
  <c r="O366" i="1" s="1"/>
  <c r="CY363" i="1"/>
  <c r="X363" i="1" s="1"/>
  <c r="CZ363" i="1"/>
  <c r="Y363" i="1" s="1"/>
  <c r="GO363" i="1" s="1"/>
  <c r="CY361" i="1"/>
  <c r="X361" i="1" s="1"/>
  <c r="CZ361" i="1"/>
  <c r="Y361" i="1" s="1"/>
  <c r="CY357" i="1"/>
  <c r="X357" i="1" s="1"/>
  <c r="CZ357" i="1"/>
  <c r="Y357" i="1" s="1"/>
  <c r="GM357" i="1" s="1"/>
  <c r="GK356" i="1"/>
  <c r="CZ356" i="1"/>
  <c r="Y356" i="1" s="1"/>
  <c r="CY353" i="1"/>
  <c r="X353" i="1" s="1"/>
  <c r="CZ353" i="1"/>
  <c r="Y353" i="1" s="1"/>
  <c r="GO353" i="1" s="1"/>
  <c r="CZ349" i="1"/>
  <c r="Y349" i="1" s="1"/>
  <c r="CY349" i="1"/>
  <c r="X349" i="1" s="1"/>
  <c r="CR382" i="1"/>
  <c r="Q382" i="1" s="1"/>
  <c r="CP382" i="1" s="1"/>
  <c r="O382" i="1" s="1"/>
  <c r="AB382" i="1"/>
  <c r="GN370" i="1"/>
  <c r="CY368" i="1"/>
  <c r="X368" i="1" s="1"/>
  <c r="CZ368" i="1"/>
  <c r="Y368" i="1" s="1"/>
  <c r="GK366" i="1"/>
  <c r="CZ366" i="1"/>
  <c r="Y366" i="1" s="1"/>
  <c r="CR364" i="1"/>
  <c r="Q364" i="1" s="1"/>
  <c r="CP364" i="1" s="1"/>
  <c r="O364" i="1" s="1"/>
  <c r="AB364" i="1"/>
  <c r="GM363" i="1"/>
  <c r="CY362" i="1"/>
  <c r="X362" i="1" s="1"/>
  <c r="CZ362" i="1"/>
  <c r="Y362" i="1" s="1"/>
  <c r="CP359" i="1"/>
  <c r="O359" i="1" s="1"/>
  <c r="GO357" i="1"/>
  <c r="GM353" i="1"/>
  <c r="CY378" i="1"/>
  <c r="X378" i="1" s="1"/>
  <c r="AB378" i="1"/>
  <c r="GM374" i="1"/>
  <c r="CY379" i="1"/>
  <c r="X379" i="1" s="1"/>
  <c r="CZ379" i="1"/>
  <c r="Y379" i="1" s="1"/>
  <c r="CZ371" i="1"/>
  <c r="Y371" i="1" s="1"/>
  <c r="AB369" i="1"/>
  <c r="CP367" i="1"/>
  <c r="O367" i="1" s="1"/>
  <c r="CZ360" i="1"/>
  <c r="Y360" i="1" s="1"/>
  <c r="CY360" i="1"/>
  <c r="X360" i="1" s="1"/>
  <c r="CY356" i="1"/>
  <c r="X356" i="1" s="1"/>
  <c r="FY389" i="1"/>
  <c r="P393" i="1"/>
  <c r="F393" i="1"/>
  <c r="GA389" i="1"/>
  <c r="EU389" i="1"/>
  <c r="EM389" i="1"/>
  <c r="EI389" i="1"/>
  <c r="CI389" i="1"/>
  <c r="BC389" i="1"/>
  <c r="AU389" i="1"/>
  <c r="AQ389" i="1"/>
  <c r="CQ383" i="1"/>
  <c r="P383" i="1" s="1"/>
  <c r="CP383" i="1" s="1"/>
  <c r="O383" i="1" s="1"/>
  <c r="CS381" i="1"/>
  <c r="R381" i="1" s="1"/>
  <c r="GK381" i="1" s="1"/>
  <c r="CX1001" i="3"/>
  <c r="CX1002" i="3"/>
  <c r="CX1000" i="3"/>
  <c r="CQ379" i="1"/>
  <c r="P379" i="1" s="1"/>
  <c r="CP379" i="1" s="1"/>
  <c r="O379" i="1" s="1"/>
  <c r="CS378" i="1"/>
  <c r="R378" i="1" s="1"/>
  <c r="GK378" i="1" s="1"/>
  <c r="CQ377" i="1"/>
  <c r="P377" i="1" s="1"/>
  <c r="CP377" i="1" s="1"/>
  <c r="O377" i="1" s="1"/>
  <c r="CS376" i="1"/>
  <c r="R376" i="1" s="1"/>
  <c r="GK376" i="1" s="1"/>
  <c r="CQ375" i="1"/>
  <c r="P375" i="1" s="1"/>
  <c r="CP375" i="1" s="1"/>
  <c r="O375" i="1" s="1"/>
  <c r="CS373" i="1"/>
  <c r="R373" i="1" s="1"/>
  <c r="GK373" i="1" s="1"/>
  <c r="CQ372" i="1"/>
  <c r="P372" i="1" s="1"/>
  <c r="CP372" i="1" s="1"/>
  <c r="O372" i="1" s="1"/>
  <c r="CS371" i="1"/>
  <c r="R371" i="1" s="1"/>
  <c r="GK371" i="1" s="1"/>
  <c r="CX958" i="3"/>
  <c r="CX959" i="3"/>
  <c r="CX960" i="3"/>
  <c r="CQ369" i="1"/>
  <c r="P369" i="1" s="1"/>
  <c r="CP369" i="1" s="1"/>
  <c r="O369" i="1" s="1"/>
  <c r="CS367" i="1"/>
  <c r="R367" i="1" s="1"/>
  <c r="GK367" i="1" s="1"/>
  <c r="CX949" i="3"/>
  <c r="CX953" i="3"/>
  <c r="CX950" i="3"/>
  <c r="CX954" i="3"/>
  <c r="CX947" i="3"/>
  <c r="CX951" i="3"/>
  <c r="CX948" i="3"/>
  <c r="CX952" i="3"/>
  <c r="W364" i="1"/>
  <c r="S364" i="1"/>
  <c r="AD362" i="1"/>
  <c r="CR362" i="1" s="1"/>
  <c r="Q362" i="1" s="1"/>
  <c r="CP362" i="1" s="1"/>
  <c r="O362" i="1" s="1"/>
  <c r="P361" i="1"/>
  <c r="CP361" i="1" s="1"/>
  <c r="O361" i="1" s="1"/>
  <c r="AD359" i="1"/>
  <c r="CR359" i="1" s="1"/>
  <c r="Q359" i="1" s="1"/>
  <c r="CQ358" i="1"/>
  <c r="P358" i="1" s="1"/>
  <c r="U358" i="1"/>
  <c r="Q358" i="1"/>
  <c r="AD355" i="1"/>
  <c r="CR355" i="1" s="1"/>
  <c r="Q355" i="1" s="1"/>
  <c r="CP355" i="1" s="1"/>
  <c r="O355" i="1" s="1"/>
  <c r="CQ354" i="1"/>
  <c r="P354" i="1" s="1"/>
  <c r="U354" i="1"/>
  <c r="Q354" i="1"/>
  <c r="CQ352" i="1"/>
  <c r="P352" i="1" s="1"/>
  <c r="Q352" i="1"/>
  <c r="GX351" i="1"/>
  <c r="W351" i="1"/>
  <c r="AD351" i="1"/>
  <c r="CR351" i="1" s="1"/>
  <c r="Q351" i="1" s="1"/>
  <c r="T350" i="1"/>
  <c r="Q350" i="1"/>
  <c r="U348" i="1"/>
  <c r="W348" i="1"/>
  <c r="S348" i="1"/>
  <c r="U346" i="1"/>
  <c r="W346" i="1"/>
  <c r="S346" i="1"/>
  <c r="CP344" i="1"/>
  <c r="O344" i="1" s="1"/>
  <c r="CP338" i="1"/>
  <c r="O338" i="1" s="1"/>
  <c r="AB331" i="1"/>
  <c r="CZ329" i="1"/>
  <c r="Y329" i="1" s="1"/>
  <c r="CY329" i="1"/>
  <c r="X329" i="1" s="1"/>
  <c r="AB329" i="1"/>
  <c r="CR326" i="1"/>
  <c r="Q326" i="1" s="1"/>
  <c r="AB326" i="1"/>
  <c r="CZ325" i="1"/>
  <c r="Y325" i="1" s="1"/>
  <c r="CY325" i="1"/>
  <c r="X325" i="1" s="1"/>
  <c r="AB325" i="1"/>
  <c r="T323" i="1"/>
  <c r="V323" i="1"/>
  <c r="Q323" i="1"/>
  <c r="W319" i="1"/>
  <c r="P319" i="1"/>
  <c r="CR318" i="1"/>
  <c r="Q318" i="1" s="1"/>
  <c r="AB318" i="1"/>
  <c r="CZ317" i="1"/>
  <c r="Y317" i="1" s="1"/>
  <c r="CY317" i="1"/>
  <c r="X317" i="1" s="1"/>
  <c r="AB317" i="1"/>
  <c r="CR316" i="1"/>
  <c r="Q316" i="1" s="1"/>
  <c r="CP316" i="1" s="1"/>
  <c r="O316" i="1" s="1"/>
  <c r="AB316" i="1"/>
  <c r="T315" i="1"/>
  <c r="V315" i="1"/>
  <c r="Q315" i="1"/>
  <c r="W311" i="1"/>
  <c r="P311" i="1"/>
  <c r="CR310" i="1"/>
  <c r="Q310" i="1" s="1"/>
  <c r="AB310" i="1"/>
  <c r="CZ309" i="1"/>
  <c r="Y309" i="1" s="1"/>
  <c r="CY309" i="1"/>
  <c r="X309" i="1" s="1"/>
  <c r="AB309" i="1"/>
  <c r="CR308" i="1"/>
  <c r="Q308" i="1" s="1"/>
  <c r="CP308" i="1" s="1"/>
  <c r="O308" i="1" s="1"/>
  <c r="AB308" i="1"/>
  <c r="CY303" i="1"/>
  <c r="X303" i="1" s="1"/>
  <c r="CZ301" i="1"/>
  <c r="Y301" i="1" s="1"/>
  <c r="CY301" i="1"/>
  <c r="X301" i="1" s="1"/>
  <c r="CY299" i="1"/>
  <c r="X299" i="1" s="1"/>
  <c r="CY298" i="1"/>
  <c r="X298" i="1" s="1"/>
  <c r="CZ298" i="1"/>
  <c r="Y298" i="1" s="1"/>
  <c r="CZ297" i="1"/>
  <c r="Y297" i="1" s="1"/>
  <c r="CY297" i="1"/>
  <c r="X297" i="1" s="1"/>
  <c r="GK295" i="1"/>
  <c r="CZ295" i="1"/>
  <c r="Y295" i="1" s="1"/>
  <c r="CY292" i="1"/>
  <c r="X292" i="1" s="1"/>
  <c r="CZ292" i="1"/>
  <c r="Y292" i="1" s="1"/>
  <c r="CZ291" i="1"/>
  <c r="Y291" i="1" s="1"/>
  <c r="GM291" i="1" s="1"/>
  <c r="CY291" i="1"/>
  <c r="X291" i="1" s="1"/>
  <c r="CY285" i="1"/>
  <c r="X285" i="1" s="1"/>
  <c r="CZ285" i="1"/>
  <c r="Y285" i="1" s="1"/>
  <c r="CY282" i="1"/>
  <c r="X282" i="1" s="1"/>
  <c r="CZ282" i="1"/>
  <c r="Y282" i="1" s="1"/>
  <c r="BB389" i="1"/>
  <c r="AP389" i="1"/>
  <c r="CX1005" i="3"/>
  <c r="CX1006" i="3"/>
  <c r="CX1003" i="3"/>
  <c r="CX1007" i="3"/>
  <c r="CX1004" i="3"/>
  <c r="CX1008" i="3"/>
  <c r="AB362" i="1"/>
  <c r="U360" i="1"/>
  <c r="Q360" i="1"/>
  <c r="CP360" i="1" s="1"/>
  <c r="O360" i="1" s="1"/>
  <c r="AB359" i="1"/>
  <c r="CP356" i="1"/>
  <c r="O356" i="1" s="1"/>
  <c r="AB355" i="1"/>
  <c r="AB351" i="1"/>
  <c r="CY340" i="1"/>
  <c r="X340" i="1" s="1"/>
  <c r="CZ340" i="1"/>
  <c r="Y340" i="1" s="1"/>
  <c r="CY339" i="1"/>
  <c r="X339" i="1" s="1"/>
  <c r="CZ337" i="1"/>
  <c r="Y337" i="1" s="1"/>
  <c r="CY337" i="1"/>
  <c r="X337" i="1" s="1"/>
  <c r="CY330" i="1"/>
  <c r="X330" i="1" s="1"/>
  <c r="CZ330" i="1"/>
  <c r="Y330" i="1" s="1"/>
  <c r="U327" i="1"/>
  <c r="CY322" i="1"/>
  <c r="X322" i="1" s="1"/>
  <c r="CZ322" i="1"/>
  <c r="Y322" i="1" s="1"/>
  <c r="CY320" i="1"/>
  <c r="X320" i="1" s="1"/>
  <c r="CZ320" i="1"/>
  <c r="Y320" i="1" s="1"/>
  <c r="CY314" i="1"/>
  <c r="X314" i="1" s="1"/>
  <c r="CZ314" i="1"/>
  <c r="Y314" i="1" s="1"/>
  <c r="CY312" i="1"/>
  <c r="X312" i="1" s="1"/>
  <c r="CZ312" i="1"/>
  <c r="Y312" i="1" s="1"/>
  <c r="CP306" i="1"/>
  <c r="O306" i="1" s="1"/>
  <c r="AB303" i="1"/>
  <c r="CR303" i="1"/>
  <c r="Q303" i="1" s="1"/>
  <c r="CP303" i="1" s="1"/>
  <c r="O303" i="1" s="1"/>
  <c r="CR299" i="1"/>
  <c r="Q299" i="1" s="1"/>
  <c r="AB299" i="1"/>
  <c r="CY296" i="1"/>
  <c r="X296" i="1" s="1"/>
  <c r="CZ296" i="1"/>
  <c r="Y296" i="1" s="1"/>
  <c r="CZ287" i="1"/>
  <c r="Y287" i="1" s="1"/>
  <c r="CY287" i="1"/>
  <c r="X287" i="1" s="1"/>
  <c r="GO284" i="1"/>
  <c r="GM284" i="1"/>
  <c r="CY280" i="1"/>
  <c r="X280" i="1" s="1"/>
  <c r="CZ280" i="1"/>
  <c r="Y280" i="1" s="1"/>
  <c r="CG389" i="1"/>
  <c r="CX1009" i="3"/>
  <c r="CX1013" i="3"/>
  <c r="CX1010" i="3"/>
  <c r="CX1014" i="3"/>
  <c r="CX1011" i="3"/>
  <c r="CX1012" i="3"/>
  <c r="AB365" i="1"/>
  <c r="AB363" i="1"/>
  <c r="T357" i="1"/>
  <c r="AB357" i="1"/>
  <c r="CX887" i="3"/>
  <c r="CX891" i="3"/>
  <c r="CX886" i="3"/>
  <c r="CX892" i="3"/>
  <c r="CX888" i="3"/>
  <c r="CX893" i="3"/>
  <c r="CX889" i="3"/>
  <c r="CX885" i="3"/>
  <c r="CX890" i="3"/>
  <c r="AB353" i="1"/>
  <c r="P350" i="1"/>
  <c r="CP350" i="1" s="1"/>
  <c r="O350" i="1" s="1"/>
  <c r="AB349" i="1"/>
  <c r="CQ349" i="1"/>
  <c r="P349" i="1" s="1"/>
  <c r="CP349" i="1" s="1"/>
  <c r="O349" i="1" s="1"/>
  <c r="CX850" i="3"/>
  <c r="CX854" i="3"/>
  <c r="CX847" i="3"/>
  <c r="CX851" i="3"/>
  <c r="CX855" i="3"/>
  <c r="CX853" i="3"/>
  <c r="CX848" i="3"/>
  <c r="CX856" i="3"/>
  <c r="CX849" i="3"/>
  <c r="CX852" i="3"/>
  <c r="I352" i="1"/>
  <c r="W352" i="1" s="1"/>
  <c r="CZ345" i="1"/>
  <c r="Y345" i="1" s="1"/>
  <c r="CY345" i="1"/>
  <c r="X345" i="1" s="1"/>
  <c r="CY344" i="1"/>
  <c r="X344" i="1" s="1"/>
  <c r="CZ344" i="1"/>
  <c r="Y344" i="1" s="1"/>
  <c r="CY343" i="1"/>
  <c r="X343" i="1" s="1"/>
  <c r="AB343" i="1"/>
  <c r="CZ341" i="1"/>
  <c r="Y341" i="1" s="1"/>
  <c r="CY341" i="1"/>
  <c r="X341" i="1" s="1"/>
  <c r="AB341" i="1"/>
  <c r="CP339" i="1"/>
  <c r="O339" i="1" s="1"/>
  <c r="CY338" i="1"/>
  <c r="X338" i="1" s="1"/>
  <c r="CZ338" i="1"/>
  <c r="Y338" i="1" s="1"/>
  <c r="CY335" i="1"/>
  <c r="X335" i="1" s="1"/>
  <c r="AB335" i="1"/>
  <c r="CY334" i="1"/>
  <c r="X334" i="1" s="1"/>
  <c r="CZ334" i="1"/>
  <c r="Y334" i="1" s="1"/>
  <c r="CY332" i="1"/>
  <c r="X332" i="1" s="1"/>
  <c r="CZ332" i="1"/>
  <c r="Y332" i="1" s="1"/>
  <c r="V327" i="1"/>
  <c r="CP326" i="1"/>
  <c r="O326" i="1" s="1"/>
  <c r="CP323" i="1"/>
  <c r="O323" i="1" s="1"/>
  <c r="CR322" i="1"/>
  <c r="Q322" i="1" s="1"/>
  <c r="CP322" i="1" s="1"/>
  <c r="O322" i="1" s="1"/>
  <c r="AB322" i="1"/>
  <c r="CZ321" i="1"/>
  <c r="Y321" i="1" s="1"/>
  <c r="CY321" i="1"/>
  <c r="X321" i="1" s="1"/>
  <c r="AB321" i="1"/>
  <c r="CR320" i="1"/>
  <c r="Q320" i="1" s="1"/>
  <c r="CP320" i="1" s="1"/>
  <c r="O320" i="1" s="1"/>
  <c r="AB320" i="1"/>
  <c r="CP318" i="1"/>
  <c r="O318" i="1" s="1"/>
  <c r="CP315" i="1"/>
  <c r="O315" i="1" s="1"/>
  <c r="CR314" i="1"/>
  <c r="Q314" i="1" s="1"/>
  <c r="CP314" i="1" s="1"/>
  <c r="O314" i="1" s="1"/>
  <c r="AB314" i="1"/>
  <c r="CZ313" i="1"/>
  <c r="Y313" i="1" s="1"/>
  <c r="CY313" i="1"/>
  <c r="X313" i="1" s="1"/>
  <c r="AB313" i="1"/>
  <c r="CR312" i="1"/>
  <c r="Q312" i="1" s="1"/>
  <c r="CP312" i="1" s="1"/>
  <c r="O312" i="1" s="1"/>
  <c r="AB312" i="1"/>
  <c r="CP310" i="1"/>
  <c r="O310" i="1" s="1"/>
  <c r="CP307" i="1"/>
  <c r="O307" i="1" s="1"/>
  <c r="CY306" i="1"/>
  <c r="X306" i="1" s="1"/>
  <c r="CZ306" i="1"/>
  <c r="Y306" i="1" s="1"/>
  <c r="CY304" i="1"/>
  <c r="X304" i="1" s="1"/>
  <c r="CZ304" i="1"/>
  <c r="Y304" i="1" s="1"/>
  <c r="CP304" i="1"/>
  <c r="O304" i="1" s="1"/>
  <c r="GK303" i="1"/>
  <c r="CZ303" i="1"/>
  <c r="Y303" i="1" s="1"/>
  <c r="CY302" i="1"/>
  <c r="X302" i="1" s="1"/>
  <c r="CZ302" i="1"/>
  <c r="Y302" i="1" s="1"/>
  <c r="CY300" i="1"/>
  <c r="X300" i="1" s="1"/>
  <c r="CZ300" i="1"/>
  <c r="Y300" i="1" s="1"/>
  <c r="GK299" i="1"/>
  <c r="CZ299" i="1"/>
  <c r="Y299" i="1" s="1"/>
  <c r="CP296" i="1"/>
  <c r="O296" i="1" s="1"/>
  <c r="GO291" i="1"/>
  <c r="CY290" i="1"/>
  <c r="X290" i="1" s="1"/>
  <c r="CZ290" i="1"/>
  <c r="Y290" i="1" s="1"/>
  <c r="CY288" i="1"/>
  <c r="X288" i="1" s="1"/>
  <c r="CZ288" i="1"/>
  <c r="Y288" i="1" s="1"/>
  <c r="CX997" i="3"/>
  <c r="CX998" i="3"/>
  <c r="CX999" i="3"/>
  <c r="CX957" i="3"/>
  <c r="CX955" i="3"/>
  <c r="CX956" i="3"/>
  <c r="CX941" i="3"/>
  <c r="CX945" i="3"/>
  <c r="CX942" i="3"/>
  <c r="CX946" i="3"/>
  <c r="CX939" i="3"/>
  <c r="CX943" i="3"/>
  <c r="CX940" i="3"/>
  <c r="CX944" i="3"/>
  <c r="AB360" i="1"/>
  <c r="CX903" i="3"/>
  <c r="CX907" i="3"/>
  <c r="CX908" i="3"/>
  <c r="CX904" i="3"/>
  <c r="CX909" i="3"/>
  <c r="CX905" i="3"/>
  <c r="CX910" i="3"/>
  <c r="CX906" i="3"/>
  <c r="CX895" i="3"/>
  <c r="CX899" i="3"/>
  <c r="CX897" i="3"/>
  <c r="CX902" i="3"/>
  <c r="CX898" i="3"/>
  <c r="CX894" i="3"/>
  <c r="CX900" i="3"/>
  <c r="CX896" i="3"/>
  <c r="CX901" i="3"/>
  <c r="CX870" i="3"/>
  <c r="CX867" i="3"/>
  <c r="CX871" i="3"/>
  <c r="CX875" i="3"/>
  <c r="CX869" i="3"/>
  <c r="CX872" i="3"/>
  <c r="CX873" i="3"/>
  <c r="CX868" i="3"/>
  <c r="CX874" i="3"/>
  <c r="R352" i="1"/>
  <c r="GK352" i="1" s="1"/>
  <c r="U350" i="1"/>
  <c r="W350" i="1"/>
  <c r="S350" i="1"/>
  <c r="P348" i="1"/>
  <c r="CP348" i="1" s="1"/>
  <c r="O348" i="1" s="1"/>
  <c r="AB348" i="1"/>
  <c r="AD347" i="1"/>
  <c r="CR347" i="1" s="1"/>
  <c r="Q347" i="1" s="1"/>
  <c r="CP347" i="1" s="1"/>
  <c r="O347" i="1" s="1"/>
  <c r="CS347" i="1"/>
  <c r="R347" i="1" s="1"/>
  <c r="CY347" i="1" s="1"/>
  <c r="X347" i="1" s="1"/>
  <c r="P346" i="1"/>
  <c r="CP346" i="1" s="1"/>
  <c r="O346" i="1" s="1"/>
  <c r="AB346" i="1"/>
  <c r="AB345" i="1"/>
  <c r="CP343" i="1"/>
  <c r="O343" i="1" s="1"/>
  <c r="CY342" i="1"/>
  <c r="X342" i="1" s="1"/>
  <c r="GM342" i="1" s="1"/>
  <c r="CZ342" i="1"/>
  <c r="Y342" i="1" s="1"/>
  <c r="GO342" i="1" s="1"/>
  <c r="CP340" i="1"/>
  <c r="O340" i="1" s="1"/>
  <c r="CP335" i="1"/>
  <c r="O335" i="1" s="1"/>
  <c r="CR334" i="1"/>
  <c r="Q334" i="1" s="1"/>
  <c r="CP334" i="1" s="1"/>
  <c r="O334" i="1" s="1"/>
  <c r="AB334" i="1"/>
  <c r="CZ333" i="1"/>
  <c r="Y333" i="1" s="1"/>
  <c r="CY333" i="1"/>
  <c r="X333" i="1" s="1"/>
  <c r="AB333" i="1"/>
  <c r="CR332" i="1"/>
  <c r="Q332" i="1" s="1"/>
  <c r="CP332" i="1" s="1"/>
  <c r="O332" i="1" s="1"/>
  <c r="AB332" i="1"/>
  <c r="CP330" i="1"/>
  <c r="O330" i="1" s="1"/>
  <c r="CY328" i="1"/>
  <c r="X328" i="1" s="1"/>
  <c r="GO328" i="1" s="1"/>
  <c r="CZ328" i="1"/>
  <c r="Y328" i="1" s="1"/>
  <c r="GX327" i="1"/>
  <c r="S327" i="1"/>
  <c r="AB327" i="1"/>
  <c r="CY326" i="1"/>
  <c r="X326" i="1" s="1"/>
  <c r="CZ326" i="1"/>
  <c r="Y326" i="1" s="1"/>
  <c r="GX319" i="1"/>
  <c r="S319" i="1"/>
  <c r="AB319" i="1"/>
  <c r="CY318" i="1"/>
  <c r="X318" i="1" s="1"/>
  <c r="CZ318" i="1"/>
  <c r="Y318" i="1" s="1"/>
  <c r="CY316" i="1"/>
  <c r="X316" i="1" s="1"/>
  <c r="CZ316" i="1"/>
  <c r="Y316" i="1" s="1"/>
  <c r="GX311" i="1"/>
  <c r="S311" i="1"/>
  <c r="AB311" i="1"/>
  <c r="CY310" i="1"/>
  <c r="X310" i="1" s="1"/>
  <c r="CZ310" i="1"/>
  <c r="Y310" i="1" s="1"/>
  <c r="CY308" i="1"/>
  <c r="X308" i="1" s="1"/>
  <c r="CZ308" i="1"/>
  <c r="Y308" i="1" s="1"/>
  <c r="CR306" i="1"/>
  <c r="Q306" i="1" s="1"/>
  <c r="AB306" i="1"/>
  <c r="CZ305" i="1"/>
  <c r="Y305" i="1" s="1"/>
  <c r="CY305" i="1"/>
  <c r="X305" i="1" s="1"/>
  <c r="GO305" i="1" s="1"/>
  <c r="CP300" i="1"/>
  <c r="O300" i="1" s="1"/>
  <c r="CP298" i="1"/>
  <c r="O298" i="1" s="1"/>
  <c r="AB295" i="1"/>
  <c r="CR295" i="1"/>
  <c r="Q295" i="1" s="1"/>
  <c r="CP295" i="1" s="1"/>
  <c r="O295" i="1" s="1"/>
  <c r="CZ294" i="1"/>
  <c r="Y294" i="1" s="1"/>
  <c r="GM294" i="1" s="1"/>
  <c r="CY294" i="1"/>
  <c r="X294" i="1" s="1"/>
  <c r="GO294" i="1" s="1"/>
  <c r="CX911" i="3"/>
  <c r="CX913" i="3"/>
  <c r="CX917" i="3"/>
  <c r="CX914" i="3"/>
  <c r="CX918" i="3"/>
  <c r="CX915" i="3"/>
  <c r="CX912" i="3"/>
  <c r="CX916" i="3"/>
  <c r="CX879" i="3"/>
  <c r="CX883" i="3"/>
  <c r="CX876" i="3"/>
  <c r="CX881" i="3"/>
  <c r="CX877" i="3"/>
  <c r="CX882" i="3"/>
  <c r="CX878" i="3"/>
  <c r="CX884" i="3"/>
  <c r="CX880" i="3"/>
  <c r="CQ345" i="1"/>
  <c r="P345" i="1" s="1"/>
  <c r="CP345" i="1" s="1"/>
  <c r="O345" i="1" s="1"/>
  <c r="CS343" i="1"/>
  <c r="R343" i="1" s="1"/>
  <c r="GK343" i="1" s="1"/>
  <c r="CX842" i="3"/>
  <c r="CX846" i="3"/>
  <c r="CX839" i="3"/>
  <c r="CX843" i="3"/>
  <c r="CX845" i="3"/>
  <c r="CX840" i="3"/>
  <c r="CX841" i="3"/>
  <c r="CX844" i="3"/>
  <c r="CQ341" i="1"/>
  <c r="P341" i="1" s="1"/>
  <c r="CP341" i="1" s="1"/>
  <c r="O341" i="1" s="1"/>
  <c r="CS339" i="1"/>
  <c r="R339" i="1" s="1"/>
  <c r="GK339" i="1" s="1"/>
  <c r="CX818" i="3"/>
  <c r="CX822" i="3"/>
  <c r="CX826" i="3"/>
  <c r="CX830" i="3"/>
  <c r="CX819" i="3"/>
  <c r="CX823" i="3"/>
  <c r="CX827" i="3"/>
  <c r="CX821" i="3"/>
  <c r="CX829" i="3"/>
  <c r="CX824" i="3"/>
  <c r="CX817" i="3"/>
  <c r="CX825" i="3"/>
  <c r="CX820" i="3"/>
  <c r="CX828" i="3"/>
  <c r="CQ337" i="1"/>
  <c r="P337" i="1" s="1"/>
  <c r="CP337" i="1" s="1"/>
  <c r="O337" i="1" s="1"/>
  <c r="CS335" i="1"/>
  <c r="R335" i="1" s="1"/>
  <c r="GK335" i="1" s="1"/>
  <c r="CQ333" i="1"/>
  <c r="P333" i="1" s="1"/>
  <c r="CP333" i="1" s="1"/>
  <c r="O333" i="1" s="1"/>
  <c r="CS331" i="1"/>
  <c r="R331" i="1" s="1"/>
  <c r="GK331" i="1" s="1"/>
  <c r="CX782" i="3"/>
  <c r="CX781" i="3"/>
  <c r="CX780" i="3"/>
  <c r="CQ329" i="1"/>
  <c r="P329" i="1" s="1"/>
  <c r="CP329" i="1" s="1"/>
  <c r="O329" i="1" s="1"/>
  <c r="CS327" i="1"/>
  <c r="R327" i="1" s="1"/>
  <c r="GK327" i="1" s="1"/>
  <c r="I327" i="1"/>
  <c r="W327" i="1" s="1"/>
  <c r="CQ325" i="1"/>
  <c r="P325" i="1" s="1"/>
  <c r="CP325" i="1" s="1"/>
  <c r="O325" i="1" s="1"/>
  <c r="CS323" i="1"/>
  <c r="R323" i="1" s="1"/>
  <c r="GK323" i="1" s="1"/>
  <c r="CQ321" i="1"/>
  <c r="P321" i="1" s="1"/>
  <c r="CP321" i="1" s="1"/>
  <c r="O321" i="1" s="1"/>
  <c r="CS319" i="1"/>
  <c r="R319" i="1" s="1"/>
  <c r="GK319" i="1" s="1"/>
  <c r="CQ317" i="1"/>
  <c r="P317" i="1" s="1"/>
  <c r="CP317" i="1" s="1"/>
  <c r="O317" i="1" s="1"/>
  <c r="CS315" i="1"/>
  <c r="R315" i="1" s="1"/>
  <c r="GK315" i="1" s="1"/>
  <c r="CQ313" i="1"/>
  <c r="P313" i="1" s="1"/>
  <c r="CP313" i="1" s="1"/>
  <c r="O313" i="1" s="1"/>
  <c r="CS311" i="1"/>
  <c r="R311" i="1" s="1"/>
  <c r="GK311" i="1" s="1"/>
  <c r="CQ309" i="1"/>
  <c r="P309" i="1" s="1"/>
  <c r="CP309" i="1" s="1"/>
  <c r="O309" i="1" s="1"/>
  <c r="CS307" i="1"/>
  <c r="R307" i="1" s="1"/>
  <c r="GK307" i="1" s="1"/>
  <c r="CX692" i="3"/>
  <c r="CX696" i="3"/>
  <c r="CX689" i="3"/>
  <c r="CX693" i="3"/>
  <c r="CX697" i="3"/>
  <c r="CX690" i="3"/>
  <c r="CX694" i="3"/>
  <c r="CX698" i="3"/>
  <c r="CX691" i="3"/>
  <c r="CX695" i="3"/>
  <c r="CX680" i="3"/>
  <c r="CX684" i="3"/>
  <c r="CX688" i="3"/>
  <c r="CX681" i="3"/>
  <c r="CX685" i="3"/>
  <c r="CX682" i="3"/>
  <c r="CX686" i="3"/>
  <c r="CX679" i="3"/>
  <c r="CX683" i="3"/>
  <c r="CX687" i="3"/>
  <c r="T302" i="1"/>
  <c r="AB302" i="1"/>
  <c r="CQ301" i="1"/>
  <c r="P301" i="1" s="1"/>
  <c r="CP301" i="1" s="1"/>
  <c r="O301" i="1" s="1"/>
  <c r="U301" i="1"/>
  <c r="Q301" i="1"/>
  <c r="AD298" i="1"/>
  <c r="CR298" i="1" s="1"/>
  <c r="Q298" i="1" s="1"/>
  <c r="CQ297" i="1"/>
  <c r="P297" i="1" s="1"/>
  <c r="CP297" i="1" s="1"/>
  <c r="O297" i="1" s="1"/>
  <c r="U297" i="1"/>
  <c r="DZ389" i="1" s="1"/>
  <c r="Q297" i="1"/>
  <c r="P292" i="1"/>
  <c r="CP292" i="1" s="1"/>
  <c r="O292" i="1" s="1"/>
  <c r="AD290" i="1"/>
  <c r="CR290" i="1" s="1"/>
  <c r="Q290" i="1" s="1"/>
  <c r="CP290" i="1" s="1"/>
  <c r="O290" i="1" s="1"/>
  <c r="P288" i="1"/>
  <c r="CP288" i="1" s="1"/>
  <c r="O288" i="1" s="1"/>
  <c r="AB285" i="1"/>
  <c r="CQ285" i="1"/>
  <c r="P285" i="1" s="1"/>
  <c r="CP285" i="1" s="1"/>
  <c r="O285" i="1" s="1"/>
  <c r="AD281" i="1"/>
  <c r="CS281" i="1"/>
  <c r="R281" i="1" s="1"/>
  <c r="CY279" i="1"/>
  <c r="X279" i="1" s="1"/>
  <c r="CR277" i="1"/>
  <c r="Q277" i="1" s="1"/>
  <c r="CP277" i="1" s="1"/>
  <c r="O277" i="1" s="1"/>
  <c r="AB277" i="1"/>
  <c r="CY276" i="1"/>
  <c r="X276" i="1" s="1"/>
  <c r="CZ276" i="1"/>
  <c r="Y276" i="1" s="1"/>
  <c r="CY272" i="1"/>
  <c r="X272" i="1" s="1"/>
  <c r="CZ272" i="1"/>
  <c r="Y272" i="1" s="1"/>
  <c r="AI236" i="1"/>
  <c r="CX786" i="3"/>
  <c r="CX790" i="3"/>
  <c r="CX783" i="3"/>
  <c r="CX787" i="3"/>
  <c r="CX791" i="3"/>
  <c r="CX789" i="3"/>
  <c r="CX784" i="3"/>
  <c r="CX792" i="3"/>
  <c r="CX785" i="3"/>
  <c r="CX788" i="3"/>
  <c r="CX752" i="3"/>
  <c r="CX749" i="3"/>
  <c r="CX753" i="3"/>
  <c r="CX750" i="3"/>
  <c r="CX754" i="3"/>
  <c r="CX758" i="3"/>
  <c r="CX762" i="3"/>
  <c r="CX751" i="3"/>
  <c r="CX755" i="3"/>
  <c r="CX759" i="3"/>
  <c r="CX757" i="3"/>
  <c r="CX760" i="3"/>
  <c r="CX761" i="3"/>
  <c r="CX756" i="3"/>
  <c r="CX744" i="3"/>
  <c r="CX741" i="3"/>
  <c r="CX742" i="3"/>
  <c r="CX743" i="3"/>
  <c r="CX716" i="3"/>
  <c r="CX720" i="3"/>
  <c r="CX724" i="3"/>
  <c r="CX717" i="3"/>
  <c r="CX721" i="3"/>
  <c r="CX725" i="3"/>
  <c r="CX718" i="3"/>
  <c r="CX722" i="3"/>
  <c r="CX726" i="3"/>
  <c r="CX715" i="3"/>
  <c r="CX719" i="3"/>
  <c r="CX723" i="3"/>
  <c r="CX727" i="3"/>
  <c r="CX700" i="3"/>
  <c r="CX704" i="3"/>
  <c r="CX701" i="3"/>
  <c r="CX705" i="3"/>
  <c r="CX702" i="3"/>
  <c r="CX706" i="3"/>
  <c r="CX699" i="3"/>
  <c r="CX703" i="3"/>
  <c r="CP299" i="1"/>
  <c r="O299" i="1" s="1"/>
  <c r="AB298" i="1"/>
  <c r="AB290" i="1"/>
  <c r="T288" i="1"/>
  <c r="CQ287" i="1"/>
  <c r="P287" i="1" s="1"/>
  <c r="CP287" i="1" s="1"/>
  <c r="O287" i="1" s="1"/>
  <c r="AD286" i="1"/>
  <c r="CS286" i="1"/>
  <c r="R286" i="1" s="1"/>
  <c r="CY286" i="1" s="1"/>
  <c r="X286" i="1" s="1"/>
  <c r="AD279" i="1"/>
  <c r="CS279" i="1"/>
  <c r="R279" i="1" s="1"/>
  <c r="CR275" i="1"/>
  <c r="Q275" i="1" s="1"/>
  <c r="CP275" i="1" s="1"/>
  <c r="O275" i="1" s="1"/>
  <c r="AB275" i="1"/>
  <c r="CY274" i="1"/>
  <c r="X274" i="1" s="1"/>
  <c r="GN274" i="1" s="1"/>
  <c r="CZ274" i="1"/>
  <c r="Y274" i="1" s="1"/>
  <c r="CY273" i="1"/>
  <c r="X273" i="1" s="1"/>
  <c r="CZ273" i="1"/>
  <c r="Y273" i="1" s="1"/>
  <c r="GM234" i="1"/>
  <c r="GN234" i="1"/>
  <c r="FV195" i="1"/>
  <c r="EM236" i="1"/>
  <c r="CZ227" i="1"/>
  <c r="Y227" i="1" s="1"/>
  <c r="CY227" i="1"/>
  <c r="X227" i="1" s="1"/>
  <c r="CX858" i="3"/>
  <c r="CX862" i="3"/>
  <c r="CX866" i="3"/>
  <c r="CX859" i="3"/>
  <c r="CX863" i="3"/>
  <c r="CX861" i="3"/>
  <c r="CX864" i="3"/>
  <c r="CX857" i="3"/>
  <c r="CX865" i="3"/>
  <c r="CX860" i="3"/>
  <c r="CX794" i="3"/>
  <c r="CX798" i="3"/>
  <c r="CX802" i="3"/>
  <c r="CX795" i="3"/>
  <c r="CX799" i="3"/>
  <c r="CX797" i="3"/>
  <c r="CX800" i="3"/>
  <c r="CX793" i="3"/>
  <c r="CX801" i="3"/>
  <c r="CX796" i="3"/>
  <c r="CX766" i="3"/>
  <c r="CX770" i="3"/>
  <c r="CX774" i="3"/>
  <c r="CX763" i="3"/>
  <c r="CX767" i="3"/>
  <c r="CX771" i="3"/>
  <c r="CX775" i="3"/>
  <c r="CX765" i="3"/>
  <c r="CX773" i="3"/>
  <c r="CX768" i="3"/>
  <c r="CX776" i="3"/>
  <c r="CX769" i="3"/>
  <c r="CX764" i="3"/>
  <c r="CX772" i="3"/>
  <c r="CX748" i="3"/>
  <c r="CX745" i="3"/>
  <c r="CX746" i="3"/>
  <c r="CX747" i="3"/>
  <c r="CX728" i="3"/>
  <c r="CX732" i="3"/>
  <c r="CX736" i="3"/>
  <c r="CX740" i="3"/>
  <c r="CX729" i="3"/>
  <c r="CX733" i="3"/>
  <c r="CX737" i="3"/>
  <c r="CX730" i="3"/>
  <c r="CX734" i="3"/>
  <c r="CX738" i="3"/>
  <c r="CX731" i="3"/>
  <c r="CX735" i="3"/>
  <c r="CX739" i="3"/>
  <c r="CX708" i="3"/>
  <c r="CX712" i="3"/>
  <c r="CX709" i="3"/>
  <c r="CX713" i="3"/>
  <c r="CX710" i="3"/>
  <c r="CX714" i="3"/>
  <c r="CX707" i="3"/>
  <c r="CX711" i="3"/>
  <c r="AB300" i="1"/>
  <c r="CX648" i="3"/>
  <c r="CX652" i="3"/>
  <c r="CX656" i="3"/>
  <c r="CX645" i="3"/>
  <c r="CX649" i="3"/>
  <c r="CX653" i="3"/>
  <c r="CX657" i="3"/>
  <c r="CX646" i="3"/>
  <c r="CX650" i="3"/>
  <c r="CX654" i="3"/>
  <c r="CX658" i="3"/>
  <c r="CX647" i="3"/>
  <c r="CX651" i="3"/>
  <c r="CX655" i="3"/>
  <c r="AB282" i="1"/>
  <c r="CQ282" i="1"/>
  <c r="P282" i="1" s="1"/>
  <c r="CP282" i="1" s="1"/>
  <c r="O282" i="1" s="1"/>
  <c r="CY278" i="1"/>
  <c r="X278" i="1" s="1"/>
  <c r="CZ278" i="1"/>
  <c r="Y278" i="1" s="1"/>
  <c r="GM274" i="1"/>
  <c r="FQ195" i="1"/>
  <c r="EH236" i="1"/>
  <c r="GA236" i="1"/>
  <c r="CX834" i="3"/>
  <c r="CX838" i="3"/>
  <c r="CX831" i="3"/>
  <c r="CX835" i="3"/>
  <c r="CX837" i="3"/>
  <c r="CX832" i="3"/>
  <c r="CX833" i="3"/>
  <c r="CX836" i="3"/>
  <c r="CX806" i="3"/>
  <c r="CX810" i="3"/>
  <c r="CX814" i="3"/>
  <c r="CX803" i="3"/>
  <c r="CX807" i="3"/>
  <c r="CX811" i="3"/>
  <c r="CX815" i="3"/>
  <c r="CX805" i="3"/>
  <c r="CX813" i="3"/>
  <c r="CX808" i="3"/>
  <c r="CX816" i="3"/>
  <c r="CX809" i="3"/>
  <c r="CX804" i="3"/>
  <c r="CX812" i="3"/>
  <c r="I336" i="1"/>
  <c r="GX336" i="1" s="1"/>
  <c r="CX778" i="3"/>
  <c r="CX779" i="3"/>
  <c r="CX777" i="3"/>
  <c r="I324" i="1"/>
  <c r="GX324" i="1" s="1"/>
  <c r="AB304" i="1"/>
  <c r="P302" i="1"/>
  <c r="CP302" i="1" s="1"/>
  <c r="O302" i="1" s="1"/>
  <c r="CX672" i="3"/>
  <c r="CX676" i="3"/>
  <c r="CX669" i="3"/>
  <c r="CX673" i="3"/>
  <c r="CX677" i="3"/>
  <c r="CX670" i="3"/>
  <c r="CX674" i="3"/>
  <c r="CX678" i="3"/>
  <c r="CX671" i="3"/>
  <c r="CX675" i="3"/>
  <c r="CX660" i="3"/>
  <c r="CX664" i="3"/>
  <c r="CX668" i="3"/>
  <c r="CX661" i="3"/>
  <c r="CX665" i="3"/>
  <c r="CX662" i="3"/>
  <c r="CX666" i="3"/>
  <c r="CX659" i="3"/>
  <c r="CX663" i="3"/>
  <c r="CX667" i="3"/>
  <c r="AD296" i="1"/>
  <c r="CR296" i="1" s="1"/>
  <c r="Q296" i="1" s="1"/>
  <c r="CZ293" i="1"/>
  <c r="Y293" i="1" s="1"/>
  <c r="GM293" i="1" s="1"/>
  <c r="CZ289" i="1"/>
  <c r="Y289" i="1" s="1"/>
  <c r="GM289" i="1" s="1"/>
  <c r="AD283" i="1"/>
  <c r="CS283" i="1"/>
  <c r="R283" i="1" s="1"/>
  <c r="GK283" i="1" s="1"/>
  <c r="CY281" i="1"/>
  <c r="X281" i="1" s="1"/>
  <c r="AB280" i="1"/>
  <c r="CQ280" i="1"/>
  <c r="P280" i="1" s="1"/>
  <c r="CP280" i="1" s="1"/>
  <c r="O280" i="1" s="1"/>
  <c r="AG195" i="1"/>
  <c r="T236" i="1"/>
  <c r="CX632" i="3"/>
  <c r="CX636" i="3"/>
  <c r="CX640" i="3"/>
  <c r="CX644" i="3"/>
  <c r="CX633" i="3"/>
  <c r="CX637" i="3"/>
  <c r="CX641" i="3"/>
  <c r="CX634" i="3"/>
  <c r="CX638" i="3"/>
  <c r="CX642" i="3"/>
  <c r="CX631" i="3"/>
  <c r="CX635" i="3"/>
  <c r="CX639" i="3"/>
  <c r="CX643" i="3"/>
  <c r="CR272" i="1"/>
  <c r="Q272" i="1" s="1"/>
  <c r="P272" i="1"/>
  <c r="CI236" i="1"/>
  <c r="AU236" i="1"/>
  <c r="AP236" i="1"/>
  <c r="CQ233" i="1"/>
  <c r="P233" i="1" s="1"/>
  <c r="AB233" i="1"/>
  <c r="GX232" i="1"/>
  <c r="W232" i="1"/>
  <c r="S232" i="1"/>
  <c r="CP232" i="1" s="1"/>
  <c r="O232" i="1" s="1"/>
  <c r="AB232" i="1"/>
  <c r="CZ228" i="1"/>
  <c r="Y228" i="1" s="1"/>
  <c r="W226" i="1"/>
  <c r="S226" i="1"/>
  <c r="AB226" i="1"/>
  <c r="CY224" i="1"/>
  <c r="X224" i="1" s="1"/>
  <c r="CZ221" i="1"/>
  <c r="Y221" i="1" s="1"/>
  <c r="CY221" i="1"/>
  <c r="X221" i="1" s="1"/>
  <c r="R220" i="1"/>
  <c r="CP219" i="1"/>
  <c r="O219" i="1" s="1"/>
  <c r="CY202" i="1"/>
  <c r="X202" i="1" s="1"/>
  <c r="GN202" i="1" s="1"/>
  <c r="CZ202" i="1"/>
  <c r="Y202" i="1" s="1"/>
  <c r="CP199" i="1"/>
  <c r="O199" i="1" s="1"/>
  <c r="CQ278" i="1"/>
  <c r="P278" i="1" s="1"/>
  <c r="CP278" i="1" s="1"/>
  <c r="O278" i="1" s="1"/>
  <c r="CS277" i="1"/>
  <c r="R277" i="1" s="1"/>
  <c r="GK277" i="1" s="1"/>
  <c r="CQ276" i="1"/>
  <c r="P276" i="1" s="1"/>
  <c r="CP276" i="1" s="1"/>
  <c r="O276" i="1" s="1"/>
  <c r="CS275" i="1"/>
  <c r="R275" i="1" s="1"/>
  <c r="CY275" i="1" s="1"/>
  <c r="X275" i="1" s="1"/>
  <c r="CQ273" i="1"/>
  <c r="P273" i="1" s="1"/>
  <c r="T272" i="1"/>
  <c r="EL236" i="1"/>
  <c r="EG195" i="1"/>
  <c r="P240" i="1"/>
  <c r="AT236" i="1"/>
  <c r="CY234" i="1"/>
  <c r="X234" i="1" s="1"/>
  <c r="CS231" i="1"/>
  <c r="R231" i="1" s="1"/>
  <c r="AD231" i="1"/>
  <c r="CR231" i="1" s="1"/>
  <c r="Q231" i="1" s="1"/>
  <c r="CY230" i="1"/>
  <c r="X230" i="1" s="1"/>
  <c r="GM230" i="1" s="1"/>
  <c r="CY229" i="1"/>
  <c r="X229" i="1" s="1"/>
  <c r="CP229" i="1"/>
  <c r="O229" i="1" s="1"/>
  <c r="CZ223" i="1"/>
  <c r="Y223" i="1" s="1"/>
  <c r="CY223" i="1"/>
  <c r="X223" i="1" s="1"/>
  <c r="CP217" i="1"/>
  <c r="O217" i="1" s="1"/>
  <c r="AB211" i="1"/>
  <c r="CY210" i="1"/>
  <c r="X210" i="1" s="1"/>
  <c r="CZ210" i="1"/>
  <c r="Y210" i="1" s="1"/>
  <c r="CY208" i="1"/>
  <c r="X208" i="1" s="1"/>
  <c r="CZ208" i="1"/>
  <c r="Y208" i="1" s="1"/>
  <c r="CZ203" i="1"/>
  <c r="Y203" i="1" s="1"/>
  <c r="CY203" i="1"/>
  <c r="X203" i="1" s="1"/>
  <c r="GM202" i="1"/>
  <c r="CY201" i="1"/>
  <c r="X201" i="1" s="1"/>
  <c r="CZ201" i="1"/>
  <c r="Y201" i="1" s="1"/>
  <c r="AJ236" i="1"/>
  <c r="AH236" i="1"/>
  <c r="CX516" i="3"/>
  <c r="CX517" i="3"/>
  <c r="CX518" i="3"/>
  <c r="CX513" i="3"/>
  <c r="CX514" i="3"/>
  <c r="CX515" i="3"/>
  <c r="EU236" i="1"/>
  <c r="EP236" i="1"/>
  <c r="BC236" i="1"/>
  <c r="AX236" i="1"/>
  <c r="AB234" i="1"/>
  <c r="AB231" i="1"/>
  <c r="CQ231" i="1"/>
  <c r="P231" i="1" s="1"/>
  <c r="CY231" i="1"/>
  <c r="X231" i="1" s="1"/>
  <c r="AB230" i="1"/>
  <c r="AB229" i="1"/>
  <c r="AB228" i="1"/>
  <c r="CR228" i="1"/>
  <c r="Q228" i="1" s="1"/>
  <c r="CP228" i="1" s="1"/>
  <c r="O228" i="1" s="1"/>
  <c r="CQ227" i="1"/>
  <c r="P227" i="1" s="1"/>
  <c r="AD225" i="1"/>
  <c r="CR225" i="1" s="1"/>
  <c r="Q225" i="1" s="1"/>
  <c r="CP225" i="1" s="1"/>
  <c r="O225" i="1" s="1"/>
  <c r="CS225" i="1"/>
  <c r="R225" i="1" s="1"/>
  <c r="GK225" i="1" s="1"/>
  <c r="V220" i="1"/>
  <c r="EA236" i="1" s="1"/>
  <c r="S220" i="1"/>
  <c r="GB236" i="1"/>
  <c r="CY217" i="1"/>
  <c r="X217" i="1" s="1"/>
  <c r="CY213" i="1"/>
  <c r="X213" i="1" s="1"/>
  <c r="CZ213" i="1"/>
  <c r="Y213" i="1" s="1"/>
  <c r="CZ211" i="1"/>
  <c r="Y211" i="1" s="1"/>
  <c r="CY211" i="1"/>
  <c r="X211" i="1" s="1"/>
  <c r="CY206" i="1"/>
  <c r="X206" i="1" s="1"/>
  <c r="CZ206" i="1"/>
  <c r="Y206" i="1" s="1"/>
  <c r="CY204" i="1"/>
  <c r="X204" i="1" s="1"/>
  <c r="CZ204" i="1"/>
  <c r="Y204" i="1" s="1"/>
  <c r="CJ236" i="1"/>
  <c r="CP201" i="1"/>
  <c r="O201" i="1" s="1"/>
  <c r="CY200" i="1"/>
  <c r="X200" i="1" s="1"/>
  <c r="CZ200" i="1"/>
  <c r="Y200" i="1" s="1"/>
  <c r="CZ199" i="1"/>
  <c r="Y199" i="1" s="1"/>
  <c r="AF236" i="1"/>
  <c r="CY199" i="1"/>
  <c r="X199" i="1" s="1"/>
  <c r="CY198" i="1"/>
  <c r="X198" i="1" s="1"/>
  <c r="CZ198" i="1"/>
  <c r="Y198" i="1" s="1"/>
  <c r="GX273" i="1"/>
  <c r="GB389" i="1" s="1"/>
  <c r="ET236" i="1"/>
  <c r="EI236" i="1"/>
  <c r="BB236" i="1"/>
  <c r="AQ236" i="1"/>
  <c r="AD233" i="1"/>
  <c r="CR233" i="1" s="1"/>
  <c r="Q233" i="1" s="1"/>
  <c r="CS233" i="1"/>
  <c r="R233" i="1" s="1"/>
  <c r="GK233" i="1" s="1"/>
  <c r="CY228" i="1"/>
  <c r="X228" i="1" s="1"/>
  <c r="CP226" i="1"/>
  <c r="O226" i="1" s="1"/>
  <c r="CX480" i="3"/>
  <c r="CX481" i="3"/>
  <c r="CX482" i="3"/>
  <c r="CY225" i="1"/>
  <c r="X225" i="1" s="1"/>
  <c r="AB224" i="1"/>
  <c r="CR224" i="1"/>
  <c r="Q224" i="1" s="1"/>
  <c r="CP224" i="1"/>
  <c r="O224" i="1" s="1"/>
  <c r="AB223" i="1"/>
  <c r="CQ223" i="1"/>
  <c r="P223" i="1" s="1"/>
  <c r="CP223" i="1" s="1"/>
  <c r="O223" i="1" s="1"/>
  <c r="AB221" i="1"/>
  <c r="T220" i="1"/>
  <c r="DY236" i="1" s="1"/>
  <c r="CY216" i="1"/>
  <c r="X216" i="1" s="1"/>
  <c r="CZ216" i="1"/>
  <c r="Y216" i="1" s="1"/>
  <c r="CZ215" i="1"/>
  <c r="Y215" i="1" s="1"/>
  <c r="CP206" i="1"/>
  <c r="O206" i="1" s="1"/>
  <c r="CP203" i="1"/>
  <c r="O203" i="1" s="1"/>
  <c r="CP200" i="1"/>
  <c r="O200" i="1" s="1"/>
  <c r="AD227" i="1"/>
  <c r="CR227" i="1" s="1"/>
  <c r="Q227" i="1" s="1"/>
  <c r="CX477" i="3"/>
  <c r="CX478" i="3"/>
  <c r="CX479" i="3"/>
  <c r="AD223" i="1"/>
  <c r="CR223" i="1" s="1"/>
  <c r="Q223" i="1" s="1"/>
  <c r="CT222" i="1"/>
  <c r="S222" i="1" s="1"/>
  <c r="CP222" i="1" s="1"/>
  <c r="O222" i="1" s="1"/>
  <c r="CQ221" i="1"/>
  <c r="P221" i="1" s="1"/>
  <c r="AD221" i="1"/>
  <c r="CR221" i="1" s="1"/>
  <c r="Q221" i="1" s="1"/>
  <c r="CR220" i="1"/>
  <c r="CS219" i="1"/>
  <c r="R219" i="1" s="1"/>
  <c r="GK219" i="1" s="1"/>
  <c r="AB219" i="1"/>
  <c r="CT218" i="1"/>
  <c r="S218" i="1" s="1"/>
  <c r="CS217" i="1"/>
  <c r="R217" i="1" s="1"/>
  <c r="GK217" i="1" s="1"/>
  <c r="AB217" i="1"/>
  <c r="CX444" i="3"/>
  <c r="CX448" i="3"/>
  <c r="CX452" i="3"/>
  <c r="CX445" i="3"/>
  <c r="CX449" i="3"/>
  <c r="CX453" i="3"/>
  <c r="CX446" i="3"/>
  <c r="CX450" i="3"/>
  <c r="CX443" i="3"/>
  <c r="CX447" i="3"/>
  <c r="CX451" i="3"/>
  <c r="CR216" i="1"/>
  <c r="Q216" i="1" s="1"/>
  <c r="CP216" i="1" s="1"/>
  <c r="O216" i="1" s="1"/>
  <c r="CS215" i="1"/>
  <c r="R215" i="1" s="1"/>
  <c r="AB215" i="1"/>
  <c r="CT214" i="1"/>
  <c r="S214" i="1" s="1"/>
  <c r="CR213" i="1"/>
  <c r="Q213" i="1" s="1"/>
  <c r="CP213" i="1" s="1"/>
  <c r="O213" i="1" s="1"/>
  <c r="CT212" i="1"/>
  <c r="S212" i="1" s="1"/>
  <c r="CQ211" i="1"/>
  <c r="P211" i="1" s="1"/>
  <c r="AD211" i="1"/>
  <c r="CR211" i="1" s="1"/>
  <c r="Q211" i="1" s="1"/>
  <c r="CR210" i="1"/>
  <c r="Q210" i="1" s="1"/>
  <c r="CP210" i="1" s="1"/>
  <c r="O210" i="1" s="1"/>
  <c r="CX416" i="3"/>
  <c r="CX420" i="3"/>
  <c r="CX424" i="3"/>
  <c r="CX417" i="3"/>
  <c r="CX421" i="3"/>
  <c r="CX425" i="3"/>
  <c r="CX418" i="3"/>
  <c r="CX422" i="3"/>
  <c r="CX426" i="3"/>
  <c r="CX415" i="3"/>
  <c r="CX419" i="3"/>
  <c r="CX423" i="3"/>
  <c r="CX403" i="3"/>
  <c r="CX404" i="3"/>
  <c r="CX408" i="3"/>
  <c r="CX412" i="3"/>
  <c r="CX405" i="3"/>
  <c r="CX409" i="3"/>
  <c r="CX413" i="3"/>
  <c r="CX406" i="3"/>
  <c r="CX410" i="3"/>
  <c r="CX414" i="3"/>
  <c r="CX407" i="3"/>
  <c r="CX411" i="3"/>
  <c r="AB200" i="1"/>
  <c r="P198" i="1"/>
  <c r="F170" i="1"/>
  <c r="FR26" i="1"/>
  <c r="EI161" i="1"/>
  <c r="CD26" i="1"/>
  <c r="AU161" i="1"/>
  <c r="CP159" i="1"/>
  <c r="O159" i="1" s="1"/>
  <c r="CY158" i="1"/>
  <c r="X158" i="1" s="1"/>
  <c r="CZ158" i="1"/>
  <c r="Y158" i="1" s="1"/>
  <c r="GM158" i="1" s="1"/>
  <c r="CZ157" i="1"/>
  <c r="Y157" i="1" s="1"/>
  <c r="CY157" i="1"/>
  <c r="X157" i="1" s="1"/>
  <c r="CY151" i="1"/>
  <c r="X151" i="1" s="1"/>
  <c r="CZ151" i="1"/>
  <c r="Y151" i="1" s="1"/>
  <c r="R150" i="1"/>
  <c r="GK150" i="1" s="1"/>
  <c r="P150" i="1"/>
  <c r="CY147" i="1"/>
  <c r="X147" i="1" s="1"/>
  <c r="CZ147" i="1"/>
  <c r="Y147" i="1" s="1"/>
  <c r="CY143" i="1"/>
  <c r="X143" i="1" s="1"/>
  <c r="CZ143" i="1"/>
  <c r="Y143" i="1" s="1"/>
  <c r="CY139" i="1"/>
  <c r="X139" i="1" s="1"/>
  <c r="CZ139" i="1"/>
  <c r="Y139" i="1" s="1"/>
  <c r="Q136" i="1"/>
  <c r="U136" i="1"/>
  <c r="CP133" i="1"/>
  <c r="O133" i="1" s="1"/>
  <c r="CP130" i="1"/>
  <c r="O130" i="1" s="1"/>
  <c r="CX456" i="3"/>
  <c r="CX460" i="3"/>
  <c r="CX464" i="3"/>
  <c r="CX457" i="3"/>
  <c r="CX461" i="3"/>
  <c r="CX454" i="3"/>
  <c r="CX458" i="3"/>
  <c r="CX462" i="3"/>
  <c r="CX455" i="3"/>
  <c r="CX459" i="3"/>
  <c r="CX463" i="3"/>
  <c r="AB209" i="1"/>
  <c r="CP209" i="1"/>
  <c r="O209" i="1" s="1"/>
  <c r="AB205" i="1"/>
  <c r="CP205" i="1"/>
  <c r="O205" i="1" s="1"/>
  <c r="AB197" i="1"/>
  <c r="CP197" i="1"/>
  <c r="O197" i="1" s="1"/>
  <c r="FV26" i="1"/>
  <c r="EM161" i="1"/>
  <c r="CL26" i="1"/>
  <c r="BC161" i="1"/>
  <c r="BZ26" i="1"/>
  <c r="AQ161" i="1"/>
  <c r="AT26" i="1"/>
  <c r="F179" i="1"/>
  <c r="CY154" i="1"/>
  <c r="X154" i="1" s="1"/>
  <c r="CR152" i="1"/>
  <c r="Q152" i="1" s="1"/>
  <c r="AB152" i="1"/>
  <c r="CP149" i="1"/>
  <c r="O149" i="1" s="1"/>
  <c r="CX484" i="3"/>
  <c r="CX483" i="3"/>
  <c r="CX468" i="3"/>
  <c r="CX465" i="3"/>
  <c r="CX469" i="3"/>
  <c r="CX466" i="3"/>
  <c r="CX470" i="3"/>
  <c r="CX467" i="3"/>
  <c r="CR208" i="1"/>
  <c r="Q208" i="1" s="1"/>
  <c r="CP208" i="1" s="1"/>
  <c r="O208" i="1" s="1"/>
  <c r="AB206" i="1"/>
  <c r="CR204" i="1"/>
  <c r="Q204" i="1" s="1"/>
  <c r="CP204" i="1" s="1"/>
  <c r="O204" i="1" s="1"/>
  <c r="AB202" i="1"/>
  <c r="AB201" i="1"/>
  <c r="CX375" i="3"/>
  <c r="CX376" i="3"/>
  <c r="CX377" i="3"/>
  <c r="CX371" i="3"/>
  <c r="CX373" i="3"/>
  <c r="CX369" i="3"/>
  <c r="CX374" i="3"/>
  <c r="CX370" i="3"/>
  <c r="CX372" i="3"/>
  <c r="CX363" i="3"/>
  <c r="CX367" i="3"/>
  <c r="CX368" i="3"/>
  <c r="CX364" i="3"/>
  <c r="CX365" i="3"/>
  <c r="CX366" i="3"/>
  <c r="P168" i="1"/>
  <c r="FP26" i="1"/>
  <c r="EG161" i="1"/>
  <c r="CY135" i="1"/>
  <c r="X135" i="1" s="1"/>
  <c r="CZ135" i="1"/>
  <c r="Y135" i="1" s="1"/>
  <c r="CY131" i="1"/>
  <c r="X131" i="1" s="1"/>
  <c r="CZ131" i="1"/>
  <c r="Y131" i="1" s="1"/>
  <c r="CP126" i="1"/>
  <c r="O126" i="1" s="1"/>
  <c r="CX485" i="3"/>
  <c r="CX486" i="3"/>
  <c r="CX472" i="3"/>
  <c r="CX476" i="3"/>
  <c r="CX473" i="3"/>
  <c r="CX474" i="3"/>
  <c r="CX471" i="3"/>
  <c r="CX475" i="3"/>
  <c r="I220" i="1"/>
  <c r="GX220" i="1" s="1"/>
  <c r="CZ207" i="1"/>
  <c r="Y207" i="1" s="1"/>
  <c r="CP207" i="1"/>
  <c r="O207" i="1" s="1"/>
  <c r="P170" i="1"/>
  <c r="GD26" i="1"/>
  <c r="EU161" i="1"/>
  <c r="GN158" i="1"/>
  <c r="CY155" i="1"/>
  <c r="X155" i="1" s="1"/>
  <c r="CZ155" i="1"/>
  <c r="Y155" i="1" s="1"/>
  <c r="CP152" i="1"/>
  <c r="O152" i="1" s="1"/>
  <c r="CR148" i="1"/>
  <c r="AB148" i="1"/>
  <c r="BY26" i="1"/>
  <c r="CI161" i="1"/>
  <c r="AB142" i="1"/>
  <c r="CR142" i="1"/>
  <c r="Q142" i="1" s="1"/>
  <c r="P136" i="1"/>
  <c r="CP136" i="1" s="1"/>
  <c r="O136" i="1" s="1"/>
  <c r="GX136" i="1"/>
  <c r="R136" i="1"/>
  <c r="GK136" i="1" s="1"/>
  <c r="CY133" i="1"/>
  <c r="X133" i="1" s="1"/>
  <c r="CZ133" i="1"/>
  <c r="Y133" i="1" s="1"/>
  <c r="CG161" i="1"/>
  <c r="AO161" i="1"/>
  <c r="CS159" i="1"/>
  <c r="R159" i="1" s="1"/>
  <c r="GK159" i="1" s="1"/>
  <c r="AB159" i="1"/>
  <c r="CQ157" i="1"/>
  <c r="P157" i="1" s="1"/>
  <c r="CP157" i="1" s="1"/>
  <c r="O157" i="1" s="1"/>
  <c r="AD157" i="1"/>
  <c r="CR157" i="1" s="1"/>
  <c r="Q157" i="1" s="1"/>
  <c r="AB154" i="1"/>
  <c r="AD153" i="1"/>
  <c r="CR153" i="1" s="1"/>
  <c r="Q153" i="1" s="1"/>
  <c r="CP153" i="1" s="1"/>
  <c r="O153" i="1" s="1"/>
  <c r="W152" i="1"/>
  <c r="S152" i="1"/>
  <c r="AB150" i="1"/>
  <c r="AD149" i="1"/>
  <c r="CR149" i="1" s="1"/>
  <c r="Q149" i="1" s="1"/>
  <c r="AB146" i="1"/>
  <c r="AD145" i="1"/>
  <c r="CR145" i="1" s="1"/>
  <c r="Q145" i="1" s="1"/>
  <c r="CP145" i="1" s="1"/>
  <c r="O145" i="1" s="1"/>
  <c r="CQ144" i="1"/>
  <c r="P144" i="1" s="1"/>
  <c r="U144" i="1"/>
  <c r="Q144" i="1"/>
  <c r="AD141" i="1"/>
  <c r="CR141" i="1" s="1"/>
  <c r="Q141" i="1" s="1"/>
  <c r="CP141" i="1" s="1"/>
  <c r="O141" i="1" s="1"/>
  <c r="CQ140" i="1"/>
  <c r="P140" i="1" s="1"/>
  <c r="U140" i="1"/>
  <c r="Q140" i="1"/>
  <c r="AB138" i="1"/>
  <c r="AD137" i="1"/>
  <c r="CR137" i="1" s="1"/>
  <c r="CR135" i="1"/>
  <c r="Q135" i="1" s="1"/>
  <c r="P135" i="1"/>
  <c r="CP135" i="1" s="1"/>
  <c r="O135" i="1" s="1"/>
  <c r="AB133" i="1"/>
  <c r="CQ131" i="1"/>
  <c r="P131" i="1" s="1"/>
  <c r="W130" i="1"/>
  <c r="S130" i="1"/>
  <c r="AB130" i="1"/>
  <c r="W128" i="1"/>
  <c r="S128" i="1"/>
  <c r="CP128" i="1" s="1"/>
  <c r="O128" i="1" s="1"/>
  <c r="AB128" i="1"/>
  <c r="CQ127" i="1"/>
  <c r="P127" i="1" s="1"/>
  <c r="W126" i="1"/>
  <c r="S126" i="1"/>
  <c r="AB126" i="1"/>
  <c r="CQ122" i="1"/>
  <c r="P122" i="1" s="1"/>
  <c r="CP122" i="1" s="1"/>
  <c r="O122" i="1" s="1"/>
  <c r="CY121" i="1"/>
  <c r="X121" i="1" s="1"/>
  <c r="P120" i="1"/>
  <c r="AB119" i="1"/>
  <c r="AB118" i="1"/>
  <c r="CR118" i="1"/>
  <c r="Q118" i="1" s="1"/>
  <c r="CY116" i="1"/>
  <c r="X116" i="1" s="1"/>
  <c r="GM116" i="1" s="1"/>
  <c r="CZ116" i="1"/>
  <c r="Y116" i="1" s="1"/>
  <c r="CY114" i="1"/>
  <c r="X114" i="1" s="1"/>
  <c r="CZ114" i="1"/>
  <c r="Y114" i="1" s="1"/>
  <c r="CP105" i="1"/>
  <c r="O105" i="1" s="1"/>
  <c r="V101" i="1"/>
  <c r="P101" i="1"/>
  <c r="CP100" i="1"/>
  <c r="O100" i="1" s="1"/>
  <c r="CY97" i="1"/>
  <c r="X97" i="1" s="1"/>
  <c r="CZ97" i="1"/>
  <c r="Y97" i="1" s="1"/>
  <c r="AB158" i="1"/>
  <c r="P155" i="1"/>
  <c r="CP155" i="1" s="1"/>
  <c r="O155" i="1" s="1"/>
  <c r="CZ154" i="1"/>
  <c r="Y154" i="1" s="1"/>
  <c r="CZ153" i="1"/>
  <c r="Y153" i="1" s="1"/>
  <c r="AB153" i="1"/>
  <c r="P151" i="1"/>
  <c r="CP151" i="1" s="1"/>
  <c r="O151" i="1" s="1"/>
  <c r="I150" i="1"/>
  <c r="CZ149" i="1"/>
  <c r="Y149" i="1" s="1"/>
  <c r="AB149" i="1"/>
  <c r="I148" i="1"/>
  <c r="T148" i="1" s="1"/>
  <c r="P147" i="1"/>
  <c r="CP147" i="1" s="1"/>
  <c r="O147" i="1" s="1"/>
  <c r="I146" i="1"/>
  <c r="W146" i="1" s="1"/>
  <c r="CZ145" i="1"/>
  <c r="Y145" i="1" s="1"/>
  <c r="AB145" i="1"/>
  <c r="V144" i="1"/>
  <c r="P143" i="1"/>
  <c r="CP143" i="1" s="1"/>
  <c r="O143" i="1" s="1"/>
  <c r="CZ141" i="1"/>
  <c r="Y141" i="1" s="1"/>
  <c r="AB141" i="1"/>
  <c r="V140" i="1"/>
  <c r="P139" i="1"/>
  <c r="CP139" i="1" s="1"/>
  <c r="O139" i="1" s="1"/>
  <c r="CZ138" i="1"/>
  <c r="Y138" i="1" s="1"/>
  <c r="AB137" i="1"/>
  <c r="CZ134" i="1"/>
  <c r="Y134" i="1" s="1"/>
  <c r="CP134" i="1"/>
  <c r="O134" i="1" s="1"/>
  <c r="AD129" i="1"/>
  <c r="CR129" i="1" s="1"/>
  <c r="Q129" i="1" s="1"/>
  <c r="CS129" i="1"/>
  <c r="R129" i="1" s="1"/>
  <c r="GK129" i="1" s="1"/>
  <c r="AD125" i="1"/>
  <c r="CR125" i="1" s="1"/>
  <c r="Q125" i="1" s="1"/>
  <c r="CS125" i="1"/>
  <c r="R125" i="1" s="1"/>
  <c r="GK125" i="1" s="1"/>
  <c r="GX124" i="1"/>
  <c r="W124" i="1"/>
  <c r="S124" i="1"/>
  <c r="AB124" i="1"/>
  <c r="CS123" i="1"/>
  <c r="R123" i="1" s="1"/>
  <c r="AD123" i="1"/>
  <c r="CR123" i="1" s="1"/>
  <c r="Q123" i="1" s="1"/>
  <c r="CY118" i="1"/>
  <c r="X118" i="1" s="1"/>
  <c r="CZ118" i="1"/>
  <c r="Y118" i="1" s="1"/>
  <c r="CP113" i="1"/>
  <c r="O113" i="1" s="1"/>
  <c r="CY108" i="1"/>
  <c r="X108" i="1" s="1"/>
  <c r="CY102" i="1"/>
  <c r="X102" i="1" s="1"/>
  <c r="CZ102" i="1"/>
  <c r="Y102" i="1" s="1"/>
  <c r="W101" i="1"/>
  <c r="CX379" i="3"/>
  <c r="CX378" i="3"/>
  <c r="CX380" i="3"/>
  <c r="GA161" i="1"/>
  <c r="CT156" i="1"/>
  <c r="S156" i="1" s="1"/>
  <c r="T155" i="1"/>
  <c r="AB155" i="1"/>
  <c r="U154" i="1"/>
  <c r="Q154" i="1"/>
  <c r="CP154" i="1" s="1"/>
  <c r="O154" i="1" s="1"/>
  <c r="T151" i="1"/>
  <c r="AB151" i="1"/>
  <c r="U150" i="1"/>
  <c r="Q150" i="1"/>
  <c r="T147" i="1"/>
  <c r="AB147" i="1"/>
  <c r="T143" i="1"/>
  <c r="AB143" i="1"/>
  <c r="W142" i="1"/>
  <c r="S142" i="1"/>
  <c r="T139" i="1"/>
  <c r="AB139" i="1"/>
  <c r="U138" i="1"/>
  <c r="Q138" i="1"/>
  <c r="CP138" i="1" s="1"/>
  <c r="O138" i="1" s="1"/>
  <c r="CX300" i="3"/>
  <c r="CX297" i="3"/>
  <c r="CX301" i="3"/>
  <c r="CX298" i="3"/>
  <c r="CX302" i="3"/>
  <c r="CX299" i="3"/>
  <c r="I137" i="1"/>
  <c r="GX137" i="1" s="1"/>
  <c r="CX292" i="3"/>
  <c r="CX296" i="3"/>
  <c r="CX293" i="3"/>
  <c r="CX294" i="3"/>
  <c r="CX291" i="3"/>
  <c r="CX295" i="3"/>
  <c r="CQ129" i="1"/>
  <c r="P129" i="1" s="1"/>
  <c r="CP129" i="1" s="1"/>
  <c r="O129" i="1" s="1"/>
  <c r="AB129" i="1"/>
  <c r="CX280" i="3"/>
  <c r="CX277" i="3"/>
  <c r="CX281" i="3"/>
  <c r="CX278" i="3"/>
  <c r="CX282" i="3"/>
  <c r="CX279" i="3"/>
  <c r="CX283" i="3"/>
  <c r="CQ125" i="1"/>
  <c r="P125" i="1" s="1"/>
  <c r="CP125" i="1" s="1"/>
  <c r="O125" i="1" s="1"/>
  <c r="AB125" i="1"/>
  <c r="CY123" i="1"/>
  <c r="X123" i="1" s="1"/>
  <c r="CQ121" i="1"/>
  <c r="P121" i="1" s="1"/>
  <c r="AB121" i="1"/>
  <c r="GM117" i="1"/>
  <c r="CY112" i="1"/>
  <c r="X112" i="1" s="1"/>
  <c r="CZ112" i="1"/>
  <c r="Y112" i="1" s="1"/>
  <c r="GM112" i="1" s="1"/>
  <c r="CY106" i="1"/>
  <c r="X106" i="1" s="1"/>
  <c r="CZ106" i="1"/>
  <c r="Y106" i="1" s="1"/>
  <c r="GM106" i="1" s="1"/>
  <c r="CZ105" i="1"/>
  <c r="Y105" i="1" s="1"/>
  <c r="CY105" i="1"/>
  <c r="X105" i="1" s="1"/>
  <c r="CY104" i="1"/>
  <c r="X104" i="1" s="1"/>
  <c r="CZ104" i="1"/>
  <c r="Y104" i="1" s="1"/>
  <c r="GN104" i="1" s="1"/>
  <c r="S101" i="1"/>
  <c r="CZ95" i="1"/>
  <c r="Y95" i="1" s="1"/>
  <c r="CZ144" i="1"/>
  <c r="Y144" i="1" s="1"/>
  <c r="CX340" i="3"/>
  <c r="CX344" i="3"/>
  <c r="CX337" i="3"/>
  <c r="CX341" i="3"/>
  <c r="CX345" i="3"/>
  <c r="CX338" i="3"/>
  <c r="CX342" i="3"/>
  <c r="CX346" i="3"/>
  <c r="CX339" i="3"/>
  <c r="CX343" i="3"/>
  <c r="CX347" i="3"/>
  <c r="CX348" i="3"/>
  <c r="CX349" i="3"/>
  <c r="CX328" i="3"/>
  <c r="CX332" i="3"/>
  <c r="CX336" i="3"/>
  <c r="CX329" i="3"/>
  <c r="CX333" i="3"/>
  <c r="CX330" i="3"/>
  <c r="CX334" i="3"/>
  <c r="CX331" i="3"/>
  <c r="CX335" i="3"/>
  <c r="CX320" i="3"/>
  <c r="CX324" i="3"/>
  <c r="CX321" i="3"/>
  <c r="CX325" i="3"/>
  <c r="CX322" i="3"/>
  <c r="CX326" i="3"/>
  <c r="CX319" i="3"/>
  <c r="CX323" i="3"/>
  <c r="CX327" i="3"/>
  <c r="CZ140" i="1"/>
  <c r="Y140" i="1" s="1"/>
  <c r="CX304" i="3"/>
  <c r="CX308" i="3"/>
  <c r="CX305" i="3"/>
  <c r="CX309" i="3"/>
  <c r="CX306" i="3"/>
  <c r="CX310" i="3"/>
  <c r="CX303" i="3"/>
  <c r="CX307" i="3"/>
  <c r="V137" i="1"/>
  <c r="W136" i="1"/>
  <c r="S136" i="1"/>
  <c r="AB136" i="1"/>
  <c r="AB132" i="1"/>
  <c r="CP132" i="1"/>
  <c r="O132" i="1" s="1"/>
  <c r="CS131" i="1"/>
  <c r="R131" i="1" s="1"/>
  <c r="GK131" i="1" s="1"/>
  <c r="AD131" i="1"/>
  <c r="CR131" i="1" s="1"/>
  <c r="Q131" i="1" s="1"/>
  <c r="CS127" i="1"/>
  <c r="R127" i="1" s="1"/>
  <c r="GK127" i="1" s="1"/>
  <c r="AD127" i="1"/>
  <c r="CR127" i="1" s="1"/>
  <c r="Q127" i="1" s="1"/>
  <c r="V120" i="1"/>
  <c r="CS120" i="1"/>
  <c r="R120" i="1" s="1"/>
  <c r="GK120" i="1" s="1"/>
  <c r="AD120" i="1"/>
  <c r="CR120" i="1" s="1"/>
  <c r="Q120" i="1" s="1"/>
  <c r="GM119" i="1"/>
  <c r="GN116" i="1"/>
  <c r="CZ113" i="1"/>
  <c r="Y113" i="1" s="1"/>
  <c r="CY113" i="1"/>
  <c r="X113" i="1" s="1"/>
  <c r="GN112" i="1"/>
  <c r="GN106" i="1"/>
  <c r="T101" i="1"/>
  <c r="GX101" i="1"/>
  <c r="R101" i="1"/>
  <c r="GK101" i="1" s="1"/>
  <c r="CX351" i="3"/>
  <c r="CX355" i="3"/>
  <c r="CX359" i="3"/>
  <c r="CX352" i="3"/>
  <c r="CX357" i="3"/>
  <c r="CX362" i="3"/>
  <c r="CX353" i="3"/>
  <c r="CX358" i="3"/>
  <c r="CX354" i="3"/>
  <c r="CX360" i="3"/>
  <c r="CX350" i="3"/>
  <c r="CX356" i="3"/>
  <c r="CX361" i="3"/>
  <c r="CX312" i="3"/>
  <c r="CX316" i="3"/>
  <c r="CX313" i="3"/>
  <c r="CX317" i="3"/>
  <c r="CX314" i="3"/>
  <c r="CX318" i="3"/>
  <c r="CX311" i="3"/>
  <c r="CX315" i="3"/>
  <c r="CX284" i="3"/>
  <c r="CX288" i="3"/>
  <c r="CX285" i="3"/>
  <c r="CX289" i="3"/>
  <c r="CX286" i="3"/>
  <c r="CX290" i="3"/>
  <c r="CX287" i="3"/>
  <c r="CQ123" i="1"/>
  <c r="P123" i="1" s="1"/>
  <c r="P118" i="1"/>
  <c r="CP118" i="1" s="1"/>
  <c r="O118" i="1" s="1"/>
  <c r="CX260" i="3"/>
  <c r="CX264" i="3"/>
  <c r="CX261" i="3"/>
  <c r="CX258" i="3"/>
  <c r="CX262" i="3"/>
  <c r="CX259" i="3"/>
  <c r="CX263" i="3"/>
  <c r="CX252" i="3"/>
  <c r="CX256" i="3"/>
  <c r="CX253" i="3"/>
  <c r="CX257" i="3"/>
  <c r="CX254" i="3"/>
  <c r="CX251" i="3"/>
  <c r="CX255" i="3"/>
  <c r="I120" i="1"/>
  <c r="CR114" i="1"/>
  <c r="Q114" i="1" s="1"/>
  <c r="P114" i="1"/>
  <c r="AB112" i="1"/>
  <c r="CQ110" i="1"/>
  <c r="P110" i="1" s="1"/>
  <c r="CP110" i="1" s="1"/>
  <c r="O110" i="1" s="1"/>
  <c r="AB108" i="1"/>
  <c r="CX220" i="3"/>
  <c r="CX221" i="3"/>
  <c r="CX222" i="3"/>
  <c r="CX212" i="3"/>
  <c r="CX216" i="3"/>
  <c r="CX213" i="3"/>
  <c r="CX214" i="3"/>
  <c r="CX215" i="3"/>
  <c r="CX208" i="3"/>
  <c r="CX209" i="3"/>
  <c r="CX210" i="3"/>
  <c r="CX207" i="3"/>
  <c r="CX211" i="3"/>
  <c r="I103" i="1"/>
  <c r="V103" i="1" s="1"/>
  <c r="CR102" i="1"/>
  <c r="Q102" i="1" s="1"/>
  <c r="P102" i="1"/>
  <c r="CP102" i="1" s="1"/>
  <c r="O102" i="1" s="1"/>
  <c r="AB100" i="1"/>
  <c r="T99" i="1"/>
  <c r="W99" i="1"/>
  <c r="S99" i="1"/>
  <c r="AD98" i="1"/>
  <c r="CR98" i="1" s="1"/>
  <c r="Q98" i="1" s="1"/>
  <c r="CY96" i="1"/>
  <c r="X96" i="1" s="1"/>
  <c r="AB96" i="1"/>
  <c r="AD95" i="1"/>
  <c r="CS95" i="1"/>
  <c r="R95" i="1" s="1"/>
  <c r="GK95" i="1" s="1"/>
  <c r="CR94" i="1"/>
  <c r="Q94" i="1" s="1"/>
  <c r="CP94" i="1" s="1"/>
  <c r="O94" i="1" s="1"/>
  <c r="AB94" i="1"/>
  <c r="CR91" i="1"/>
  <c r="Q91" i="1" s="1"/>
  <c r="CP91" i="1" s="1"/>
  <c r="O91" i="1" s="1"/>
  <c r="AB91" i="1"/>
  <c r="GM84" i="1"/>
  <c r="CZ82" i="1"/>
  <c r="Y82" i="1" s="1"/>
  <c r="CY82" i="1"/>
  <c r="X82" i="1" s="1"/>
  <c r="CZ78" i="1"/>
  <c r="Y78" i="1" s="1"/>
  <c r="CY78" i="1"/>
  <c r="X78" i="1" s="1"/>
  <c r="AB72" i="1"/>
  <c r="CR72" i="1"/>
  <c r="Q72" i="1" s="1"/>
  <c r="CY68" i="1"/>
  <c r="X68" i="1" s="1"/>
  <c r="CZ68" i="1"/>
  <c r="Y68" i="1" s="1"/>
  <c r="CZ121" i="1"/>
  <c r="Y121" i="1" s="1"/>
  <c r="CZ109" i="1"/>
  <c r="Y109" i="1" s="1"/>
  <c r="CP109" i="1"/>
  <c r="O109" i="1" s="1"/>
  <c r="CZ108" i="1"/>
  <c r="Y108" i="1" s="1"/>
  <c r="GM108" i="1" s="1"/>
  <c r="U101" i="1"/>
  <c r="Q101" i="1"/>
  <c r="CX200" i="3"/>
  <c r="CX204" i="3"/>
  <c r="CX201" i="3"/>
  <c r="CX205" i="3"/>
  <c r="CX202" i="3"/>
  <c r="CX206" i="3"/>
  <c r="CX203" i="3"/>
  <c r="AB98" i="1"/>
  <c r="CZ92" i="1"/>
  <c r="Y92" i="1" s="1"/>
  <c r="CY92" i="1"/>
  <c r="X92" i="1" s="1"/>
  <c r="CP90" i="1"/>
  <c r="O90" i="1" s="1"/>
  <c r="CY80" i="1"/>
  <c r="X80" i="1" s="1"/>
  <c r="CP78" i="1"/>
  <c r="O78" i="1" s="1"/>
  <c r="GK72" i="1"/>
  <c r="CZ72" i="1"/>
  <c r="Y72" i="1" s="1"/>
  <c r="CX272" i="3"/>
  <c r="CX276" i="3"/>
  <c r="CX273" i="3"/>
  <c r="CX274" i="3"/>
  <c r="CX271" i="3"/>
  <c r="CX275" i="3"/>
  <c r="AD122" i="1"/>
  <c r="CR122" i="1" s="1"/>
  <c r="Q122" i="1" s="1"/>
  <c r="U121" i="1"/>
  <c r="Q121" i="1"/>
  <c r="GX120" i="1"/>
  <c r="AB106" i="1"/>
  <c r="AB97" i="1"/>
  <c r="CQ97" i="1"/>
  <c r="P97" i="1" s="1"/>
  <c r="CP97" i="1" s="1"/>
  <c r="O97" i="1" s="1"/>
  <c r="CR92" i="1"/>
  <c r="Q92" i="1" s="1"/>
  <c r="AB92" i="1"/>
  <c r="AB88" i="1"/>
  <c r="CR88" i="1"/>
  <c r="Q88" i="1" s="1"/>
  <c r="CY87" i="1"/>
  <c r="X87" i="1" s="1"/>
  <c r="CZ87" i="1"/>
  <c r="Y87" i="1" s="1"/>
  <c r="CY83" i="1"/>
  <c r="X83" i="1" s="1"/>
  <c r="CZ83" i="1"/>
  <c r="Y83" i="1" s="1"/>
  <c r="AB80" i="1"/>
  <c r="CR80" i="1"/>
  <c r="Q80" i="1" s="1"/>
  <c r="CP80" i="1" s="1"/>
  <c r="O80" i="1" s="1"/>
  <c r="CY79" i="1"/>
  <c r="X79" i="1" s="1"/>
  <c r="CZ79" i="1"/>
  <c r="Y79" i="1" s="1"/>
  <c r="CY75" i="1"/>
  <c r="X75" i="1" s="1"/>
  <c r="CZ75" i="1"/>
  <c r="Y75" i="1" s="1"/>
  <c r="GN73" i="1"/>
  <c r="CP72" i="1"/>
  <c r="O72" i="1" s="1"/>
  <c r="AB117" i="1"/>
  <c r="AB115" i="1"/>
  <c r="CP115" i="1"/>
  <c r="O115" i="1" s="1"/>
  <c r="AB111" i="1"/>
  <c r="CP111" i="1"/>
  <c r="O111" i="1" s="1"/>
  <c r="CZ110" i="1"/>
  <c r="Y110" i="1" s="1"/>
  <c r="AB107" i="1"/>
  <c r="CP107" i="1"/>
  <c r="O107" i="1" s="1"/>
  <c r="S103" i="1"/>
  <c r="AB103" i="1"/>
  <c r="CP99" i="1"/>
  <c r="O99" i="1" s="1"/>
  <c r="CP98" i="1"/>
  <c r="O98" i="1" s="1"/>
  <c r="CP96" i="1"/>
  <c r="O96" i="1" s="1"/>
  <c r="CZ94" i="1"/>
  <c r="Y94" i="1" s="1"/>
  <c r="CY94" i="1"/>
  <c r="X94" i="1" s="1"/>
  <c r="CY93" i="1"/>
  <c r="X93" i="1" s="1"/>
  <c r="CZ93" i="1"/>
  <c r="Y93" i="1" s="1"/>
  <c r="CP92" i="1"/>
  <c r="O92" i="1" s="1"/>
  <c r="CP89" i="1"/>
  <c r="O89" i="1" s="1"/>
  <c r="GK88" i="1"/>
  <c r="CZ88" i="1"/>
  <c r="Y88" i="1" s="1"/>
  <c r="CP85" i="1"/>
  <c r="O85" i="1" s="1"/>
  <c r="CP81" i="1"/>
  <c r="O81" i="1" s="1"/>
  <c r="GK80" i="1"/>
  <c r="CZ80" i="1"/>
  <c r="Y80" i="1" s="1"/>
  <c r="GM77" i="1"/>
  <c r="CY70" i="1"/>
  <c r="X70" i="1" s="1"/>
  <c r="CZ70" i="1"/>
  <c r="Y70" i="1" s="1"/>
  <c r="CX268" i="3"/>
  <c r="CX265" i="3"/>
  <c r="CX269" i="3"/>
  <c r="CX266" i="3"/>
  <c r="CX270" i="3"/>
  <c r="CX267" i="3"/>
  <c r="CX217" i="3"/>
  <c r="CX218" i="3"/>
  <c r="CX219" i="3"/>
  <c r="CX196" i="3"/>
  <c r="CX193" i="3"/>
  <c r="CX197" i="3"/>
  <c r="CX194" i="3"/>
  <c r="CX198" i="3"/>
  <c r="CX195" i="3"/>
  <c r="CX199" i="3"/>
  <c r="AB90" i="1"/>
  <c r="CY89" i="1"/>
  <c r="X89" i="1" s="1"/>
  <c r="T87" i="1"/>
  <c r="AB87" i="1"/>
  <c r="CY85" i="1"/>
  <c r="X85" i="1" s="1"/>
  <c r="T83" i="1"/>
  <c r="AB83" i="1"/>
  <c r="U82" i="1"/>
  <c r="Q82" i="1"/>
  <c r="CP82" i="1" s="1"/>
  <c r="O82" i="1" s="1"/>
  <c r="CY81" i="1"/>
  <c r="X81" i="1" s="1"/>
  <c r="T79" i="1"/>
  <c r="AB79" i="1"/>
  <c r="U78" i="1"/>
  <c r="Q78" i="1"/>
  <c r="CY77" i="1"/>
  <c r="X77" i="1" s="1"/>
  <c r="GN77" i="1" s="1"/>
  <c r="T75" i="1"/>
  <c r="AB75" i="1"/>
  <c r="W74" i="1"/>
  <c r="S74" i="1"/>
  <c r="CY73" i="1"/>
  <c r="X73" i="1" s="1"/>
  <c r="GM73" i="1" s="1"/>
  <c r="CP71" i="1"/>
  <c r="O71" i="1" s="1"/>
  <c r="AB70" i="1"/>
  <c r="CQ70" i="1"/>
  <c r="P70" i="1" s="1"/>
  <c r="CP70" i="1" s="1"/>
  <c r="O70" i="1" s="1"/>
  <c r="AB68" i="1"/>
  <c r="CQ68" i="1"/>
  <c r="P68" i="1" s="1"/>
  <c r="CP68" i="1" s="1"/>
  <c r="O68" i="1" s="1"/>
  <c r="AB67" i="1"/>
  <c r="CR62" i="1"/>
  <c r="Q62" i="1" s="1"/>
  <c r="AB62" i="1"/>
  <c r="CZ52" i="1"/>
  <c r="Y52" i="1" s="1"/>
  <c r="CY52" i="1"/>
  <c r="X52" i="1" s="1"/>
  <c r="CZ48" i="1"/>
  <c r="Y48" i="1" s="1"/>
  <c r="CY48" i="1"/>
  <c r="X48" i="1" s="1"/>
  <c r="CZ44" i="1"/>
  <c r="Y44" i="1" s="1"/>
  <c r="CY44" i="1"/>
  <c r="X44" i="1" s="1"/>
  <c r="CQ93" i="1"/>
  <c r="P93" i="1" s="1"/>
  <c r="CP93" i="1" s="1"/>
  <c r="O93" i="1" s="1"/>
  <c r="CS91" i="1"/>
  <c r="R91" i="1" s="1"/>
  <c r="CX180" i="3"/>
  <c r="CX184" i="3"/>
  <c r="CX181" i="3"/>
  <c r="CX182" i="3"/>
  <c r="CX183" i="3"/>
  <c r="CX176" i="3"/>
  <c r="CX177" i="3"/>
  <c r="CX178" i="3"/>
  <c r="CX175" i="3"/>
  <c r="CX179" i="3"/>
  <c r="CZ84" i="1"/>
  <c r="Y84" i="1" s="1"/>
  <c r="GN84" i="1" s="1"/>
  <c r="CX169" i="3"/>
  <c r="CX170" i="3"/>
  <c r="CX171" i="3"/>
  <c r="CZ76" i="1"/>
  <c r="Y76" i="1" s="1"/>
  <c r="GM76" i="1" s="1"/>
  <c r="CX144" i="3"/>
  <c r="CX148" i="3"/>
  <c r="CX152" i="3"/>
  <c r="CX145" i="3"/>
  <c r="CX149" i="3"/>
  <c r="CX153" i="3"/>
  <c r="CX146" i="3"/>
  <c r="CX150" i="3"/>
  <c r="CX154" i="3"/>
  <c r="CX143" i="3"/>
  <c r="CX147" i="3"/>
  <c r="CX151" i="3"/>
  <c r="CX155" i="3"/>
  <c r="CX136" i="3"/>
  <c r="CX140" i="3"/>
  <c r="CX137" i="3"/>
  <c r="CX141" i="3"/>
  <c r="CX138" i="3"/>
  <c r="CX142" i="3"/>
  <c r="CX135" i="3"/>
  <c r="CX139" i="3"/>
  <c r="CX128" i="3"/>
  <c r="CX132" i="3"/>
  <c r="CX129" i="3"/>
  <c r="CX133" i="3"/>
  <c r="CX130" i="3"/>
  <c r="CX134" i="3"/>
  <c r="CX127" i="3"/>
  <c r="CX131" i="3"/>
  <c r="CZ67" i="1"/>
  <c r="Y67" i="1" s="1"/>
  <c r="CY67" i="1"/>
  <c r="X67" i="1" s="1"/>
  <c r="CR64" i="1"/>
  <c r="Q64" i="1" s="1"/>
  <c r="AB64" i="1"/>
  <c r="CZ63" i="1"/>
  <c r="Y63" i="1" s="1"/>
  <c r="CY63" i="1"/>
  <c r="X63" i="1" s="1"/>
  <c r="CY56" i="1"/>
  <c r="X56" i="1" s="1"/>
  <c r="CZ56" i="1"/>
  <c r="Y56" i="1" s="1"/>
  <c r="CY54" i="1"/>
  <c r="X54" i="1" s="1"/>
  <c r="CP52" i="1"/>
  <c r="O52" i="1" s="1"/>
  <c r="CY50" i="1"/>
  <c r="X50" i="1" s="1"/>
  <c r="CY46" i="1"/>
  <c r="X46" i="1" s="1"/>
  <c r="CP44" i="1"/>
  <c r="O44" i="1" s="1"/>
  <c r="CX188" i="3"/>
  <c r="CX185" i="3"/>
  <c r="CX186" i="3"/>
  <c r="CX187" i="3"/>
  <c r="CP88" i="1"/>
  <c r="O88" i="1" s="1"/>
  <c r="CZ71" i="1"/>
  <c r="Y71" i="1" s="1"/>
  <c r="CY71" i="1"/>
  <c r="X71" i="1" s="1"/>
  <c r="CY69" i="1"/>
  <c r="X69" i="1" s="1"/>
  <c r="GN69" i="1" s="1"/>
  <c r="AB69" i="1"/>
  <c r="CR66" i="1"/>
  <c r="Q66" i="1" s="1"/>
  <c r="CP66" i="1" s="1"/>
  <c r="O66" i="1" s="1"/>
  <c r="AB66" i="1"/>
  <c r="CY65" i="1"/>
  <c r="X65" i="1" s="1"/>
  <c r="CZ65" i="1"/>
  <c r="Y65" i="1" s="1"/>
  <c r="CR63" i="1"/>
  <c r="Q63" i="1" s="1"/>
  <c r="CP63" i="1" s="1"/>
  <c r="O63" i="1" s="1"/>
  <c r="AB63" i="1"/>
  <c r="CP62" i="1"/>
  <c r="O62" i="1" s="1"/>
  <c r="CY61" i="1"/>
  <c r="X61" i="1" s="1"/>
  <c r="CZ61" i="1"/>
  <c r="Y61" i="1" s="1"/>
  <c r="CY59" i="1"/>
  <c r="X59" i="1" s="1"/>
  <c r="CZ59" i="1"/>
  <c r="Y59" i="1" s="1"/>
  <c r="AB54" i="1"/>
  <c r="CR54" i="1"/>
  <c r="Q54" i="1" s="1"/>
  <c r="CP54" i="1" s="1"/>
  <c r="O54" i="1" s="1"/>
  <c r="CY53" i="1"/>
  <c r="X53" i="1" s="1"/>
  <c r="CZ53" i="1"/>
  <c r="Y53" i="1" s="1"/>
  <c r="CP53" i="1"/>
  <c r="O53" i="1" s="1"/>
  <c r="AB50" i="1"/>
  <c r="CR50" i="1"/>
  <c r="Q50" i="1" s="1"/>
  <c r="CY49" i="1"/>
  <c r="X49" i="1" s="1"/>
  <c r="CZ49" i="1"/>
  <c r="Y49" i="1" s="1"/>
  <c r="CP49" i="1"/>
  <c r="O49" i="1" s="1"/>
  <c r="AB46" i="1"/>
  <c r="CR46" i="1"/>
  <c r="Q46" i="1" s="1"/>
  <c r="CY45" i="1"/>
  <c r="X45" i="1" s="1"/>
  <c r="CZ45" i="1"/>
  <c r="Y45" i="1" s="1"/>
  <c r="CP45" i="1"/>
  <c r="O45" i="1" s="1"/>
  <c r="CY40" i="1"/>
  <c r="X40" i="1" s="1"/>
  <c r="CZ40" i="1"/>
  <c r="Y40" i="1" s="1"/>
  <c r="CX192" i="3"/>
  <c r="CX189" i="3"/>
  <c r="CX190" i="3"/>
  <c r="CX191" i="3"/>
  <c r="W90" i="1"/>
  <c r="S90" i="1"/>
  <c r="AB89" i="1"/>
  <c r="P87" i="1"/>
  <c r="CP87" i="1" s="1"/>
  <c r="O87" i="1" s="1"/>
  <c r="I86" i="1"/>
  <c r="P86" i="1" s="1"/>
  <c r="AB85" i="1"/>
  <c r="P83" i="1"/>
  <c r="CP83" i="1" s="1"/>
  <c r="O83" i="1" s="1"/>
  <c r="AB81" i="1"/>
  <c r="P79" i="1"/>
  <c r="CP79" i="1" s="1"/>
  <c r="O79" i="1" s="1"/>
  <c r="AB77" i="1"/>
  <c r="P75" i="1"/>
  <c r="CP75" i="1" s="1"/>
  <c r="O75" i="1" s="1"/>
  <c r="AB73" i="1"/>
  <c r="CP67" i="1"/>
  <c r="O67" i="1" s="1"/>
  <c r="CP65" i="1"/>
  <c r="O65" i="1" s="1"/>
  <c r="CP64" i="1"/>
  <c r="O64" i="1" s="1"/>
  <c r="CY62" i="1"/>
  <c r="X62" i="1" s="1"/>
  <c r="CY57" i="1"/>
  <c r="X57" i="1" s="1"/>
  <c r="CZ57" i="1"/>
  <c r="Y57" i="1" s="1"/>
  <c r="CP55" i="1"/>
  <c r="O55" i="1" s="1"/>
  <c r="GK54" i="1"/>
  <c r="CZ54" i="1"/>
  <c r="Y54" i="1" s="1"/>
  <c r="CP51" i="1"/>
  <c r="O51" i="1" s="1"/>
  <c r="GK50" i="1"/>
  <c r="CZ50" i="1"/>
  <c r="Y50" i="1" s="1"/>
  <c r="CP47" i="1"/>
  <c r="O47" i="1" s="1"/>
  <c r="GK46" i="1"/>
  <c r="CZ46" i="1"/>
  <c r="Y46" i="1" s="1"/>
  <c r="CP43" i="1"/>
  <c r="O43" i="1" s="1"/>
  <c r="CX172" i="3"/>
  <c r="CX173" i="3"/>
  <c r="CX174" i="3"/>
  <c r="CX156" i="3"/>
  <c r="CX160" i="3"/>
  <c r="CX164" i="3"/>
  <c r="CX168" i="3"/>
  <c r="CX157" i="3"/>
  <c r="CX161" i="3"/>
  <c r="CX165" i="3"/>
  <c r="CX158" i="3"/>
  <c r="CX162" i="3"/>
  <c r="CX166" i="3"/>
  <c r="CX159" i="3"/>
  <c r="CX163" i="3"/>
  <c r="CX167" i="3"/>
  <c r="CX120" i="3"/>
  <c r="CX124" i="3"/>
  <c r="CX121" i="3"/>
  <c r="CX125" i="3"/>
  <c r="CX122" i="3"/>
  <c r="CX126" i="3"/>
  <c r="CX123" i="3"/>
  <c r="AD61" i="1"/>
  <c r="CR61" i="1" s="1"/>
  <c r="Q61" i="1" s="1"/>
  <c r="CP61" i="1" s="1"/>
  <c r="O61" i="1" s="1"/>
  <c r="W60" i="1"/>
  <c r="S60" i="1"/>
  <c r="AD57" i="1"/>
  <c r="CR57" i="1" s="1"/>
  <c r="Q57" i="1" s="1"/>
  <c r="CP57" i="1" s="1"/>
  <c r="O57" i="1" s="1"/>
  <c r="CR56" i="1"/>
  <c r="Q56" i="1" s="1"/>
  <c r="CP56" i="1" s="1"/>
  <c r="O56" i="1" s="1"/>
  <c r="T53" i="1"/>
  <c r="AB53" i="1"/>
  <c r="U52" i="1"/>
  <c r="Q52" i="1"/>
  <c r="T49" i="1"/>
  <c r="AB49" i="1"/>
  <c r="U48" i="1"/>
  <c r="Q48" i="1"/>
  <c r="CP48" i="1" s="1"/>
  <c r="O48" i="1" s="1"/>
  <c r="T45" i="1"/>
  <c r="AB45" i="1"/>
  <c r="U44" i="1"/>
  <c r="Q44" i="1"/>
  <c r="W41" i="1"/>
  <c r="S41" i="1"/>
  <c r="CY39" i="1"/>
  <c r="X39" i="1" s="1"/>
  <c r="CP39" i="1"/>
  <c r="O39" i="1" s="1"/>
  <c r="CP34" i="1"/>
  <c r="O34" i="1" s="1"/>
  <c r="CY33" i="1"/>
  <c r="X33" i="1" s="1"/>
  <c r="CZ33" i="1"/>
  <c r="Y33" i="1" s="1"/>
  <c r="AB30" i="1"/>
  <c r="CR30" i="1"/>
  <c r="Q30" i="1" s="1"/>
  <c r="CP30" i="1" s="1"/>
  <c r="O30" i="1" s="1"/>
  <c r="CY29" i="1"/>
  <c r="X29" i="1" s="1"/>
  <c r="CZ29" i="1"/>
  <c r="Y29" i="1" s="1"/>
  <c r="CS66" i="1"/>
  <c r="R66" i="1" s="1"/>
  <c r="GK66" i="1" s="1"/>
  <c r="CS64" i="1"/>
  <c r="R64" i="1" s="1"/>
  <c r="GK64" i="1" s="1"/>
  <c r="CS62" i="1"/>
  <c r="R62" i="1" s="1"/>
  <c r="CX92" i="3"/>
  <c r="CX96" i="3"/>
  <c r="CX100" i="3"/>
  <c r="CX93" i="3"/>
  <c r="CX97" i="3"/>
  <c r="CX94" i="3"/>
  <c r="CX98" i="3"/>
  <c r="CX91" i="3"/>
  <c r="CX95" i="3"/>
  <c r="CX99" i="3"/>
  <c r="AB61" i="1"/>
  <c r="P59" i="1"/>
  <c r="CP59" i="1" s="1"/>
  <c r="O59" i="1" s="1"/>
  <c r="CZ58" i="1"/>
  <c r="Y58" i="1" s="1"/>
  <c r="GN58" i="1" s="1"/>
  <c r="Q41" i="1"/>
  <c r="GN35" i="1"/>
  <c r="GM35" i="1"/>
  <c r="CZ32" i="1"/>
  <c r="Y32" i="1" s="1"/>
  <c r="CY32" i="1"/>
  <c r="X32" i="1" s="1"/>
  <c r="GK30" i="1"/>
  <c r="CZ30" i="1"/>
  <c r="Y30" i="1" s="1"/>
  <c r="CZ28" i="1"/>
  <c r="Y28" i="1" s="1"/>
  <c r="CY28" i="1"/>
  <c r="X28" i="1" s="1"/>
  <c r="CX104" i="3"/>
  <c r="CX108" i="3"/>
  <c r="CX101" i="3"/>
  <c r="CX105" i="3"/>
  <c r="CX109" i="3"/>
  <c r="CX102" i="3"/>
  <c r="CX106" i="3"/>
  <c r="CX110" i="3"/>
  <c r="CX103" i="3"/>
  <c r="CX107" i="3"/>
  <c r="CP50" i="1"/>
  <c r="O50" i="1" s="1"/>
  <c r="CP46" i="1"/>
  <c r="O46" i="1" s="1"/>
  <c r="CP41" i="1"/>
  <c r="O41" i="1" s="1"/>
  <c r="AB40" i="1"/>
  <c r="CQ40" i="1"/>
  <c r="P40" i="1" s="1"/>
  <c r="CP28" i="1"/>
  <c r="O28" i="1" s="1"/>
  <c r="CX116" i="3"/>
  <c r="CX113" i="3"/>
  <c r="CX117" i="3"/>
  <c r="CX114" i="3"/>
  <c r="CX118" i="3"/>
  <c r="CX115" i="3"/>
  <c r="CX119" i="3"/>
  <c r="AB55" i="1"/>
  <c r="AB51" i="1"/>
  <c r="AB47" i="1"/>
  <c r="AB43" i="1"/>
  <c r="CY42" i="1"/>
  <c r="X42" i="1" s="1"/>
  <c r="AD42" i="1"/>
  <c r="T41" i="1"/>
  <c r="CY37" i="1"/>
  <c r="X37" i="1" s="1"/>
  <c r="CZ37" i="1"/>
  <c r="Y37" i="1" s="1"/>
  <c r="CP37" i="1"/>
  <c r="O37" i="1" s="1"/>
  <c r="CY34" i="1"/>
  <c r="X34" i="1" s="1"/>
  <c r="CZ34" i="1"/>
  <c r="Y34" i="1" s="1"/>
  <c r="CY31" i="1"/>
  <c r="X31" i="1" s="1"/>
  <c r="CZ31" i="1"/>
  <c r="Y31" i="1" s="1"/>
  <c r="T37" i="1"/>
  <c r="AB37" i="1"/>
  <c r="W36" i="1"/>
  <c r="S36" i="1"/>
  <c r="AD33" i="1"/>
  <c r="CR33" i="1" s="1"/>
  <c r="Q33" i="1" s="1"/>
  <c r="CP33" i="1" s="1"/>
  <c r="O33" i="1" s="1"/>
  <c r="U32" i="1"/>
  <c r="Q32" i="1"/>
  <c r="CP32" i="1" s="1"/>
  <c r="O32" i="1" s="1"/>
  <c r="AD29" i="1"/>
  <c r="CR29" i="1" s="1"/>
  <c r="Q29" i="1" s="1"/>
  <c r="U28" i="1"/>
  <c r="Q28" i="1"/>
  <c r="CZ38" i="1"/>
  <c r="Y38" i="1" s="1"/>
  <c r="GN38" i="1" s="1"/>
  <c r="CX44" i="3"/>
  <c r="CX48" i="3"/>
  <c r="CX52" i="3"/>
  <c r="CX56" i="3"/>
  <c r="CX60" i="3"/>
  <c r="CX45" i="3"/>
  <c r="CX49" i="3"/>
  <c r="CX53" i="3"/>
  <c r="CX57" i="3"/>
  <c r="CX61" i="3"/>
  <c r="CX46" i="3"/>
  <c r="CX50" i="3"/>
  <c r="CX54" i="3"/>
  <c r="CX58" i="3"/>
  <c r="CX43" i="3"/>
  <c r="CX47" i="3"/>
  <c r="CX51" i="3"/>
  <c r="CX55" i="3"/>
  <c r="CX59" i="3"/>
  <c r="CX40" i="3"/>
  <c r="CX41" i="3"/>
  <c r="CX42" i="3"/>
  <c r="CX37" i="3"/>
  <c r="CX38" i="3"/>
  <c r="CX39" i="3"/>
  <c r="AB33" i="1"/>
  <c r="P31" i="1"/>
  <c r="AB29" i="1"/>
  <c r="AB39" i="1"/>
  <c r="AB35" i="1"/>
  <c r="AB34" i="1"/>
  <c r="CX25" i="3"/>
  <c r="CX26" i="3"/>
  <c r="CX27" i="3"/>
  <c r="CX16" i="3"/>
  <c r="CX20" i="3"/>
  <c r="CX24" i="3"/>
  <c r="CX17" i="3"/>
  <c r="CX21" i="3"/>
  <c r="CX18" i="3"/>
  <c r="CX22" i="3"/>
  <c r="CX19" i="3"/>
  <c r="CX23" i="3"/>
  <c r="CX8" i="3"/>
  <c r="CX12" i="3"/>
  <c r="CX9" i="3"/>
  <c r="CX13" i="3"/>
  <c r="CX10" i="3"/>
  <c r="CX14" i="3"/>
  <c r="CX7" i="3"/>
  <c r="CX11" i="3"/>
  <c r="CX15" i="3"/>
  <c r="CX1" i="3"/>
  <c r="CX2" i="3"/>
  <c r="CX3" i="3"/>
  <c r="CX64" i="3"/>
  <c r="CX68" i="3"/>
  <c r="CX72" i="3"/>
  <c r="CX76" i="3"/>
  <c r="CX80" i="3"/>
  <c r="CX65" i="3"/>
  <c r="CX69" i="3"/>
  <c r="CX73" i="3"/>
  <c r="CX77" i="3"/>
  <c r="CX62" i="3"/>
  <c r="CX66" i="3"/>
  <c r="CX70" i="3"/>
  <c r="CX74" i="3"/>
  <c r="CX78" i="3"/>
  <c r="CX63" i="3"/>
  <c r="CX67" i="3"/>
  <c r="CX71" i="3"/>
  <c r="CX75" i="3"/>
  <c r="CX79" i="3"/>
  <c r="CX28" i="3"/>
  <c r="CX29" i="3"/>
  <c r="CX30" i="3"/>
  <c r="CX4" i="3"/>
  <c r="CX5" i="3"/>
  <c r="CX6" i="3"/>
  <c r="G314" i="5" l="1"/>
  <c r="J720" i="5"/>
  <c r="G18" i="5"/>
  <c r="G17" i="5"/>
  <c r="G720" i="5"/>
  <c r="GM30" i="1"/>
  <c r="GN30" i="1"/>
  <c r="GM63" i="1"/>
  <c r="GN63" i="1"/>
  <c r="GM32" i="1"/>
  <c r="GN32" i="1"/>
  <c r="GM48" i="1"/>
  <c r="GN48" i="1"/>
  <c r="GM61" i="1"/>
  <c r="GN61" i="1"/>
  <c r="GM80" i="1"/>
  <c r="GN80" i="1"/>
  <c r="GM94" i="1"/>
  <c r="GN94" i="1"/>
  <c r="GN141" i="1"/>
  <c r="GM141" i="1"/>
  <c r="GN145" i="1"/>
  <c r="GM145" i="1"/>
  <c r="GO290" i="1"/>
  <c r="GM290" i="1"/>
  <c r="GO295" i="1"/>
  <c r="GM295" i="1"/>
  <c r="GN57" i="1"/>
  <c r="GM57" i="1"/>
  <c r="GM82" i="1"/>
  <c r="GN82" i="1"/>
  <c r="GM138" i="1"/>
  <c r="GN138" i="1"/>
  <c r="GM314" i="1"/>
  <c r="GO314" i="1"/>
  <c r="GM320" i="1"/>
  <c r="GO320" i="1"/>
  <c r="GO303" i="1"/>
  <c r="GM303" i="1"/>
  <c r="GN153" i="1"/>
  <c r="GM153" i="1"/>
  <c r="GN210" i="1"/>
  <c r="GM210" i="1"/>
  <c r="GN213" i="1"/>
  <c r="GM213" i="1"/>
  <c r="GN216" i="1"/>
  <c r="GM216" i="1"/>
  <c r="EA195" i="1"/>
  <c r="DN236" i="1"/>
  <c r="GN228" i="1"/>
  <c r="GM228" i="1"/>
  <c r="GM322" i="1"/>
  <c r="GO322" i="1"/>
  <c r="GM308" i="1"/>
  <c r="GO308" i="1"/>
  <c r="GM316" i="1"/>
  <c r="GO316" i="1"/>
  <c r="GO362" i="1"/>
  <c r="GM362" i="1"/>
  <c r="GN33" i="1"/>
  <c r="GM33" i="1"/>
  <c r="GM154" i="1"/>
  <c r="GN154" i="1"/>
  <c r="GM332" i="1"/>
  <c r="GO332" i="1"/>
  <c r="GM382" i="1"/>
  <c r="GO382" i="1"/>
  <c r="GM54" i="1"/>
  <c r="GN54" i="1"/>
  <c r="GM334" i="1"/>
  <c r="GO334" i="1"/>
  <c r="GM312" i="1"/>
  <c r="GO312" i="1"/>
  <c r="GM360" i="1"/>
  <c r="GO360" i="1"/>
  <c r="GO355" i="1"/>
  <c r="GM355" i="1"/>
  <c r="GO366" i="1"/>
  <c r="GM366" i="1"/>
  <c r="GM39" i="1"/>
  <c r="GN39" i="1"/>
  <c r="GN47" i="1"/>
  <c r="GM47" i="1"/>
  <c r="GM83" i="1"/>
  <c r="GN83" i="1"/>
  <c r="GM58" i="1"/>
  <c r="GN68" i="1"/>
  <c r="GM68" i="1"/>
  <c r="GM69" i="1"/>
  <c r="GN81" i="1"/>
  <c r="GM81" i="1"/>
  <c r="GM92" i="1"/>
  <c r="GN92" i="1"/>
  <c r="GM102" i="1"/>
  <c r="GN102" i="1"/>
  <c r="GM118" i="1"/>
  <c r="GN118" i="1"/>
  <c r="CP31" i="1"/>
  <c r="O31" i="1" s="1"/>
  <c r="GM37" i="1"/>
  <c r="GN37" i="1"/>
  <c r="AB42" i="1"/>
  <c r="CR42" i="1"/>
  <c r="Q42" i="1" s="1"/>
  <c r="CP42" i="1" s="1"/>
  <c r="O42" i="1" s="1"/>
  <c r="GM38" i="1"/>
  <c r="GM59" i="1"/>
  <c r="GN59" i="1"/>
  <c r="GK62" i="1"/>
  <c r="GM56" i="1"/>
  <c r="GN56" i="1"/>
  <c r="GN43" i="1"/>
  <c r="GM43" i="1"/>
  <c r="CZ62" i="1"/>
  <c r="Y62" i="1" s="1"/>
  <c r="GM65" i="1"/>
  <c r="GN65" i="1"/>
  <c r="CY90" i="1"/>
  <c r="X90" i="1" s="1"/>
  <c r="GM90" i="1" s="1"/>
  <c r="CZ90" i="1"/>
  <c r="Y90" i="1" s="1"/>
  <c r="GM45" i="1"/>
  <c r="GN45" i="1"/>
  <c r="CY64" i="1"/>
  <c r="X64" i="1" s="1"/>
  <c r="GM64" i="1" s="1"/>
  <c r="Q86" i="1"/>
  <c r="CP86" i="1" s="1"/>
  <c r="O86" i="1" s="1"/>
  <c r="GN85" i="1"/>
  <c r="GM85" i="1"/>
  <c r="GN89" i="1"/>
  <c r="GM89" i="1"/>
  <c r="CY95" i="1"/>
  <c r="X95" i="1" s="1"/>
  <c r="GN115" i="1"/>
  <c r="GM115" i="1"/>
  <c r="W86" i="1"/>
  <c r="GM109" i="1"/>
  <c r="GN109" i="1"/>
  <c r="GN76" i="1"/>
  <c r="GM110" i="1"/>
  <c r="GN110" i="1"/>
  <c r="U120" i="1"/>
  <c r="S120" i="1"/>
  <c r="CP123" i="1"/>
  <c r="O123" i="1" s="1"/>
  <c r="U103" i="1"/>
  <c r="GN108" i="1"/>
  <c r="T120" i="1"/>
  <c r="CZ136" i="1"/>
  <c r="Y136" i="1" s="1"/>
  <c r="CY136" i="1"/>
  <c r="X136" i="1" s="1"/>
  <c r="W120" i="1"/>
  <c r="CZ124" i="1"/>
  <c r="Y124" i="1" s="1"/>
  <c r="CY124" i="1"/>
  <c r="X124" i="1" s="1"/>
  <c r="GM147" i="1"/>
  <c r="GN147" i="1"/>
  <c r="V150" i="1"/>
  <c r="S150" i="1"/>
  <c r="GX150" i="1"/>
  <c r="AB122" i="1"/>
  <c r="CP127" i="1"/>
  <c r="O127" i="1" s="1"/>
  <c r="CP131" i="1"/>
  <c r="O131" i="1" s="1"/>
  <c r="S148" i="1"/>
  <c r="CY152" i="1"/>
  <c r="X152" i="1" s="1"/>
  <c r="CZ152" i="1"/>
  <c r="Y152" i="1" s="1"/>
  <c r="AO26" i="1"/>
  <c r="F165" i="1"/>
  <c r="AO421" i="1"/>
  <c r="CY129" i="1"/>
  <c r="X129" i="1" s="1"/>
  <c r="AB157" i="1"/>
  <c r="T150" i="1"/>
  <c r="GN208" i="1"/>
  <c r="GM208" i="1"/>
  <c r="GX148" i="1"/>
  <c r="CP124" i="1"/>
  <c r="O124" i="1" s="1"/>
  <c r="GN133" i="1"/>
  <c r="GM133" i="1"/>
  <c r="P146" i="1"/>
  <c r="W150" i="1"/>
  <c r="AU26" i="1"/>
  <c r="F180" i="1"/>
  <c r="AU421" i="1"/>
  <c r="CY214" i="1"/>
  <c r="X214" i="1" s="1"/>
  <c r="CZ214" i="1"/>
  <c r="Y214" i="1" s="1"/>
  <c r="Q220" i="1"/>
  <c r="AB225" i="1"/>
  <c r="GN206" i="1"/>
  <c r="GM206" i="1"/>
  <c r="BB195" i="1"/>
  <c r="F249" i="1"/>
  <c r="BB421" i="1"/>
  <c r="CJ195" i="1"/>
  <c r="BA236" i="1"/>
  <c r="CZ217" i="1"/>
  <c r="Y217" i="1" s="1"/>
  <c r="AL236" i="1" s="1"/>
  <c r="W220" i="1"/>
  <c r="EB236" i="1" s="1"/>
  <c r="CP227" i="1"/>
  <c r="O227" i="1" s="1"/>
  <c r="CP231" i="1"/>
  <c r="O231" i="1" s="1"/>
  <c r="BC195" i="1"/>
  <c r="F252" i="1"/>
  <c r="DV236" i="1"/>
  <c r="CP214" i="1"/>
  <c r="O214" i="1" s="1"/>
  <c r="P220" i="1"/>
  <c r="EL195" i="1"/>
  <c r="P254" i="1"/>
  <c r="GO276" i="1"/>
  <c r="GM276" i="1"/>
  <c r="U220" i="1"/>
  <c r="DZ236" i="1" s="1"/>
  <c r="AU195" i="1"/>
  <c r="F255" i="1"/>
  <c r="GM280" i="1"/>
  <c r="GO280" i="1"/>
  <c r="AB283" i="1"/>
  <c r="CR283" i="1"/>
  <c r="Q283" i="1" s="1"/>
  <c r="CP283" i="1" s="1"/>
  <c r="O283" i="1" s="1"/>
  <c r="EH195" i="1"/>
  <c r="P245" i="1"/>
  <c r="EH421" i="1"/>
  <c r="GM282" i="1"/>
  <c r="GO282" i="1"/>
  <c r="EM195" i="1"/>
  <c r="P255" i="1"/>
  <c r="GK281" i="1"/>
  <c r="CZ281" i="1"/>
  <c r="Y281" i="1" s="1"/>
  <c r="AB296" i="1"/>
  <c r="U324" i="1"/>
  <c r="GO340" i="1"/>
  <c r="GM340" i="1"/>
  <c r="CY350" i="1"/>
  <c r="X350" i="1" s="1"/>
  <c r="CZ350" i="1"/>
  <c r="Y350" i="1" s="1"/>
  <c r="GO293" i="1"/>
  <c r="S324" i="1"/>
  <c r="T327" i="1"/>
  <c r="T336" i="1"/>
  <c r="CZ343" i="1"/>
  <c r="Y343" i="1" s="1"/>
  <c r="CG270" i="1"/>
  <c r="AX389" i="1"/>
  <c r="GO289" i="1"/>
  <c r="GM305" i="1"/>
  <c r="CZ315" i="1"/>
  <c r="Y315" i="1" s="1"/>
  <c r="T324" i="1"/>
  <c r="CY331" i="1"/>
  <c r="X331" i="1" s="1"/>
  <c r="W336" i="1"/>
  <c r="U352" i="1"/>
  <c r="GM369" i="1"/>
  <c r="GO369" i="1"/>
  <c r="GO383" i="1"/>
  <c r="GM383" i="1"/>
  <c r="CI270" i="1"/>
  <c r="AZ389" i="1"/>
  <c r="GA270" i="1"/>
  <c r="ER389" i="1"/>
  <c r="CZ378" i="1"/>
  <c r="Y378" i="1" s="1"/>
  <c r="CZ367" i="1"/>
  <c r="Y367" i="1" s="1"/>
  <c r="CY376" i="1"/>
  <c r="X376" i="1" s="1"/>
  <c r="GO378" i="1"/>
  <c r="GM378" i="1"/>
  <c r="CY381" i="1"/>
  <c r="X381" i="1" s="1"/>
  <c r="GN380" i="1"/>
  <c r="GM380" i="1"/>
  <c r="GN34" i="1"/>
  <c r="GM34" i="1"/>
  <c r="CZ41" i="1"/>
  <c r="Y41" i="1" s="1"/>
  <c r="CY41" i="1"/>
  <c r="X41" i="1" s="1"/>
  <c r="GN55" i="1"/>
  <c r="GM55" i="1"/>
  <c r="GM67" i="1"/>
  <c r="GN67" i="1"/>
  <c r="GM79" i="1"/>
  <c r="GN79" i="1"/>
  <c r="T86" i="1"/>
  <c r="GX86" i="1"/>
  <c r="V86" i="1"/>
  <c r="GM49" i="1"/>
  <c r="GN49" i="1"/>
  <c r="GM62" i="1"/>
  <c r="GN62" i="1"/>
  <c r="GM88" i="1"/>
  <c r="GN88" i="1"/>
  <c r="CZ66" i="1"/>
  <c r="Y66" i="1" s="1"/>
  <c r="GK91" i="1"/>
  <c r="GN70" i="1"/>
  <c r="GM70" i="1"/>
  <c r="CY74" i="1"/>
  <c r="X74" i="1" s="1"/>
  <c r="CZ74" i="1"/>
  <c r="Y74" i="1" s="1"/>
  <c r="U86" i="1"/>
  <c r="S86" i="1"/>
  <c r="CZ91" i="1"/>
  <c r="Y91" i="1" s="1"/>
  <c r="GM96" i="1"/>
  <c r="GN96" i="1"/>
  <c r="GM78" i="1"/>
  <c r="GN78" i="1"/>
  <c r="GN90" i="1"/>
  <c r="R86" i="1"/>
  <c r="GK86" i="1" s="1"/>
  <c r="P103" i="1"/>
  <c r="GX103" i="1"/>
  <c r="R103" i="1"/>
  <c r="GK103" i="1" s="1"/>
  <c r="Q103" i="1"/>
  <c r="GN132" i="1"/>
  <c r="GM132" i="1"/>
  <c r="CP121" i="1"/>
  <c r="O121" i="1" s="1"/>
  <c r="S137" i="1"/>
  <c r="U137" i="1"/>
  <c r="CY142" i="1"/>
  <c r="X142" i="1" s="1"/>
  <c r="CZ142" i="1"/>
  <c r="Y142" i="1" s="1"/>
  <c r="Q146" i="1"/>
  <c r="CY156" i="1"/>
  <c r="X156" i="1" s="1"/>
  <c r="CZ156" i="1"/>
  <c r="Y156" i="1" s="1"/>
  <c r="T103" i="1"/>
  <c r="GM113" i="1"/>
  <c r="GN113" i="1"/>
  <c r="GM151" i="1"/>
  <c r="GN151" i="1"/>
  <c r="GM155" i="1"/>
  <c r="GN155" i="1"/>
  <c r="GN100" i="1"/>
  <c r="GM100" i="1"/>
  <c r="GM105" i="1"/>
  <c r="GN105" i="1"/>
  <c r="CP120" i="1"/>
  <c r="O120" i="1" s="1"/>
  <c r="AB127" i="1"/>
  <c r="AB131" i="1"/>
  <c r="Q137" i="1"/>
  <c r="CP140" i="1"/>
  <c r="O140" i="1" s="1"/>
  <c r="CP144" i="1"/>
  <c r="O144" i="1" s="1"/>
  <c r="W148" i="1"/>
  <c r="GM157" i="1"/>
  <c r="GN157" i="1"/>
  <c r="CG26" i="1"/>
  <c r="AX161" i="1"/>
  <c r="GN136" i="1"/>
  <c r="GM136" i="1"/>
  <c r="Q148" i="1"/>
  <c r="CP156" i="1"/>
  <c r="O156" i="1" s="1"/>
  <c r="CZ125" i="1"/>
  <c r="Y125" i="1" s="1"/>
  <c r="CP142" i="1"/>
  <c r="O142" i="1" s="1"/>
  <c r="GN149" i="1"/>
  <c r="GM149" i="1"/>
  <c r="CZ159" i="1"/>
  <c r="Y159" i="1" s="1"/>
  <c r="AQ26" i="1"/>
  <c r="F171" i="1"/>
  <c r="AQ421" i="1"/>
  <c r="EM26" i="1"/>
  <c r="P180" i="1"/>
  <c r="EM421" i="1"/>
  <c r="GM205" i="1"/>
  <c r="GN205" i="1"/>
  <c r="CZ127" i="1"/>
  <c r="Y127" i="1" s="1"/>
  <c r="R146" i="1"/>
  <c r="GK146" i="1" s="1"/>
  <c r="R148" i="1"/>
  <c r="GK148" i="1" s="1"/>
  <c r="CP198" i="1"/>
  <c r="O198" i="1" s="1"/>
  <c r="DU236" i="1"/>
  <c r="CP211" i="1"/>
  <c r="O211" i="1" s="1"/>
  <c r="AC236" i="1"/>
  <c r="CY218" i="1"/>
  <c r="X218" i="1" s="1"/>
  <c r="CZ218" i="1"/>
  <c r="Y218" i="1" s="1"/>
  <c r="CP218" i="1"/>
  <c r="O218" i="1" s="1"/>
  <c r="GM223" i="1"/>
  <c r="GN223" i="1"/>
  <c r="EI195" i="1"/>
  <c r="P246" i="1"/>
  <c r="AB227" i="1"/>
  <c r="EP195" i="1"/>
  <c r="P243" i="1"/>
  <c r="AH195" i="1"/>
  <c r="U236" i="1"/>
  <c r="GM217" i="1"/>
  <c r="GN217" i="1"/>
  <c r="AT195" i="1"/>
  <c r="F254" i="1"/>
  <c r="GK220" i="1"/>
  <c r="DW236" i="1"/>
  <c r="CI195" i="1"/>
  <c r="AZ236" i="1"/>
  <c r="CZ277" i="1"/>
  <c r="Y277" i="1" s="1"/>
  <c r="GO302" i="1"/>
  <c r="GM302" i="1"/>
  <c r="GK286" i="1"/>
  <c r="CZ286" i="1"/>
  <c r="Y286" i="1" s="1"/>
  <c r="AI195" i="1"/>
  <c r="V236" i="1"/>
  <c r="CZ233" i="1"/>
  <c r="Y233" i="1" s="1"/>
  <c r="CZ275" i="1"/>
  <c r="Y275" i="1" s="1"/>
  <c r="GN275" i="1" s="1"/>
  <c r="AB281" i="1"/>
  <c r="CR281" i="1"/>
  <c r="Q281" i="1" s="1"/>
  <c r="CP281" i="1" s="1"/>
  <c r="O281" i="1" s="1"/>
  <c r="GM288" i="1"/>
  <c r="GO288" i="1"/>
  <c r="GM313" i="1"/>
  <c r="GO313" i="1"/>
  <c r="GM321" i="1"/>
  <c r="GO321" i="1"/>
  <c r="GM337" i="1"/>
  <c r="GO337" i="1"/>
  <c r="GM341" i="1"/>
  <c r="GO341" i="1"/>
  <c r="CZ283" i="1"/>
  <c r="Y283" i="1" s="1"/>
  <c r="CY319" i="1"/>
  <c r="X319" i="1" s="1"/>
  <c r="CZ319" i="1"/>
  <c r="Y319" i="1" s="1"/>
  <c r="R324" i="1"/>
  <c r="GK324" i="1" s="1"/>
  <c r="GO296" i="1"/>
  <c r="GM296" i="1"/>
  <c r="GM310" i="1"/>
  <c r="GO310" i="1"/>
  <c r="GM326" i="1"/>
  <c r="GO326" i="1"/>
  <c r="GM349" i="1"/>
  <c r="GO349" i="1"/>
  <c r="GM306" i="1"/>
  <c r="GO306" i="1"/>
  <c r="CY315" i="1"/>
  <c r="X315" i="1" s="1"/>
  <c r="GO315" i="1" s="1"/>
  <c r="CP311" i="1"/>
  <c r="O311" i="1" s="1"/>
  <c r="P327" i="1"/>
  <c r="Q336" i="1"/>
  <c r="GO338" i="1"/>
  <c r="GM338" i="1"/>
  <c r="CP354" i="1"/>
  <c r="O354" i="1" s="1"/>
  <c r="CP358" i="1"/>
  <c r="O358" i="1" s="1"/>
  <c r="CY364" i="1"/>
  <c r="X364" i="1" s="1"/>
  <c r="GO364" i="1" s="1"/>
  <c r="CZ364" i="1"/>
  <c r="Y364" i="1" s="1"/>
  <c r="GM372" i="1"/>
  <c r="GO372" i="1"/>
  <c r="GM377" i="1"/>
  <c r="GO377" i="1"/>
  <c r="AQ270" i="1"/>
  <c r="F399" i="1"/>
  <c r="EI270" i="1"/>
  <c r="P399" i="1"/>
  <c r="CY367" i="1"/>
  <c r="X367" i="1" s="1"/>
  <c r="GO368" i="1"/>
  <c r="GM368" i="1"/>
  <c r="GM28" i="1"/>
  <c r="GN28" i="1"/>
  <c r="CY36" i="1"/>
  <c r="X36" i="1" s="1"/>
  <c r="CZ36" i="1"/>
  <c r="Y36" i="1" s="1"/>
  <c r="CP29" i="1"/>
  <c r="O29" i="1" s="1"/>
  <c r="GM46" i="1"/>
  <c r="GN46" i="1"/>
  <c r="AB57" i="1"/>
  <c r="CP36" i="1"/>
  <c r="O36" i="1" s="1"/>
  <c r="CY60" i="1"/>
  <c r="X60" i="1" s="1"/>
  <c r="CZ60" i="1"/>
  <c r="Y60" i="1" s="1"/>
  <c r="GN51" i="1"/>
  <c r="GM51" i="1"/>
  <c r="GM87" i="1"/>
  <c r="GN87" i="1"/>
  <c r="GM53" i="1"/>
  <c r="GN53" i="1"/>
  <c r="CP60" i="1"/>
  <c r="O60" i="1" s="1"/>
  <c r="GM44" i="1"/>
  <c r="GN44" i="1"/>
  <c r="GM52" i="1"/>
  <c r="GN52" i="1"/>
  <c r="CY66" i="1"/>
  <c r="X66" i="1" s="1"/>
  <c r="GM66" i="1" s="1"/>
  <c r="GN93" i="1"/>
  <c r="GM93" i="1"/>
  <c r="CP74" i="1"/>
  <c r="O74" i="1" s="1"/>
  <c r="CY91" i="1"/>
  <c r="X91" i="1" s="1"/>
  <c r="GM91" i="1" s="1"/>
  <c r="GN98" i="1"/>
  <c r="GM98" i="1"/>
  <c r="W103" i="1"/>
  <c r="GN111" i="1"/>
  <c r="GM111" i="1"/>
  <c r="GN97" i="1"/>
  <c r="GM97" i="1"/>
  <c r="DZ161" i="1"/>
  <c r="AB120" i="1"/>
  <c r="CP114" i="1"/>
  <c r="O114" i="1" s="1"/>
  <c r="GB161" i="1"/>
  <c r="R137" i="1"/>
  <c r="GK137" i="1" s="1"/>
  <c r="CZ101" i="1"/>
  <c r="Y101" i="1" s="1"/>
  <c r="CY101" i="1"/>
  <c r="X101" i="1" s="1"/>
  <c r="AB123" i="1"/>
  <c r="U146" i="1"/>
  <c r="GA26" i="1"/>
  <c r="ER161" i="1"/>
  <c r="GM104" i="1"/>
  <c r="CZ123" i="1"/>
  <c r="Y123" i="1" s="1"/>
  <c r="GK123" i="1"/>
  <c r="CP101" i="1"/>
  <c r="O101" i="1" s="1"/>
  <c r="CZ126" i="1"/>
  <c r="Y126" i="1" s="1"/>
  <c r="CY126" i="1"/>
  <c r="X126" i="1" s="1"/>
  <c r="GN126" i="1" s="1"/>
  <c r="CZ130" i="1"/>
  <c r="Y130" i="1" s="1"/>
  <c r="CY130" i="1"/>
  <c r="X130" i="1" s="1"/>
  <c r="P137" i="1"/>
  <c r="CP137" i="1" s="1"/>
  <c r="O137" i="1" s="1"/>
  <c r="CI26" i="1"/>
  <c r="AZ161" i="1"/>
  <c r="V148" i="1"/>
  <c r="GN207" i="1"/>
  <c r="GM207" i="1"/>
  <c r="T146" i="1"/>
  <c r="EG26" i="1"/>
  <c r="P165" i="1"/>
  <c r="EG421" i="1"/>
  <c r="GN204" i="1"/>
  <c r="GM204" i="1"/>
  <c r="CY125" i="1"/>
  <c r="X125" i="1" s="1"/>
  <c r="GN125" i="1" s="1"/>
  <c r="CY159" i="1"/>
  <c r="X159" i="1" s="1"/>
  <c r="GM159" i="1" s="1"/>
  <c r="CY127" i="1"/>
  <c r="X127" i="1" s="1"/>
  <c r="CP150" i="1"/>
  <c r="O150" i="1" s="1"/>
  <c r="EI26" i="1"/>
  <c r="P171" i="1"/>
  <c r="EI421" i="1"/>
  <c r="CY212" i="1"/>
  <c r="X212" i="1" s="1"/>
  <c r="CZ212" i="1"/>
  <c r="Y212" i="1" s="1"/>
  <c r="ED236" i="1" s="1"/>
  <c r="DX236" i="1"/>
  <c r="GK215" i="1"/>
  <c r="AE236" i="1"/>
  <c r="CP221" i="1"/>
  <c r="O221" i="1" s="1"/>
  <c r="GN200" i="1"/>
  <c r="GM200" i="1"/>
  <c r="CY215" i="1"/>
  <c r="X215" i="1" s="1"/>
  <c r="DY195" i="1"/>
  <c r="DL236" i="1"/>
  <c r="ET195" i="1"/>
  <c r="P249" i="1"/>
  <c r="ET421" i="1"/>
  <c r="GB195" i="1"/>
  <c r="ES236" i="1"/>
  <c r="EU195" i="1"/>
  <c r="P252" i="1"/>
  <c r="AD236" i="1"/>
  <c r="AJ195" i="1"/>
  <c r="W236" i="1"/>
  <c r="CP212" i="1"/>
  <c r="O212" i="1" s="1"/>
  <c r="CZ219" i="1"/>
  <c r="Y219" i="1" s="1"/>
  <c r="CP273" i="1"/>
  <c r="O273" i="1" s="1"/>
  <c r="DU389" i="1"/>
  <c r="GM278" i="1"/>
  <c r="GO278" i="1"/>
  <c r="CY226" i="1"/>
  <c r="X226" i="1" s="1"/>
  <c r="CZ226" i="1"/>
  <c r="Y226" i="1" s="1"/>
  <c r="CZ232" i="1"/>
  <c r="Y232" i="1" s="1"/>
  <c r="CY232" i="1"/>
  <c r="X232" i="1" s="1"/>
  <c r="GM232" i="1" s="1"/>
  <c r="CP233" i="1"/>
  <c r="O233" i="1" s="1"/>
  <c r="CP272" i="1"/>
  <c r="O272" i="1" s="1"/>
  <c r="AC389" i="1"/>
  <c r="T195" i="1"/>
  <c r="F257" i="1"/>
  <c r="CY277" i="1"/>
  <c r="X277" i="1" s="1"/>
  <c r="GM277" i="1" s="1"/>
  <c r="CZ225" i="1"/>
  <c r="Y225" i="1" s="1"/>
  <c r="GM225" i="1" s="1"/>
  <c r="CY283" i="1"/>
  <c r="X283" i="1" s="1"/>
  <c r="GK279" i="1"/>
  <c r="CZ279" i="1"/>
  <c r="Y279" i="1" s="1"/>
  <c r="AB286" i="1"/>
  <c r="CR286" i="1"/>
  <c r="Q286" i="1" s="1"/>
  <c r="CP286" i="1" s="1"/>
  <c r="O286" i="1" s="1"/>
  <c r="GN230" i="1"/>
  <c r="CY233" i="1"/>
  <c r="X233" i="1" s="1"/>
  <c r="GM285" i="1"/>
  <c r="GO285" i="1"/>
  <c r="DZ270" i="1"/>
  <c r="DM389" i="1"/>
  <c r="GM329" i="1"/>
  <c r="GO329" i="1"/>
  <c r="GO298" i="1"/>
  <c r="GM298" i="1"/>
  <c r="CY311" i="1"/>
  <c r="X311" i="1" s="1"/>
  <c r="CZ311" i="1"/>
  <c r="Y311" i="1" s="1"/>
  <c r="DX389" i="1"/>
  <c r="W324" i="1"/>
  <c r="AJ389" i="1" s="1"/>
  <c r="CY327" i="1"/>
  <c r="X327" i="1" s="1"/>
  <c r="CZ327" i="1"/>
  <c r="Y327" i="1" s="1"/>
  <c r="GN330" i="1"/>
  <c r="GM330" i="1"/>
  <c r="GO335" i="1"/>
  <c r="GO304" i="1"/>
  <c r="GM304" i="1"/>
  <c r="Q327" i="1"/>
  <c r="CZ335" i="1"/>
  <c r="Y335" i="1" s="1"/>
  <c r="GM335" i="1" s="1"/>
  <c r="GX352" i="1"/>
  <c r="S352" i="1"/>
  <c r="CZ307" i="1"/>
  <c r="Y307" i="1" s="1"/>
  <c r="CZ323" i="1"/>
  <c r="Y323" i="1" s="1"/>
  <c r="GM328" i="1"/>
  <c r="P336" i="1"/>
  <c r="CZ339" i="1"/>
  <c r="Y339" i="1" s="1"/>
  <c r="AP270" i="1"/>
  <c r="F398" i="1"/>
  <c r="EB389" i="1"/>
  <c r="EA389" i="1"/>
  <c r="P324" i="1"/>
  <c r="U336" i="1"/>
  <c r="GO344" i="1"/>
  <c r="GM344" i="1"/>
  <c r="AB347" i="1"/>
  <c r="V352" i="1"/>
  <c r="AU270" i="1"/>
  <c r="F408" i="1"/>
  <c r="EM270" i="1"/>
  <c r="P408" i="1"/>
  <c r="CY371" i="1"/>
  <c r="X371" i="1" s="1"/>
  <c r="GM371" i="1" s="1"/>
  <c r="CY373" i="1"/>
  <c r="X373" i="1" s="1"/>
  <c r="AH161" i="1"/>
  <c r="AJ161" i="1"/>
  <c r="CP40" i="1"/>
  <c r="O40" i="1" s="1"/>
  <c r="GM50" i="1"/>
  <c r="GN50" i="1"/>
  <c r="GM75" i="1"/>
  <c r="GN75" i="1"/>
  <c r="CZ64" i="1"/>
  <c r="Y64" i="1" s="1"/>
  <c r="GM71" i="1"/>
  <c r="GN71" i="1"/>
  <c r="GN107" i="1"/>
  <c r="GM107" i="1"/>
  <c r="GM72" i="1"/>
  <c r="GN72" i="1"/>
  <c r="AB95" i="1"/>
  <c r="CR95" i="1"/>
  <c r="Q95" i="1" s="1"/>
  <c r="CP95" i="1" s="1"/>
  <c r="O95" i="1" s="1"/>
  <c r="CY99" i="1"/>
  <c r="X99" i="1" s="1"/>
  <c r="GM99" i="1" s="1"/>
  <c r="CZ99" i="1"/>
  <c r="Y99" i="1" s="1"/>
  <c r="GM134" i="1"/>
  <c r="GN134" i="1"/>
  <c r="GM139" i="1"/>
  <c r="GN139" i="1"/>
  <c r="GM143" i="1"/>
  <c r="GN143" i="1"/>
  <c r="V146" i="1"/>
  <c r="S146" i="1"/>
  <c r="AF161" i="1" s="1"/>
  <c r="GX146" i="1"/>
  <c r="EA161" i="1"/>
  <c r="GM122" i="1"/>
  <c r="GN122" i="1"/>
  <c r="CZ128" i="1"/>
  <c r="Y128" i="1" s="1"/>
  <c r="CY128" i="1"/>
  <c r="X128" i="1" s="1"/>
  <c r="GM128" i="1" s="1"/>
  <c r="GM135" i="1"/>
  <c r="GN135" i="1"/>
  <c r="CZ129" i="1"/>
  <c r="Y129" i="1" s="1"/>
  <c r="GM129" i="1" s="1"/>
  <c r="T137" i="1"/>
  <c r="DY161" i="1" s="1"/>
  <c r="GM152" i="1"/>
  <c r="GN152" i="1"/>
  <c r="EU26" i="1"/>
  <c r="P177" i="1"/>
  <c r="EU421" i="1"/>
  <c r="U148" i="1"/>
  <c r="W137" i="1"/>
  <c r="EB161" i="1" s="1"/>
  <c r="P148" i="1"/>
  <c r="CP148" i="1" s="1"/>
  <c r="O148" i="1" s="1"/>
  <c r="BC26" i="1"/>
  <c r="F177" i="1"/>
  <c r="BC421" i="1"/>
  <c r="GM197" i="1"/>
  <c r="AB236" i="1"/>
  <c r="GN197" i="1"/>
  <c r="GM209" i="1"/>
  <c r="GN209" i="1"/>
  <c r="GM130" i="1"/>
  <c r="GN130" i="1"/>
  <c r="GN159" i="1"/>
  <c r="CY222" i="1"/>
  <c r="X222" i="1" s="1"/>
  <c r="GM222" i="1" s="1"/>
  <c r="CZ222" i="1"/>
  <c r="Y222" i="1" s="1"/>
  <c r="GM203" i="1"/>
  <c r="GN203" i="1"/>
  <c r="GN224" i="1"/>
  <c r="GM224" i="1"/>
  <c r="GM226" i="1"/>
  <c r="GN226" i="1"/>
  <c r="AQ195" i="1"/>
  <c r="F246" i="1"/>
  <c r="GB270" i="1"/>
  <c r="ES389" i="1"/>
  <c r="AF195" i="1"/>
  <c r="S236" i="1"/>
  <c r="GM201" i="1"/>
  <c r="GN201" i="1"/>
  <c r="CY220" i="1"/>
  <c r="X220" i="1" s="1"/>
  <c r="EC236" i="1" s="1"/>
  <c r="CZ220" i="1"/>
  <c r="Y220" i="1" s="1"/>
  <c r="AX195" i="1"/>
  <c r="F243" i="1"/>
  <c r="CY219" i="1"/>
  <c r="X219" i="1" s="1"/>
  <c r="AK236" i="1" s="1"/>
  <c r="GM229" i="1"/>
  <c r="GN229" i="1"/>
  <c r="CZ231" i="1"/>
  <c r="Y231" i="1" s="1"/>
  <c r="GK231" i="1"/>
  <c r="GK275" i="1"/>
  <c r="DW389" i="1"/>
  <c r="GM199" i="1"/>
  <c r="GN199" i="1"/>
  <c r="AP195" i="1"/>
  <c r="F245" i="1"/>
  <c r="AP421" i="1"/>
  <c r="CJ389" i="1"/>
  <c r="GA195" i="1"/>
  <c r="ER236" i="1"/>
  <c r="AB279" i="1"/>
  <c r="CR279" i="1"/>
  <c r="Q279" i="1" s="1"/>
  <c r="CP279" i="1" s="1"/>
  <c r="O279" i="1" s="1"/>
  <c r="GM287" i="1"/>
  <c r="GO287" i="1"/>
  <c r="GO299" i="1"/>
  <c r="GM299" i="1"/>
  <c r="GM292" i="1"/>
  <c r="GO292" i="1"/>
  <c r="GM297" i="1"/>
  <c r="GO297" i="1"/>
  <c r="GM301" i="1"/>
  <c r="GO301" i="1"/>
  <c r="GM309" i="1"/>
  <c r="GO309" i="1"/>
  <c r="GM317" i="1"/>
  <c r="GO317" i="1"/>
  <c r="GM325" i="1"/>
  <c r="GO325" i="1"/>
  <c r="GM333" i="1"/>
  <c r="GO333" i="1"/>
  <c r="GM345" i="1"/>
  <c r="GO345" i="1"/>
  <c r="GM300" i="1"/>
  <c r="GO300" i="1"/>
  <c r="Q324" i="1"/>
  <c r="AD389" i="1" s="1"/>
  <c r="S336" i="1"/>
  <c r="GO343" i="1"/>
  <c r="GM343" i="1"/>
  <c r="GK347" i="1"/>
  <c r="CZ347" i="1"/>
  <c r="Y347" i="1" s="1"/>
  <c r="GO347" i="1" s="1"/>
  <c r="GO307" i="1"/>
  <c r="GM307" i="1"/>
  <c r="GM318" i="1"/>
  <c r="GO318" i="1"/>
  <c r="GO323" i="1"/>
  <c r="GM323" i="1"/>
  <c r="GO339" i="1"/>
  <c r="GM339" i="1"/>
  <c r="GM350" i="1"/>
  <c r="GO350" i="1"/>
  <c r="CY307" i="1"/>
  <c r="X307" i="1" s="1"/>
  <c r="CY323" i="1"/>
  <c r="X323" i="1" s="1"/>
  <c r="V336" i="1"/>
  <c r="GO356" i="1"/>
  <c r="GM356" i="1"/>
  <c r="BB270" i="1"/>
  <c r="F402" i="1"/>
  <c r="DY389" i="1"/>
  <c r="CP319" i="1"/>
  <c r="O319" i="1" s="1"/>
  <c r="V324" i="1"/>
  <c r="CZ331" i="1"/>
  <c r="Y331" i="1" s="1"/>
  <c r="R336" i="1"/>
  <c r="GK336" i="1" s="1"/>
  <c r="CY346" i="1"/>
  <c r="X346" i="1" s="1"/>
  <c r="GO346" i="1" s="1"/>
  <c r="CZ346" i="1"/>
  <c r="Y346" i="1" s="1"/>
  <c r="CY348" i="1"/>
  <c r="X348" i="1" s="1"/>
  <c r="GM348" i="1" s="1"/>
  <c r="CZ348" i="1"/>
  <c r="Y348" i="1" s="1"/>
  <c r="GM361" i="1"/>
  <c r="GO361" i="1"/>
  <c r="GM375" i="1"/>
  <c r="GO375" i="1"/>
  <c r="GM379" i="1"/>
  <c r="GO379" i="1"/>
  <c r="BC270" i="1"/>
  <c r="F405" i="1"/>
  <c r="EU270" i="1"/>
  <c r="P405" i="1"/>
  <c r="FY270" i="1"/>
  <c r="EP389" i="1"/>
  <c r="GO367" i="1"/>
  <c r="GM367" i="1"/>
  <c r="GO359" i="1"/>
  <c r="GM359" i="1"/>
  <c r="GO351" i="1"/>
  <c r="GM351" i="1"/>
  <c r="GM365" i="1"/>
  <c r="GO365" i="1"/>
  <c r="T352" i="1"/>
  <c r="AG389" i="1" s="1"/>
  <c r="CZ381" i="1"/>
  <c r="Y381" i="1" s="1"/>
  <c r="GM381" i="1" s="1"/>
  <c r="AK195" i="1" l="1"/>
  <c r="X236" i="1"/>
  <c r="EC195" i="1"/>
  <c r="DP236" i="1"/>
  <c r="AG270" i="1"/>
  <c r="T389" i="1"/>
  <c r="AD270" i="1"/>
  <c r="Q389" i="1"/>
  <c r="EB26" i="1"/>
  <c r="DO161" i="1"/>
  <c r="AF26" i="1"/>
  <c r="S161" i="1"/>
  <c r="ED195" i="1"/>
  <c r="DQ236" i="1"/>
  <c r="AL195" i="1"/>
  <c r="Y236" i="1"/>
  <c r="DY26" i="1"/>
  <c r="DL161" i="1"/>
  <c r="GO279" i="1"/>
  <c r="GM279" i="1"/>
  <c r="GN95" i="1"/>
  <c r="GM95" i="1"/>
  <c r="GN381" i="1"/>
  <c r="GN219" i="1"/>
  <c r="DW270" i="1"/>
  <c r="DJ389" i="1"/>
  <c r="BC22" i="1"/>
  <c r="BC453" i="1"/>
  <c r="F437" i="1"/>
  <c r="AC161" i="1"/>
  <c r="GM373" i="1"/>
  <c r="GO373" i="1"/>
  <c r="EA270" i="1"/>
  <c r="DN389" i="1"/>
  <c r="GM346" i="1"/>
  <c r="DX270" i="1"/>
  <c r="DK389" i="1"/>
  <c r="GN233" i="1"/>
  <c r="GM233" i="1"/>
  <c r="GN273" i="1"/>
  <c r="GM273" i="1"/>
  <c r="ES195" i="1"/>
  <c r="P256" i="1"/>
  <c r="GM215" i="1"/>
  <c r="GN215" i="1"/>
  <c r="R236" i="1"/>
  <c r="AE195" i="1"/>
  <c r="GM101" i="1"/>
  <c r="GN101" i="1"/>
  <c r="ER26" i="1"/>
  <c r="P172" i="1"/>
  <c r="ER421" i="1"/>
  <c r="GN129" i="1"/>
  <c r="DZ26" i="1"/>
  <c r="DM161" i="1"/>
  <c r="GO311" i="1"/>
  <c r="GM311" i="1"/>
  <c r="GM315" i="1"/>
  <c r="GO281" i="1"/>
  <c r="GM281" i="1"/>
  <c r="V195" i="1"/>
  <c r="F259" i="1"/>
  <c r="DW195" i="1"/>
  <c r="DJ236" i="1"/>
  <c r="U195" i="1"/>
  <c r="F258" i="1"/>
  <c r="DU195" i="1"/>
  <c r="DH236" i="1"/>
  <c r="FX236" i="1"/>
  <c r="FW236" i="1"/>
  <c r="FZ236" i="1"/>
  <c r="GM142" i="1"/>
  <c r="GN142" i="1"/>
  <c r="GM126" i="1"/>
  <c r="AX26" i="1"/>
  <c r="F168" i="1"/>
  <c r="AX421" i="1"/>
  <c r="CY137" i="1"/>
  <c r="X137" i="1" s="1"/>
  <c r="CZ137" i="1"/>
  <c r="Y137" i="1" s="1"/>
  <c r="ED161" i="1" s="1"/>
  <c r="CZ103" i="1"/>
  <c r="Y103" i="1" s="1"/>
  <c r="CZ86" i="1"/>
  <c r="Y86" i="1" s="1"/>
  <c r="GM86" i="1" s="1"/>
  <c r="CY86" i="1"/>
  <c r="X86" i="1" s="1"/>
  <c r="GN86" i="1" s="1"/>
  <c r="CJ161" i="1"/>
  <c r="DX161" i="1"/>
  <c r="GN371" i="1"/>
  <c r="AX270" i="1"/>
  <c r="F396" i="1"/>
  <c r="ED389" i="1"/>
  <c r="GO283" i="1"/>
  <c r="GM283" i="1"/>
  <c r="CP220" i="1"/>
  <c r="O220" i="1" s="1"/>
  <c r="BB22" i="1"/>
  <c r="F434" i="1"/>
  <c r="BB453" i="1"/>
  <c r="GM124" i="1"/>
  <c r="GN124" i="1"/>
  <c r="CY148" i="1"/>
  <c r="X148" i="1" s="1"/>
  <c r="GM148" i="1" s="1"/>
  <c r="CZ148" i="1"/>
  <c r="Y148" i="1" s="1"/>
  <c r="GN148" i="1" s="1"/>
  <c r="GN99" i="1"/>
  <c r="GN64" i="1"/>
  <c r="GN66" i="1"/>
  <c r="GM347" i="1"/>
  <c r="DN195" i="1"/>
  <c r="P259" i="1"/>
  <c r="GN128" i="1"/>
  <c r="GM275" i="1"/>
  <c r="GN225" i="1"/>
  <c r="CJ270" i="1"/>
  <c r="BA389" i="1"/>
  <c r="ES270" i="1"/>
  <c r="P409" i="1"/>
  <c r="AI389" i="1"/>
  <c r="GO348" i="1"/>
  <c r="GO319" i="1"/>
  <c r="GM319" i="1"/>
  <c r="ER195" i="1"/>
  <c r="P247" i="1"/>
  <c r="AP22" i="1"/>
  <c r="F430" i="1"/>
  <c r="G16" i="2" s="1"/>
  <c r="G18" i="2" s="1"/>
  <c r="AP453" i="1"/>
  <c r="GM219" i="1"/>
  <c r="S195" i="1"/>
  <c r="F251" i="1"/>
  <c r="CZ146" i="1"/>
  <c r="Y146" i="1" s="1"/>
  <c r="CY146" i="1"/>
  <c r="X146" i="1" s="1"/>
  <c r="GN40" i="1"/>
  <c r="GM40" i="1"/>
  <c r="EB270" i="1"/>
  <c r="DO389" i="1"/>
  <c r="CP336" i="1"/>
  <c r="O336" i="1" s="1"/>
  <c r="CZ352" i="1"/>
  <c r="Y352" i="1" s="1"/>
  <c r="CY352" i="1"/>
  <c r="X352" i="1" s="1"/>
  <c r="GO286" i="1"/>
  <c r="GM286" i="1"/>
  <c r="AD195" i="1"/>
  <c r="Q236" i="1"/>
  <c r="EI22" i="1"/>
  <c r="EI453" i="1"/>
  <c r="P431" i="1"/>
  <c r="AZ26" i="1"/>
  <c r="F172" i="1"/>
  <c r="AZ421" i="1"/>
  <c r="GB26" i="1"/>
  <c r="ES161" i="1"/>
  <c r="GM74" i="1"/>
  <c r="GN74" i="1"/>
  <c r="GM60" i="1"/>
  <c r="GN60" i="1"/>
  <c r="GM358" i="1"/>
  <c r="GO358" i="1"/>
  <c r="DV389" i="1"/>
  <c r="GM198" i="1"/>
  <c r="GN198" i="1"/>
  <c r="DT236" i="1"/>
  <c r="GM144" i="1"/>
  <c r="GN144" i="1"/>
  <c r="GM125" i="1"/>
  <c r="CP103" i="1"/>
  <c r="O103" i="1" s="1"/>
  <c r="AG161" i="1"/>
  <c r="GN41" i="1"/>
  <c r="ER270" i="1"/>
  <c r="P400" i="1"/>
  <c r="CY324" i="1"/>
  <c r="X324" i="1" s="1"/>
  <c r="AK389" i="1" s="1"/>
  <c r="CZ324" i="1"/>
  <c r="Y324" i="1" s="1"/>
  <c r="AF389" i="1"/>
  <c r="EH22" i="1"/>
  <c r="EH453" i="1"/>
  <c r="P430" i="1"/>
  <c r="V16" i="2" s="1"/>
  <c r="V18" i="2" s="1"/>
  <c r="GM214" i="1"/>
  <c r="GN214" i="1"/>
  <c r="GN231" i="1"/>
  <c r="GM231" i="1"/>
  <c r="BA195" i="1"/>
  <c r="F256" i="1"/>
  <c r="AU22" i="1"/>
  <c r="F440" i="1"/>
  <c r="AU453" i="1"/>
  <c r="CP146" i="1"/>
  <c r="O146" i="1" s="1"/>
  <c r="GN131" i="1"/>
  <c r="GM131" i="1"/>
  <c r="CZ150" i="1"/>
  <c r="Y150" i="1" s="1"/>
  <c r="GN150" i="1" s="1"/>
  <c r="CY150" i="1"/>
  <c r="X150" i="1" s="1"/>
  <c r="GM150" i="1" s="1"/>
  <c r="GN123" i="1"/>
  <c r="GM123" i="1"/>
  <c r="GM42" i="1"/>
  <c r="GN42" i="1"/>
  <c r="AD161" i="1"/>
  <c r="GN232" i="1"/>
  <c r="EP270" i="1"/>
  <c r="P396" i="1"/>
  <c r="AB195" i="1"/>
  <c r="O236" i="1"/>
  <c r="AJ26" i="1"/>
  <c r="W161" i="1"/>
  <c r="AC270" i="1"/>
  <c r="CH389" i="1"/>
  <c r="CE389" i="1"/>
  <c r="P389" i="1"/>
  <c r="CF389" i="1"/>
  <c r="GM212" i="1"/>
  <c r="GN212" i="1"/>
  <c r="DL195" i="1"/>
  <c r="P257" i="1"/>
  <c r="DX195" i="1"/>
  <c r="DK236" i="1"/>
  <c r="EG22" i="1"/>
  <c r="P425" i="1"/>
  <c r="EG453" i="1"/>
  <c r="GM114" i="1"/>
  <c r="GN114" i="1"/>
  <c r="GM354" i="1"/>
  <c r="GO354" i="1"/>
  <c r="AE389" i="1"/>
  <c r="EC389" i="1"/>
  <c r="AZ195" i="1"/>
  <c r="F247" i="1"/>
  <c r="EP421" i="1"/>
  <c r="AC195" i="1"/>
  <c r="P236" i="1"/>
  <c r="CF236" i="1"/>
  <c r="CE236" i="1"/>
  <c r="CH236" i="1"/>
  <c r="AQ22" i="1"/>
  <c r="F431" i="1"/>
  <c r="AQ453" i="1"/>
  <c r="GN156" i="1"/>
  <c r="GM156" i="1"/>
  <c r="GM140" i="1"/>
  <c r="GN140" i="1"/>
  <c r="GN120" i="1"/>
  <c r="DW161" i="1"/>
  <c r="GM41" i="1"/>
  <c r="GO376" i="1"/>
  <c r="GM376" i="1"/>
  <c r="DZ195" i="1"/>
  <c r="DM236" i="1"/>
  <c r="DV195" i="1"/>
  <c r="DI236" i="1"/>
  <c r="GM227" i="1"/>
  <c r="GN227" i="1"/>
  <c r="GN127" i="1"/>
  <c r="GM127" i="1"/>
  <c r="CY120" i="1"/>
  <c r="X120" i="1" s="1"/>
  <c r="AK161" i="1" s="1"/>
  <c r="CZ120" i="1"/>
  <c r="Y120" i="1" s="1"/>
  <c r="DU161" i="1"/>
  <c r="GM364" i="1"/>
  <c r="GN222" i="1"/>
  <c r="GN91" i="1"/>
  <c r="GO277" i="1"/>
  <c r="DY270" i="1"/>
  <c r="DL389" i="1"/>
  <c r="CY336" i="1"/>
  <c r="X336" i="1" s="1"/>
  <c r="CZ336" i="1"/>
  <c r="Y336" i="1" s="1"/>
  <c r="EU22" i="1"/>
  <c r="EU453" i="1"/>
  <c r="P437" i="1"/>
  <c r="EA26" i="1"/>
  <c r="DN161" i="1"/>
  <c r="AH26" i="1"/>
  <c r="U161" i="1"/>
  <c r="CP324" i="1"/>
  <c r="O324" i="1" s="1"/>
  <c r="AJ270" i="1"/>
  <c r="W389" i="1"/>
  <c r="DM270" i="1"/>
  <c r="P411" i="1"/>
  <c r="GM272" i="1"/>
  <c r="GN272" i="1"/>
  <c r="CB389" i="1" s="1"/>
  <c r="DU270" i="1"/>
  <c r="FW389" i="1"/>
  <c r="DH389" i="1"/>
  <c r="FX389" i="1"/>
  <c r="FZ389" i="1"/>
  <c r="W195" i="1"/>
  <c r="F260" i="1"/>
  <c r="ET22" i="1"/>
  <c r="P434" i="1"/>
  <c r="ET453" i="1"/>
  <c r="GM221" i="1"/>
  <c r="GN221" i="1"/>
  <c r="GN137" i="1"/>
  <c r="GM137" i="1"/>
  <c r="GM36" i="1"/>
  <c r="GN36" i="1"/>
  <c r="GN29" i="1"/>
  <c r="GM29" i="1"/>
  <c r="DT161" i="1"/>
  <c r="DV161" i="1"/>
  <c r="CP352" i="1"/>
  <c r="O352" i="1" s="1"/>
  <c r="CP327" i="1"/>
  <c r="O327" i="1" s="1"/>
  <c r="GM218" i="1"/>
  <c r="GN218" i="1"/>
  <c r="GM211" i="1"/>
  <c r="CA236" i="1" s="1"/>
  <c r="GN211" i="1"/>
  <c r="CB236" i="1" s="1"/>
  <c r="EM22" i="1"/>
  <c r="EM453" i="1"/>
  <c r="P440" i="1"/>
  <c r="GM121" i="1"/>
  <c r="GN121" i="1"/>
  <c r="CY103" i="1"/>
  <c r="X103" i="1" s="1"/>
  <c r="EC161" i="1" s="1"/>
  <c r="AI161" i="1"/>
  <c r="AZ270" i="1"/>
  <c r="F400" i="1"/>
  <c r="GM331" i="1"/>
  <c r="GN331" i="1"/>
  <c r="AH389" i="1"/>
  <c r="EB195" i="1"/>
  <c r="DO236" i="1"/>
  <c r="AO22" i="1"/>
  <c r="AO453" i="1"/>
  <c r="F425" i="1"/>
  <c r="AE161" i="1"/>
  <c r="GM31" i="1"/>
  <c r="GN31" i="1"/>
  <c r="AK26" i="1" l="1"/>
  <c r="X161" i="1"/>
  <c r="ED26" i="1"/>
  <c r="DQ161" i="1"/>
  <c r="CB195" i="1"/>
  <c r="AS236" i="1"/>
  <c r="CA195" i="1"/>
  <c r="AR236" i="1"/>
  <c r="EC26" i="1"/>
  <c r="DP161" i="1"/>
  <c r="FZ270" i="1"/>
  <c r="EQ389" i="1"/>
  <c r="GO324" i="1"/>
  <c r="GM324" i="1"/>
  <c r="CH195" i="1"/>
  <c r="AY236" i="1"/>
  <c r="DT26" i="1"/>
  <c r="DG161" i="1"/>
  <c r="DH270" i="1"/>
  <c r="P392" i="1"/>
  <c r="DW26" i="1"/>
  <c r="DJ161" i="1"/>
  <c r="CF195" i="1"/>
  <c r="AW236" i="1"/>
  <c r="AF270" i="1"/>
  <c r="S389" i="1"/>
  <c r="AO18" i="1"/>
  <c r="F457" i="1"/>
  <c r="AH270" i="1"/>
  <c r="U389" i="1"/>
  <c r="GO327" i="1"/>
  <c r="FU389" i="1" s="1"/>
  <c r="GM327" i="1"/>
  <c r="ET18" i="1"/>
  <c r="P466" i="1"/>
  <c r="FW270" i="1"/>
  <c r="EN389" i="1"/>
  <c r="DN26" i="1"/>
  <c r="P184" i="1"/>
  <c r="DN421" i="1"/>
  <c r="DI195" i="1"/>
  <c r="P248" i="1"/>
  <c r="GM120" i="1"/>
  <c r="CA161" i="1" s="1"/>
  <c r="P195" i="1"/>
  <c r="F239" i="1"/>
  <c r="EG18" i="1"/>
  <c r="P457" i="1"/>
  <c r="CH270" i="1"/>
  <c r="AY389" i="1"/>
  <c r="O195" i="1"/>
  <c r="F238" i="1"/>
  <c r="AL389" i="1"/>
  <c r="DO270" i="1"/>
  <c r="P413" i="1"/>
  <c r="GN220" i="1"/>
  <c r="FT236" i="1" s="1"/>
  <c r="GM220" i="1"/>
  <c r="FS236" i="1" s="1"/>
  <c r="ED270" i="1"/>
  <c r="DQ389" i="1"/>
  <c r="DX26" i="1"/>
  <c r="DK161" i="1"/>
  <c r="DH195" i="1"/>
  <c r="P239" i="1"/>
  <c r="DJ195" i="1"/>
  <c r="P250" i="1"/>
  <c r="ER22" i="1"/>
  <c r="ER453" i="1"/>
  <c r="P432" i="1"/>
  <c r="R195" i="1"/>
  <c r="F250" i="1"/>
  <c r="DL26" i="1"/>
  <c r="P182" i="1"/>
  <c r="DL421" i="1"/>
  <c r="Y195" i="1"/>
  <c r="F262" i="1"/>
  <c r="AL161" i="1"/>
  <c r="DP195" i="1"/>
  <c r="P261" i="1"/>
  <c r="AD26" i="1"/>
  <c r="Q161" i="1"/>
  <c r="EH18" i="1"/>
  <c r="P462" i="1"/>
  <c r="AG26" i="1"/>
  <c r="T161" i="1"/>
  <c r="DV270" i="1"/>
  <c r="DI389" i="1"/>
  <c r="ES26" i="1"/>
  <c r="P181" i="1"/>
  <c r="ES421" i="1"/>
  <c r="Q195" i="1"/>
  <c r="F248" i="1"/>
  <c r="BB18" i="1"/>
  <c r="F466" i="1"/>
  <c r="CJ26" i="1"/>
  <c r="BA161" i="1"/>
  <c r="FZ195" i="1"/>
  <c r="EQ236" i="1"/>
  <c r="DM26" i="1"/>
  <c r="P183" i="1"/>
  <c r="DM421" i="1"/>
  <c r="DT389" i="1"/>
  <c r="DN270" i="1"/>
  <c r="P412" i="1"/>
  <c r="AC26" i="1"/>
  <c r="CE161" i="1"/>
  <c r="P161" i="1"/>
  <c r="CF161" i="1"/>
  <c r="CH161" i="1"/>
  <c r="DJ270" i="1"/>
  <c r="P403" i="1"/>
  <c r="DO26" i="1"/>
  <c r="P185" i="1"/>
  <c r="DO421" i="1"/>
  <c r="T270" i="1"/>
  <c r="F410" i="1"/>
  <c r="AI26" i="1"/>
  <c r="V161" i="1"/>
  <c r="GM352" i="1"/>
  <c r="GO352" i="1"/>
  <c r="EC270" i="1"/>
  <c r="DP389" i="1"/>
  <c r="AK270" i="1"/>
  <c r="X389" i="1"/>
  <c r="AE26" i="1"/>
  <c r="R161" i="1"/>
  <c r="DO195" i="1"/>
  <c r="P260" i="1"/>
  <c r="EM18" i="1"/>
  <c r="P472" i="1"/>
  <c r="DV26" i="1"/>
  <c r="DI161" i="1"/>
  <c r="FX270" i="1"/>
  <c r="EO389" i="1"/>
  <c r="AB389" i="1"/>
  <c r="U26" i="1"/>
  <c r="F183" i="1"/>
  <c r="DM195" i="1"/>
  <c r="P258" i="1"/>
  <c r="AQ18" i="1"/>
  <c r="F463" i="1"/>
  <c r="CE195" i="1"/>
  <c r="AV236" i="1"/>
  <c r="EP22" i="1"/>
  <c r="P428" i="1"/>
  <c r="EP453" i="1"/>
  <c r="AE270" i="1"/>
  <c r="R389" i="1"/>
  <c r="P270" i="1"/>
  <c r="F392" i="1"/>
  <c r="W26" i="1"/>
  <c r="F185" i="1"/>
  <c r="W421" i="1"/>
  <c r="GM146" i="1"/>
  <c r="GN146" i="1"/>
  <c r="CB161" i="1" s="1"/>
  <c r="GN103" i="1"/>
  <c r="FT161" i="1" s="1"/>
  <c r="GM103" i="1"/>
  <c r="FS161" i="1" s="1"/>
  <c r="DT195" i="1"/>
  <c r="DG236" i="1"/>
  <c r="AP18" i="1"/>
  <c r="F462" i="1"/>
  <c r="AI270" i="1"/>
  <c r="V389" i="1"/>
  <c r="BA270" i="1"/>
  <c r="F409" i="1"/>
  <c r="FW195" i="1"/>
  <c r="EN236" i="1"/>
  <c r="FS389" i="1"/>
  <c r="DK270" i="1"/>
  <c r="P404" i="1"/>
  <c r="S26" i="1"/>
  <c r="F176" i="1"/>
  <c r="X195" i="1"/>
  <c r="F261" i="1"/>
  <c r="DU26" i="1"/>
  <c r="FW161" i="1"/>
  <c r="DH161" i="1"/>
  <c r="FZ161" i="1"/>
  <c r="FX161" i="1"/>
  <c r="CF270" i="1"/>
  <c r="AW389" i="1"/>
  <c r="CB270" i="1"/>
  <c r="AS389" i="1"/>
  <c r="W270" i="1"/>
  <c r="F413" i="1"/>
  <c r="EU18" i="1"/>
  <c r="P469" i="1"/>
  <c r="DL270" i="1"/>
  <c r="P410" i="1"/>
  <c r="DK195" i="1"/>
  <c r="P251" i="1"/>
  <c r="CE270" i="1"/>
  <c r="AV389" i="1"/>
  <c r="AU18" i="1"/>
  <c r="F472" i="1"/>
  <c r="AZ22" i="1"/>
  <c r="AZ453" i="1"/>
  <c r="F432" i="1"/>
  <c r="EI18" i="1"/>
  <c r="P463" i="1"/>
  <c r="GO336" i="1"/>
  <c r="GM336" i="1"/>
  <c r="CA389" i="1" s="1"/>
  <c r="AX22" i="1"/>
  <c r="AX453" i="1"/>
  <c r="F428" i="1"/>
  <c r="FX195" i="1"/>
  <c r="EO236" i="1"/>
  <c r="FT389" i="1"/>
  <c r="BC18" i="1"/>
  <c r="F469" i="1"/>
  <c r="DQ195" i="1"/>
  <c r="P262" i="1"/>
  <c r="Q270" i="1"/>
  <c r="F401" i="1"/>
  <c r="AB161" i="1"/>
  <c r="CA270" i="1" l="1"/>
  <c r="AR389" i="1"/>
  <c r="FS195" i="1"/>
  <c r="EJ236" i="1"/>
  <c r="FT195" i="1"/>
  <c r="EK236" i="1"/>
  <c r="CA26" i="1"/>
  <c r="AR161" i="1"/>
  <c r="FT26" i="1"/>
  <c r="EK161" i="1"/>
  <c r="CB26" i="1"/>
  <c r="AS161" i="1"/>
  <c r="FU270" i="1"/>
  <c r="EL389" i="1"/>
  <c r="FS26" i="1"/>
  <c r="EJ161" i="1"/>
  <c r="FT270" i="1"/>
  <c r="EK389" i="1"/>
  <c r="AX18" i="1"/>
  <c r="F460" i="1"/>
  <c r="AV270" i="1"/>
  <c r="F394" i="1"/>
  <c r="AW270" i="1"/>
  <c r="F395" i="1"/>
  <c r="DH26" i="1"/>
  <c r="P164" i="1"/>
  <c r="DH421" i="1"/>
  <c r="EP18" i="1"/>
  <c r="P460" i="1"/>
  <c r="AL26" i="1"/>
  <c r="Y161" i="1"/>
  <c r="U270" i="1"/>
  <c r="F411" i="1"/>
  <c r="S270" i="1"/>
  <c r="F404" i="1"/>
  <c r="DG26" i="1"/>
  <c r="P163" i="1"/>
  <c r="AB26" i="1"/>
  <c r="O161" i="1"/>
  <c r="EO195" i="1"/>
  <c r="P242" i="1"/>
  <c r="FW26" i="1"/>
  <c r="EN161" i="1"/>
  <c r="S421" i="1"/>
  <c r="W22" i="1"/>
  <c r="W453" i="1"/>
  <c r="F445" i="1"/>
  <c r="U421" i="1"/>
  <c r="EO270" i="1"/>
  <c r="P395" i="1"/>
  <c r="R26" i="1"/>
  <c r="F175" i="1"/>
  <c r="R421" i="1"/>
  <c r="DP270" i="1"/>
  <c r="P414" i="1"/>
  <c r="P26" i="1"/>
  <c r="F164" i="1"/>
  <c r="P421" i="1"/>
  <c r="DI270" i="1"/>
  <c r="P401" i="1"/>
  <c r="ER18" i="1"/>
  <c r="P464" i="1"/>
  <c r="DQ270" i="1"/>
  <c r="P415" i="1"/>
  <c r="DN22" i="1"/>
  <c r="P444" i="1"/>
  <c r="DN453" i="1"/>
  <c r="EN270" i="1"/>
  <c r="P394" i="1"/>
  <c r="CC389" i="1"/>
  <c r="DP26" i="1"/>
  <c r="P186" i="1"/>
  <c r="DP421" i="1"/>
  <c r="DQ26" i="1"/>
  <c r="P187" i="1"/>
  <c r="DQ421" i="1"/>
  <c r="FS270" i="1"/>
  <c r="EJ389" i="1"/>
  <c r="R270" i="1"/>
  <c r="F403" i="1"/>
  <c r="V26" i="1"/>
  <c r="F184" i="1"/>
  <c r="V421" i="1"/>
  <c r="DO22" i="1"/>
  <c r="P445" i="1"/>
  <c r="DO453" i="1"/>
  <c r="CE26" i="1"/>
  <c r="AV161" i="1"/>
  <c r="DT270" i="1"/>
  <c r="DG389" i="1"/>
  <c r="DG421" i="1" s="1"/>
  <c r="EQ195" i="1"/>
  <c r="P244" i="1"/>
  <c r="ES22" i="1"/>
  <c r="ES453" i="1"/>
  <c r="P441" i="1"/>
  <c r="W16" i="2" s="1"/>
  <c r="W18" i="2" s="1"/>
  <c r="AW195" i="1"/>
  <c r="F242" i="1"/>
  <c r="AY195" i="1"/>
  <c r="F244" i="1"/>
  <c r="EQ270" i="1"/>
  <c r="P397" i="1"/>
  <c r="AS270" i="1"/>
  <c r="F406" i="1"/>
  <c r="AZ18" i="1"/>
  <c r="F464" i="1"/>
  <c r="V270" i="1"/>
  <c r="F412" i="1"/>
  <c r="DG195" i="1"/>
  <c r="P238" i="1"/>
  <c r="AV195" i="1"/>
  <c r="F241" i="1"/>
  <c r="DI26" i="1"/>
  <c r="P173" i="1"/>
  <c r="DI421" i="1"/>
  <c r="CH26" i="1"/>
  <c r="AY161" i="1"/>
  <c r="DM22" i="1"/>
  <c r="P443" i="1"/>
  <c r="DM453" i="1"/>
  <c r="T26" i="1"/>
  <c r="F182" i="1"/>
  <c r="T421" i="1"/>
  <c r="Q26" i="1"/>
  <c r="F173" i="1"/>
  <c r="Q421" i="1"/>
  <c r="DL22" i="1"/>
  <c r="DL453" i="1"/>
  <c r="P442" i="1"/>
  <c r="DK26" i="1"/>
  <c r="P176" i="1"/>
  <c r="DK421" i="1"/>
  <c r="AS195" i="1"/>
  <c r="F253" i="1"/>
  <c r="X26" i="1"/>
  <c r="F186" i="1"/>
  <c r="X421" i="1"/>
  <c r="FX26" i="1"/>
  <c r="EO161" i="1"/>
  <c r="FZ26" i="1"/>
  <c r="EQ161" i="1"/>
  <c r="EN195" i="1"/>
  <c r="P241" i="1"/>
  <c r="X270" i="1"/>
  <c r="F414" i="1"/>
  <c r="AB270" i="1"/>
  <c r="O389" i="1"/>
  <c r="CF26" i="1"/>
  <c r="AW161" i="1"/>
  <c r="BA26" i="1"/>
  <c r="F181" i="1"/>
  <c r="BA421" i="1"/>
  <c r="AL270" i="1"/>
  <c r="Y389" i="1"/>
  <c r="AY270" i="1"/>
  <c r="F397" i="1"/>
  <c r="DJ26" i="1"/>
  <c r="P175" i="1"/>
  <c r="DJ421" i="1"/>
  <c r="AR195" i="1"/>
  <c r="F263" i="1"/>
  <c r="F264" i="1" s="1"/>
  <c r="DG22" i="1" l="1"/>
  <c r="P423" i="1"/>
  <c r="DG453" i="1"/>
  <c r="DJ22" i="1"/>
  <c r="DJ453" i="1"/>
  <c r="P435" i="1"/>
  <c r="EO26" i="1"/>
  <c r="P167" i="1"/>
  <c r="EO421" i="1"/>
  <c r="ES18" i="1"/>
  <c r="P473" i="1"/>
  <c r="EJ270" i="1"/>
  <c r="P416" i="1"/>
  <c r="P417" i="1" s="1"/>
  <c r="Y270" i="1"/>
  <c r="F415" i="1"/>
  <c r="Q22" i="1"/>
  <c r="F433" i="1"/>
  <c r="Q453" i="1"/>
  <c r="DP22" i="1"/>
  <c r="DP453" i="1"/>
  <c r="P446" i="1"/>
  <c r="R22" i="1"/>
  <c r="R453" i="1"/>
  <c r="F435" i="1"/>
  <c r="EK270" i="1"/>
  <c r="P406" i="1"/>
  <c r="EL270" i="1"/>
  <c r="P407" i="1"/>
  <c r="EL421" i="1"/>
  <c r="EK26" i="1"/>
  <c r="P178" i="1"/>
  <c r="EK421" i="1"/>
  <c r="EK195" i="1"/>
  <c r="P253" i="1"/>
  <c r="AR270" i="1"/>
  <c r="F416" i="1"/>
  <c r="F417" i="1" s="1"/>
  <c r="F266" i="1"/>
  <c r="F265" i="1"/>
  <c r="AW26" i="1"/>
  <c r="F167" i="1"/>
  <c r="AW421" i="1"/>
  <c r="EQ26" i="1"/>
  <c r="P169" i="1"/>
  <c r="EQ421" i="1"/>
  <c r="X22" i="1"/>
  <c r="X453" i="1"/>
  <c r="F446" i="1"/>
  <c r="AY26" i="1"/>
  <c r="F169" i="1"/>
  <c r="AY421" i="1"/>
  <c r="AV26" i="1"/>
  <c r="F166" i="1"/>
  <c r="AV421" i="1"/>
  <c r="DQ22" i="1"/>
  <c r="DQ453" i="1"/>
  <c r="P447" i="1"/>
  <c r="U22" i="1"/>
  <c r="U453" i="1"/>
  <c r="F443" i="1"/>
  <c r="S22" i="1"/>
  <c r="F436" i="1"/>
  <c r="J16" i="2" s="1"/>
  <c r="J18" i="2" s="1"/>
  <c r="S453" i="1"/>
  <c r="BA22" i="1"/>
  <c r="BA453" i="1"/>
  <c r="F441" i="1"/>
  <c r="H16" i="2" s="1"/>
  <c r="H18" i="2" s="1"/>
  <c r="DK22" i="1"/>
  <c r="P436" i="1"/>
  <c r="Y16" i="2" s="1"/>
  <c r="Y18" i="2" s="1"/>
  <c r="DK453" i="1"/>
  <c r="DL18" i="1"/>
  <c r="P474" i="1"/>
  <c r="DM18" i="1"/>
  <c r="P475" i="1"/>
  <c r="V22" i="1"/>
  <c r="V453" i="1"/>
  <c r="F444" i="1"/>
  <c r="DN18" i="1"/>
  <c r="P476" i="1"/>
  <c r="EN26" i="1"/>
  <c r="P166" i="1"/>
  <c r="EN421" i="1"/>
  <c r="O26" i="1"/>
  <c r="F163" i="1"/>
  <c r="O421" i="1"/>
  <c r="EJ26" i="1"/>
  <c r="P188" i="1"/>
  <c r="P189" i="1" s="1"/>
  <c r="EJ421" i="1"/>
  <c r="AS26" i="1"/>
  <c r="F178" i="1"/>
  <c r="AS421" i="1"/>
  <c r="AR26" i="1"/>
  <c r="F188" i="1"/>
  <c r="F189" i="1" s="1"/>
  <c r="AR421" i="1"/>
  <c r="EJ195" i="1"/>
  <c r="P263" i="1"/>
  <c r="P264" i="1" s="1"/>
  <c r="DI22" i="1"/>
  <c r="DI453" i="1"/>
  <c r="P433" i="1"/>
  <c r="DG270" i="1"/>
  <c r="P391" i="1"/>
  <c r="P22" i="1"/>
  <c r="P453" i="1"/>
  <c r="F424" i="1"/>
  <c r="W18" i="1"/>
  <c r="F477" i="1"/>
  <c r="Y26" i="1"/>
  <c r="F187" i="1"/>
  <c r="Y421" i="1"/>
  <c r="DH22" i="1"/>
  <c r="DH453" i="1"/>
  <c r="P424" i="1"/>
  <c r="CC270" i="1"/>
  <c r="AT389" i="1"/>
  <c r="O270" i="1"/>
  <c r="F391" i="1"/>
  <c r="T22" i="1"/>
  <c r="T453" i="1"/>
  <c r="F442" i="1"/>
  <c r="DO18" i="1"/>
  <c r="P477" i="1"/>
  <c r="O22" i="1" l="1"/>
  <c r="O453" i="1"/>
  <c r="F423" i="1"/>
  <c r="DH18" i="1"/>
  <c r="P456" i="1"/>
  <c r="P18" i="1"/>
  <c r="F456" i="1"/>
  <c r="AS22" i="1"/>
  <c r="AS453" i="1"/>
  <c r="F438" i="1"/>
  <c r="E16" i="2" s="1"/>
  <c r="P190" i="1"/>
  <c r="P191" i="1" s="1"/>
  <c r="AV22" i="1"/>
  <c r="AV453" i="1"/>
  <c r="F426" i="1"/>
  <c r="AW22" i="1"/>
  <c r="AW453" i="1"/>
  <c r="F427" i="1"/>
  <c r="EL22" i="1"/>
  <c r="P439" i="1"/>
  <c r="U16" i="2" s="1"/>
  <c r="U18" i="2" s="1"/>
  <c r="EL453" i="1"/>
  <c r="P418" i="1"/>
  <c r="P419" i="1"/>
  <c r="EO22" i="1"/>
  <c r="P427" i="1"/>
  <c r="EO453" i="1"/>
  <c r="DJ18" i="1"/>
  <c r="P467" i="1"/>
  <c r="T18" i="1"/>
  <c r="F474" i="1"/>
  <c r="AT270" i="1"/>
  <c r="F407" i="1"/>
  <c r="AT421" i="1"/>
  <c r="DI18" i="1"/>
  <c r="P465" i="1"/>
  <c r="AR22" i="1"/>
  <c r="F448" i="1"/>
  <c r="F449" i="1" s="1"/>
  <c r="AR453" i="1"/>
  <c r="EN22" i="1"/>
  <c r="P426" i="1"/>
  <c r="EN453" i="1"/>
  <c r="DK18" i="1"/>
  <c r="P468" i="1"/>
  <c r="BA18" i="1"/>
  <c r="F473" i="1"/>
  <c r="EQ22" i="1"/>
  <c r="EQ453" i="1"/>
  <c r="P429" i="1"/>
  <c r="F418" i="1"/>
  <c r="F419" i="1"/>
  <c r="EK22" i="1"/>
  <c r="P438" i="1"/>
  <c r="T16" i="2" s="1"/>
  <c r="EK453" i="1"/>
  <c r="DP18" i="1"/>
  <c r="P478" i="1"/>
  <c r="Y22" i="1"/>
  <c r="F447" i="1"/>
  <c r="Y453" i="1"/>
  <c r="F191" i="1"/>
  <c r="F190" i="1"/>
  <c r="DQ18" i="1"/>
  <c r="P479" i="1"/>
  <c r="R18" i="1"/>
  <c r="F467" i="1"/>
  <c r="DG18" i="1"/>
  <c r="P455" i="1"/>
  <c r="P266" i="1"/>
  <c r="P265" i="1"/>
  <c r="EJ22" i="1"/>
  <c r="P448" i="1"/>
  <c r="P449" i="1" s="1"/>
  <c r="EJ453" i="1"/>
  <c r="V18" i="1"/>
  <c r="F476" i="1"/>
  <c r="S18" i="1"/>
  <c r="F468" i="1"/>
  <c r="U18" i="1"/>
  <c r="F475" i="1"/>
  <c r="AY22" i="1"/>
  <c r="AY453" i="1"/>
  <c r="F429" i="1"/>
  <c r="X18" i="1"/>
  <c r="F478" i="1"/>
  <c r="Q18" i="1"/>
  <c r="F465" i="1"/>
  <c r="EJ18" i="1" l="1"/>
  <c r="P480" i="1"/>
  <c r="P481" i="1" s="1"/>
  <c r="EQ18" i="1"/>
  <c r="P461" i="1"/>
  <c r="P450" i="1"/>
  <c r="P451" i="1" s="1"/>
  <c r="Y18" i="1"/>
  <c r="F479" i="1"/>
  <c r="AR18" i="1"/>
  <c r="F480" i="1"/>
  <c r="F481" i="1" s="1"/>
  <c r="EO18" i="1"/>
  <c r="P459" i="1"/>
  <c r="AV18" i="1"/>
  <c r="F458" i="1"/>
  <c r="E18" i="2"/>
  <c r="O18" i="1"/>
  <c r="F455" i="1"/>
  <c r="EK18" i="1"/>
  <c r="P470" i="1"/>
  <c r="EN18" i="1"/>
  <c r="P458" i="1"/>
  <c r="F451" i="1"/>
  <c r="F450" i="1"/>
  <c r="AT22" i="1"/>
  <c r="AT453" i="1"/>
  <c r="F439" i="1"/>
  <c r="F16" i="2" s="1"/>
  <c r="F18" i="2" s="1"/>
  <c r="EL18" i="1"/>
  <c r="P471" i="1"/>
  <c r="AW18" i="1"/>
  <c r="F459" i="1"/>
  <c r="AS18" i="1"/>
  <c r="F470" i="1"/>
  <c r="X16" i="2"/>
  <c r="X18" i="2" s="1"/>
  <c r="T18" i="2"/>
  <c r="AY18" i="1"/>
  <c r="F461" i="1"/>
  <c r="I16" i="2" l="1"/>
  <c r="I18" i="2" s="1"/>
  <c r="AT18" i="1"/>
  <c r="F471" i="1"/>
  <c r="F482" i="1"/>
  <c r="F483" i="1" s="1"/>
  <c r="P482" i="1"/>
  <c r="P483" i="1"/>
</calcChain>
</file>

<file path=xl/sharedStrings.xml><?xml version="1.0" encoding="utf-8"?>
<sst xmlns="http://schemas.openxmlformats.org/spreadsheetml/2006/main" count="25066" uniqueCount="1257">
  <si>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</si>
  <si>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</si>
  <si>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</si>
  <si>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</si>
  <si>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</si>
  <si>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помещений 1-го этажа здания ТИ НИЯУ МИФИ_(фер)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</si>
  <si>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</si>
  <si>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</si>
  <si>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</si>
  <si>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</si>
  <si>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</si>
  <si>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</si>
  <si>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</si>
  <si>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</si>
  <si>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</si>
  <si>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</si>
  <si>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</si>
  <si>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</si>
  <si>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</si>
  <si>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</si>
  <si>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</si>
  <si>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</si>
  <si>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</si>
  <si>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</si>
  <si>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</si>
  <si>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</si>
  <si>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09-03-046-01</t>
  </si>
  <si>
    <t>Демонтаж: Монтаж перегородок из алюминиевых сплавов сборно-разборных с остеклением</t>
  </si>
  <si>
    <t>ФЕР-2001, 09-03-046-01,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</si>
  <si>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</si>
  <si>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</t>
  </si>
  <si>
    <t>)*0,7</t>
  </si>
  <si>
    <t>Металлические конструкции</t>
  </si>
  <si>
    <t>ФЕР-09</t>
  </si>
  <si>
    <t>Поправка: Прил. 9.3, п.5</t>
  </si>
  <si>
    <t>3</t>
  </si>
  <si>
    <t>55-5-1</t>
  </si>
  <si>
    <t>Разборка кирпичных перегородок на отдельные кирпичи</t>
  </si>
  <si>
    <t>ФЕРр-2001, 55-5-1, приказ Минстроя России №1039/пр от 30.12.2016г.</t>
  </si>
  <si>
    <t>Ремонтно-строительные работы</t>
  </si>
  <si>
    <t>Перегородки</t>
  </si>
  <si>
    <t>рФЕР-55</t>
  </si>
  <si>
    <t>4</t>
  </si>
  <si>
    <t>46-04-009-01</t>
  </si>
  <si>
    <t>Разборка бетонных оснований</t>
  </si>
  <si>
    <t>м3</t>
  </si>
  <si>
    <t>ФЕР-2001, 46-04-009-01, приказ Минстроя России №1039/пр от 30.12.2016г.</t>
  </si>
  <si>
    <t>5</t>
  </si>
  <si>
    <t>46-04-007-06 прим.</t>
  </si>
  <si>
    <t>Разборка деревянных подвесных потолков из плит акмигран</t>
  </si>
  <si>
    <t>ФЕР-2001, 46-04-007-06, приказ Минстроя России №1039/пр от 30.12.2016г.</t>
  </si>
  <si>
    <t>6</t>
  </si>
  <si>
    <t>10-05-004-01 прим.</t>
  </si>
  <si>
    <t>Устройство перегородок  из гипсокартонных листов (ГКЛ) по системе «КНАУФ» с двойным металлическим каркасом и двухслойной обшивкой с обеих сторон (С 115-1) глухих</t>
  </si>
  <si>
    <t>ФЕР-2001, 10-05-004-01,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</si>
  <si>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</si>
  <si>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</si>
  <si>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</si>
  <si>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</si>
  <si>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</si>
  <si>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6,1</t>
  </si>
  <si>
    <t>01.6.01.02</t>
  </si>
  <si>
    <t>Листы гипсокартонные</t>
  </si>
  <si>
    <t>м2</t>
  </si>
  <si>
    <t>6,2</t>
  </si>
  <si>
    <t>01.6.01.02-0006</t>
  </si>
  <si>
    <t>Листы гипсокартонные ГКЛ 12,5 мм</t>
  </si>
  <si>
    <t>ФССЦ-2001, 01.6.01.02-0006, приказ Минстроя России №1039/пр от 30.12.2016г.</t>
  </si>
  <si>
    <t>6,3</t>
  </si>
  <si>
    <t>07.2.06.03</t>
  </si>
  <si>
    <t>Профиль направляющий</t>
  </si>
  <si>
    <t>м</t>
  </si>
  <si>
    <t>6,4</t>
  </si>
  <si>
    <t>07.2.06.03-0181</t>
  </si>
  <si>
    <t>Профиль стоечный «ОМЕГА» 20х90 мм</t>
  </si>
  <si>
    <t>ФССЦ-2001, 07.2.06.03-0181, приказ Минстроя России №1039/пр от 30.12.2016г.</t>
  </si>
  <si>
    <t>6,5</t>
  </si>
  <si>
    <t>07.2.06.03-0111</t>
  </si>
  <si>
    <t>Профиль направляющий ПН-2 50/30/0,6</t>
  </si>
  <si>
    <t>ФССЦ-2001, 07.2.06.03-0111, приказ Минстроя России №1039/пр от 30.12.2016г.</t>
  </si>
  <si>
    <t>6,6</t>
  </si>
  <si>
    <t>Профиль стоечный</t>
  </si>
  <si>
    <t>6,7</t>
  </si>
  <si>
    <t>12.2.03.15</t>
  </si>
  <si>
    <t>Материалы теплоизоляционные из минеральных волокон</t>
  </si>
  <si>
    <t>6,8</t>
  </si>
  <si>
    <t>12.2.03.02-0012</t>
  </si>
  <si>
    <t>Вата минеральная «ISOVER» ЗвукоЗащита-100</t>
  </si>
  <si>
    <t>ФССЦ-2001, 12.2.03.02-0012, приказ Минстроя России №1039/пр от 30.12.2016г.</t>
  </si>
  <si>
    <t>7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</si>
  <si>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</si>
  <si>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</si>
  <si>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</si>
  <si>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7,1</t>
  </si>
  <si>
    <t>06.1.01.05</t>
  </si>
  <si>
    <t>Кирпич глиняный обыкновенный</t>
  </si>
  <si>
    <t>1000 шт.</t>
  </si>
  <si>
    <t>7,2</t>
  </si>
  <si>
    <t>06.1.01.05-0015</t>
  </si>
  <si>
    <t>Кирпич керамический лицевой, размером 250х120х65 мм, марка 100</t>
  </si>
  <si>
    <t>ФССЦ-2001, 06.1.01.05-0015, приказ Минстроя России №1039/пр от 30.12.2016г.</t>
  </si>
  <si>
    <t>8</t>
  </si>
  <si>
    <t>Монтаж перегородок из алюминиевых сплавов сборно-разборных с остеклением</t>
  </si>
  <si>
    <t>8,1</t>
  </si>
  <si>
    <t>09.3.04.03-0002</t>
  </si>
  <si>
    <t>Перегородки на алюминиевом каркасе цельностеклянные (согласно тех.заданию)</t>
  </si>
  <si>
    <t>ФССЦ-2001, 09.3.04.03-0002, приказ Минстроя России №1039/пр от 30.12.2016г.</t>
  </si>
  <si>
    <t>9</t>
  </si>
  <si>
    <t>46-02-009-02</t>
  </si>
  <si>
    <t>Отбивка штукатурки с поверхностей стен и откосов</t>
  </si>
  <si>
    <t>ФЕР-2001, 46-02-009-02, приказ Минстроя России №1039/пр от 30.12.2016г.</t>
  </si>
  <si>
    <t>10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</si>
  <si>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</si>
  <si>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</si>
  <si>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</si>
  <si>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</si>
  <si>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</si>
  <si>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10,1</t>
  </si>
  <si>
    <t>14.4.01.21</t>
  </si>
  <si>
    <t>Грунтовка</t>
  </si>
  <si>
    <t>т</t>
  </si>
  <si>
    <t>10,2</t>
  </si>
  <si>
    <t>14.3.01.01-0001</t>
  </si>
  <si>
    <t>Грунтовка: «Бетоконтакт», КНАУФ</t>
  </si>
  <si>
    <t>кг</t>
  </si>
  <si>
    <t>ФССЦ-2001, 14.3.01.01-0001, приказ Минстроя России №1039/пр от 30.12.2016г.</t>
  </si>
  <si>
    <t>11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</si>
  <si>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</si>
  <si>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</si>
  <si>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</si>
  <si>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12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</si>
  <si>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</si>
  <si>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</si>
  <si>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</si>
  <si>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12,1</t>
  </si>
  <si>
    <t>01.6.02.01</t>
  </si>
  <si>
    <t>Обои</t>
  </si>
  <si>
    <t>12,2</t>
  </si>
  <si>
    <t>01.6.02.01-0011</t>
  </si>
  <si>
    <t>Обои виниловые моющиеся BG</t>
  </si>
  <si>
    <t>10 м2</t>
  </si>
  <si>
    <t>ФССЦ-2001, 01.6.02.01-0011, приказ Минстроя России №1039/пр от 30.12.2016г.</t>
  </si>
  <si>
    <t>12,3</t>
  </si>
  <si>
    <t>01.7.12.16-0071</t>
  </si>
  <si>
    <t>Полотно холстопрошивное стекловолокнистое ХПС-Т-5</t>
  </si>
  <si>
    <t>ФССЦ-2001, 01.7.12.16-0071, приказ Минстроя России №1039/пр от 30.12.2016г.</t>
  </si>
  <si>
    <t>13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</si>
  <si>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</si>
  <si>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</si>
  <si>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</si>
  <si>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13,1</t>
  </si>
  <si>
    <t>14.4.02.09</t>
  </si>
  <si>
    <t>Краска</t>
  </si>
  <si>
    <t>13,2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</si>
  <si>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</si>
  <si>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</si>
  <si>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</si>
  <si>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14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</si>
  <si>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</si>
  <si>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</si>
  <si>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</si>
  <si>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15</t>
  </si>
  <si>
    <t>10-01-036-01</t>
  </si>
  <si>
    <t>Установка уголков ПВХ на клее</t>
  </si>
  <si>
    <t>100 м</t>
  </si>
  <si>
    <t>ФЕР-2001, 10-01-036-01, приказ Минстроя России №1039/пр от 30.12.2016г.</t>
  </si>
  <si>
    <t>15,1</t>
  </si>
  <si>
    <t>11.3.03.13</t>
  </si>
  <si>
    <t>Уголок ПВХ</t>
  </si>
  <si>
    <t>П.М</t>
  </si>
  <si>
    <t>15,2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</si>
  <si>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</si>
  <si>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</si>
  <si>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</si>
  <si>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</si>
  <si>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16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</si>
  <si>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</si>
  <si>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</si>
  <si>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</si>
  <si>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</si>
  <si>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</si>
  <si>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</si>
  <si>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16,1</t>
  </si>
  <si>
    <t>19.2.03.09</t>
  </si>
  <si>
    <t>Решетки жалюзийные</t>
  </si>
  <si>
    <t>шт.</t>
  </si>
  <si>
    <t>16,2</t>
  </si>
  <si>
    <t>19.2.03.07-0006</t>
  </si>
  <si>
    <t>Решетка вентиляционная пластмассовая размером 450х350 мм</t>
  </si>
  <si>
    <t>ФССЦ-2001, 19.2.03.07-0006, приказ Минстроя России №1039/пр от 30.12.2016г.</t>
  </si>
  <si>
    <t>17</t>
  </si>
  <si>
    <t>65-35-1</t>
  </si>
  <si>
    <t>Прочистка вентиляционных каналов</t>
  </si>
  <si>
    <t>100 М КАНАЛА</t>
  </si>
  <si>
    <t>ФЕРр-2001, 65-35-1, приказ Минстроя России №1039/пр от 30.12.2016г.</t>
  </si>
  <si>
    <t>Внтуренниие с/техработы:  демонтаж, разборка, промывка</t>
  </si>
  <si>
    <t>18</t>
  </si>
  <si>
    <t>46-04-010-06</t>
  </si>
  <si>
    <t>Разборка покрытий полов из металлических плит со стороной квадрата 300 мм</t>
  </si>
  <si>
    <t>ФЕР-2001, 46-04-010-06, приказ Минстроя России №1039/пр от 30.12.2016г.</t>
  </si>
  <si>
    <t>19</t>
  </si>
  <si>
    <t>46-02-004-01</t>
  </si>
  <si>
    <t>Демонтаж металлоконструкций (16,3 кг за 1 м)</t>
  </si>
  <si>
    <t>ФЕР-2001, 46-02-004-01, приказ Минстроя России №1039/пр от 30.12.2016г.</t>
  </si>
  <si>
    <t>20</t>
  </si>
  <si>
    <t>11-01-008-03</t>
  </si>
  <si>
    <t>Устройство тепло- и звукоизоляции засыпной керамзитовой</t>
  </si>
  <si>
    <t>ФЕР-2001, 11-01-008-03, приказ Минстроя России №1039/пр от 30.12.2016г.</t>
  </si>
  <si>
    <t>Полы</t>
  </si>
  <si>
    <t>ФЕР-11</t>
  </si>
  <si>
    <t>20,1</t>
  </si>
  <si>
    <t>02.2.01.03</t>
  </si>
  <si>
    <t>Гравий керамзитовый</t>
  </si>
  <si>
    <t>20,2</t>
  </si>
  <si>
    <t>02.2.01.02-0012</t>
  </si>
  <si>
    <t>Гравий для строительных работ марка 400, фракция 15-20 мм</t>
  </si>
  <si>
    <t>ФССЦ-2001, 02.2.01.02-0012, приказ Минстроя России №1039/пр от 30.12.2016г.</t>
  </si>
  <si>
    <t>21</t>
  </si>
  <si>
    <t>11-01-011-05</t>
  </si>
  <si>
    <t>Устройство стяжек легкобетонных толщиной 20 мм</t>
  </si>
  <si>
    <t>ФЕР-2001, 11-01-011-05, приказ Минстроя России №1039/пр от 30.12.2016г.</t>
  </si>
  <si>
    <t>21,1</t>
  </si>
  <si>
    <t>04.1.01.01</t>
  </si>
  <si>
    <t>Бетон легкий на пористых заполнителях</t>
  </si>
  <si>
    <t>21,2</t>
  </si>
  <si>
    <t>04.1.01.01-0008</t>
  </si>
  <si>
    <t>Бетон легкий на пористых заполнителях, объемная масса 800 кг/м3, крупность заполнителя более 10 мм, класс В7,5 (М100)</t>
  </si>
  <si>
    <t>ФССЦ-2001, 04.1.01.01-0008, приказ Минстроя России №1039/пр от 30.12.2016г.</t>
  </si>
  <si>
    <t>22</t>
  </si>
  <si>
    <t>11-01-011-06</t>
  </si>
  <si>
    <t>Устройство стяжек на каждые 5 мм изменения толщины стяжки добавлять или исключать к расценке 11-01-011-05</t>
  </si>
  <si>
    <t>ФЕР-2001, 11-01-011-06, приказ Минстроя России №1039/пр от 30.12.2016г.</t>
  </si>
  <si>
    <t>*20</t>
  </si>
  <si>
    <t>*20)*1,25</t>
  </si>
  <si>
    <t>*20)*1,15</t>
  </si>
  <si>
    <t>22,1</t>
  </si>
  <si>
    <t>22,2</t>
  </si>
  <si>
    <t>23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</si>
  <si>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</si>
  <si>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</si>
  <si>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</si>
  <si>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23,1</t>
  </si>
  <si>
    <t>04.3.01.09</t>
  </si>
  <si>
    <t>Раствор готовый кладочный тяжелый цементный</t>
  </si>
  <si>
    <t>23,2</t>
  </si>
  <si>
    <t>04.3.01.12-0005</t>
  </si>
  <si>
    <t>Раствор готовый кладочный цементно-известковый марки 100</t>
  </si>
  <si>
    <t>ФССЦ-2001, 04.3.01.12-0005, приказ Минстроя России №1039/пр от 30.12.2016г.</t>
  </si>
  <si>
    <t>24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</si>
  <si>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</si>
  <si>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</si>
  <si>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</si>
  <si>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*2</t>
  </si>
  <si>
    <t>*2)*1,25</t>
  </si>
  <si>
    <t>*2)*1,15</t>
  </si>
  <si>
    <t>24,1</t>
  </si>
  <si>
    <t>24,2</t>
  </si>
  <si>
    <t>25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</si>
  <si>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</si>
  <si>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</si>
  <si>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</si>
  <si>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26</t>
  </si>
  <si>
    <t>11-01-038-02</t>
  </si>
  <si>
    <t>Устройство покрытий из плиток поливинилхлоридных на клее КН-2 (согласно тех.заданию)</t>
  </si>
  <si>
    <t>ФЕР-2001, 11-01-038-02, приказ Минстроя России №1039/пр от 30.12.2016г.</t>
  </si>
  <si>
    <t>27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</si>
  <si>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</si>
  <si>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</si>
  <si>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</si>
  <si>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27,1</t>
  </si>
  <si>
    <t>11.3.03.06</t>
  </si>
  <si>
    <t>Плинтуса для полов пластиковые</t>
  </si>
  <si>
    <t>27,2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</si>
  <si>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</si>
  <si>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</si>
  <si>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</si>
  <si>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27,3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</si>
  <si>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</si>
  <si>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</si>
  <si>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</si>
  <si>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</si>
  <si>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27,4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</si>
  <si>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</si>
  <si>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</si>
  <si>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</si>
  <si>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27,5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</si>
  <si>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</si>
  <si>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</si>
  <si>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</si>
  <si>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27,6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</si>
  <si>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</si>
  <si>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</si>
  <si>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</si>
  <si>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27,7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</si>
  <si>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</si>
  <si>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</si>
  <si>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</si>
  <si>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</si>
  <si>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</si>
  <si>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</si>
  <si>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</si>
  <si>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</si>
  <si>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</si>
  <si>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</si>
  <si>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</si>
  <si>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</si>
  <si>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</si>
  <si>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</si>
  <si>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</si>
  <si>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</si>
  <si>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</si>
  <si>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</si>
  <si>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</si>
  <si>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</si>
  <si>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</si>
  <si>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</si>
  <si>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</si>
  <si>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</si>
  <si>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</si>
  <si>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</si>
  <si>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</si>
  <si>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</si>
  <si>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</si>
  <si>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</si>
  <si>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</si>
  <si>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</si>
  <si>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</si>
  <si>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</si>
  <si>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</si>
  <si>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</si>
  <si>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</si>
  <si>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</si>
  <si>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</si>
  <si>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</si>
  <si>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</si>
  <si>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</si>
  <si>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</si>
  <si>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</si>
  <si>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</si>
  <si>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</si>
  <si>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</si>
  <si>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</si>
  <si>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</si>
  <si>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</si>
  <si>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</si>
  <si>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</si>
  <si>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</si>
  <si>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</si>
  <si>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</si>
  <si>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</si>
  <si>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</si>
  <si>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</si>
  <si>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</si>
  <si>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</si>
  <si>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Раздел 2 Отопление</t>
  </si>
  <si>
    <t>28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</si>
  <si>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</si>
  <si>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</si>
  <si>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</si>
  <si>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29</t>
  </si>
  <si>
    <t>65-19-1</t>
  </si>
  <si>
    <t>Демонтаж радиаторов весом до 80 кг</t>
  </si>
  <si>
    <t>ФЕРр-2001, 65-19-1, приказ Минстроя России №1039/пр от 30.12.2016г.</t>
  </si>
  <si>
    <t>30</t>
  </si>
  <si>
    <t>16-07-003-04</t>
  </si>
  <si>
    <t>Врезка в действующие внутренние сети трубопроводов отопления и водоснабжения диаметром 32 мм</t>
  </si>
  <si>
    <t>ШТ</t>
  </si>
  <si>
    <t>ФЕР-2001, 16-07-003-04, приказ Минстроя России №1039/пр от 30.12.2016г.</t>
  </si>
  <si>
    <t>Трубопроводы внутренние</t>
  </si>
  <si>
    <t>ФЕР-16</t>
  </si>
  <si>
    <t>30,1</t>
  </si>
  <si>
    <t>18.1.01.01</t>
  </si>
  <si>
    <t>Арматура муфтовая</t>
  </si>
  <si>
    <t>30,2</t>
  </si>
  <si>
    <t>18.1.09.06-0076</t>
  </si>
  <si>
    <t>Кран шаровый муфтовый Valtec для воды диаметром 32 мм со сгоном</t>
  </si>
  <si>
    <t>ФССЦ-2001, 18.1.09.06-0076, приказ Минстроя России №1039/пр от 30.12.2016г.</t>
  </si>
  <si>
    <t>31</t>
  </si>
  <si>
    <t>16-04-005-02</t>
  </si>
  <si>
    <t>Прокладка внутренних трубопроводов водоснабжения и отопления из полипропиленовых труб 25 мм</t>
  </si>
  <si>
    <t>ФЕР-2001, 16-04-005-02, приказ Минстроя России №886/пр от 15.06.2017</t>
  </si>
  <si>
    <t>31,1</t>
  </si>
  <si>
    <t>24.3.02.01</t>
  </si>
  <si>
    <t>Трубы напорные из полипропилена</t>
  </si>
  <si>
    <t>31,2</t>
  </si>
  <si>
    <t>24.3.02.01-0003</t>
  </si>
  <si>
    <t>Трубопроводы напорные из полипропилена PPRS с гильзами и креплениями для холодного и горячего водоснабжения PN10 SDR 11, диаметром 25 мм, толщина стенки 2,3 мм</t>
  </si>
  <si>
    <t>ФССЦ-2001, 24.3.02.01-0003, приказ Минстроя России №1039/пр от 30.12.2016г.</t>
  </si>
  <si>
    <t>32</t>
  </si>
  <si>
    <t>16-05-001-02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</si>
  <si>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</si>
  <si>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ФЕР-2001, 16-05-001-02, приказ Минстроя России №1039/пр от 30.12.2016г.</t>
  </si>
  <si>
    <t>32,1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</si>
  <si>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</si>
  <si>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</si>
  <si>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</si>
  <si>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33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</si>
  <si>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</si>
  <si>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</si>
  <si>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</si>
  <si>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</si>
  <si>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</si>
  <si>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</si>
  <si>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33,1</t>
  </si>
  <si>
    <t>18.5.10.06</t>
  </si>
  <si>
    <t>Радиаторы</t>
  </si>
  <si>
    <t>квт</t>
  </si>
  <si>
    <t>33,2</t>
  </si>
  <si>
    <t>18.5.10.05-0006</t>
  </si>
  <si>
    <t>Радиаторы биметаллические,(согласно тех.заданию)</t>
  </si>
  <si>
    <t>ФССЦ-2001, 18.5.10.05-0006, приказ Минстроя России №1039/пр от 30.12.2016г.</t>
  </si>
  <si>
    <t>34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</si>
  <si>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</si>
  <si>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</si>
  <si>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</si>
  <si>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35</t>
  </si>
  <si>
    <t>46-03-010-02</t>
  </si>
  <si>
    <t>Пробивка в бетонных стенах и полах толщиной 300 мм отверстий площадью до 100 см2</t>
  </si>
  <si>
    <t>ФЕР-2001, 46-03-010-02, приказ Минстроя России №1039/пр от 30.12.2016г.</t>
  </si>
  <si>
    <t>36</t>
  </si>
  <si>
    <t>46-03-009-06</t>
  </si>
  <si>
    <t>Пробивка в кирпичных стенах отверстий круглых диаметром до 150 мм при толщине стен до 25 см</t>
  </si>
  <si>
    <t>ФЕР-2001, 46-03-009-06, приказ Минстроя России №1039/пр от 30.12.2016г.</t>
  </si>
  <si>
    <t>37</t>
  </si>
  <si>
    <t>46-03-017-03</t>
  </si>
  <si>
    <t>Заделка отверстий, гнезд и борозд в стенах и перегородках железобетонных площадью до 0,1 м2</t>
  </si>
  <si>
    <t>ФЕР-2001, 46-03-017-03, приказ Минстроя России №1039/пр от 30.12.2016г.</t>
  </si>
  <si>
    <t>37,1</t>
  </si>
  <si>
    <t>04.1.02.06</t>
  </si>
  <si>
    <t>Бетонные смеси готовые к употреблению</t>
  </si>
  <si>
    <t>37,2</t>
  </si>
  <si>
    <t>Раздел 3 Электромонтажные работы</t>
  </si>
  <si>
    <t>38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</si>
  <si>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</si>
  <si>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</si>
  <si>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</si>
  <si>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Электромонтажные работы</t>
  </si>
  <si>
    <t>рФЕР-67</t>
  </si>
  <si>
    <t>39</t>
  </si>
  <si>
    <t>67-4-1</t>
  </si>
  <si>
    <t>Демонтаж выключателей, розеток</t>
  </si>
  <si>
    <t>ФЕРр-2001, 67-4-1, приказ Минстроя России №1039/пр от 30.12.2016г.</t>
  </si>
  <si>
    <t>40</t>
  </si>
  <si>
    <t>м08-03-575-01</t>
  </si>
  <si>
    <t>Демонтаж: Прибор или аппарат(автоматические выключатели на ток до 100А)</t>
  </si>
  <si>
    <t>ФЕРм-2001, м08-03-575-01,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</si>
  <si>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</si>
  <si>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</si>
  <si>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</si>
  <si>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</si>
  <si>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</si>
  <si>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</si>
  <si>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41</t>
  </si>
  <si>
    <t>м08-02-370-02</t>
  </si>
  <si>
    <t>Демонтаж:Щиток до трех групп, устанавливаемый в нише цоколя</t>
  </si>
  <si>
    <t>ФЕРм-2001, м08-02-370-02, приказ Минстроя России №1039/пр от 30.12.2016г.</t>
  </si>
  <si>
    <t>42</t>
  </si>
  <si>
    <t>м08-03-526-01</t>
  </si>
  <si>
    <t>Демонтаж:Автомат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</si>
  <si>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</si>
  <si>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43</t>
  </si>
  <si>
    <t>Щиток до трех групп, устанавливаемый в нише цоколя</t>
  </si>
  <si>
    <t>43,1</t>
  </si>
  <si>
    <t>62.1.02.16-0002</t>
  </si>
  <si>
    <t>Щитки осветительные (согласно тех.заданию)</t>
  </si>
  <si>
    <t>ФССЦ-2001, 62.1.02.16-0002, приказ Минстроя России №1039/пр от 30.12.2016г.</t>
  </si>
  <si>
    <t>44</t>
  </si>
  <si>
    <t>Автомат одно-, двух-, трехполюсный, устанавливаемый на конструкции на стене или колонне, на ток до 25 А</t>
  </si>
  <si>
    <t>44,1</t>
  </si>
  <si>
    <t>62.1.01.09-0050</t>
  </si>
  <si>
    <t>Выключатели автоматические «IEK» ВА 47-29 1Р 16А</t>
  </si>
  <si>
    <t>ФССЦ-2001, 62.1.01.09-0050, приказ Минстроя России №1039/пр от 30.12.2016г.</t>
  </si>
  <si>
    <t>44,2</t>
  </si>
  <si>
    <t>62.1.01.09-0049</t>
  </si>
  <si>
    <t>Выключатели автоматические «IEK» ВА 47-29 1Р 10А</t>
  </si>
  <si>
    <t>ФССЦ-2001, 62.1.01.09-0049, приказ Минстроя России №1039/пр от 30.12.2016г.</t>
  </si>
  <si>
    <t>44,3</t>
  </si>
  <si>
    <t>62.1.01.09-0051</t>
  </si>
  <si>
    <t>Выключатели автоматические «IEK» ВА 47-29 1Р 25А</t>
  </si>
  <si>
    <t>ФССЦ-2001, 62.1.01.09-0051, приказ Минстроя России №1039/пр от 30.12.2016г.</t>
  </si>
  <si>
    <t>45</t>
  </si>
  <si>
    <t>Прибор или аппарат</t>
  </si>
  <si>
    <t>45,1</t>
  </si>
  <si>
    <t>62.1.01.09-0069</t>
  </si>
  <si>
    <t>Выключатели автоматические «IEK» DF 47-29t 3Р 40А</t>
  </si>
  <si>
    <t>ФССЦ-2001, 62.1.01.09-0069, приказ Минстроя России №1039/пр от 30.12.2016г.</t>
  </si>
  <si>
    <t>46</t>
  </si>
  <si>
    <t>м08-03-574-02</t>
  </si>
  <si>
    <t>Разводка по устройствам и подключение жил кабелей или проводов сечением до 16 мм2 (согласно тех.заданию)</t>
  </si>
  <si>
    <t>ФЕРм-2001, м08-03-574-02, приказ Минстроя России №1039/пр от 30.12.2016г.</t>
  </si>
  <si>
    <t>47</t>
  </si>
  <si>
    <t>м08-03-591-09</t>
  </si>
  <si>
    <t>Розетка штепсельная утопленного типа при скрытой проводке</t>
  </si>
  <si>
    <t>ФЕРм-2001, м08-03-591-09, приказ Минстроя России №1039/пр от 30.12.2016г.</t>
  </si>
  <si>
    <t>47,1</t>
  </si>
  <si>
    <t>20.4.03.06-0002</t>
  </si>
  <si>
    <t>Розетка для скрытой проводки с заземляющими контактами</t>
  </si>
  <si>
    <t>ФССЦ-2001, 20.4.03.06-0002, приказ Минстроя России №1039/пр от 30.12.2016г.</t>
  </si>
  <si>
    <t>48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</si>
  <si>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</si>
  <si>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</si>
  <si>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</si>
  <si>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48,1</t>
  </si>
  <si>
    <t>20.4.03.05-0008</t>
  </si>
  <si>
    <t>Розетка штепсельная для открытой проводки</t>
  </si>
  <si>
    <t>ФССЦ-2001, 20.4.03.05-0008, приказ Минстроя России №1039/пр от 30.12.2016г.</t>
  </si>
  <si>
    <t>49</t>
  </si>
  <si>
    <t>м08-03-591-05</t>
  </si>
  <si>
    <t>Выключатель двухклавишный утопленного типа при скрытой проводке</t>
  </si>
  <si>
    <t>ФЕРм-2001, м08-03-591-05, приказ Минстроя России №1039/пр от 30.12.2016г.</t>
  </si>
  <si>
    <t>49,1</t>
  </si>
  <si>
    <t>20.4.01.01-0011</t>
  </si>
  <si>
    <t>Выключатель двухклавишный для открытой проводки</t>
  </si>
  <si>
    <t>10 шт.</t>
  </si>
  <si>
    <t>ФССЦ-2001, 20.4.01.01-0011, приказ Минстроя России №1039/пр от 30.12.2016г.</t>
  </si>
  <si>
    <t>50</t>
  </si>
  <si>
    <t>м08-03-594-14</t>
  </si>
  <si>
    <t>Светильник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</si>
  <si>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</si>
  <si>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50,1</t>
  </si>
  <si>
    <t>20.3.03.04-0221</t>
  </si>
  <si>
    <t>Светильники ЕПК -600-41-IP40 светодиодные (прим)</t>
  </si>
  <si>
    <t>ФССЦ-2001, 20.3.03.04-0221, приказ Минстроя России №1039/пр от 30.12.2016г.</t>
  </si>
  <si>
    <t>51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</si>
  <si>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</si>
  <si>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</si>
  <si>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</si>
  <si>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51,1</t>
  </si>
  <si>
    <t>24.3.01.02-0023</t>
  </si>
  <si>
    <t>Трубы гибкие гофрированные легкие из самозатухающего ПВХ (IP55) серии FL, с зондом, диаметром 25 мм</t>
  </si>
  <si>
    <t>ФССЦ-2001, 24.3.01.02-0023, приказ Минстроя России №1039/пр от 30.12.2016г.</t>
  </si>
  <si>
    <t>52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</si>
  <si>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</si>
  <si>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</si>
  <si>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</si>
  <si>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52,1</t>
  </si>
  <si>
    <t>21.1.06.09-0099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</si>
  <si>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</si>
  <si>
    <t>1000 м</t>
  </si>
  <si>
    <t>ФССЦ-2001, 21.1.06.09-0099, приказ Минстроя России №1039/пр от 30.12.2016г.</t>
  </si>
  <si>
    <t>1000 М</t>
  </si>
  <si>
    <t>52,2</t>
  </si>
  <si>
    <t>21.1.06.09-0100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</si>
  <si>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</si>
  <si>
    <t>ФССЦ-2001, 21.1.06.09-0100, приказ Минстроя России №1039/пр от 30.12.2016г.</t>
  </si>
  <si>
    <t>52,3</t>
  </si>
  <si>
    <t>21.1.08.01-0314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</si>
  <si>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1х2х2,5</t>
  </si>
  <si>
    <t>ФССЦ-2001, 21.1.08.01-0314, приказ Минстроя России №1039/пр от 30.12.2016г.</t>
  </si>
  <si>
    <t>52,4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</si>
  <si>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</si>
  <si>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</si>
  <si>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</si>
  <si>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53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</si>
  <si>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</si>
  <si>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</si>
  <si>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</si>
  <si>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54</t>
  </si>
  <si>
    <t>м08-02-403-03</t>
  </si>
  <si>
    <t>Провод групповой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</si>
  <si>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</si>
  <si>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54,1</t>
  </si>
  <si>
    <t>54,2</t>
  </si>
  <si>
    <t>55</t>
  </si>
  <si>
    <t>м08-02-407-06</t>
  </si>
  <si>
    <t>Труба стальная по установленным конструкциям, в готовых бороздах, по основанию пола, диаметр до 25 мм</t>
  </si>
  <si>
    <t>ФЕРм-2001, м08-02-407-06, приказ Минстроя России №1039/пр от 30.12.2016г.</t>
  </si>
  <si>
    <t>55,1</t>
  </si>
  <si>
    <t>23.7.01.03-0003</t>
  </si>
  <si>
    <t>Трубы стальные  диаметром 25 мм</t>
  </si>
  <si>
    <t>ФССЦ-2001, 23.7.01.03-0003, приказ Минстроя России №1039/пр от 30.12.2016г.</t>
  </si>
  <si>
    <t>56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</si>
  <si>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</si>
  <si>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</si>
  <si>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</si>
  <si>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56,1</t>
  </si>
  <si>
    <t>20.2.05.04-0025</t>
  </si>
  <si>
    <t>Кабель-канал (короб) "Электропласт" 20x16 мм</t>
  </si>
  <si>
    <t>ФССЦ-2001, 20.2.05.04-0025, приказ Минстроя России №1039/пр от 30.12.2016г.</t>
  </si>
  <si>
    <t>56,2</t>
  </si>
  <si>
    <t>20.2.05.04-0027</t>
  </si>
  <si>
    <t>Кабель-канал (короб) "Электропласт" 40x16 мм</t>
  </si>
  <si>
    <t>ФССЦ-2001, 20.2.05.04-0027, приказ Минстроя России №1039/пр от 30.12.2016г.</t>
  </si>
  <si>
    <t>57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</si>
  <si>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</si>
  <si>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</si>
  <si>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</si>
  <si>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57,1</t>
  </si>
  <si>
    <t>57,2</t>
  </si>
  <si>
    <t>58</t>
  </si>
  <si>
    <t>м08-02-472-06</t>
  </si>
  <si>
    <t>Демонтаж:заземляющий открыто по строительным основаниям из полосовой стали сечением 100 мм2</t>
  </si>
  <si>
    <t>ФЕРм-2001, м08-02-472-06, приказ Минстроя России №1039/пр от 30.12.2016г.</t>
  </si>
  <si>
    <t>59</t>
  </si>
  <si>
    <t>Проводник заземляющий открыто по строительным основаниям из полосовой стали сечением 100 мм2 (ранее демонтированной)</t>
  </si>
  <si>
    <t>60</t>
  </si>
  <si>
    <t>м08-02-472-10</t>
  </si>
  <si>
    <t>Проводник заземляющий из медного изолированного провода сечением 25 мм2</t>
  </si>
  <si>
    <t>ФЕРм-2001, м08-02-472-10, приказ Минстроя России №1039/пр от 30.12.2016г.</t>
  </si>
  <si>
    <t>60,1</t>
  </si>
  <si>
    <t>21.1.06.04-0014</t>
  </si>
  <si>
    <t>Провод медный диаметром 6 мм2 (согласно тех. заданию)</t>
  </si>
  <si>
    <t>ФССЦ-2001, 21.1.06.04-0014, приказ Минстроя России №1039/пр от 30.12.2016г.</t>
  </si>
  <si>
    <t>61</t>
  </si>
  <si>
    <t>м08-03-641-09</t>
  </si>
  <si>
    <t>Лючки для штепсельных коробок типа ЛП-6</t>
  </si>
  <si>
    <t>ФЕРм-2001, м08-03-641-09, приказ Минстроя России №1039/пр от 30.12.2016г.</t>
  </si>
  <si>
    <t>61,1</t>
  </si>
  <si>
    <t>20.5.02.05-0001</t>
  </si>
  <si>
    <t>Лючок напольный (согласно тех.заданию)</t>
  </si>
  <si>
    <t>ФССЦ-2001, 20.5.02.05-0001, приказ Минстроя России №1039/пр от 30.12.2016г.</t>
  </si>
  <si>
    <t>62</t>
  </si>
  <si>
    <t>м08-02-409-07</t>
  </si>
  <si>
    <t>Труба винипластовая по установленным конструкциям, по основанию пола, диаметр до 50 мм</t>
  </si>
  <si>
    <t>ФЕРм-2001, м08-02-409-07, приказ Минстроя России №1039/пр от 30.12.2016г.</t>
  </si>
  <si>
    <t>62,1</t>
  </si>
  <si>
    <t>24.3.03.13-0305</t>
  </si>
  <si>
    <t>Трубы гладкие одностенные легкие из ПНД, диаметром 40 мм</t>
  </si>
  <si>
    <t>ФССЦ-2001, 24.3.03.13-0305, приказ Минстроя России №1039/пр от 30.12.2016г.</t>
  </si>
  <si>
    <t>63</t>
  </si>
  <si>
    <t>46-03-009-01</t>
  </si>
  <si>
    <t>Пробивка в кирпичных стенах гнезд размером до 130х130 мм</t>
  </si>
  <si>
    <t>ФЕР-2001, 46-03-009-01, приказ Минстроя России №1039/пр от 30.12.2016г.</t>
  </si>
  <si>
    <t>64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</si>
  <si>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</si>
  <si>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</si>
  <si>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</si>
  <si>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</si>
  <si>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</si>
  <si>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64,1</t>
  </si>
  <si>
    <t>20.5.02.04-0006</t>
  </si>
  <si>
    <t>Коробка ответвительная</t>
  </si>
  <si>
    <t>ФССЦ-2001, 20.5.02.04-0006, приказ Минстроя России №1039/пр от 30.12.2016г.</t>
  </si>
  <si>
    <t>65</t>
  </si>
  <si>
    <t>м10-08-002-02</t>
  </si>
  <si>
    <t>Демонтаж:Извещатель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</si>
  <si>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</si>
  <si>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66</t>
  </si>
  <si>
    <t>Извещатель ПС автоматический дымовой, фотоэлектрический, радиоизотопный, световой в нормальном исполнении  (ранее демонтированных)</t>
  </si>
  <si>
    <t>67</t>
  </si>
  <si>
    <t>67-3-1</t>
  </si>
  <si>
    <t>Демонтаж кабеля</t>
  </si>
  <si>
    <t>ФЕРр-2001, 67-3-1, приказ Минстроя России №1039/пр от 30.12.2016г.</t>
  </si>
  <si>
    <t>68</t>
  </si>
  <si>
    <t>Демонтаж:Короба пластмассовые шириной до 40 мм</t>
  </si>
  <si>
    <t>69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</si>
  <si>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</si>
  <si>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</si>
  <si>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</si>
  <si>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</si>
  <si>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</si>
  <si>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</si>
  <si>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</si>
  <si>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70</t>
  </si>
  <si>
    <t>т03-01-01-016</t>
  </si>
  <si>
    <t>Перевозка грузов I класса автомобилями бортовыми грузоподъемностью до 15 т на расстояние до 16 км</t>
  </si>
  <si>
    <t>ФССЦпг-2001, т03-01-01-016,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</si>
  <si>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</si>
  <si>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</si>
  <si>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</si>
  <si>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</si>
  <si>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</si>
  <si>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</si>
  <si>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</si>
  <si>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</si>
  <si>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</si>
  <si>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</si>
  <si>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</si>
  <si>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</si>
  <si>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</si>
  <si>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</si>
  <si>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</si>
  <si>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</si>
  <si>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</si>
  <si>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</si>
  <si>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</si>
  <si>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</si>
  <si>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</si>
  <si>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</si>
  <si>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</si>
  <si>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</si>
  <si>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</si>
  <si>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</si>
  <si>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</si>
  <si>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</si>
  <si>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</si>
  <si>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</si>
  <si>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</si>
  <si>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</si>
  <si>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</si>
  <si>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</si>
  <si>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</si>
  <si>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</si>
  <si>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</si>
  <si>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</si>
  <si>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</si>
  <si>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</si>
  <si>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</si>
  <si>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</si>
  <si>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</si>
  <si>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</si>
  <si>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</si>
  <si>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</si>
  <si>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</si>
  <si>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</si>
  <si>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</si>
  <si>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</si>
  <si>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</si>
  <si>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</si>
  <si>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</si>
  <si>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</si>
  <si>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</si>
  <si>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</si>
  <si>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</si>
  <si>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</si>
  <si>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</si>
  <si>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</si>
  <si>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</si>
  <si>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</si>
  <si>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</si>
  <si>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</si>
  <si>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</si>
  <si>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</si>
  <si>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</si>
  <si>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</si>
  <si>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</si>
  <si>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</si>
  <si>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</si>
  <si>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</si>
  <si>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</si>
  <si>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</si>
  <si>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</si>
  <si>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</si>
  <si>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</si>
  <si>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1-100-43</t>
  </si>
  <si>
    <t>Рабочий среднего разряда 4.3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</si>
  <si>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</si>
  <si>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</si>
  <si>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</si>
  <si>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</si>
  <si>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</si>
  <si>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</si>
  <si>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</si>
  <si>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</si>
  <si>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</si>
  <si>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</si>
  <si>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</si>
  <si>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</si>
  <si>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</si>
  <si>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</si>
  <si>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</si>
  <si>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</si>
  <si>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</si>
  <si>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</si>
  <si>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</si>
  <si>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</si>
  <si>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</si>
  <si>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1-100-30</t>
  </si>
  <si>
    <t>Рабочий среднего разряда 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</si>
  <si>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</si>
  <si>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</si>
  <si>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</si>
  <si>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</si>
  <si>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</si>
  <si>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</si>
  <si>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1-100-35</t>
  </si>
  <si>
    <t>Рабочий среднего разряда 3.5</t>
  </si>
  <si>
    <t>1-100-31</t>
  </si>
  <si>
    <t>Рабочий среднего разряда 3.1</t>
  </si>
  <si>
    <t>91.21.12-004</t>
  </si>
  <si>
    <t>ФСЭМ-2001, 91.21.12-004, приказ Минстроя России №1039/пр от 30.12.2016г.</t>
  </si>
  <si>
    <t>Ножницы электрические</t>
  </si>
  <si>
    <t>01.7.03.01-0001</t>
  </si>
  <si>
    <t>ФССЦ-2001, 01.7.03.01-0001, приказ Минстроя России №1039/пр от 30.12.2016г.</t>
  </si>
  <si>
    <t>Вода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</si>
  <si>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</si>
  <si>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</si>
  <si>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</si>
  <si>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</si>
  <si>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</si>
  <si>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</si>
  <si>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</si>
  <si>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</si>
  <si>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</si>
  <si>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</si>
  <si>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</si>
  <si>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</si>
  <si>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01.7.15.14-0045</t>
  </si>
  <si>
    <t>ФССЦ-2001, 01.7.15.14-0045, приказ Минстроя России №1039/пр от 30.12.2016г.</t>
  </si>
  <si>
    <t>Шуруп самонарезающий (TN) 3,5/35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</si>
  <si>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</si>
  <si>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</si>
  <si>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</si>
  <si>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14.5.11.03-0001</t>
  </si>
  <si>
    <t>ФССЦ-2001, 14.5.11.03-0001, приказ Минстроя России №1039/пр от 30.12.2016г.</t>
  </si>
  <si>
    <t>Шпаклевка «Унифлот»,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</si>
  <si>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</si>
  <si>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</si>
  <si>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</si>
  <si>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</si>
  <si>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</si>
  <si>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</si>
  <si>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</si>
  <si>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</si>
  <si>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</si>
  <si>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</si>
  <si>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</si>
  <si>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1-100-20</t>
  </si>
  <si>
    <t>Рабочий среднего разряда 2</t>
  </si>
  <si>
    <t>1-100-40</t>
  </si>
  <si>
    <t>Рабочий среднего разряда 4</t>
  </si>
  <si>
    <t>01.7.20.08-0051</t>
  </si>
  <si>
    <t>ФССЦ-2001, 01.7.20.08-0051, приказ Минстроя России №1039/пр от 30.12.2016г.</t>
  </si>
  <si>
    <t>Ветошь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</si>
  <si>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</si>
  <si>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</si>
  <si>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</si>
  <si>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</si>
  <si>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</si>
  <si>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</si>
  <si>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</si>
  <si>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</si>
  <si>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</si>
  <si>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</si>
  <si>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</si>
  <si>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</si>
  <si>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</si>
  <si>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</si>
  <si>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</si>
  <si>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</si>
  <si>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</si>
  <si>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</si>
  <si>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</si>
  <si>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</si>
  <si>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</si>
  <si>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</si>
  <si>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</si>
  <si>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</si>
  <si>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</si>
  <si>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</si>
  <si>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</si>
  <si>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</si>
  <si>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</si>
  <si>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</si>
  <si>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</si>
  <si>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</si>
  <si>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</si>
  <si>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</si>
  <si>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14.1.04.02-0011</t>
  </si>
  <si>
    <t>ФССЦ-2001, 14.1.04.02-0011, приказ Минстроя России №1039/пр от 30.12.2016г.</t>
  </si>
  <si>
    <t>Клей резиновый № 88-Н</t>
  </si>
  <si>
    <t>1-100-13</t>
  </si>
  <si>
    <t>Рабочий среднего разряда 1.3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</si>
  <si>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</si>
  <si>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</si>
  <si>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</si>
  <si>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1-100-29</t>
  </si>
  <si>
    <t>Рабочий среднего разряда 2.9</t>
  </si>
  <si>
    <t>91.05.06-008</t>
  </si>
  <si>
    <t>ФСЭМ-2001, 91.05.06-008, приказ Минстроя России №1039/пр от 30.12.2016г.</t>
  </si>
  <si>
    <t>Краны на гусеничном ходу, грузоподъемность 40 т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</si>
  <si>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</si>
  <si>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</si>
  <si>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</si>
  <si>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</si>
  <si>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</si>
  <si>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</si>
  <si>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</si>
  <si>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</si>
  <si>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</si>
  <si>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1-100-23</t>
  </si>
  <si>
    <t>Рабочий среднего разряда 2.3</t>
  </si>
  <si>
    <t>91.07.04-002</t>
  </si>
  <si>
    <t>ФСЭМ-2001, 91.07.04-002, приказ Минстроя России №1039/пр от 30.12.2016г.</t>
  </si>
  <si>
    <t>Вибратор поверхностный</t>
  </si>
  <si>
    <t>1-100-22</t>
  </si>
  <si>
    <t>Рабочий среднего разряда 2.2</t>
  </si>
  <si>
    <t>1-100-36</t>
  </si>
  <si>
    <t>Рабочий среднего разряда 3.6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</si>
  <si>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</si>
  <si>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</si>
  <si>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</si>
  <si>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</si>
  <si>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</si>
  <si>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</si>
  <si>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</si>
  <si>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</si>
  <si>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</si>
  <si>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1-100-44</t>
  </si>
  <si>
    <t>Рабочий среднего разряда 4.4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</si>
  <si>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</si>
  <si>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</si>
  <si>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</si>
  <si>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01.6.03.01-0031</t>
  </si>
  <si>
    <t>ФССЦ-2001, 01.6.03.01-0031, приказ Минстроя России №1039/пр от 30.12.2016г.</t>
  </si>
  <si>
    <t>Плитки поливинилхлоридные прессованные «Превинил», марки ВК для полов</t>
  </si>
  <si>
    <t>01.7.17.05-0021</t>
  </si>
  <si>
    <t>ФССЦ-2001, 01.7.17.05-0021, приказ Минстроя России №1039/пр от 30.12.2016г.</t>
  </si>
  <si>
    <t>Карборунд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</si>
  <si>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</si>
  <si>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</si>
  <si>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</si>
  <si>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</si>
  <si>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</si>
  <si>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</si>
  <si>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</si>
  <si>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</si>
  <si>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</si>
  <si>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1-100-27</t>
  </si>
  <si>
    <t>Рабочий среднего разряда 2.7</t>
  </si>
  <si>
    <t>1-100-21</t>
  </si>
  <si>
    <t>Рабочий среднего разряда 2.1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</si>
  <si>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</si>
  <si>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</si>
  <si>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</si>
  <si>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</si>
  <si>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</si>
  <si>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</si>
  <si>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</si>
  <si>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</si>
  <si>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</si>
  <si>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</si>
  <si>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</si>
  <si>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1-100-39</t>
  </si>
  <si>
    <t>Рабочий среднего разряда 3.9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</si>
  <si>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</si>
  <si>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</si>
  <si>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</si>
  <si>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</si>
  <si>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</si>
  <si>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</si>
  <si>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</si>
  <si>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</si>
  <si>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</si>
  <si>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</si>
  <si>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</si>
  <si>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</si>
  <si>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</si>
  <si>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</si>
  <si>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</si>
  <si>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</si>
  <si>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</si>
  <si>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</si>
  <si>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</si>
  <si>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</si>
  <si>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</si>
  <si>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</si>
  <si>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</si>
  <si>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</si>
  <si>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</si>
  <si>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</si>
  <si>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</si>
  <si>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1-100-34</t>
  </si>
  <si>
    <t>Рабочий среднего разряда 3.4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</si>
  <si>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</si>
  <si>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</si>
  <si>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</si>
  <si>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</si>
  <si>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</si>
  <si>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</si>
  <si>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компл.</t>
  </si>
  <si>
    <t>1-100-53</t>
  </si>
  <si>
    <t>Рабочий среднего разряда 5.3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</si>
  <si>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</si>
  <si>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</si>
  <si>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</si>
  <si>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</si>
  <si>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</si>
  <si>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</si>
  <si>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</si>
  <si>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</si>
  <si>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</si>
  <si>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</si>
  <si>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</si>
  <si>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</si>
  <si>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</si>
  <si>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</si>
  <si>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</si>
  <si>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</si>
  <si>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</si>
  <si>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</si>
  <si>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</si>
  <si>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</si>
  <si>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</si>
  <si>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</si>
  <si>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</si>
  <si>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</si>
  <si>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</si>
  <si>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</si>
  <si>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</si>
  <si>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</si>
  <si>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</si>
  <si>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</si>
  <si>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</si>
  <si>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</si>
  <si>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</si>
  <si>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999-9950</t>
  </si>
  <si>
    <t>Вспомогательные ненормируемые материалы (2% от ОЗП)</t>
  </si>
  <si>
    <t>РУБ</t>
  </si>
  <si>
    <t>1-100-46</t>
  </si>
  <si>
    <t>Рабочий среднего разряда 4.6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</si>
  <si>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</si>
  <si>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</si>
  <si>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</si>
  <si>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</si>
  <si>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</si>
  <si>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</si>
  <si>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</si>
  <si>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</si>
  <si>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</si>
  <si>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</si>
  <si>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</si>
  <si>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</si>
  <si>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</si>
  <si>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</si>
  <si>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</si>
  <si>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</si>
  <si>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</si>
  <si>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</si>
  <si>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</si>
  <si>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</si>
  <si>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</si>
  <si>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</si>
  <si>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</si>
  <si>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</si>
  <si>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</si>
  <si>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</si>
  <si>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</si>
  <si>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</si>
  <si>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</si>
  <si>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</si>
  <si>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</si>
  <si>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</si>
  <si>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</si>
  <si>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</si>
  <si>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</si>
  <si>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01.7.06.07-0001</t>
  </si>
  <si>
    <t>ФССЦ-2001, 01.7.06.07-0001, приказ Минстроя России №1039/пр от 30.12.2016г.</t>
  </si>
  <si>
    <t>Лента К226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</si>
  <si>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</si>
  <si>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</si>
  <si>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</si>
  <si>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25.2.01.01-0001</t>
  </si>
  <si>
    <t>ФССЦ-2001, 25.2.01.01-0001, приказ Минстроя России №1039/пр от 30.12.2016г.</t>
  </si>
  <si>
    <t>Бирки-оконцеватели</t>
  </si>
  <si>
    <t>20.2.02.01-0019</t>
  </si>
  <si>
    <t>ФССЦ-2001, 20.2.02.01-0019, приказ Минстроя России №1039/пр от 30.12.2016г.</t>
  </si>
  <si>
    <t>Втулки изолирующие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</si>
  <si>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</si>
  <si>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</si>
  <si>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</si>
  <si>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</si>
  <si>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</si>
  <si>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</si>
  <si>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</si>
  <si>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</si>
  <si>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</si>
  <si>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</si>
  <si>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</si>
  <si>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</si>
  <si>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</si>
  <si>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</si>
  <si>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</si>
  <si>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</si>
  <si>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</si>
  <si>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</si>
  <si>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01.7.06.11-0021</t>
  </si>
  <si>
    <t>ФССЦ-2001, 01.7.06.11-0021, приказ Минстроя России №1039/пр от 30.12.2016г.</t>
  </si>
  <si>
    <t>Лента ФУМ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</si>
  <si>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</si>
  <si>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</si>
  <si>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</si>
  <si>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20.2.02.02-0011</t>
  </si>
  <si>
    <t>ФССЦ-2001, 20.2.02.02-0011, приказ Минстроя России №1039/пр от 30.12.2016г.</t>
  </si>
  <si>
    <t>Заглушки</t>
  </si>
  <si>
    <t>22.2.02.11-0051</t>
  </si>
  <si>
    <t>ФССЦ-2001, 22.2.02.11-0051, приказ Минстроя России №1039/пр от 30.12.2016г.</t>
  </si>
  <si>
    <t>Гайки установочные заземляющие</t>
  </si>
  <si>
    <t>08.3.05.02-0101</t>
  </si>
  <si>
    <t>ФССЦ-2001, 08.3.05.02-0101, приказ Минстроя России №1039/пр от 30.12.2016г.</t>
  </si>
  <si>
    <t>Сталь листовая углеродистая обыкновенного качества марки ВСт3пс5 толщиной 4-6 мм</t>
  </si>
  <si>
    <t>14.4.02.09-0301</t>
  </si>
  <si>
    <t>ФССЦ-2001, 14.4.02.09-0301, приказ Минстроя России №1039/пр от 30.12.2016г.</t>
  </si>
  <si>
    <t>Краска "Цинол"</t>
  </si>
  <si>
    <t>01.7.15.14-0043</t>
  </si>
  <si>
    <t>ФССЦ-2001, 01.7.15.14-0043, приказ Минстроя России №1039/пр от 30.12.2016г.</t>
  </si>
  <si>
    <t>Шуруп самонарезающий (LN) 3,5/11 мм</t>
  </si>
  <si>
    <t>01.7.15.02-0083</t>
  </si>
  <si>
    <t>ФССЦ-2001, 01.7.15.02-0083, приказ Минстроя России №1039/пр от 30.12.2016г.</t>
  </si>
  <si>
    <t>Болты с шестигранной головкой диаметром резьбы 10 мм</t>
  </si>
  <si>
    <t>01.7.15.05-0013</t>
  </si>
  <si>
    <t>ФССЦ-2001, 01.7.15.05-0013, приказ Минстроя России №1039/пр от 30.12.2016г.</t>
  </si>
  <si>
    <t>Гайки шестигранные диаметр резьбы 10 мм</t>
  </si>
  <si>
    <t>01.7.15.11-0022</t>
  </si>
  <si>
    <t>ФССЦ-2001, 01.7.15.11-0022, приказ Минстроя России №1039/пр от 30.12.2016г.</t>
  </si>
  <si>
    <t>Шайбы диаметром 8-12 мм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</si>
  <si>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</si>
  <si>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</si>
  <si>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</si>
  <si>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08.3.08.02-0052</t>
  </si>
  <si>
    <t>ФССЦ-2001, 08.3.08.02-0052, приказ Минстроя России №1039/пр от 30.12.2016г.</t>
  </si>
  <si>
    <t>Сталь угловая равнополочная, марка стали ВСт3кп2, размером 50x50x5 мм</t>
  </si>
  <si>
    <t>14.1.02.01-0002</t>
  </si>
  <si>
    <t>ФССЦ-2001, 14.1.02.01-0002, приказ Минстроя России №1039/пр от 30.12.2016г.</t>
  </si>
  <si>
    <t>Клей БМК-5к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</si>
  <si>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</si>
  <si>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</si>
  <si>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</si>
  <si>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</si>
  <si>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</si>
  <si>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</si>
  <si>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</si>
  <si>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</si>
  <si>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</si>
  <si>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</si>
  <si>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</si>
  <si>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</si>
  <si>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</si>
  <si>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</si>
  <si>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01.7.19.07-0003</t>
  </si>
  <si>
    <t>ФССЦ-2001, 01.7.19.07-0003, приказ Минстроя России №1039/пр от 30.12.2016г.</t>
  </si>
  <si>
    <t>Резина прессованная</t>
  </si>
  <si>
    <t>01.8.02.02-0001</t>
  </si>
  <si>
    <t>ФССЦ-2001, 01.8.02.02-0001, приказ Минстроя России №1039/пр от 30.12.2016г.</t>
  </si>
  <si>
    <t>Стекло армированное листовое бесцветное толщиной 5,5 мм гладкое</t>
  </si>
  <si>
    <t>01.8.02.06-0111</t>
  </si>
  <si>
    <t>ФССЦ-2001, 01.8.02.06-0111, приказ Минстроя России №1039/пр от 30.12.2016г.</t>
  </si>
  <si>
    <t>Стекло листовое прокатное для витражей бесцветное толщиной 3,5 мм</t>
  </si>
  <si>
    <t>09.3.01.01</t>
  </si>
  <si>
    <t>Алюминиевые конструкции</t>
  </si>
  <si>
    <t>01.7.07.07</t>
  </si>
  <si>
    <t>Строительный мусор и масса возвратных материалов</t>
  </si>
  <si>
    <t>01.7.06.11</t>
  </si>
  <si>
    <t>Лента уплотнительная типа Дихтунгсбанд</t>
  </si>
  <si>
    <t>Строительный мусор</t>
  </si>
  <si>
    <t>14.5.11.10</t>
  </si>
  <si>
    <t>Полимерцементная шпатлевка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</si>
  <si>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</si>
  <si>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</si>
  <si>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</si>
  <si>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</si>
  <si>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</si>
  <si>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</si>
  <si>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18.1.09.06</t>
  </si>
  <si>
    <t>24.1.02.01</t>
  </si>
  <si>
    <t>Хомуты для крепления труб</t>
  </si>
  <si>
    <t>24.3.05.19</t>
  </si>
  <si>
    <t>Фасонные и соеденительные части</t>
  </si>
  <si>
    <t>Арматура трубопроводная фланцевая</t>
  </si>
  <si>
    <t>23.8.03.12</t>
  </si>
  <si>
    <t>Фланцы стальные</t>
  </si>
  <si>
    <t>01.7.15.07</t>
  </si>
  <si>
    <t>Дюбели распорные полиэтиленовые</t>
  </si>
  <si>
    <t>01.7.15.14</t>
  </si>
  <si>
    <t>Шурупы строительные</t>
  </si>
  <si>
    <t>08.4.03.04</t>
  </si>
  <si>
    <t>Арматура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</si>
  <si>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</si>
  <si>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</si>
  <si>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</si>
  <si>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</si>
  <si>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</si>
  <si>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</si>
  <si>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</si>
  <si>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</si>
  <si>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</si>
  <si>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</si>
  <si>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</si>
  <si>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</si>
  <si>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</si>
  <si>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</si>
  <si>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</si>
  <si>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</si>
  <si>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</si>
  <si>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</si>
  <si>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</si>
  <si>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</si>
  <si>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</si>
  <si>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</si>
  <si>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</si>
  <si>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</si>
  <si>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</si>
  <si>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</si>
  <si>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</si>
  <si>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</si>
  <si>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</si>
  <si>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</si>
  <si>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</si>
  <si>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</si>
  <si>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</si>
  <si>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*20</t>
  </si>
  <si>
    <t>к нр *2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</si>
  <si>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</si>
  <si>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</si>
  <si>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</si>
  <si>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</si>
  <si>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</si>
  <si>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</si>
  <si>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</si>
  <si>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</si>
  <si>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</si>
  <si>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</si>
  <si>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</si>
  <si>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</si>
  <si>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</si>
  <si>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</si>
  <si>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</si>
  <si>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</si>
  <si>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</si>
  <si>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</si>
  <si>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</si>
  <si>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</si>
  <si>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</si>
  <si>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</si>
  <si>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</si>
  <si>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</si>
  <si>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</si>
  <si>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</si>
  <si>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</si>
  <si>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</si>
  <si>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</si>
  <si>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</si>
  <si>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</si>
  <si>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</si>
  <si>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</si>
  <si>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</si>
  <si>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</si>
  <si>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</si>
  <si>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</si>
  <si>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</si>
  <si>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</si>
  <si>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</si>
  <si>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</si>
  <si>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</si>
  <si>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</si>
  <si>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</si>
  <si>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</si>
  <si>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</si>
  <si>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</si>
  <si>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</si>
  <si>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</si>
  <si>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</si>
  <si>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</si>
  <si>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</si>
  <si>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</si>
  <si>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</si>
  <si>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</si>
  <si>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</si>
  <si>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</si>
  <si>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</si>
  <si>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</si>
  <si>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</si>
  <si>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</si>
  <si>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</si>
  <si>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t>
  </si>
  <si>
    <t>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</si>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</sst>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4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1" fillId="0" borderId="0" xfId="0" quotePrefix="1" applyFont="1" applyAlignment="1">
      <alignment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25"/>
  <sheetViews>
    <sheetView tabSelected="1" zoomScaleNormal="100" workbookViewId="0">
      <selection activeCell="AL18" sqref="AL18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16.5" x14ac:dyDescent="0.25">
      <c r="A3" s="15"/>
      <c r="B3" s="73"/>
      <c r="C3" s="73"/>
      <c r="D3" s="73"/>
      <c r="E3" s="73"/>
      <c r="F3" s="14"/>
      <c r="G3" s="14"/>
      <c r="H3" s="73"/>
      <c r="I3" s="73"/>
      <c r="J3" s="73"/>
      <c r="K3" s="73"/>
      <c r="L3" s="73"/>
    </row>
    <row r="4" spans="1:12" ht="14.25" x14ac:dyDescent="0.2">
      <c r="A4" s="14"/>
      <c r="B4" s="74"/>
      <c r="C4" s="74"/>
      <c r="D4" s="74"/>
      <c r="E4" s="74"/>
      <c r="F4" s="14"/>
      <c r="G4" s="14"/>
      <c r="H4" s="75" t="s">
        <v>1256</v>
      </c>
      <c r="I4" s="75"/>
      <c r="J4" s="75"/>
      <c r="K4" s="75"/>
      <c r="L4" s="75"/>
    </row>
    <row r="6" spans="1:12" ht="14.25" x14ac:dyDescent="0.2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15.75" x14ac:dyDescent="0.25">
      <c r="A7" s="18"/>
      <c r="B7" s="69" t="s">
        <v>1253</v>
      </c>
      <c r="C7" s="69"/>
      <c r="D7" s="69"/>
      <c r="E7" s="69"/>
      <c r="F7" s="69"/>
      <c r="G7" s="69"/>
      <c r="H7" s="69"/>
      <c r="I7" s="69"/>
      <c r="J7" s="69"/>
      <c r="K7" s="69"/>
      <c r="L7" s="18"/>
    </row>
    <row r="8" spans="1:12" ht="15.75" x14ac:dyDescent="0.25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8"/>
    </row>
    <row r="9" spans="1:12" ht="18" hidden="1" x14ac:dyDescent="0.25">
      <c r="A9" s="18"/>
      <c r="B9" s="70"/>
      <c r="C9" s="70"/>
      <c r="D9" s="70"/>
      <c r="E9" s="70"/>
      <c r="F9" s="70"/>
      <c r="G9" s="70"/>
      <c r="H9" s="70"/>
      <c r="I9" s="70"/>
      <c r="J9" s="70"/>
      <c r="K9" s="70"/>
      <c r="L9" s="18"/>
    </row>
    <row r="10" spans="1:12" ht="14.25" hidden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64.5" customHeight="1" x14ac:dyDescent="0.25">
      <c r="A11" s="14"/>
      <c r="B11" s="70" t="s">
        <v>1255</v>
      </c>
      <c r="C11" s="70"/>
      <c r="D11" s="70"/>
      <c r="E11" s="70"/>
      <c r="F11" s="70"/>
      <c r="G11" s="70"/>
      <c r="H11" s="70"/>
      <c r="I11" s="70"/>
      <c r="J11" s="70"/>
      <c r="K11" s="70"/>
      <c r="L11" s="20"/>
    </row>
    <row r="12" spans="1:12" ht="14.25" x14ac:dyDescent="0.2">
      <c r="A12" s="14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17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2" ht="14.25" x14ac:dyDescent="0.2">
      <c r="A16" s="14"/>
      <c r="B16" s="14"/>
      <c r="C16" s="14"/>
      <c r="D16" s="14"/>
      <c r="E16" s="21"/>
      <c r="F16" s="21"/>
      <c r="G16" s="72" t="s">
        <v>1158</v>
      </c>
      <c r="H16" s="72"/>
      <c r="I16" s="72" t="s">
        <v>1159</v>
      </c>
      <c r="J16" s="72"/>
      <c r="K16" s="14"/>
      <c r="L16" s="14"/>
    </row>
    <row r="17" spans="1:22" ht="15" x14ac:dyDescent="0.25">
      <c r="A17" s="14"/>
      <c r="B17" s="14"/>
      <c r="C17" s="78" t="s">
        <v>1160</v>
      </c>
      <c r="D17" s="78"/>
      <c r="E17" s="78"/>
      <c r="F17" s="78"/>
      <c r="G17" s="76">
        <f>SUM(O1:O722)/1000</f>
        <v>145.92260000000002</v>
      </c>
      <c r="H17" s="76"/>
      <c r="I17" s="76">
        <f>(Source!P483/1000)</f>
        <v>1147.28529</v>
      </c>
      <c r="J17" s="76"/>
      <c r="K17" s="77" t="s">
        <v>1161</v>
      </c>
      <c r="L17" s="77"/>
    </row>
    <row r="18" spans="1:22" ht="14.25" x14ac:dyDescent="0.2">
      <c r="A18" s="14"/>
      <c r="B18" s="14"/>
      <c r="C18" s="75" t="s">
        <v>1162</v>
      </c>
      <c r="D18" s="75"/>
      <c r="E18" s="75"/>
      <c r="F18" s="75"/>
      <c r="G18" s="76">
        <f>SUM(W1:W722)/1000</f>
        <v>107.68940999999994</v>
      </c>
      <c r="H18" s="76"/>
      <c r="I18" s="76">
        <f>(Source!P470)/1000</f>
        <v>717.64271999999994</v>
      </c>
      <c r="J18" s="76"/>
      <c r="K18" s="77" t="s">
        <v>1161</v>
      </c>
      <c r="L18" s="77"/>
    </row>
    <row r="19" spans="1:22" ht="14.25" x14ac:dyDescent="0.2">
      <c r="A19" s="14"/>
      <c r="B19" s="14"/>
      <c r="C19" s="75" t="s">
        <v>1163</v>
      </c>
      <c r="D19" s="75"/>
      <c r="E19" s="75"/>
      <c r="F19" s="75"/>
      <c r="G19" s="76">
        <f>SUM(X1:X722)/1000</f>
        <v>38.233190000000008</v>
      </c>
      <c r="H19" s="76"/>
      <c r="I19" s="76">
        <f>(Source!P471)/1000</f>
        <v>254.63295000000002</v>
      </c>
      <c r="J19" s="76"/>
      <c r="K19" s="77" t="s">
        <v>1161</v>
      </c>
      <c r="L19" s="77"/>
    </row>
    <row r="20" spans="1:22" ht="14.25" x14ac:dyDescent="0.2">
      <c r="A20" s="14"/>
      <c r="B20" s="14"/>
      <c r="C20" s="75" t="s">
        <v>1164</v>
      </c>
      <c r="D20" s="75"/>
      <c r="E20" s="75"/>
      <c r="F20" s="75"/>
      <c r="G20" s="76">
        <f>SUM(Y1:Y722)/1000</f>
        <v>0</v>
      </c>
      <c r="H20" s="76"/>
      <c r="I20" s="76">
        <f>(Source!P462)/1000</f>
        <v>0</v>
      </c>
      <c r="J20" s="76"/>
      <c r="K20" s="77" t="s">
        <v>1161</v>
      </c>
      <c r="L20" s="77"/>
    </row>
    <row r="21" spans="1:22" ht="14.25" x14ac:dyDescent="0.2">
      <c r="A21" s="14"/>
      <c r="B21" s="14"/>
      <c r="C21" s="75" t="s">
        <v>1165</v>
      </c>
      <c r="D21" s="75"/>
      <c r="E21" s="75"/>
      <c r="F21" s="75"/>
      <c r="G21" s="76">
        <f>SUM(Z1:Z722)/1000</f>
        <v>0</v>
      </c>
      <c r="H21" s="76"/>
      <c r="I21" s="76">
        <f>(Source!P472+Source!P473)/1000</f>
        <v>0</v>
      </c>
      <c r="J21" s="76"/>
      <c r="K21" s="77" t="s">
        <v>1161</v>
      </c>
      <c r="L21" s="77"/>
    </row>
    <row r="22" spans="1:22" ht="15" x14ac:dyDescent="0.25">
      <c r="A22" s="14"/>
      <c r="B22" s="14"/>
      <c r="C22" s="78" t="s">
        <v>1166</v>
      </c>
      <c r="D22" s="78"/>
      <c r="E22" s="78"/>
      <c r="F22" s="78"/>
      <c r="G22" s="76">
        <f>I22</f>
        <v>1763.2146966</v>
      </c>
      <c r="H22" s="76"/>
      <c r="I22" s="76">
        <f>(Source!P475+Source!P476)</f>
        <v>1763.2146966</v>
      </c>
      <c r="J22" s="76"/>
      <c r="K22" s="77" t="s">
        <v>1167</v>
      </c>
      <c r="L22" s="77"/>
    </row>
    <row r="23" spans="1:22" ht="15" x14ac:dyDescent="0.25">
      <c r="A23" s="14"/>
      <c r="B23" s="14"/>
      <c r="C23" s="78" t="s">
        <v>1168</v>
      </c>
      <c r="D23" s="78"/>
      <c r="E23" s="78"/>
      <c r="F23" s="78"/>
      <c r="G23" s="76">
        <f>SUM(R1:R722)/1000</f>
        <v>16.170970000000001</v>
      </c>
      <c r="H23" s="76"/>
      <c r="I23" s="76">
        <f>((Source!P468 + Source!P467)/1000)</f>
        <v>107.69841000000001</v>
      </c>
      <c r="J23" s="76"/>
      <c r="K23" s="77" t="s">
        <v>1161</v>
      </c>
      <c r="L23" s="77"/>
    </row>
    <row r="24" spans="1:22" ht="14.25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22" ht="14.25" x14ac:dyDescent="0.2">
      <c r="A25" s="79" t="s">
        <v>1181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</row>
    <row r="26" spans="1:22" ht="57" x14ac:dyDescent="0.2">
      <c r="A26" s="22" t="s">
        <v>1169</v>
      </c>
      <c r="B26" s="22" t="s">
        <v>1170</v>
      </c>
      <c r="C26" s="22" t="s">
        <v>1171</v>
      </c>
      <c r="D26" s="22" t="s">
        <v>1172</v>
      </c>
      <c r="E26" s="22" t="s">
        <v>1173</v>
      </c>
      <c r="F26" s="22" t="s">
        <v>1174</v>
      </c>
      <c r="G26" s="22" t="s">
        <v>1175</v>
      </c>
      <c r="H26" s="22" t="s">
        <v>1176</v>
      </c>
      <c r="I26" s="22" t="s">
        <v>1177</v>
      </c>
      <c r="J26" s="22" t="s">
        <v>1178</v>
      </c>
      <c r="K26" s="22" t="s">
        <v>1179</v>
      </c>
      <c r="L26" s="22" t="s">
        <v>1180</v>
      </c>
    </row>
    <row r="27" spans="1:22" ht="14.25" x14ac:dyDescent="0.2">
      <c r="A27" s="23">
        <v>1</v>
      </c>
      <c r="B27" s="23">
        <v>2</v>
      </c>
      <c r="C27" s="23">
        <v>3</v>
      </c>
      <c r="D27" s="23">
        <v>4</v>
      </c>
      <c r="E27" s="23">
        <v>5</v>
      </c>
      <c r="F27" s="23">
        <v>6</v>
      </c>
      <c r="G27" s="23">
        <v>7</v>
      </c>
      <c r="H27" s="23">
        <v>8</v>
      </c>
      <c r="I27" s="23">
        <v>9</v>
      </c>
      <c r="J27" s="23">
        <v>10</v>
      </c>
      <c r="K27" s="23">
        <v>11</v>
      </c>
      <c r="L27" s="24">
        <v>12</v>
      </c>
    </row>
    <row r="28" spans="1:22" ht="16.5" x14ac:dyDescent="0.25">
      <c r="A28" s="84" t="str">
        <f>CONCATENATE("Раздел: ",IF(Source!G24&lt;&gt;"Новый раздел", Source!G24, ""))</f>
        <v>Раздел: Раздел 1 Общестроительные работы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</row>
    <row r="29" spans="1:22" ht="28.5" x14ac:dyDescent="0.2">
      <c r="A29" s="50" t="str">
        <f>Source!E29</f>
        <v>1</v>
      </c>
      <c r="B29" s="51" t="str">
        <f>Source!F29</f>
        <v>46-04-012-03</v>
      </c>
      <c r="C29" s="51" t="str">
        <f>Source!G29</f>
        <v>Разборка деревянных заполнений проемов дверных и воротных</v>
      </c>
      <c r="D29" s="32" t="str">
        <f>Source!H29</f>
        <v>100 м2</v>
      </c>
      <c r="E29" s="13">
        <f>Source!I29</f>
        <v>9.1649999999999995E-2</v>
      </c>
      <c r="F29" s="33">
        <f>Source!AL29+Source!AM29+Source!AO29</f>
        <v>1082.58</v>
      </c>
      <c r="G29" s="34"/>
      <c r="H29" s="35"/>
      <c r="I29" s="34" t="str">
        <f>Source!BO29</f>
        <v/>
      </c>
      <c r="J29" s="34"/>
      <c r="K29" s="35"/>
      <c r="L29" s="36"/>
      <c r="S29">
        <f>ROUND((Source!FX29/100)*((ROUND(Source!AF29*Source!I29, 2)+ROUND(Source!AE29*Source!I29, 2))), 2)</f>
        <v>85.75</v>
      </c>
      <c r="T29">
        <f>Source!X29</f>
        <v>571.12</v>
      </c>
      <c r="U29">
        <f>ROUND((Source!FY29/100)*((ROUND(Source!AF29*Source!I29, 2)+ROUND(Source!AE29*Source!I29, 2))), 2)</f>
        <v>51.54</v>
      </c>
      <c r="V29">
        <f>Source!Y29</f>
        <v>346.13</v>
      </c>
    </row>
    <row r="30" spans="1:22" x14ac:dyDescent="0.2">
      <c r="C30" s="27" t="str">
        <f>"Объем: "&amp;Source!I29&amp;"=9,165/"&amp;"100"</f>
        <v>Объем: 0,09165=9,165/100</v>
      </c>
    </row>
    <row r="31" spans="1:22" ht="14.25" x14ac:dyDescent="0.2">
      <c r="A31" s="50"/>
      <c r="B31" s="51"/>
      <c r="C31" s="51" t="s">
        <v>1182</v>
      </c>
      <c r="D31" s="32"/>
      <c r="E31" s="13"/>
      <c r="F31" s="33">
        <f>Source!AO29</f>
        <v>840.63</v>
      </c>
      <c r="G31" s="34" t="str">
        <f>Source!DG29</f>
        <v/>
      </c>
      <c r="H31" s="35">
        <f>ROUND(Source!AF29*Source!I29, 2)</f>
        <v>77.040000000000006</v>
      </c>
      <c r="I31" s="34"/>
      <c r="J31" s="34">
        <f>IF(Source!BA29&lt;&gt; 0, Source!BA29, 1)</f>
        <v>6.66</v>
      </c>
      <c r="K31" s="35">
        <f>Source!S29</f>
        <v>513.11</v>
      </c>
      <c r="L31" s="36"/>
      <c r="R31">
        <f>H31</f>
        <v>77.040000000000006</v>
      </c>
    </row>
    <row r="32" spans="1:22" ht="14.25" x14ac:dyDescent="0.2">
      <c r="A32" s="50"/>
      <c r="B32" s="51"/>
      <c r="C32" s="51" t="s">
        <v>318</v>
      </c>
      <c r="D32" s="32"/>
      <c r="E32" s="13"/>
      <c r="F32" s="33">
        <f>Source!AM29</f>
        <v>241.95</v>
      </c>
      <c r="G32" s="34" t="str">
        <f>Source!DE29</f>
        <v/>
      </c>
      <c r="H32" s="35">
        <f>ROUND(Source!AD29*Source!I29, 2)</f>
        <v>22.17</v>
      </c>
      <c r="I32" s="34"/>
      <c r="J32" s="34">
        <f>IF(Source!BB29&lt;&gt; 0, Source!BB29, 1)</f>
        <v>6.66</v>
      </c>
      <c r="K32" s="35">
        <f>Source!Q29</f>
        <v>147.68</v>
      </c>
      <c r="L32" s="36"/>
    </row>
    <row r="33" spans="1:26" ht="14.25" x14ac:dyDescent="0.2">
      <c r="A33" s="50"/>
      <c r="B33" s="51"/>
      <c r="C33" s="51" t="s">
        <v>1183</v>
      </c>
      <c r="D33" s="32"/>
      <c r="E33" s="13"/>
      <c r="F33" s="33">
        <f>Source!AN29</f>
        <v>104.49</v>
      </c>
      <c r="G33" s="34" t="str">
        <f>Source!DF29</f>
        <v/>
      </c>
      <c r="H33" s="37">
        <f>ROUND(Source!AE29*Source!I29, 2)</f>
        <v>9.58</v>
      </c>
      <c r="I33" s="34"/>
      <c r="J33" s="34">
        <f>IF(Source!BS29&lt;&gt; 0, Source!BS29, 1)</f>
        <v>6.66</v>
      </c>
      <c r="K33" s="37">
        <f>Source!R29</f>
        <v>63.78</v>
      </c>
      <c r="L33" s="36"/>
      <c r="R33">
        <f>H33</f>
        <v>9.58</v>
      </c>
    </row>
    <row r="34" spans="1:26" ht="14.25" x14ac:dyDescent="0.2">
      <c r="A34" s="50"/>
      <c r="B34" s="51"/>
      <c r="C34" s="51" t="s">
        <v>1184</v>
      </c>
      <c r="D34" s="32" t="s">
        <v>1185</v>
      </c>
      <c r="E34" s="13">
        <f>Source!BZ29</f>
        <v>110</v>
      </c>
      <c r="F34" s="74" t="str">
        <f>CONCATENATE(" )", Source!DL29, Source!FT29, "=", Source!FX29)</f>
        <v xml:space="preserve"> )*0,9=99</v>
      </c>
      <c r="G34" s="80"/>
      <c r="H34" s="35">
        <f>SUM(S29:S36)</f>
        <v>85.75</v>
      </c>
      <c r="I34" s="38"/>
      <c r="J34" s="30">
        <f>Source!AT29</f>
        <v>99</v>
      </c>
      <c r="K34" s="35">
        <f>SUM(T29:T36)</f>
        <v>571.12</v>
      </c>
      <c r="L34" s="36"/>
    </row>
    <row r="35" spans="1:26" ht="14.25" x14ac:dyDescent="0.2">
      <c r="A35" s="50"/>
      <c r="B35" s="51"/>
      <c r="C35" s="51" t="s">
        <v>1186</v>
      </c>
      <c r="D35" s="32" t="s">
        <v>1185</v>
      </c>
      <c r="E35" s="13">
        <f>Source!CA29</f>
        <v>70</v>
      </c>
      <c r="F35" s="74" t="str">
        <f>CONCATENATE(" )", Source!DM29, Source!FU29, "=", Source!FY29)</f>
        <v xml:space="preserve"> )*0,85=59,5</v>
      </c>
      <c r="G35" s="80"/>
      <c r="H35" s="35">
        <f>SUM(U29:U36)</f>
        <v>51.54</v>
      </c>
      <c r="I35" s="38"/>
      <c r="J35" s="30">
        <f>Source!AU29</f>
        <v>60</v>
      </c>
      <c r="K35" s="35">
        <f>SUM(V29:V36)</f>
        <v>346.13</v>
      </c>
      <c r="L35" s="36"/>
    </row>
    <row r="36" spans="1:26" ht="14.25" x14ac:dyDescent="0.2">
      <c r="A36" s="52"/>
      <c r="B36" s="53"/>
      <c r="C36" s="53" t="s">
        <v>1187</v>
      </c>
      <c r="D36" s="39" t="s">
        <v>1188</v>
      </c>
      <c r="E36" s="40">
        <f>Source!AQ29</f>
        <v>103.91</v>
      </c>
      <c r="F36" s="41"/>
      <c r="G36" s="42" t="str">
        <f>Source!DI29</f>
        <v/>
      </c>
      <c r="H36" s="43"/>
      <c r="I36" s="42"/>
      <c r="J36" s="42"/>
      <c r="K36" s="43"/>
      <c r="L36" s="44">
        <f>Source!U29</f>
        <v>9.5233514999999986</v>
      </c>
    </row>
    <row r="37" spans="1:26" ht="15" x14ac:dyDescent="0.25">
      <c r="G37" s="81">
        <f>H31+H32+H34+H35</f>
        <v>236.5</v>
      </c>
      <c r="H37" s="81"/>
      <c r="J37" s="81">
        <f>K31+K32+K34+K35</f>
        <v>1578.04</v>
      </c>
      <c r="K37" s="81"/>
      <c r="L37" s="45">
        <f>Source!U29</f>
        <v>9.5233514999999986</v>
      </c>
      <c r="O37" s="28">
        <f>G37</f>
        <v>236.5</v>
      </c>
      <c r="P37" s="28">
        <f>J37</f>
        <v>1578.04</v>
      </c>
      <c r="Q37" s="28">
        <f>L37</f>
        <v>9.5233514999999986</v>
      </c>
      <c r="W37">
        <f>IF(Source!BI29&lt;=1,H31+H32+H34+H35, 0)</f>
        <v>236.5</v>
      </c>
      <c r="X37">
        <f>IF(Source!BI29=2,H31+H32+H34+H35, 0)</f>
        <v>0</v>
      </c>
      <c r="Y37">
        <f>IF(Source!BI29=3,H31+H32+H34+H35, 0)</f>
        <v>0</v>
      </c>
      <c r="Z37">
        <f>IF(Source!BI29=4,H31+H32+H34+H35, 0)</f>
        <v>0</v>
      </c>
    </row>
    <row r="38" spans="1:26" ht="42.75" x14ac:dyDescent="0.2">
      <c r="A38" s="50" t="str">
        <f>Source!E31</f>
        <v>2</v>
      </c>
      <c r="B38" s="51" t="str">
        <f>Source!F31</f>
        <v>09-03-046-01</v>
      </c>
      <c r="C38" s="51" t="str">
        <f>Source!G31</f>
        <v>Демонтаж: Монтаж перегородок из алюминиевых сплавов сборно-разборных с остеклением</v>
      </c>
      <c r="D38" s="32" t="str">
        <f>Source!H31</f>
        <v>100 м2</v>
      </c>
      <c r="E38" s="13">
        <f>Source!I31</f>
        <v>0.13730000000000001</v>
      </c>
      <c r="F38" s="33">
        <f>Source!AL31+Source!AM31+Source!AO31</f>
        <v>4111.26</v>
      </c>
      <c r="G38" s="34"/>
      <c r="H38" s="35"/>
      <c r="I38" s="34" t="str">
        <f>Source!BO31</f>
        <v/>
      </c>
      <c r="J38" s="34"/>
      <c r="K38" s="35"/>
      <c r="L38" s="36"/>
      <c r="S38">
        <f>ROUND((Source!FX31/100)*((ROUND(Source!AF31*Source!I31, 2)+ROUND(Source!AE31*Source!I31, 2))), 2)</f>
        <v>256.95999999999998</v>
      </c>
      <c r="T38">
        <f>Source!X31</f>
        <v>1711.3</v>
      </c>
      <c r="U38">
        <f>ROUND((Source!FY31/100)*((ROUND(Source!AF31*Source!I31, 2)+ROUND(Source!AE31*Source!I31, 2))), 2)</f>
        <v>229.2</v>
      </c>
      <c r="V38">
        <f>Source!Y31</f>
        <v>1521.15</v>
      </c>
    </row>
    <row r="39" spans="1:26" x14ac:dyDescent="0.2">
      <c r="C39" s="27" t="str">
        <f>"Объем: "&amp;Source!I31&amp;"=13,73/"&amp;"100"</f>
        <v>Объем: 0,1373=13,73/100</v>
      </c>
    </row>
    <row r="40" spans="1:26" ht="14.25" x14ac:dyDescent="0.2">
      <c r="A40" s="50"/>
      <c r="B40" s="51"/>
      <c r="C40" s="51" t="s">
        <v>1182</v>
      </c>
      <c r="D40" s="32"/>
      <c r="E40" s="13"/>
      <c r="F40" s="33">
        <f>Source!AO31</f>
        <v>3267.69</v>
      </c>
      <c r="G40" s="34" t="str">
        <f>Source!DG31</f>
        <v>)*0,7</v>
      </c>
      <c r="H40" s="35">
        <f>ROUND(Source!AF31*Source!I31, 2)</f>
        <v>314.06</v>
      </c>
      <c r="I40" s="34"/>
      <c r="J40" s="34">
        <f>IF(Source!BA31&lt;&gt; 0, Source!BA31, 1)</f>
        <v>6.66</v>
      </c>
      <c r="K40" s="35">
        <f>Source!S31</f>
        <v>2091.62</v>
      </c>
      <c r="L40" s="36"/>
      <c r="R40">
        <f>H40</f>
        <v>314.06</v>
      </c>
    </row>
    <row r="41" spans="1:26" ht="14.25" x14ac:dyDescent="0.2">
      <c r="A41" s="50"/>
      <c r="B41" s="51"/>
      <c r="C41" s="51" t="s">
        <v>318</v>
      </c>
      <c r="D41" s="32"/>
      <c r="E41" s="13"/>
      <c r="F41" s="33">
        <f>Source!AM31</f>
        <v>567.69000000000005</v>
      </c>
      <c r="G41" s="34" t="str">
        <f>Source!DE31</f>
        <v>)*0,7</v>
      </c>
      <c r="H41" s="35">
        <f>ROUND(Source!AD31*Source!I31, 2)</f>
        <v>54.56</v>
      </c>
      <c r="I41" s="34"/>
      <c r="J41" s="34">
        <f>IF(Source!BB31&lt;&gt; 0, Source!BB31, 1)</f>
        <v>6.66</v>
      </c>
      <c r="K41" s="35">
        <f>Source!Q31</f>
        <v>363.37</v>
      </c>
      <c r="L41" s="36"/>
    </row>
    <row r="42" spans="1:26" ht="14.25" x14ac:dyDescent="0.2">
      <c r="A42" s="50"/>
      <c r="B42" s="51"/>
      <c r="C42" s="51" t="s">
        <v>1183</v>
      </c>
      <c r="D42" s="32"/>
      <c r="E42" s="13"/>
      <c r="F42" s="33">
        <f>Source!AN31</f>
        <v>32.950000000000003</v>
      </c>
      <c r="G42" s="34" t="str">
        <f>Source!DF31</f>
        <v>)*0,7</v>
      </c>
      <c r="H42" s="37">
        <f>ROUND(Source!AE31*Source!I31, 2)</f>
        <v>3.17</v>
      </c>
      <c r="I42" s="34"/>
      <c r="J42" s="34">
        <f>IF(Source!BS31&lt;&gt; 0, Source!BS31, 1)</f>
        <v>6.66</v>
      </c>
      <c r="K42" s="37">
        <f>Source!R31</f>
        <v>21.09</v>
      </c>
      <c r="L42" s="36"/>
      <c r="R42">
        <f>H42</f>
        <v>3.17</v>
      </c>
    </row>
    <row r="43" spans="1:26" ht="14.25" x14ac:dyDescent="0.2">
      <c r="A43" s="50"/>
      <c r="B43" s="51"/>
      <c r="C43" s="51" t="s">
        <v>1184</v>
      </c>
      <c r="D43" s="32" t="s">
        <v>1185</v>
      </c>
      <c r="E43" s="13">
        <f>Source!BZ31</f>
        <v>90</v>
      </c>
      <c r="F43" s="74" t="str">
        <f>CONCATENATE(" )", Source!DL31, Source!FT31, "=", Source!FX31)</f>
        <v xml:space="preserve"> )*0,9=81</v>
      </c>
      <c r="G43" s="80"/>
      <c r="H43" s="35">
        <f>SUM(S38:S45)</f>
        <v>256.95999999999998</v>
      </c>
      <c r="I43" s="38"/>
      <c r="J43" s="30">
        <f>Source!AT31</f>
        <v>81</v>
      </c>
      <c r="K43" s="35">
        <f>SUM(T38:T45)</f>
        <v>1711.3</v>
      </c>
      <c r="L43" s="36"/>
    </row>
    <row r="44" spans="1:26" ht="14.25" x14ac:dyDescent="0.2">
      <c r="A44" s="50"/>
      <c r="B44" s="51"/>
      <c r="C44" s="51" t="s">
        <v>1186</v>
      </c>
      <c r="D44" s="32" t="s">
        <v>1185</v>
      </c>
      <c r="E44" s="13">
        <f>Source!CA31</f>
        <v>85</v>
      </c>
      <c r="F44" s="74" t="str">
        <f>CONCATENATE(" )", Source!DM31, Source!FU31, "=", Source!FY31)</f>
        <v xml:space="preserve"> )*0,85=72,25</v>
      </c>
      <c r="G44" s="80"/>
      <c r="H44" s="35">
        <f>SUM(U38:U45)</f>
        <v>229.2</v>
      </c>
      <c r="I44" s="38"/>
      <c r="J44" s="30">
        <f>Source!AU31</f>
        <v>72</v>
      </c>
      <c r="K44" s="35">
        <f>SUM(V38:V45)</f>
        <v>1521.15</v>
      </c>
      <c r="L44" s="36"/>
    </row>
    <row r="45" spans="1:26" ht="14.25" x14ac:dyDescent="0.2">
      <c r="A45" s="52"/>
      <c r="B45" s="53"/>
      <c r="C45" s="53" t="s">
        <v>1187</v>
      </c>
      <c r="D45" s="39" t="s">
        <v>1188</v>
      </c>
      <c r="E45" s="40">
        <f>Source!AQ31</f>
        <v>324.82</v>
      </c>
      <c r="F45" s="41"/>
      <c r="G45" s="42" t="str">
        <f>Source!DI31</f>
        <v>)*0,7</v>
      </c>
      <c r="H45" s="43"/>
      <c r="I45" s="42"/>
      <c r="J45" s="42"/>
      <c r="K45" s="43"/>
      <c r="L45" s="44">
        <f>Source!U31</f>
        <v>31.218450199999996</v>
      </c>
    </row>
    <row r="46" spans="1:26" ht="15" x14ac:dyDescent="0.25">
      <c r="G46" s="81">
        <f>H40+H41+H43+H44</f>
        <v>854.78</v>
      </c>
      <c r="H46" s="81"/>
      <c r="J46" s="81">
        <f>K40+K41+K43+K44</f>
        <v>5687.4400000000005</v>
      </c>
      <c r="K46" s="81"/>
      <c r="L46" s="45">
        <f>Source!U31</f>
        <v>31.218450199999996</v>
      </c>
      <c r="O46" s="28">
        <f>G46</f>
        <v>854.78</v>
      </c>
      <c r="P46" s="28">
        <f>J46</f>
        <v>5687.4400000000005</v>
      </c>
      <c r="Q46" s="28">
        <f>L46</f>
        <v>31.218450199999996</v>
      </c>
      <c r="W46">
        <f>IF(Source!BI31&lt;=1,H40+H41+H43+H44, 0)</f>
        <v>854.78</v>
      </c>
      <c r="X46">
        <f>IF(Source!BI31=2,H40+H41+H43+H44, 0)</f>
        <v>0</v>
      </c>
      <c r="Y46">
        <f>IF(Source!BI31=3,H40+H41+H43+H44, 0)</f>
        <v>0</v>
      </c>
      <c r="Z46">
        <f>IF(Source!BI31=4,H40+H41+H43+H44, 0)</f>
        <v>0</v>
      </c>
    </row>
    <row r="47" spans="1:26" ht="28.5" x14ac:dyDescent="0.2">
      <c r="A47" s="50" t="str">
        <f>Source!E33</f>
        <v>3</v>
      </c>
      <c r="B47" s="51" t="str">
        <f>Source!F33</f>
        <v>55-5-1</v>
      </c>
      <c r="C47" s="51" t="str">
        <f>Source!G33</f>
        <v>Разборка кирпичных перегородок на отдельные кирпичи</v>
      </c>
      <c r="D47" s="32" t="str">
        <f>Source!H33</f>
        <v>100 м2</v>
      </c>
      <c r="E47" s="13">
        <f>Source!I33</f>
        <v>8.3199999999999996E-2</v>
      </c>
      <c r="F47" s="33">
        <f>Source!AL33+Source!AM33+Source!AO33</f>
        <v>1443.4</v>
      </c>
      <c r="G47" s="34"/>
      <c r="H47" s="35"/>
      <c r="I47" s="34" t="str">
        <f>Source!BO33</f>
        <v/>
      </c>
      <c r="J47" s="34"/>
      <c r="K47" s="35"/>
      <c r="L47" s="36"/>
      <c r="S47">
        <f>ROUND((Source!FX33/100)*((ROUND(Source!AF33*Source!I33, 2)+ROUND(Source!AE33*Source!I33, 2))), 2)</f>
        <v>89.19</v>
      </c>
      <c r="T47">
        <f>Source!X33</f>
        <v>593.98</v>
      </c>
      <c r="U47">
        <f>ROUND((Source!FY33/100)*((ROUND(Source!AF33*Source!I33, 2)+ROUND(Source!AE33*Source!I33, 2))), 2)</f>
        <v>65.14</v>
      </c>
      <c r="V47">
        <f>Source!Y33</f>
        <v>433.8</v>
      </c>
    </row>
    <row r="48" spans="1:26" x14ac:dyDescent="0.2">
      <c r="C48" s="27" t="str">
        <f>"Объем: "&amp;Source!I33&amp;"=8,32/"&amp;"100"</f>
        <v>Объем: 0,0832=8,32/100</v>
      </c>
    </row>
    <row r="49" spans="1:26" ht="14.25" x14ac:dyDescent="0.2">
      <c r="A49" s="50"/>
      <c r="B49" s="51"/>
      <c r="C49" s="51" t="s">
        <v>1182</v>
      </c>
      <c r="D49" s="32"/>
      <c r="E49" s="13"/>
      <c r="F49" s="33">
        <f>Source!AO33</f>
        <v>1204.44</v>
      </c>
      <c r="G49" s="34" t="str">
        <f>Source!DG33</f>
        <v/>
      </c>
      <c r="H49" s="35">
        <f>ROUND(Source!AF33*Source!I33, 2)</f>
        <v>100.21</v>
      </c>
      <c r="I49" s="34"/>
      <c r="J49" s="34">
        <f>IF(Source!BA33&lt;&gt; 0, Source!BA33, 1)</f>
        <v>6.66</v>
      </c>
      <c r="K49" s="35">
        <f>Source!S33</f>
        <v>667.39</v>
      </c>
      <c r="L49" s="36"/>
      <c r="R49">
        <f>H49</f>
        <v>100.21</v>
      </c>
    </row>
    <row r="50" spans="1:26" ht="14.25" x14ac:dyDescent="0.2">
      <c r="A50" s="50"/>
      <c r="B50" s="51"/>
      <c r="C50" s="51" t="s">
        <v>318</v>
      </c>
      <c r="D50" s="32"/>
      <c r="E50" s="13"/>
      <c r="F50" s="33">
        <f>Source!AM33</f>
        <v>238.96</v>
      </c>
      <c r="G50" s="34" t="str">
        <f>Source!DE33</f>
        <v/>
      </c>
      <c r="H50" s="35">
        <f>ROUND(Source!AD33*Source!I33, 2)</f>
        <v>19.88</v>
      </c>
      <c r="I50" s="34"/>
      <c r="J50" s="34">
        <f>IF(Source!BB33&lt;&gt; 0, Source!BB33, 1)</f>
        <v>6.66</v>
      </c>
      <c r="K50" s="35">
        <f>Source!Q33</f>
        <v>132.41</v>
      </c>
      <c r="L50" s="36"/>
    </row>
    <row r="51" spans="1:26" ht="14.25" x14ac:dyDescent="0.2">
      <c r="A51" s="50"/>
      <c r="B51" s="51"/>
      <c r="C51" s="51" t="s">
        <v>1184</v>
      </c>
      <c r="D51" s="32" t="s">
        <v>1185</v>
      </c>
      <c r="E51" s="13">
        <f>Source!BZ33</f>
        <v>89</v>
      </c>
      <c r="F51" s="54"/>
      <c r="G51" s="34"/>
      <c r="H51" s="35">
        <f>SUM(S47:S53)</f>
        <v>89.19</v>
      </c>
      <c r="I51" s="38"/>
      <c r="J51" s="30">
        <f>Source!AT33</f>
        <v>89</v>
      </c>
      <c r="K51" s="35">
        <f>SUM(T47:T53)</f>
        <v>593.98</v>
      </c>
      <c r="L51" s="36"/>
    </row>
    <row r="52" spans="1:26" ht="14.25" x14ac:dyDescent="0.2">
      <c r="A52" s="50"/>
      <c r="B52" s="51"/>
      <c r="C52" s="51" t="s">
        <v>1186</v>
      </c>
      <c r="D52" s="32" t="s">
        <v>1185</v>
      </c>
      <c r="E52" s="13">
        <f>Source!CA33</f>
        <v>65</v>
      </c>
      <c r="F52" s="54"/>
      <c r="G52" s="34"/>
      <c r="H52" s="35">
        <f>SUM(U47:U53)</f>
        <v>65.14</v>
      </c>
      <c r="I52" s="38"/>
      <c r="J52" s="30">
        <f>Source!AU33</f>
        <v>65</v>
      </c>
      <c r="K52" s="35">
        <f>SUM(V47:V53)</f>
        <v>433.8</v>
      </c>
      <c r="L52" s="36"/>
    </row>
    <row r="53" spans="1:26" ht="14.25" x14ac:dyDescent="0.2">
      <c r="A53" s="52"/>
      <c r="B53" s="53"/>
      <c r="C53" s="53" t="s">
        <v>1187</v>
      </c>
      <c r="D53" s="39" t="s">
        <v>1188</v>
      </c>
      <c r="E53" s="40">
        <f>Source!AQ33</f>
        <v>141.19999999999999</v>
      </c>
      <c r="F53" s="41"/>
      <c r="G53" s="42" t="str">
        <f>Source!DI33</f>
        <v/>
      </c>
      <c r="H53" s="43"/>
      <c r="I53" s="42"/>
      <c r="J53" s="42"/>
      <c r="K53" s="43"/>
      <c r="L53" s="44">
        <f>Source!U33</f>
        <v>11.747839999999998</v>
      </c>
    </row>
    <row r="54" spans="1:26" ht="15" x14ac:dyDescent="0.25">
      <c r="G54" s="81">
        <f>H49+H50+H51+H52</f>
        <v>274.41999999999996</v>
      </c>
      <c r="H54" s="81"/>
      <c r="J54" s="81">
        <f>K49+K50+K51+K52</f>
        <v>1827.58</v>
      </c>
      <c r="K54" s="81"/>
      <c r="L54" s="45">
        <f>Source!U33</f>
        <v>11.747839999999998</v>
      </c>
      <c r="O54" s="28">
        <f>G54</f>
        <v>274.41999999999996</v>
      </c>
      <c r="P54" s="28">
        <f>J54</f>
        <v>1827.58</v>
      </c>
      <c r="Q54" s="28">
        <f>L54</f>
        <v>11.747839999999998</v>
      </c>
      <c r="W54">
        <f>IF(Source!BI33&lt;=1,H49+H50+H51+H52, 0)</f>
        <v>274.41999999999996</v>
      </c>
      <c r="X54">
        <f>IF(Source!BI33=2,H49+H50+H51+H52, 0)</f>
        <v>0</v>
      </c>
      <c r="Y54">
        <f>IF(Source!BI33=3,H49+H50+H51+H52, 0)</f>
        <v>0</v>
      </c>
      <c r="Z54">
        <f>IF(Source!BI33=4,H49+H50+H51+H52, 0)</f>
        <v>0</v>
      </c>
    </row>
    <row r="55" spans="1:26" ht="28.5" x14ac:dyDescent="0.2">
      <c r="A55" s="50" t="str">
        <f>Source!E35</f>
        <v>4</v>
      </c>
      <c r="B55" s="51" t="str">
        <f>Source!F35</f>
        <v>46-04-009-01</v>
      </c>
      <c r="C55" s="51" t="str">
        <f>Source!G35</f>
        <v>Разборка бетонных оснований</v>
      </c>
      <c r="D55" s="32" t="str">
        <f>Source!H35</f>
        <v>м3</v>
      </c>
      <c r="E55" s="13">
        <f>Source!I35</f>
        <v>1.51</v>
      </c>
      <c r="F55" s="33">
        <f>Source!AL35+Source!AM35+Source!AO35</f>
        <v>161.37</v>
      </c>
      <c r="G55" s="34"/>
      <c r="H55" s="35"/>
      <c r="I55" s="34" t="str">
        <f>Source!BO35</f>
        <v/>
      </c>
      <c r="J55" s="34"/>
      <c r="K55" s="35"/>
      <c r="L55" s="36"/>
      <c r="S55">
        <f>ROUND((Source!FX35/100)*((ROUND(Source!AF35*Source!I35, 2)+ROUND(Source!AE35*Source!I35, 2))), 2)</f>
        <v>121.09</v>
      </c>
      <c r="T55">
        <f>Source!X35</f>
        <v>806.43</v>
      </c>
      <c r="U55">
        <f>ROUND((Source!FY35/100)*((ROUND(Source!AF35*Source!I35, 2)+ROUND(Source!AE35*Source!I35, 2))), 2)</f>
        <v>72.77</v>
      </c>
      <c r="V55">
        <f>Source!Y35</f>
        <v>488.75</v>
      </c>
    </row>
    <row r="56" spans="1:26" ht="14.25" x14ac:dyDescent="0.2">
      <c r="A56" s="50"/>
      <c r="B56" s="51"/>
      <c r="C56" s="51" t="s">
        <v>1182</v>
      </c>
      <c r="D56" s="32"/>
      <c r="E56" s="13"/>
      <c r="F56" s="33">
        <f>Source!AO35</f>
        <v>81</v>
      </c>
      <c r="G56" s="34" t="str">
        <f>Source!DG35</f>
        <v/>
      </c>
      <c r="H56" s="35">
        <f>ROUND(Source!AF35*Source!I35, 2)</f>
        <v>122.31</v>
      </c>
      <c r="I56" s="34"/>
      <c r="J56" s="34">
        <f>IF(Source!BA35&lt;&gt; 0, Source!BA35, 1)</f>
        <v>6.66</v>
      </c>
      <c r="K56" s="35">
        <f>Source!S35</f>
        <v>814.58</v>
      </c>
      <c r="L56" s="36"/>
      <c r="R56">
        <f>H56</f>
        <v>122.31</v>
      </c>
    </row>
    <row r="57" spans="1:26" ht="14.25" x14ac:dyDescent="0.2">
      <c r="A57" s="50"/>
      <c r="B57" s="51"/>
      <c r="C57" s="51" t="s">
        <v>318</v>
      </c>
      <c r="D57" s="32"/>
      <c r="E57" s="13"/>
      <c r="F57" s="33">
        <f>Source!AM35</f>
        <v>80.37</v>
      </c>
      <c r="G57" s="34" t="str">
        <f>Source!DE35</f>
        <v/>
      </c>
      <c r="H57" s="35">
        <f>ROUND(Source!AD35*Source!I35, 2)</f>
        <v>121.36</v>
      </c>
      <c r="I57" s="34"/>
      <c r="J57" s="34">
        <f>IF(Source!BB35&lt;&gt; 0, Source!BB35, 1)</f>
        <v>6.66</v>
      </c>
      <c r="K57" s="35">
        <f>Source!Q35</f>
        <v>808.25</v>
      </c>
      <c r="L57" s="36"/>
    </row>
    <row r="58" spans="1:26" ht="14.25" x14ac:dyDescent="0.2">
      <c r="A58" s="50"/>
      <c r="B58" s="51"/>
      <c r="C58" s="51" t="s">
        <v>1184</v>
      </c>
      <c r="D58" s="32" t="s">
        <v>1185</v>
      </c>
      <c r="E58" s="13">
        <f>Source!BZ35</f>
        <v>110</v>
      </c>
      <c r="F58" s="74" t="str">
        <f>CONCATENATE(" )", Source!DL35, Source!FT35, "=", Source!FX35)</f>
        <v xml:space="preserve"> )*0,9=99</v>
      </c>
      <c r="G58" s="80"/>
      <c r="H58" s="35">
        <f>SUM(S55:S60)</f>
        <v>121.09</v>
      </c>
      <c r="I58" s="38"/>
      <c r="J58" s="30">
        <f>Source!AT35</f>
        <v>99</v>
      </c>
      <c r="K58" s="35">
        <f>SUM(T55:T60)</f>
        <v>806.43</v>
      </c>
      <c r="L58" s="36"/>
    </row>
    <row r="59" spans="1:26" ht="14.25" x14ac:dyDescent="0.2">
      <c r="A59" s="50"/>
      <c r="B59" s="51"/>
      <c r="C59" s="51" t="s">
        <v>1186</v>
      </c>
      <c r="D59" s="32" t="s">
        <v>1185</v>
      </c>
      <c r="E59" s="13">
        <f>Source!CA35</f>
        <v>70</v>
      </c>
      <c r="F59" s="74" t="str">
        <f>CONCATENATE(" )", Source!DM35, Source!FU35, "=", Source!FY35)</f>
        <v xml:space="preserve"> )*0,85=59,5</v>
      </c>
      <c r="G59" s="80"/>
      <c r="H59" s="35">
        <f>SUM(U55:U60)</f>
        <v>72.77</v>
      </c>
      <c r="I59" s="38"/>
      <c r="J59" s="30">
        <f>Source!AU35</f>
        <v>60</v>
      </c>
      <c r="K59" s="35">
        <f>SUM(V55:V60)</f>
        <v>488.75</v>
      </c>
      <c r="L59" s="36"/>
    </row>
    <row r="60" spans="1:26" ht="14.25" x14ac:dyDescent="0.2">
      <c r="A60" s="52"/>
      <c r="B60" s="53"/>
      <c r="C60" s="53" t="s">
        <v>1187</v>
      </c>
      <c r="D60" s="39" t="s">
        <v>1188</v>
      </c>
      <c r="E60" s="40">
        <f>Source!AQ35</f>
        <v>8.93</v>
      </c>
      <c r="F60" s="41"/>
      <c r="G60" s="42" t="str">
        <f>Source!DI35</f>
        <v/>
      </c>
      <c r="H60" s="43"/>
      <c r="I60" s="42"/>
      <c r="J60" s="42"/>
      <c r="K60" s="43"/>
      <c r="L60" s="44">
        <f>Source!U35</f>
        <v>13.484299999999999</v>
      </c>
    </row>
    <row r="61" spans="1:26" ht="15" x14ac:dyDescent="0.25">
      <c r="G61" s="81">
        <f>H56+H57+H58+H59</f>
        <v>437.53</v>
      </c>
      <c r="H61" s="81"/>
      <c r="J61" s="81">
        <f>K56+K57+K58+K59</f>
        <v>2918.0099999999998</v>
      </c>
      <c r="K61" s="81"/>
      <c r="L61" s="45">
        <f>Source!U35</f>
        <v>13.484299999999999</v>
      </c>
      <c r="O61" s="28">
        <f>G61</f>
        <v>437.53</v>
      </c>
      <c r="P61" s="28">
        <f>J61</f>
        <v>2918.0099999999998</v>
      </c>
      <c r="Q61" s="28">
        <f>L61</f>
        <v>13.484299999999999</v>
      </c>
      <c r="W61">
        <f>IF(Source!BI35&lt;=1,H56+H57+H58+H59, 0)</f>
        <v>437.53</v>
      </c>
      <c r="X61">
        <f>IF(Source!BI35=2,H56+H57+H58+H59, 0)</f>
        <v>0</v>
      </c>
      <c r="Y61">
        <f>IF(Source!BI35=3,H56+H57+H58+H59, 0)</f>
        <v>0</v>
      </c>
      <c r="Z61">
        <f>IF(Source!BI35=4,H56+H57+H58+H59, 0)</f>
        <v>0</v>
      </c>
    </row>
    <row r="62" spans="1:26" ht="28.5" x14ac:dyDescent="0.2">
      <c r="A62" s="50" t="str">
        <f>Source!E37</f>
        <v>5</v>
      </c>
      <c r="B62" s="51" t="str">
        <f>Source!F37</f>
        <v>46-04-007-06 прим.</v>
      </c>
      <c r="C62" s="51" t="str">
        <f>Source!G37</f>
        <v>Разборка деревянных подвесных потолков из плит акмигран</v>
      </c>
      <c r="D62" s="32" t="str">
        <f>Source!H37</f>
        <v>100 м2</v>
      </c>
      <c r="E62" s="13">
        <f>Source!I37</f>
        <v>1.8704000000000001</v>
      </c>
      <c r="F62" s="33">
        <f>Source!AL37+Source!AM37+Source!AO37</f>
        <v>646.53</v>
      </c>
      <c r="G62" s="34"/>
      <c r="H62" s="35"/>
      <c r="I62" s="34" t="str">
        <f>Source!BO37</f>
        <v/>
      </c>
      <c r="J62" s="34"/>
      <c r="K62" s="35"/>
      <c r="L62" s="36"/>
      <c r="S62">
        <f>ROUND((Source!FX37/100)*((ROUND(Source!AF37*Source!I37, 2)+ROUND(Source!AE37*Source!I37, 2))), 2)</f>
        <v>1124.83</v>
      </c>
      <c r="T62">
        <f>Source!X37</f>
        <v>7491.38</v>
      </c>
      <c r="U62">
        <f>ROUND((Source!FY37/100)*((ROUND(Source!AF37*Source!I37, 2)+ROUND(Source!AE37*Source!I37, 2))), 2)</f>
        <v>676.03</v>
      </c>
      <c r="V62">
        <f>Source!Y37</f>
        <v>4540.2299999999996</v>
      </c>
    </row>
    <row r="63" spans="1:26" x14ac:dyDescent="0.2">
      <c r="C63" s="27" t="str">
        <f>"Объем: "&amp;Source!I37&amp;"=187,04/"&amp;"100"</f>
        <v>Объем: 1,8704=187,04/100</v>
      </c>
    </row>
    <row r="64" spans="1:26" ht="14.25" x14ac:dyDescent="0.2">
      <c r="A64" s="50"/>
      <c r="B64" s="51"/>
      <c r="C64" s="51" t="s">
        <v>1182</v>
      </c>
      <c r="D64" s="32"/>
      <c r="E64" s="13"/>
      <c r="F64" s="33">
        <f>Source!AO37</f>
        <v>577.76</v>
      </c>
      <c r="G64" s="34" t="str">
        <f>Source!DG37</f>
        <v/>
      </c>
      <c r="H64" s="35">
        <f>ROUND(Source!AF37*Source!I37, 2)</f>
        <v>1080.6400000000001</v>
      </c>
      <c r="I64" s="34"/>
      <c r="J64" s="34">
        <f>IF(Source!BA37&lt;&gt; 0, Source!BA37, 1)</f>
        <v>6.66</v>
      </c>
      <c r="K64" s="35">
        <f>Source!S37</f>
        <v>7197.08</v>
      </c>
      <c r="L64" s="36"/>
      <c r="R64">
        <f>H64</f>
        <v>1080.6400000000001</v>
      </c>
    </row>
    <row r="65" spans="1:26" ht="14.25" x14ac:dyDescent="0.2">
      <c r="A65" s="50"/>
      <c r="B65" s="51"/>
      <c r="C65" s="51" t="s">
        <v>318</v>
      </c>
      <c r="D65" s="32"/>
      <c r="E65" s="13"/>
      <c r="F65" s="33">
        <f>Source!AM37</f>
        <v>68.77</v>
      </c>
      <c r="G65" s="34" t="str">
        <f>Source!DE37</f>
        <v/>
      </c>
      <c r="H65" s="35">
        <f>ROUND(Source!AD37*Source!I37, 2)</f>
        <v>128.63</v>
      </c>
      <c r="I65" s="34"/>
      <c r="J65" s="34">
        <f>IF(Source!BB37&lt;&gt; 0, Source!BB37, 1)</f>
        <v>6.66</v>
      </c>
      <c r="K65" s="35">
        <f>Source!Q37</f>
        <v>856.66</v>
      </c>
      <c r="L65" s="36"/>
    </row>
    <row r="66" spans="1:26" ht="14.25" x14ac:dyDescent="0.2">
      <c r="A66" s="50"/>
      <c r="B66" s="51"/>
      <c r="C66" s="51" t="s">
        <v>1183</v>
      </c>
      <c r="D66" s="32"/>
      <c r="E66" s="13"/>
      <c r="F66" s="33">
        <f>Source!AN37</f>
        <v>29.7</v>
      </c>
      <c r="G66" s="34" t="str">
        <f>Source!DF37</f>
        <v/>
      </c>
      <c r="H66" s="37">
        <f>ROUND(Source!AE37*Source!I37, 2)</f>
        <v>55.55</v>
      </c>
      <c r="I66" s="34"/>
      <c r="J66" s="34">
        <f>IF(Source!BS37&lt;&gt; 0, Source!BS37, 1)</f>
        <v>6.66</v>
      </c>
      <c r="K66" s="37">
        <f>Source!R37</f>
        <v>369.97</v>
      </c>
      <c r="L66" s="36"/>
      <c r="R66">
        <f>H66</f>
        <v>55.55</v>
      </c>
    </row>
    <row r="67" spans="1:26" ht="14.25" x14ac:dyDescent="0.2">
      <c r="A67" s="50"/>
      <c r="B67" s="51"/>
      <c r="C67" s="51" t="s">
        <v>1184</v>
      </c>
      <c r="D67" s="32" t="s">
        <v>1185</v>
      </c>
      <c r="E67" s="13">
        <f>Source!BZ37</f>
        <v>110</v>
      </c>
      <c r="F67" s="74" t="str">
        <f>CONCATENATE(" )", Source!DL37, Source!FT37, "=", Source!FX37)</f>
        <v xml:space="preserve"> )*0,9=99</v>
      </c>
      <c r="G67" s="80"/>
      <c r="H67" s="35">
        <f>SUM(S62:S69)</f>
        <v>1124.83</v>
      </c>
      <c r="I67" s="38"/>
      <c r="J67" s="30">
        <f>Source!AT37</f>
        <v>99</v>
      </c>
      <c r="K67" s="35">
        <f>SUM(T62:T69)</f>
        <v>7491.38</v>
      </c>
      <c r="L67" s="36"/>
    </row>
    <row r="68" spans="1:26" ht="14.25" x14ac:dyDescent="0.2">
      <c r="A68" s="50"/>
      <c r="B68" s="51"/>
      <c r="C68" s="51" t="s">
        <v>1186</v>
      </c>
      <c r="D68" s="32" t="s">
        <v>1185</v>
      </c>
      <c r="E68" s="13">
        <f>Source!CA37</f>
        <v>70</v>
      </c>
      <c r="F68" s="74" t="str">
        <f>CONCATENATE(" )", Source!DM37, Source!FU37, "=", Source!FY37)</f>
        <v xml:space="preserve"> )*0,85=59,5</v>
      </c>
      <c r="G68" s="80"/>
      <c r="H68" s="35">
        <f>SUM(U62:U69)</f>
        <v>676.03</v>
      </c>
      <c r="I68" s="38"/>
      <c r="J68" s="30">
        <f>Source!AU37</f>
        <v>60</v>
      </c>
      <c r="K68" s="35">
        <f>SUM(V62:V69)</f>
        <v>4540.2299999999996</v>
      </c>
      <c r="L68" s="36"/>
    </row>
    <row r="69" spans="1:26" ht="14.25" x14ac:dyDescent="0.2">
      <c r="A69" s="52"/>
      <c r="B69" s="53"/>
      <c r="C69" s="53" t="s">
        <v>1187</v>
      </c>
      <c r="D69" s="39" t="s">
        <v>1188</v>
      </c>
      <c r="E69" s="40">
        <f>Source!AQ37</f>
        <v>66.87</v>
      </c>
      <c r="F69" s="41"/>
      <c r="G69" s="42" t="str">
        <f>Source!DI37</f>
        <v/>
      </c>
      <c r="H69" s="43"/>
      <c r="I69" s="42"/>
      <c r="J69" s="42"/>
      <c r="K69" s="43"/>
      <c r="L69" s="44">
        <f>Source!U37</f>
        <v>125.07364800000001</v>
      </c>
    </row>
    <row r="70" spans="1:26" ht="15" x14ac:dyDescent="0.25">
      <c r="G70" s="81">
        <f>H64+H65+H67+H68</f>
        <v>3010.13</v>
      </c>
      <c r="H70" s="81"/>
      <c r="J70" s="81">
        <f>K64+K65+K67+K68</f>
        <v>20085.349999999999</v>
      </c>
      <c r="K70" s="81"/>
      <c r="L70" s="45">
        <f>Source!U37</f>
        <v>125.07364800000001</v>
      </c>
      <c r="O70" s="28">
        <f>G70</f>
        <v>3010.13</v>
      </c>
      <c r="P70" s="28">
        <f>J70</f>
        <v>20085.349999999999</v>
      </c>
      <c r="Q70" s="28">
        <f>L70</f>
        <v>125.07364800000001</v>
      </c>
      <c r="W70">
        <f>IF(Source!BI37&lt;=1,H64+H65+H67+H68, 0)</f>
        <v>3010.13</v>
      </c>
      <c r="X70">
        <f>IF(Source!BI37=2,H64+H65+H67+H68, 0)</f>
        <v>0</v>
      </c>
      <c r="Y70">
        <f>IF(Source!BI37=3,H64+H65+H67+H68, 0)</f>
        <v>0</v>
      </c>
      <c r="Z70">
        <f>IF(Source!BI37=4,H64+H65+H67+H68, 0)</f>
        <v>0</v>
      </c>
    </row>
    <row r="71" spans="1:26" ht="85.5" x14ac:dyDescent="0.2">
      <c r="A71" s="50" t="str">
        <f>Source!E39</f>
        <v>6</v>
      </c>
      <c r="B71" s="51" t="str">
        <f>Source!F39</f>
        <v>10-05-004-01 прим.</v>
      </c>
      <c r="C71" s="51" t="str">
        <f>Source!G39</f>
        <v>Устройство перегородок  из гипсокартонных листов (ГКЛ) по системе «КНАУФ» с двойным металлическим каркасом и двухслойной обшивкой с обеих сторон (С 115-1) глухих</v>
      </c>
      <c r="D71" s="32" t="str">
        <f>Source!H39</f>
        <v>100 м2</v>
      </c>
      <c r="E71" s="13">
        <f>Source!I39</f>
        <v>6.055E-2</v>
      </c>
      <c r="F71" s="33">
        <f>Source!AL39+Source!AM39+Source!AO39</f>
        <v>2970.81</v>
      </c>
      <c r="G71" s="34"/>
      <c r="H71" s="35"/>
      <c r="I71" s="34" t="str">
        <f>Source!BO39</f>
        <v/>
      </c>
      <c r="J71" s="34"/>
      <c r="K71" s="35"/>
      <c r="L71" s="36"/>
      <c r="S71">
        <f>ROUND((Source!FX39/100)*((ROUND(Source!AF39*Source!I39, 2)+ROUND(Source!AE39*Source!I39, 2))), 2)</f>
        <v>122.08</v>
      </c>
      <c r="T71">
        <f>Source!X39</f>
        <v>811.46</v>
      </c>
      <c r="U71">
        <f>ROUND((Source!FY39/100)*((ROUND(Source!AF39*Source!I39, 2)+ROUND(Source!AE39*Source!I39, 2))), 2)</f>
        <v>61.56</v>
      </c>
      <c r="V71">
        <f>Source!Y39</f>
        <v>413.39</v>
      </c>
    </row>
    <row r="72" spans="1:26" x14ac:dyDescent="0.2">
      <c r="C72" s="27" t="str">
        <f>"Объем: "&amp;Source!I39&amp;"=6,055/"&amp;"100"</f>
        <v>Объем: 0,06055=6,055/100</v>
      </c>
    </row>
    <row r="73" spans="1:26" ht="14.25" x14ac:dyDescent="0.2">
      <c r="A73" s="50"/>
      <c r="B73" s="51"/>
      <c r="C73" s="51" t="s">
        <v>1182</v>
      </c>
      <c r="D73" s="32"/>
      <c r="E73" s="13"/>
      <c r="F73" s="33">
        <f>Source!AO39</f>
        <v>1650.74</v>
      </c>
      <c r="G73" s="34" t="str">
        <f>Source!DG39</f>
        <v>)*1,15</v>
      </c>
      <c r="H73" s="35">
        <f>ROUND(Source!AF39*Source!I39, 2)</f>
        <v>114.95</v>
      </c>
      <c r="I73" s="34"/>
      <c r="J73" s="34">
        <f>IF(Source!BA39&lt;&gt; 0, Source!BA39, 1)</f>
        <v>6.66</v>
      </c>
      <c r="K73" s="35">
        <f>Source!S39</f>
        <v>765.53</v>
      </c>
      <c r="L73" s="36"/>
      <c r="R73">
        <f>H73</f>
        <v>114.95</v>
      </c>
    </row>
    <row r="74" spans="1:26" ht="14.25" x14ac:dyDescent="0.2">
      <c r="A74" s="50"/>
      <c r="B74" s="51"/>
      <c r="C74" s="51" t="s">
        <v>318</v>
      </c>
      <c r="D74" s="32"/>
      <c r="E74" s="13"/>
      <c r="F74" s="33">
        <f>Source!AM39</f>
        <v>7.05</v>
      </c>
      <c r="G74" s="34" t="str">
        <f>Source!DE39</f>
        <v>)*1,25</v>
      </c>
      <c r="H74" s="35">
        <f>ROUND(Source!AD39*Source!I39, 2)</f>
        <v>0.53</v>
      </c>
      <c r="I74" s="34"/>
      <c r="J74" s="34">
        <f>IF(Source!BB39&lt;&gt; 0, Source!BB39, 1)</f>
        <v>6.66</v>
      </c>
      <c r="K74" s="35">
        <f>Source!Q39</f>
        <v>3.55</v>
      </c>
      <c r="L74" s="36"/>
    </row>
    <row r="75" spans="1:26" ht="14.25" x14ac:dyDescent="0.2">
      <c r="A75" s="50"/>
      <c r="B75" s="51"/>
      <c r="C75" s="51" t="s">
        <v>1189</v>
      </c>
      <c r="D75" s="32"/>
      <c r="E75" s="13"/>
      <c r="F75" s="33">
        <f>Source!AL39</f>
        <v>1313.02</v>
      </c>
      <c r="G75" s="34" t="str">
        <f>Source!DD39</f>
        <v/>
      </c>
      <c r="H75" s="35">
        <f>ROUND(Source!AC39*Source!I39, 2)</f>
        <v>79.5</v>
      </c>
      <c r="I75" s="34"/>
      <c r="J75" s="34">
        <f>IF(Source!BC39&lt;&gt; 0, Source!BC39, 1)</f>
        <v>6.66</v>
      </c>
      <c r="K75" s="35">
        <f>Source!P39</f>
        <v>529.49</v>
      </c>
      <c r="L75" s="36"/>
    </row>
    <row r="76" spans="1:26" ht="14.25" x14ac:dyDescent="0.2">
      <c r="A76" s="50"/>
      <c r="B76" s="51"/>
      <c r="C76" s="51" t="s">
        <v>1184</v>
      </c>
      <c r="D76" s="32" t="s">
        <v>1185</v>
      </c>
      <c r="E76" s="13">
        <f>Source!BZ39</f>
        <v>118</v>
      </c>
      <c r="F76" s="74" t="str">
        <f>CONCATENATE(" )", Source!DL39, Source!FT39, "=", Source!FX39)</f>
        <v xml:space="preserve"> )*0,9=106,2</v>
      </c>
      <c r="G76" s="80"/>
      <c r="H76" s="35">
        <f>SUM(S71:S86)</f>
        <v>122.08</v>
      </c>
      <c r="I76" s="38"/>
      <c r="J76" s="30">
        <f>Source!AT39</f>
        <v>106</v>
      </c>
      <c r="K76" s="35">
        <f>SUM(T71:T86)</f>
        <v>811.46</v>
      </c>
      <c r="L76" s="36"/>
    </row>
    <row r="77" spans="1:26" ht="14.25" x14ac:dyDescent="0.2">
      <c r="A77" s="50"/>
      <c r="B77" s="51"/>
      <c r="C77" s="51" t="s">
        <v>1186</v>
      </c>
      <c r="D77" s="32" t="s">
        <v>1185</v>
      </c>
      <c r="E77" s="13">
        <f>Source!CA39</f>
        <v>63</v>
      </c>
      <c r="F77" s="74" t="str">
        <f>CONCATENATE(" )", Source!DM39, Source!FU39, "=", Source!FY39)</f>
        <v xml:space="preserve"> )*0,85=53,55</v>
      </c>
      <c r="G77" s="80"/>
      <c r="H77" s="35">
        <f>SUM(U71:U86)</f>
        <v>61.56</v>
      </c>
      <c r="I77" s="38"/>
      <c r="J77" s="30">
        <f>Source!AU39</f>
        <v>54</v>
      </c>
      <c r="K77" s="35">
        <f>SUM(V71:V86)</f>
        <v>413.39</v>
      </c>
      <c r="L77" s="36"/>
    </row>
    <row r="78" spans="1:26" ht="14.25" x14ac:dyDescent="0.2">
      <c r="A78" s="50"/>
      <c r="B78" s="51"/>
      <c r="C78" s="51" t="s">
        <v>1187</v>
      </c>
      <c r="D78" s="32" t="s">
        <v>1188</v>
      </c>
      <c r="E78" s="13">
        <f>Source!AQ39</f>
        <v>182</v>
      </c>
      <c r="F78" s="33"/>
      <c r="G78" s="34" t="str">
        <f>Source!DI39</f>
        <v>)*1,15</v>
      </c>
      <c r="H78" s="35"/>
      <c r="I78" s="34"/>
      <c r="J78" s="34"/>
      <c r="K78" s="35"/>
      <c r="L78" s="46">
        <f>Source!U39</f>
        <v>12.673114999999999</v>
      </c>
    </row>
    <row r="79" spans="1:26" ht="14.25" x14ac:dyDescent="0.2">
      <c r="A79" s="50" t="str">
        <f>Source!E41</f>
        <v>6,1</v>
      </c>
      <c r="B79" s="51" t="str">
        <f>Source!F41</f>
        <v>01.6.01.02</v>
      </c>
      <c r="C79" s="51" t="str">
        <f>Source!G41</f>
        <v>Листы гипсокартонные</v>
      </c>
      <c r="D79" s="32" t="str">
        <f>Source!H41</f>
        <v>м2</v>
      </c>
      <c r="E79" s="13">
        <f>Source!I41</f>
        <v>25.49155</v>
      </c>
      <c r="F79" s="33">
        <f>Source!AL41+Source!AM41+Source!AO41</f>
        <v>0</v>
      </c>
      <c r="G79" s="47" t="s">
        <v>6</v>
      </c>
      <c r="H79" s="35">
        <f>ROUND(Source!AC41*Source!I41, 2)+ROUND(Source!AD41*Source!I41, 2)+ROUND(Source!AF41*Source!I41, 2)</f>
        <v>0</v>
      </c>
      <c r="I79" s="34"/>
      <c r="J79" s="34">
        <f>IF(Source!BC41&lt;&gt; 0, Source!BC41, 1)</f>
        <v>6.66</v>
      </c>
      <c r="K79" s="35">
        <f>Source!O41</f>
        <v>0</v>
      </c>
      <c r="L79" s="36"/>
      <c r="S79">
        <f>ROUND((Source!FX41/100)*((ROUND(Source!AF41*Source!I41, 2)+ROUND(Source!AE41*Source!I41, 2))), 2)</f>
        <v>0</v>
      </c>
      <c r="T79">
        <f>Source!X41</f>
        <v>0</v>
      </c>
      <c r="U79">
        <f>ROUND((Source!FY41/100)*((ROUND(Source!AF41*Source!I41, 2)+ROUND(Source!AE41*Source!I41, 2))), 2)</f>
        <v>0</v>
      </c>
      <c r="V79">
        <f>Source!Y41</f>
        <v>0</v>
      </c>
      <c r="W79">
        <f>IF(Source!BI41&lt;=1,H79, 0)</f>
        <v>0</v>
      </c>
      <c r="X79">
        <f>IF(Source!BI41=2,H79, 0)</f>
        <v>0</v>
      </c>
      <c r="Y79">
        <f>IF(Source!BI41=3,H79, 0)</f>
        <v>0</v>
      </c>
      <c r="Z79">
        <f>IF(Source!BI41=4,H79, 0)</f>
        <v>0</v>
      </c>
    </row>
    <row r="80" spans="1:26" ht="28.5" x14ac:dyDescent="0.2">
      <c r="A80" s="50" t="str">
        <f>Source!E43</f>
        <v>6,2</v>
      </c>
      <c r="B80" s="51" t="str">
        <f>Source!F43</f>
        <v>01.6.01.02-0006</v>
      </c>
      <c r="C80" s="51" t="str">
        <f>Source!G43</f>
        <v>Листы гипсокартонные ГКЛ 12,5 мм</v>
      </c>
      <c r="D80" s="32" t="str">
        <f>Source!H43</f>
        <v>м2</v>
      </c>
      <c r="E80" s="13">
        <f>Source!I43</f>
        <v>25.49155</v>
      </c>
      <c r="F80" s="33">
        <f>Source!AL43+Source!AM43+Source!AO43</f>
        <v>15</v>
      </c>
      <c r="G80" s="47" t="s">
        <v>6</v>
      </c>
      <c r="H80" s="35">
        <f>ROUND(Source!AC43*Source!I43, 2)+ROUND(Source!AD43*Source!I43, 2)+ROUND(Source!AF43*Source!I43, 2)</f>
        <v>382.37</v>
      </c>
      <c r="I80" s="34"/>
      <c r="J80" s="34">
        <f>IF(Source!BC43&lt;&gt; 0, Source!BC43, 1)</f>
        <v>6.66</v>
      </c>
      <c r="K80" s="35">
        <f>Source!O43</f>
        <v>2546.61</v>
      </c>
      <c r="L80" s="36"/>
      <c r="S80">
        <f>ROUND((Source!FX43/100)*((ROUND(Source!AF43*Source!I43, 2)+ROUND(Source!AE43*Source!I43, 2))), 2)</f>
        <v>0</v>
      </c>
      <c r="T80">
        <f>Source!X43</f>
        <v>0</v>
      </c>
      <c r="U80">
        <f>ROUND((Source!FY43/100)*((ROUND(Source!AF43*Source!I43, 2)+ROUND(Source!AE43*Source!I43, 2))), 2)</f>
        <v>0</v>
      </c>
      <c r="V80">
        <f>Source!Y43</f>
        <v>0</v>
      </c>
      <c r="W80">
        <f>IF(Source!BI43&lt;=1,H80, 0)</f>
        <v>382.37</v>
      </c>
      <c r="X80">
        <f>IF(Source!BI43=2,H80, 0)</f>
        <v>0</v>
      </c>
      <c r="Y80">
        <f>IF(Source!BI43=3,H80, 0)</f>
        <v>0</v>
      </c>
      <c r="Z80">
        <f>IF(Source!BI43=4,H80, 0)</f>
        <v>0</v>
      </c>
    </row>
    <row r="81" spans="1:26" ht="14.25" x14ac:dyDescent="0.2">
      <c r="A81" s="50" t="str">
        <f>Source!E45</f>
        <v>6,3</v>
      </c>
      <c r="B81" s="51" t="str">
        <f>Source!F45</f>
        <v>07.2.06.03</v>
      </c>
      <c r="C81" s="51" t="str">
        <f>Source!G45</f>
        <v>Профиль направляющий</v>
      </c>
      <c r="D81" s="32" t="str">
        <f>Source!H45</f>
        <v>м</v>
      </c>
      <c r="E81" s="13">
        <f>Source!I45</f>
        <v>9.1430500000000006</v>
      </c>
      <c r="F81" s="33">
        <f>Source!AL45+Source!AM45+Source!AO45</f>
        <v>0</v>
      </c>
      <c r="G81" s="47" t="s">
        <v>6</v>
      </c>
      <c r="H81" s="35">
        <f>ROUND(Source!AC45*Source!I45, 2)+ROUND(Source!AD45*Source!I45, 2)+ROUND(Source!AF45*Source!I45, 2)</f>
        <v>0</v>
      </c>
      <c r="I81" s="34"/>
      <c r="J81" s="34">
        <f>IF(Source!BC45&lt;&gt; 0, Source!BC45, 1)</f>
        <v>6.66</v>
      </c>
      <c r="K81" s="35">
        <f>Source!O45</f>
        <v>0</v>
      </c>
      <c r="L81" s="36"/>
      <c r="S81">
        <f>ROUND((Source!FX45/100)*((ROUND(Source!AF45*Source!I45, 2)+ROUND(Source!AE45*Source!I45, 2))), 2)</f>
        <v>0</v>
      </c>
      <c r="T81">
        <f>Source!X45</f>
        <v>0</v>
      </c>
      <c r="U81">
        <f>ROUND((Source!FY45/100)*((ROUND(Source!AF45*Source!I45, 2)+ROUND(Source!AE45*Source!I45, 2))), 2)</f>
        <v>0</v>
      </c>
      <c r="V81">
        <f>Source!Y45</f>
        <v>0</v>
      </c>
      <c r="W81">
        <f>IF(Source!BI45&lt;=1,H81, 0)</f>
        <v>0</v>
      </c>
      <c r="X81">
        <f>IF(Source!BI45=2,H81, 0)</f>
        <v>0</v>
      </c>
      <c r="Y81">
        <f>IF(Source!BI45=3,H81, 0)</f>
        <v>0</v>
      </c>
      <c r="Z81">
        <f>IF(Source!BI45=4,H81, 0)</f>
        <v>0</v>
      </c>
    </row>
    <row r="82" spans="1:26" ht="28.5" x14ac:dyDescent="0.2">
      <c r="A82" s="50" t="str">
        <f>Source!E47</f>
        <v>6,4</v>
      </c>
      <c r="B82" s="51" t="str">
        <f>Source!F47</f>
        <v>07.2.06.03-0181</v>
      </c>
      <c r="C82" s="51" t="str">
        <f>Source!G47</f>
        <v>Профиль стоечный «ОМЕГА» 20х90 мм</v>
      </c>
      <c r="D82" s="32" t="str">
        <f>Source!H47</f>
        <v>м</v>
      </c>
      <c r="E82" s="13">
        <f>Source!I47</f>
        <v>24.64385</v>
      </c>
      <c r="F82" s="33">
        <f>Source!AL47+Source!AM47+Source!AO47</f>
        <v>10.72</v>
      </c>
      <c r="G82" s="47" t="s">
        <v>6</v>
      </c>
      <c r="H82" s="35">
        <f>ROUND(Source!AC47*Source!I47, 2)+ROUND(Source!AD47*Source!I47, 2)+ROUND(Source!AF47*Source!I47, 2)</f>
        <v>264.18</v>
      </c>
      <c r="I82" s="34"/>
      <c r="J82" s="34">
        <f>IF(Source!BC47&lt;&gt; 0, Source!BC47, 1)</f>
        <v>6.66</v>
      </c>
      <c r="K82" s="35">
        <f>Source!O47</f>
        <v>1759.45</v>
      </c>
      <c r="L82" s="36"/>
      <c r="S82">
        <f>ROUND((Source!FX47/100)*((ROUND(Source!AF47*Source!I47, 2)+ROUND(Source!AE47*Source!I47, 2))), 2)</f>
        <v>0</v>
      </c>
      <c r="T82">
        <f>Source!X47</f>
        <v>0</v>
      </c>
      <c r="U82">
        <f>ROUND((Source!FY47/100)*((ROUND(Source!AF47*Source!I47, 2)+ROUND(Source!AE47*Source!I47, 2))), 2)</f>
        <v>0</v>
      </c>
      <c r="V82">
        <f>Source!Y47</f>
        <v>0</v>
      </c>
      <c r="W82">
        <f>IF(Source!BI47&lt;=1,H82, 0)</f>
        <v>264.18</v>
      </c>
      <c r="X82">
        <f>IF(Source!BI47=2,H82, 0)</f>
        <v>0</v>
      </c>
      <c r="Y82">
        <f>IF(Source!BI47=3,H82, 0)</f>
        <v>0</v>
      </c>
      <c r="Z82">
        <f>IF(Source!BI47=4,H82, 0)</f>
        <v>0</v>
      </c>
    </row>
    <row r="83" spans="1:26" ht="28.5" x14ac:dyDescent="0.2">
      <c r="A83" s="50" t="str">
        <f>Source!E49</f>
        <v>6,5</v>
      </c>
      <c r="B83" s="51" t="str">
        <f>Source!F49</f>
        <v>07.2.06.03-0111</v>
      </c>
      <c r="C83" s="51" t="str">
        <f>Source!G49</f>
        <v>Профиль направляющий ПН-2 50/30/0,6</v>
      </c>
      <c r="D83" s="32" t="str">
        <f>Source!H49</f>
        <v>м</v>
      </c>
      <c r="E83" s="13">
        <f>Source!I49</f>
        <v>9.1403499999999998</v>
      </c>
      <c r="F83" s="33">
        <f>Source!AL49+Source!AM49+Source!AO49</f>
        <v>5.6</v>
      </c>
      <c r="G83" s="47" t="s">
        <v>6</v>
      </c>
      <c r="H83" s="35">
        <f>ROUND(Source!AC49*Source!I49, 2)+ROUND(Source!AD49*Source!I49, 2)+ROUND(Source!AF49*Source!I49, 2)</f>
        <v>51.19</v>
      </c>
      <c r="I83" s="34"/>
      <c r="J83" s="34">
        <f>IF(Source!BC49&lt;&gt; 0, Source!BC49, 1)</f>
        <v>6.66</v>
      </c>
      <c r="K83" s="35">
        <f>Source!O49</f>
        <v>340.9</v>
      </c>
      <c r="L83" s="36"/>
      <c r="S83">
        <f>ROUND((Source!FX49/100)*((ROUND(Source!AF49*Source!I49, 2)+ROUND(Source!AE49*Source!I49, 2))), 2)</f>
        <v>0</v>
      </c>
      <c r="T83">
        <f>Source!X49</f>
        <v>0</v>
      </c>
      <c r="U83">
        <f>ROUND((Source!FY49/100)*((ROUND(Source!AF49*Source!I49, 2)+ROUND(Source!AE49*Source!I49, 2))), 2)</f>
        <v>0</v>
      </c>
      <c r="V83">
        <f>Source!Y49</f>
        <v>0</v>
      </c>
      <c r="W83">
        <f>IF(Source!BI49&lt;=1,H83, 0)</f>
        <v>51.19</v>
      </c>
      <c r="X83">
        <f>IF(Source!BI49=2,H83, 0)</f>
        <v>0</v>
      </c>
      <c r="Y83">
        <f>IF(Source!BI49=3,H83, 0)</f>
        <v>0</v>
      </c>
      <c r="Z83">
        <f>IF(Source!BI49=4,H83, 0)</f>
        <v>0</v>
      </c>
    </row>
    <row r="84" spans="1:26" ht="14.25" x14ac:dyDescent="0.2">
      <c r="A84" s="50" t="str">
        <f>Source!E51</f>
        <v>6,6</v>
      </c>
      <c r="B84" s="51" t="str">
        <f>Source!F51</f>
        <v>07.2.06.03</v>
      </c>
      <c r="C84" s="51" t="str">
        <f>Source!G51</f>
        <v>Профиль стоечный</v>
      </c>
      <c r="D84" s="32" t="str">
        <f>Source!H51</f>
        <v>м</v>
      </c>
      <c r="E84" s="13">
        <f>Source!I51</f>
        <v>24.64385</v>
      </c>
      <c r="F84" s="33">
        <f>Source!AL51+Source!AM51+Source!AO51</f>
        <v>0</v>
      </c>
      <c r="G84" s="47" t="s">
        <v>6</v>
      </c>
      <c r="H84" s="35">
        <f>ROUND(Source!AC51*Source!I51, 2)+ROUND(Source!AD51*Source!I51, 2)+ROUND(Source!AF51*Source!I51, 2)</f>
        <v>0</v>
      </c>
      <c r="I84" s="34"/>
      <c r="J84" s="34">
        <f>IF(Source!BC51&lt;&gt; 0, Source!BC51, 1)</f>
        <v>6.66</v>
      </c>
      <c r="K84" s="35">
        <f>Source!O51</f>
        <v>0</v>
      </c>
      <c r="L84" s="36"/>
      <c r="S84">
        <f>ROUND((Source!FX51/100)*((ROUND(Source!AF51*Source!I51, 2)+ROUND(Source!AE51*Source!I51, 2))), 2)</f>
        <v>0</v>
      </c>
      <c r="T84">
        <f>Source!X51</f>
        <v>0</v>
      </c>
      <c r="U84">
        <f>ROUND((Source!FY51/100)*((ROUND(Source!AF51*Source!I51, 2)+ROUND(Source!AE51*Source!I51, 2))), 2)</f>
        <v>0</v>
      </c>
      <c r="V84">
        <f>Source!Y51</f>
        <v>0</v>
      </c>
      <c r="W84">
        <f>IF(Source!BI51&lt;=1,H84, 0)</f>
        <v>0</v>
      </c>
      <c r="X84">
        <f>IF(Source!BI51=2,H84, 0)</f>
        <v>0</v>
      </c>
      <c r="Y84">
        <f>IF(Source!BI51=3,H84, 0)</f>
        <v>0</v>
      </c>
      <c r="Z84">
        <f>IF(Source!BI51=4,H84, 0)</f>
        <v>0</v>
      </c>
    </row>
    <row r="85" spans="1:26" ht="28.5" x14ac:dyDescent="0.2">
      <c r="A85" s="50" t="str">
        <f>Source!E53</f>
        <v>6,7</v>
      </c>
      <c r="B85" s="51" t="str">
        <f>Source!F53</f>
        <v>12.2.03.15</v>
      </c>
      <c r="C85" s="51" t="str">
        <f>Source!G53</f>
        <v>Материалы теплоизоляционные из минеральных волокон</v>
      </c>
      <c r="D85" s="32" t="str">
        <f>Source!H53</f>
        <v>м2</v>
      </c>
      <c r="E85" s="13">
        <f>Source!I53</f>
        <v>12.4733</v>
      </c>
      <c r="F85" s="33">
        <f>Source!AL53+Source!AM53+Source!AO53</f>
        <v>0</v>
      </c>
      <c r="G85" s="47" t="s">
        <v>6</v>
      </c>
      <c r="H85" s="35">
        <f>ROUND(Source!AC53*Source!I53, 2)+ROUND(Source!AD53*Source!I53, 2)+ROUND(Source!AF53*Source!I53, 2)</f>
        <v>0</v>
      </c>
      <c r="I85" s="34"/>
      <c r="J85" s="34">
        <f>IF(Source!BC53&lt;&gt; 0, Source!BC53, 1)</f>
        <v>6.66</v>
      </c>
      <c r="K85" s="35">
        <f>Source!O53</f>
        <v>0</v>
      </c>
      <c r="L85" s="36"/>
      <c r="S85">
        <f>ROUND((Source!FX53/100)*((ROUND(Source!AF53*Source!I53, 2)+ROUND(Source!AE53*Source!I53, 2))), 2)</f>
        <v>0</v>
      </c>
      <c r="T85">
        <f>Source!X53</f>
        <v>0</v>
      </c>
      <c r="U85">
        <f>ROUND((Source!FY53/100)*((ROUND(Source!AF53*Source!I53, 2)+ROUND(Source!AE53*Source!I53, 2))), 2)</f>
        <v>0</v>
      </c>
      <c r="V85">
        <f>Source!Y53</f>
        <v>0</v>
      </c>
      <c r="W85">
        <f>IF(Source!BI53&lt;=1,H85, 0)</f>
        <v>0</v>
      </c>
      <c r="X85">
        <f>IF(Source!BI53=2,H85, 0)</f>
        <v>0</v>
      </c>
      <c r="Y85">
        <f>IF(Source!BI53=3,H85, 0)</f>
        <v>0</v>
      </c>
      <c r="Z85">
        <f>IF(Source!BI53=4,H85, 0)</f>
        <v>0</v>
      </c>
    </row>
    <row r="86" spans="1:26" ht="28.5" x14ac:dyDescent="0.2">
      <c r="A86" s="52" t="str">
        <f>Source!E55</f>
        <v>6,8</v>
      </c>
      <c r="B86" s="53" t="str">
        <f>Source!F55</f>
        <v>12.2.03.02-0012</v>
      </c>
      <c r="C86" s="53" t="str">
        <f>Source!G55</f>
        <v>Вата минеральная «ISOVER» ЗвукоЗащита-100</v>
      </c>
      <c r="D86" s="39" t="str">
        <f>Source!H55</f>
        <v>м3</v>
      </c>
      <c r="E86" s="40">
        <f>Source!I55</f>
        <v>0.60550000000000004</v>
      </c>
      <c r="F86" s="41">
        <f>Source!AL55+Source!AM55+Source!AO55</f>
        <v>338.92</v>
      </c>
      <c r="G86" s="48" t="s">
        <v>6</v>
      </c>
      <c r="H86" s="43">
        <f>ROUND(Source!AC55*Source!I55, 2)+ROUND(Source!AD55*Source!I55, 2)+ROUND(Source!AF55*Source!I55, 2)</f>
        <v>205.22</v>
      </c>
      <c r="I86" s="42"/>
      <c r="J86" s="42">
        <f>IF(Source!BC55&lt;&gt; 0, Source!BC55, 1)</f>
        <v>6.66</v>
      </c>
      <c r="K86" s="43">
        <f>Source!O55</f>
        <v>1366.74</v>
      </c>
      <c r="L86" s="49"/>
      <c r="S86">
        <f>ROUND((Source!FX55/100)*((ROUND(Source!AF55*Source!I55, 2)+ROUND(Source!AE55*Source!I55, 2))), 2)</f>
        <v>0</v>
      </c>
      <c r="T86">
        <f>Source!X55</f>
        <v>0</v>
      </c>
      <c r="U86">
        <f>ROUND((Source!FY55/100)*((ROUND(Source!AF55*Source!I55, 2)+ROUND(Source!AE55*Source!I55, 2))), 2)</f>
        <v>0</v>
      </c>
      <c r="V86">
        <f>Source!Y55</f>
        <v>0</v>
      </c>
      <c r="W86">
        <f>IF(Source!BI55&lt;=1,H86, 0)</f>
        <v>205.22</v>
      </c>
      <c r="X86">
        <f>IF(Source!BI55=2,H86, 0)</f>
        <v>0</v>
      </c>
      <c r="Y86">
        <f>IF(Source!BI55=3,H86, 0)</f>
        <v>0</v>
      </c>
      <c r="Z86">
        <f>IF(Source!BI55=4,H86, 0)</f>
        <v>0</v>
      </c>
    </row>
    <row r="87" spans="1:26" ht="15" x14ac:dyDescent="0.25">
      <c r="G87" s="81">
        <f>H73+H74+H75+H76+H77+SUM(H79:H86)</f>
        <v>1281.58</v>
      </c>
      <c r="H87" s="81"/>
      <c r="J87" s="81">
        <f>K73+K74+K75+K76+K77+SUM(K79:K86)</f>
        <v>8537.119999999999</v>
      </c>
      <c r="K87" s="81"/>
      <c r="L87" s="45">
        <f>Source!U39</f>
        <v>12.673114999999999</v>
      </c>
      <c r="O87" s="28">
        <f>G87</f>
        <v>1281.58</v>
      </c>
      <c r="P87" s="28">
        <f>J87</f>
        <v>8537.119999999999</v>
      </c>
      <c r="Q87" s="28">
        <f>L87</f>
        <v>12.673114999999999</v>
      </c>
      <c r="W87">
        <f>IF(Source!BI39&lt;=1,H73+H74+H75+H76+H77, 0)</f>
        <v>378.62</v>
      </c>
      <c r="X87">
        <f>IF(Source!BI39=2,H73+H74+H75+H76+H77, 0)</f>
        <v>0</v>
      </c>
      <c r="Y87">
        <f>IF(Source!BI39=3,H73+H74+H75+H76+H77, 0)</f>
        <v>0</v>
      </c>
      <c r="Z87">
        <f>IF(Source!BI39=4,H73+H74+H75+H76+H77, 0)</f>
        <v>0</v>
      </c>
    </row>
    <row r="88" spans="1:26" ht="57" x14ac:dyDescent="0.2">
      <c r="A88" s="50" t="str">
        <f>Source!E57</f>
        <v>7</v>
      </c>
      <c r="B88" s="51" t="str">
        <f>Source!F57</f>
        <v>46-02-007-01</v>
      </c>
      <c r="C88" s="51" t="str">
        <f>Source!G57</f>
        <v>Кладка отдельных участков кирпичных стен и заделка проемов в кирпичных стенах при объеме кладки в одном месте до 5 м3</v>
      </c>
      <c r="D88" s="32" t="str">
        <f>Source!H57</f>
        <v>м3</v>
      </c>
      <c r="E88" s="13">
        <f>Source!I57</f>
        <v>0.504</v>
      </c>
      <c r="F88" s="33">
        <f>Source!AL57+Source!AM57+Source!AO57</f>
        <v>246.41</v>
      </c>
      <c r="G88" s="34"/>
      <c r="H88" s="35"/>
      <c r="I88" s="34" t="str">
        <f>Source!BO57</f>
        <v/>
      </c>
      <c r="J88" s="34"/>
      <c r="K88" s="35"/>
      <c r="L88" s="36"/>
      <c r="S88">
        <f>ROUND((Source!FX57/100)*((ROUND(Source!AF57*Source!I57, 2)+ROUND(Source!AE57*Source!I57, 2))), 2)</f>
        <v>59.64</v>
      </c>
      <c r="T88">
        <f>Source!X57</f>
        <v>397.21</v>
      </c>
      <c r="U88">
        <f>ROUND((Source!FY57/100)*((ROUND(Source!AF57*Source!I57, 2)+ROUND(Source!AE57*Source!I57, 2))), 2)</f>
        <v>35.840000000000003</v>
      </c>
      <c r="V88">
        <f>Source!Y57</f>
        <v>240.73</v>
      </c>
    </row>
    <row r="89" spans="1:26" ht="14.25" x14ac:dyDescent="0.2">
      <c r="A89" s="50"/>
      <c r="B89" s="51"/>
      <c r="C89" s="51" t="s">
        <v>1182</v>
      </c>
      <c r="D89" s="32"/>
      <c r="E89" s="13"/>
      <c r="F89" s="33">
        <f>Source!AO57</f>
        <v>119.53</v>
      </c>
      <c r="G89" s="34" t="str">
        <f>Source!DG57</f>
        <v/>
      </c>
      <c r="H89" s="35">
        <f>ROUND(Source!AF57*Source!I57, 2)</f>
        <v>60.24</v>
      </c>
      <c r="I89" s="34"/>
      <c r="J89" s="34">
        <f>IF(Source!BA57&lt;&gt; 0, Source!BA57, 1)</f>
        <v>6.66</v>
      </c>
      <c r="K89" s="35">
        <f>Source!S57</f>
        <v>401.22</v>
      </c>
      <c r="L89" s="36"/>
      <c r="R89">
        <f>H89</f>
        <v>60.24</v>
      </c>
    </row>
    <row r="90" spans="1:26" ht="14.25" x14ac:dyDescent="0.2">
      <c r="A90" s="50"/>
      <c r="B90" s="51"/>
      <c r="C90" s="51" t="s">
        <v>318</v>
      </c>
      <c r="D90" s="32"/>
      <c r="E90" s="13"/>
      <c r="F90" s="33">
        <f>Source!AM57</f>
        <v>2.13</v>
      </c>
      <c r="G90" s="34" t="str">
        <f>Source!DE57</f>
        <v/>
      </c>
      <c r="H90" s="35">
        <f>ROUND(Source!AD57*Source!I57, 2)</f>
        <v>1.07</v>
      </c>
      <c r="I90" s="34"/>
      <c r="J90" s="34">
        <f>IF(Source!BB57&lt;&gt; 0, Source!BB57, 1)</f>
        <v>6.66</v>
      </c>
      <c r="K90" s="35">
        <f>Source!Q57</f>
        <v>7.15</v>
      </c>
      <c r="L90" s="36"/>
    </row>
    <row r="91" spans="1:26" ht="14.25" x14ac:dyDescent="0.2">
      <c r="A91" s="50"/>
      <c r="B91" s="51"/>
      <c r="C91" s="51" t="s">
        <v>1189</v>
      </c>
      <c r="D91" s="32"/>
      <c r="E91" s="13"/>
      <c r="F91" s="33">
        <f>Source!AL57</f>
        <v>124.75</v>
      </c>
      <c r="G91" s="34" t="str">
        <f>Source!DD57</f>
        <v/>
      </c>
      <c r="H91" s="35">
        <f>ROUND(Source!AC57*Source!I57, 2)</f>
        <v>62.87</v>
      </c>
      <c r="I91" s="34"/>
      <c r="J91" s="34">
        <f>IF(Source!BC57&lt;&gt; 0, Source!BC57, 1)</f>
        <v>6.66</v>
      </c>
      <c r="K91" s="35">
        <f>Source!P57</f>
        <v>418.74</v>
      </c>
      <c r="L91" s="36"/>
    </row>
    <row r="92" spans="1:26" ht="14.25" x14ac:dyDescent="0.2">
      <c r="A92" s="50"/>
      <c r="B92" s="51"/>
      <c r="C92" s="51" t="s">
        <v>1184</v>
      </c>
      <c r="D92" s="32" t="s">
        <v>1185</v>
      </c>
      <c r="E92" s="13">
        <f>Source!BZ57</f>
        <v>110</v>
      </c>
      <c r="F92" s="74" t="str">
        <f>CONCATENATE(" )", Source!DL57, Source!FT57, "=", Source!FX57)</f>
        <v xml:space="preserve"> )*0,9=99</v>
      </c>
      <c r="G92" s="80"/>
      <c r="H92" s="35">
        <f>SUM(S88:S96)</f>
        <v>59.64</v>
      </c>
      <c r="I92" s="38"/>
      <c r="J92" s="30">
        <f>Source!AT57</f>
        <v>99</v>
      </c>
      <c r="K92" s="35">
        <f>SUM(T88:T96)</f>
        <v>397.21</v>
      </c>
      <c r="L92" s="36"/>
    </row>
    <row r="93" spans="1:26" ht="14.25" x14ac:dyDescent="0.2">
      <c r="A93" s="50"/>
      <c r="B93" s="51"/>
      <c r="C93" s="51" t="s">
        <v>1186</v>
      </c>
      <c r="D93" s="32" t="s">
        <v>1185</v>
      </c>
      <c r="E93" s="13">
        <f>Source!CA57</f>
        <v>70</v>
      </c>
      <c r="F93" s="74" t="str">
        <f>CONCATENATE(" )", Source!DM57, Source!FU57, "=", Source!FY57)</f>
        <v xml:space="preserve"> )*0,85=59,5</v>
      </c>
      <c r="G93" s="80"/>
      <c r="H93" s="35">
        <f>SUM(U88:U96)</f>
        <v>35.840000000000003</v>
      </c>
      <c r="I93" s="38"/>
      <c r="J93" s="30">
        <f>Source!AU57</f>
        <v>60</v>
      </c>
      <c r="K93" s="35">
        <f>SUM(V88:V96)</f>
        <v>240.73</v>
      </c>
      <c r="L93" s="36"/>
    </row>
    <row r="94" spans="1:26" ht="14.25" x14ac:dyDescent="0.2">
      <c r="A94" s="50"/>
      <c r="B94" s="51"/>
      <c r="C94" s="51" t="s">
        <v>1187</v>
      </c>
      <c r="D94" s="32" t="s">
        <v>1188</v>
      </c>
      <c r="E94" s="13">
        <f>Source!AQ57</f>
        <v>14.63</v>
      </c>
      <c r="F94" s="33"/>
      <c r="G94" s="34" t="str">
        <f>Source!DI57</f>
        <v/>
      </c>
      <c r="H94" s="35"/>
      <c r="I94" s="34"/>
      <c r="J94" s="34"/>
      <c r="K94" s="35"/>
      <c r="L94" s="46">
        <f>Source!U57</f>
        <v>7.3735200000000001</v>
      </c>
    </row>
    <row r="95" spans="1:26" ht="14.25" x14ac:dyDescent="0.2">
      <c r="A95" s="50" t="str">
        <f>Source!E59</f>
        <v>7,1</v>
      </c>
      <c r="B95" s="51" t="str">
        <f>Source!F59</f>
        <v>06.1.01.05</v>
      </c>
      <c r="C95" s="51" t="str">
        <f>Source!G59</f>
        <v>Кирпич глиняный обыкновенный</v>
      </c>
      <c r="D95" s="32" t="str">
        <f>Source!H59</f>
        <v>1000 шт.</v>
      </c>
      <c r="E95" s="13">
        <f>Source!I59</f>
        <v>0.2016</v>
      </c>
      <c r="F95" s="33">
        <f>Source!AL59+Source!AM59+Source!AO59</f>
        <v>0</v>
      </c>
      <c r="G95" s="47" t="s">
        <v>6</v>
      </c>
      <c r="H95" s="35">
        <f>ROUND(Source!AC59*Source!I59, 2)+ROUND(Source!AD59*Source!I59, 2)+ROUND(Source!AF59*Source!I59, 2)</f>
        <v>0</v>
      </c>
      <c r="I95" s="34"/>
      <c r="J95" s="34">
        <f>IF(Source!BC59&lt;&gt; 0, Source!BC59, 1)</f>
        <v>6.66</v>
      </c>
      <c r="K95" s="35">
        <f>Source!O59</f>
        <v>0</v>
      </c>
      <c r="L95" s="36"/>
      <c r="S95">
        <f>ROUND((Source!FX59/100)*((ROUND(Source!AF59*Source!I59, 2)+ROUND(Source!AE59*Source!I59, 2))), 2)</f>
        <v>0</v>
      </c>
      <c r="T95">
        <f>Source!X59</f>
        <v>0</v>
      </c>
      <c r="U95">
        <f>ROUND((Source!FY59/100)*((ROUND(Source!AF59*Source!I59, 2)+ROUND(Source!AE59*Source!I59, 2))), 2)</f>
        <v>0</v>
      </c>
      <c r="V95">
        <f>Source!Y59</f>
        <v>0</v>
      </c>
      <c r="W95">
        <f>IF(Source!BI59&lt;=1,H95, 0)</f>
        <v>0</v>
      </c>
      <c r="X95">
        <f>IF(Source!BI59=2,H95, 0)</f>
        <v>0</v>
      </c>
      <c r="Y95">
        <f>IF(Source!BI59=3,H95, 0)</f>
        <v>0</v>
      </c>
      <c r="Z95">
        <f>IF(Source!BI59=4,H95, 0)</f>
        <v>0</v>
      </c>
    </row>
    <row r="96" spans="1:26" ht="28.5" x14ac:dyDescent="0.2">
      <c r="A96" s="52" t="str">
        <f>Source!E61</f>
        <v>7,2</v>
      </c>
      <c r="B96" s="53" t="str">
        <f>Source!F61</f>
        <v>06.1.01.05-0015</v>
      </c>
      <c r="C96" s="53" t="str">
        <f>Source!G61</f>
        <v>Кирпич керамический лицевой, размером 250х120х65 мм, марка 100</v>
      </c>
      <c r="D96" s="39" t="str">
        <f>Source!H61</f>
        <v>1000 шт.</v>
      </c>
      <c r="E96" s="40">
        <f>Source!I61</f>
        <v>0.2016</v>
      </c>
      <c r="F96" s="41">
        <f>Source!AL61+Source!AM61+Source!AO61</f>
        <v>1740.2</v>
      </c>
      <c r="G96" s="48" t="s">
        <v>6</v>
      </c>
      <c r="H96" s="43">
        <f>ROUND(Source!AC61*Source!I61, 2)+ROUND(Source!AD61*Source!I61, 2)+ROUND(Source!AF61*Source!I61, 2)</f>
        <v>350.82</v>
      </c>
      <c r="I96" s="42"/>
      <c r="J96" s="42">
        <f>IF(Source!BC61&lt;&gt; 0, Source!BC61, 1)</f>
        <v>6.66</v>
      </c>
      <c r="K96" s="43">
        <f>Source!O61</f>
        <v>2336.4899999999998</v>
      </c>
      <c r="L96" s="49"/>
      <c r="S96">
        <f>ROUND((Source!FX61/100)*((ROUND(Source!AF61*Source!I61, 2)+ROUND(Source!AE61*Source!I61, 2))), 2)</f>
        <v>0</v>
      </c>
      <c r="T96">
        <f>Source!X61</f>
        <v>0</v>
      </c>
      <c r="U96">
        <f>ROUND((Source!FY61/100)*((ROUND(Source!AF61*Source!I61, 2)+ROUND(Source!AE61*Source!I61, 2))), 2)</f>
        <v>0</v>
      </c>
      <c r="V96">
        <f>Source!Y61</f>
        <v>0</v>
      </c>
      <c r="W96">
        <f>IF(Source!BI61&lt;=1,H96, 0)</f>
        <v>350.82</v>
      </c>
      <c r="X96">
        <f>IF(Source!BI61=2,H96, 0)</f>
        <v>0</v>
      </c>
      <c r="Y96">
        <f>IF(Source!BI61=3,H96, 0)</f>
        <v>0</v>
      </c>
      <c r="Z96">
        <f>IF(Source!BI61=4,H96, 0)</f>
        <v>0</v>
      </c>
    </row>
    <row r="97" spans="1:26" ht="15" x14ac:dyDescent="0.25">
      <c r="G97" s="81">
        <f>H89+H90+H91+H92+H93+SUM(H95:H96)</f>
        <v>570.48</v>
      </c>
      <c r="H97" s="81"/>
      <c r="J97" s="81">
        <f>K89+K90+K91+K92+K93+SUM(K95:K96)</f>
        <v>3801.54</v>
      </c>
      <c r="K97" s="81"/>
      <c r="L97" s="45">
        <f>Source!U57</f>
        <v>7.3735200000000001</v>
      </c>
      <c r="O97" s="28">
        <f>G97</f>
        <v>570.48</v>
      </c>
      <c r="P97" s="28">
        <f>J97</f>
        <v>3801.54</v>
      </c>
      <c r="Q97" s="28">
        <f>L97</f>
        <v>7.3735200000000001</v>
      </c>
      <c r="W97">
        <f>IF(Source!BI57&lt;=1,H89+H90+H91+H92+H93, 0)</f>
        <v>219.66</v>
      </c>
      <c r="X97">
        <f>IF(Source!BI57=2,H89+H90+H91+H92+H93, 0)</f>
        <v>0</v>
      </c>
      <c r="Y97">
        <f>IF(Source!BI57=3,H89+H90+H91+H92+H93, 0)</f>
        <v>0</v>
      </c>
      <c r="Z97">
        <f>IF(Source!BI57=4,H89+H90+H91+H92+H93, 0)</f>
        <v>0</v>
      </c>
    </row>
    <row r="98" spans="1:26" ht="42.75" x14ac:dyDescent="0.2">
      <c r="A98" s="50" t="str">
        <f>Source!E63</f>
        <v>8</v>
      </c>
      <c r="B98" s="51" t="str">
        <f>Source!F63</f>
        <v>09-03-046-01</v>
      </c>
      <c r="C98" s="51" t="str">
        <f>Source!G63</f>
        <v>Монтаж перегородок из алюминиевых сплавов сборно-разборных с остеклением</v>
      </c>
      <c r="D98" s="32" t="str">
        <f>Source!H63</f>
        <v>100 м2</v>
      </c>
      <c r="E98" s="13">
        <f>Source!I63</f>
        <v>0.19439999999999999</v>
      </c>
      <c r="F98" s="33">
        <f>Source!AL63+Source!AM63+Source!AO63</f>
        <v>4111.26</v>
      </c>
      <c r="G98" s="34"/>
      <c r="H98" s="35"/>
      <c r="I98" s="34" t="str">
        <f>Source!BO63</f>
        <v/>
      </c>
      <c r="J98" s="34"/>
      <c r="K98" s="35"/>
      <c r="L98" s="36"/>
      <c r="S98">
        <f>ROUND((Source!FX63/100)*((ROUND(Source!AF63*Source!I63, 2)+ROUND(Source!AE63*Source!I63, 2))), 2)</f>
        <v>598.21</v>
      </c>
      <c r="T98">
        <f>Source!X63</f>
        <v>3984.09</v>
      </c>
      <c r="U98">
        <f>ROUND((Source!FY63/100)*((ROUND(Source!AF63*Source!I63, 2)+ROUND(Source!AE63*Source!I63, 2))), 2)</f>
        <v>533.59</v>
      </c>
      <c r="V98">
        <f>Source!Y63</f>
        <v>3541.41</v>
      </c>
    </row>
    <row r="99" spans="1:26" x14ac:dyDescent="0.2">
      <c r="C99" s="27" t="str">
        <f>"Объем: "&amp;Source!I63&amp;"=19,44/"&amp;"100"</f>
        <v>Объем: 0,1944=19,44/100</v>
      </c>
    </row>
    <row r="100" spans="1:26" ht="14.25" x14ac:dyDescent="0.2">
      <c r="A100" s="50"/>
      <c r="B100" s="51"/>
      <c r="C100" s="51" t="s">
        <v>1182</v>
      </c>
      <c r="D100" s="32"/>
      <c r="E100" s="13"/>
      <c r="F100" s="33">
        <f>Source!AO63</f>
        <v>3267.69</v>
      </c>
      <c r="G100" s="34" t="str">
        <f>Source!DG63</f>
        <v>)*1,15</v>
      </c>
      <c r="H100" s="35">
        <f>ROUND(Source!AF63*Source!I63, 2)</f>
        <v>730.52</v>
      </c>
      <c r="I100" s="34"/>
      <c r="J100" s="34">
        <f>IF(Source!BA63&lt;&gt; 0, Source!BA63, 1)</f>
        <v>6.66</v>
      </c>
      <c r="K100" s="35">
        <f>Source!S63</f>
        <v>4865.3</v>
      </c>
      <c r="L100" s="36"/>
      <c r="R100">
        <f>H100</f>
        <v>730.52</v>
      </c>
    </row>
    <row r="101" spans="1:26" ht="14.25" x14ac:dyDescent="0.2">
      <c r="A101" s="50"/>
      <c r="B101" s="51"/>
      <c r="C101" s="51" t="s">
        <v>318</v>
      </c>
      <c r="D101" s="32"/>
      <c r="E101" s="13"/>
      <c r="F101" s="33">
        <f>Source!AM63</f>
        <v>567.69000000000005</v>
      </c>
      <c r="G101" s="34" t="str">
        <f>Source!DE63</f>
        <v>)*1,25</v>
      </c>
      <c r="H101" s="35">
        <f>ROUND(Source!AD63*Source!I63, 2)</f>
        <v>137.94999999999999</v>
      </c>
      <c r="I101" s="34"/>
      <c r="J101" s="34">
        <f>IF(Source!BB63&lt;&gt; 0, Source!BB63, 1)</f>
        <v>6.66</v>
      </c>
      <c r="K101" s="35">
        <f>Source!Q63</f>
        <v>918.74</v>
      </c>
      <c r="L101" s="36"/>
    </row>
    <row r="102" spans="1:26" ht="14.25" x14ac:dyDescent="0.2">
      <c r="A102" s="50"/>
      <c r="B102" s="51"/>
      <c r="C102" s="51" t="s">
        <v>1183</v>
      </c>
      <c r="D102" s="32"/>
      <c r="E102" s="13"/>
      <c r="F102" s="33">
        <f>Source!AN63</f>
        <v>32.950000000000003</v>
      </c>
      <c r="G102" s="34" t="str">
        <f>Source!DF63</f>
        <v>)*1,25</v>
      </c>
      <c r="H102" s="37">
        <f>ROUND(Source!AE63*Source!I63, 2)</f>
        <v>8.01</v>
      </c>
      <c r="I102" s="34"/>
      <c r="J102" s="34">
        <f>IF(Source!BS63&lt;&gt; 0, Source!BS63, 1)</f>
        <v>6.66</v>
      </c>
      <c r="K102" s="37">
        <f>Source!R63</f>
        <v>53.33</v>
      </c>
      <c r="L102" s="36"/>
      <c r="R102">
        <f>H102</f>
        <v>8.01</v>
      </c>
    </row>
    <row r="103" spans="1:26" ht="14.25" x14ac:dyDescent="0.2">
      <c r="A103" s="50"/>
      <c r="B103" s="51"/>
      <c r="C103" s="51" t="s">
        <v>1189</v>
      </c>
      <c r="D103" s="32"/>
      <c r="E103" s="13"/>
      <c r="F103" s="33">
        <f>Source!AL63</f>
        <v>275.88</v>
      </c>
      <c r="G103" s="34" t="str">
        <f>Source!DD63</f>
        <v/>
      </c>
      <c r="H103" s="35">
        <f>ROUND(Source!AC63*Source!I63, 2)</f>
        <v>53.63</v>
      </c>
      <c r="I103" s="34"/>
      <c r="J103" s="34">
        <f>IF(Source!BC63&lt;&gt; 0, Source!BC63, 1)</f>
        <v>6.66</v>
      </c>
      <c r="K103" s="35">
        <f>Source!P63</f>
        <v>357.18</v>
      </c>
      <c r="L103" s="36"/>
    </row>
    <row r="104" spans="1:26" ht="14.25" x14ac:dyDescent="0.2">
      <c r="A104" s="50"/>
      <c r="B104" s="51"/>
      <c r="C104" s="51" t="s">
        <v>1184</v>
      </c>
      <c r="D104" s="32" t="s">
        <v>1185</v>
      </c>
      <c r="E104" s="13">
        <f>Source!BZ63</f>
        <v>90</v>
      </c>
      <c r="F104" s="74" t="str">
        <f>CONCATENATE(" )", Source!DL63, Source!FT63, "=", Source!FX63)</f>
        <v xml:space="preserve"> )*0,9=81</v>
      </c>
      <c r="G104" s="80"/>
      <c r="H104" s="35">
        <f>SUM(S98:S107)</f>
        <v>598.21</v>
      </c>
      <c r="I104" s="38"/>
      <c r="J104" s="30">
        <f>Source!AT63</f>
        <v>81</v>
      </c>
      <c r="K104" s="35">
        <f>SUM(T98:T107)</f>
        <v>3984.09</v>
      </c>
      <c r="L104" s="36"/>
    </row>
    <row r="105" spans="1:26" ht="14.25" x14ac:dyDescent="0.2">
      <c r="A105" s="50"/>
      <c r="B105" s="51"/>
      <c r="C105" s="51" t="s">
        <v>1186</v>
      </c>
      <c r="D105" s="32" t="s">
        <v>1185</v>
      </c>
      <c r="E105" s="13">
        <f>Source!CA63</f>
        <v>85</v>
      </c>
      <c r="F105" s="74" t="str">
        <f>CONCATENATE(" )", Source!DM63, Source!FU63, "=", Source!FY63)</f>
        <v xml:space="preserve"> )*0,85=72,25</v>
      </c>
      <c r="G105" s="80"/>
      <c r="H105" s="35">
        <f>SUM(U98:U107)</f>
        <v>533.59</v>
      </c>
      <c r="I105" s="38"/>
      <c r="J105" s="30">
        <f>Source!AU63</f>
        <v>72</v>
      </c>
      <c r="K105" s="35">
        <f>SUM(V98:V107)</f>
        <v>3541.41</v>
      </c>
      <c r="L105" s="36"/>
    </row>
    <row r="106" spans="1:26" ht="14.25" x14ac:dyDescent="0.2">
      <c r="A106" s="50"/>
      <c r="B106" s="51"/>
      <c r="C106" s="51" t="s">
        <v>1187</v>
      </c>
      <c r="D106" s="32" t="s">
        <v>1188</v>
      </c>
      <c r="E106" s="13">
        <f>Source!AQ63</f>
        <v>324.82</v>
      </c>
      <c r="F106" s="33"/>
      <c r="G106" s="34" t="str">
        <f>Source!DI63</f>
        <v>)*1,15</v>
      </c>
      <c r="H106" s="35"/>
      <c r="I106" s="34"/>
      <c r="J106" s="34"/>
      <c r="K106" s="35"/>
      <c r="L106" s="46">
        <f>Source!U63</f>
        <v>72.61675919999999</v>
      </c>
    </row>
    <row r="107" spans="1:26" ht="42.75" x14ac:dyDescent="0.2">
      <c r="A107" s="52" t="str">
        <f>Source!E65</f>
        <v>8,1</v>
      </c>
      <c r="B107" s="53" t="str">
        <f>Source!F65</f>
        <v>09.3.04.03-0002</v>
      </c>
      <c r="C107" s="53" t="str">
        <f>Source!G65</f>
        <v>Перегородки на алюминиевом каркасе цельностеклянные (согласно тех.заданию)</v>
      </c>
      <c r="D107" s="39" t="str">
        <f>Source!H65</f>
        <v>м2</v>
      </c>
      <c r="E107" s="40">
        <f>Source!I65</f>
        <v>19.440000000000001</v>
      </c>
      <c r="F107" s="41">
        <f>Source!AL65+Source!AM65+Source!AO65</f>
        <v>988.9</v>
      </c>
      <c r="G107" s="48" t="s">
        <v>6</v>
      </c>
      <c r="H107" s="43">
        <f>ROUND(Source!AC65*Source!I65, 2)+ROUND(Source!AD65*Source!I65, 2)+ROUND(Source!AF65*Source!I65, 2)</f>
        <v>19224.22</v>
      </c>
      <c r="I107" s="42"/>
      <c r="J107" s="42">
        <f>IF(Source!BC65&lt;&gt; 0, Source!BC65, 1)</f>
        <v>6.66</v>
      </c>
      <c r="K107" s="43">
        <f>Source!O65</f>
        <v>128033.28</v>
      </c>
      <c r="L107" s="49"/>
      <c r="S107">
        <f>ROUND((Source!FX65/100)*((ROUND(Source!AF65*Source!I65, 2)+ROUND(Source!AE65*Source!I65, 2))), 2)</f>
        <v>0</v>
      </c>
      <c r="T107">
        <f>Source!X65</f>
        <v>0</v>
      </c>
      <c r="U107">
        <f>ROUND((Source!FY65/100)*((ROUND(Source!AF65*Source!I65, 2)+ROUND(Source!AE65*Source!I65, 2))), 2)</f>
        <v>0</v>
      </c>
      <c r="V107">
        <f>Source!Y65</f>
        <v>0</v>
      </c>
      <c r="W107">
        <f>IF(Source!BI65&lt;=1,H107, 0)</f>
        <v>19224.22</v>
      </c>
      <c r="X107">
        <f>IF(Source!BI65=2,H107, 0)</f>
        <v>0</v>
      </c>
      <c r="Y107">
        <f>IF(Source!BI65=3,H107, 0)</f>
        <v>0</v>
      </c>
      <c r="Z107">
        <f>IF(Source!BI65=4,H107, 0)</f>
        <v>0</v>
      </c>
    </row>
    <row r="108" spans="1:26" ht="15" x14ac:dyDescent="0.25">
      <c r="G108" s="81">
        <f>H100+H101+H103+H104+H105+SUM(H107:H107)</f>
        <v>21278.120000000003</v>
      </c>
      <c r="H108" s="81"/>
      <c r="J108" s="81">
        <f>K100+K101+K103+K104+K105+SUM(K107:K107)</f>
        <v>141700</v>
      </c>
      <c r="K108" s="81"/>
      <c r="L108" s="45">
        <f>Source!U63</f>
        <v>72.61675919999999</v>
      </c>
      <c r="O108" s="28">
        <f>G108</f>
        <v>21278.120000000003</v>
      </c>
      <c r="P108" s="28">
        <f>J108</f>
        <v>141700</v>
      </c>
      <c r="Q108" s="28">
        <f>L108</f>
        <v>72.61675919999999</v>
      </c>
      <c r="W108">
        <f>IF(Source!BI63&lt;=1,H100+H101+H103+H104+H105, 0)</f>
        <v>2053.9</v>
      </c>
      <c r="X108">
        <f>IF(Source!BI63=2,H100+H101+H103+H104+H105, 0)</f>
        <v>0</v>
      </c>
      <c r="Y108">
        <f>IF(Source!BI63=3,H100+H101+H103+H104+H105, 0)</f>
        <v>0</v>
      </c>
      <c r="Z108">
        <f>IF(Source!BI63=4,H100+H101+H103+H104+H105, 0)</f>
        <v>0</v>
      </c>
    </row>
    <row r="109" spans="1:26" ht="28.5" x14ac:dyDescent="0.2">
      <c r="A109" s="50" t="str">
        <f>Source!E67</f>
        <v>9</v>
      </c>
      <c r="B109" s="51" t="str">
        <f>Source!F67</f>
        <v>46-02-009-02</v>
      </c>
      <c r="C109" s="51" t="str">
        <f>Source!G67</f>
        <v>Отбивка штукатурки с поверхностей стен и откосов</v>
      </c>
      <c r="D109" s="32" t="str">
        <f>Source!H67</f>
        <v>100 м2</v>
      </c>
      <c r="E109" s="13">
        <f>Source!I67</f>
        <v>2.0823999999999998</v>
      </c>
      <c r="F109" s="33">
        <f>Source!AL67+Source!AM67+Source!AO67</f>
        <v>178</v>
      </c>
      <c r="G109" s="34"/>
      <c r="H109" s="35"/>
      <c r="I109" s="34" t="str">
        <f>Source!BO67</f>
        <v/>
      </c>
      <c r="J109" s="34"/>
      <c r="K109" s="35"/>
      <c r="L109" s="36"/>
      <c r="S109">
        <f>ROUND((Source!FX67/100)*((ROUND(Source!AF67*Source!I67, 2)+ROUND(Source!AE67*Source!I67, 2))), 2)</f>
        <v>366.96</v>
      </c>
      <c r="T109">
        <f>Source!X67</f>
        <v>2443.9499999999998</v>
      </c>
      <c r="U109">
        <f>ROUND((Source!FY67/100)*((ROUND(Source!AF67*Source!I67, 2)+ROUND(Source!AE67*Source!I67, 2))), 2)</f>
        <v>220.55</v>
      </c>
      <c r="V109">
        <f>Source!Y67</f>
        <v>1481.18</v>
      </c>
    </row>
    <row r="110" spans="1:26" x14ac:dyDescent="0.2">
      <c r="C110" s="27" t="str">
        <f>"Объем: "&amp;Source!I67&amp;"=208,24/"&amp;"100"</f>
        <v>Объем: 2,0824=208,24/100</v>
      </c>
    </row>
    <row r="111" spans="1:26" ht="14.25" x14ac:dyDescent="0.2">
      <c r="A111" s="50"/>
      <c r="B111" s="51"/>
      <c r="C111" s="51" t="s">
        <v>1182</v>
      </c>
      <c r="D111" s="32"/>
      <c r="E111" s="13"/>
      <c r="F111" s="33">
        <f>Source!AO67</f>
        <v>178</v>
      </c>
      <c r="G111" s="34" t="str">
        <f>Source!DG67</f>
        <v/>
      </c>
      <c r="H111" s="35">
        <f>ROUND(Source!AF67*Source!I67, 2)</f>
        <v>370.67</v>
      </c>
      <c r="I111" s="34"/>
      <c r="J111" s="34">
        <f>IF(Source!BA67&lt;&gt; 0, Source!BA67, 1)</f>
        <v>6.66</v>
      </c>
      <c r="K111" s="35">
        <f>Source!S67</f>
        <v>2468.64</v>
      </c>
      <c r="L111" s="36"/>
      <c r="R111">
        <f>H111</f>
        <v>370.67</v>
      </c>
    </row>
    <row r="112" spans="1:26" ht="14.25" x14ac:dyDescent="0.2">
      <c r="A112" s="50"/>
      <c r="B112" s="51"/>
      <c r="C112" s="51" t="s">
        <v>1184</v>
      </c>
      <c r="D112" s="32" t="s">
        <v>1185</v>
      </c>
      <c r="E112" s="13">
        <f>Source!BZ67</f>
        <v>110</v>
      </c>
      <c r="F112" s="74" t="str">
        <f>CONCATENATE(" )", Source!DL67, Source!FT67, "=", Source!FX67)</f>
        <v xml:space="preserve"> )*0,9=99</v>
      </c>
      <c r="G112" s="80"/>
      <c r="H112" s="35">
        <f>SUM(S109:S114)</f>
        <v>366.96</v>
      </c>
      <c r="I112" s="38"/>
      <c r="J112" s="30">
        <f>Source!AT67</f>
        <v>99</v>
      </c>
      <c r="K112" s="35">
        <f>SUM(T109:T114)</f>
        <v>2443.9499999999998</v>
      </c>
      <c r="L112" s="36"/>
    </row>
    <row r="113" spans="1:26" ht="14.25" x14ac:dyDescent="0.2">
      <c r="A113" s="50"/>
      <c r="B113" s="51"/>
      <c r="C113" s="51" t="s">
        <v>1186</v>
      </c>
      <c r="D113" s="32" t="s">
        <v>1185</v>
      </c>
      <c r="E113" s="13">
        <f>Source!CA67</f>
        <v>70</v>
      </c>
      <c r="F113" s="74" t="str">
        <f>CONCATENATE(" )", Source!DM67, Source!FU67, "=", Source!FY67)</f>
        <v xml:space="preserve"> )*0,85=59,5</v>
      </c>
      <c r="G113" s="80"/>
      <c r="H113" s="35">
        <f>SUM(U109:U114)</f>
        <v>220.55</v>
      </c>
      <c r="I113" s="38"/>
      <c r="J113" s="30">
        <f>Source!AU67</f>
        <v>60</v>
      </c>
      <c r="K113" s="35">
        <f>SUM(V109:V114)</f>
        <v>1481.18</v>
      </c>
      <c r="L113" s="36"/>
    </row>
    <row r="114" spans="1:26" ht="14.25" x14ac:dyDescent="0.2">
      <c r="A114" s="52"/>
      <c r="B114" s="53"/>
      <c r="C114" s="53" t="s">
        <v>1187</v>
      </c>
      <c r="D114" s="39" t="s">
        <v>1188</v>
      </c>
      <c r="E114" s="40">
        <f>Source!AQ67</f>
        <v>22.82</v>
      </c>
      <c r="F114" s="41"/>
      <c r="G114" s="42" t="str">
        <f>Source!DI67</f>
        <v/>
      </c>
      <c r="H114" s="43"/>
      <c r="I114" s="42"/>
      <c r="J114" s="42"/>
      <c r="K114" s="43"/>
      <c r="L114" s="44">
        <f>Source!U67</f>
        <v>47.520367999999998</v>
      </c>
    </row>
    <row r="115" spans="1:26" ht="15" x14ac:dyDescent="0.25">
      <c r="G115" s="81">
        <f>H111+H112+H113</f>
        <v>958.18000000000006</v>
      </c>
      <c r="H115" s="81"/>
      <c r="J115" s="81">
        <f>K111+K112+K113</f>
        <v>6393.77</v>
      </c>
      <c r="K115" s="81"/>
      <c r="L115" s="45">
        <f>Source!U67</f>
        <v>47.520367999999998</v>
      </c>
      <c r="O115" s="28">
        <f>G115</f>
        <v>958.18000000000006</v>
      </c>
      <c r="P115" s="28">
        <f>J115</f>
        <v>6393.77</v>
      </c>
      <c r="Q115" s="28">
        <f>L115</f>
        <v>47.520367999999998</v>
      </c>
      <c r="W115">
        <f>IF(Source!BI67&lt;=1,H111+H112+H113, 0)</f>
        <v>958.18000000000006</v>
      </c>
      <c r="X115">
        <f>IF(Source!BI67=2,H111+H112+H113, 0)</f>
        <v>0</v>
      </c>
      <c r="Y115">
        <f>IF(Source!BI67=3,H111+H112+H113, 0)</f>
        <v>0</v>
      </c>
      <c r="Z115">
        <f>IF(Source!BI67=4,H111+H112+H113, 0)</f>
        <v>0</v>
      </c>
    </row>
    <row r="116" spans="1:26" ht="28.5" x14ac:dyDescent="0.2">
      <c r="A116" s="50" t="str">
        <f>Source!E69</f>
        <v>10</v>
      </c>
      <c r="B116" s="51" t="str">
        <f>Source!F69</f>
        <v>15-04-006-03</v>
      </c>
      <c r="C116" s="51" t="str">
        <f>Source!G69</f>
        <v>Покрытие поверхностей грунтовкой глубокого проникновения за 1 раз стен</v>
      </c>
      <c r="D116" s="32" t="str">
        <f>Source!H69</f>
        <v>100 м2</v>
      </c>
      <c r="E116" s="13">
        <f>Source!I69</f>
        <v>2.0823999999999998</v>
      </c>
      <c r="F116" s="33">
        <f>Source!AL69+Source!AM69+Source!AO69</f>
        <v>64.16</v>
      </c>
      <c r="G116" s="34"/>
      <c r="H116" s="35"/>
      <c r="I116" s="34" t="str">
        <f>Source!BO69</f>
        <v/>
      </c>
      <c r="J116" s="34"/>
      <c r="K116" s="35"/>
      <c r="L116" s="36"/>
      <c r="S116">
        <f>ROUND((Source!FX69/100)*((ROUND(Source!AF69*Source!I69, 2)+ROUND(Source!AE69*Source!I69, 2))), 2)</f>
        <v>143.22999999999999</v>
      </c>
      <c r="T116">
        <f>Source!X69</f>
        <v>958.99</v>
      </c>
      <c r="U116">
        <f>ROUND((Source!FY69/100)*((ROUND(Source!AF69*Source!I69, 2)+ROUND(Source!AE69*Source!I69, 2))), 2)</f>
        <v>70.86</v>
      </c>
      <c r="V116">
        <f>Source!Y69</f>
        <v>474.45</v>
      </c>
    </row>
    <row r="117" spans="1:26" x14ac:dyDescent="0.2">
      <c r="C117" s="27" t="str">
        <f>"Объем: "&amp;Source!I69&amp;"=208,24/"&amp;"100"</f>
        <v>Объем: 2,0824=208,24/100</v>
      </c>
    </row>
    <row r="118" spans="1:26" ht="14.25" x14ac:dyDescent="0.2">
      <c r="A118" s="50"/>
      <c r="B118" s="51"/>
      <c r="C118" s="51" t="s">
        <v>1182</v>
      </c>
      <c r="D118" s="32"/>
      <c r="E118" s="13"/>
      <c r="F118" s="33">
        <f>Source!AO69</f>
        <v>63.01</v>
      </c>
      <c r="G118" s="34" t="str">
        <f>Source!DG69</f>
        <v>)*1,15</v>
      </c>
      <c r="H118" s="35">
        <f>ROUND(Source!AF69*Source!I69, 2)</f>
        <v>150.88999999999999</v>
      </c>
      <c r="I118" s="34"/>
      <c r="J118" s="34">
        <f>IF(Source!BA69&lt;&gt; 0, Source!BA69, 1)</f>
        <v>6.66</v>
      </c>
      <c r="K118" s="35">
        <f>Source!S69</f>
        <v>1004.95</v>
      </c>
      <c r="L118" s="36"/>
      <c r="R118">
        <f>H118</f>
        <v>150.88999999999999</v>
      </c>
    </row>
    <row r="119" spans="1:26" ht="14.25" x14ac:dyDescent="0.2">
      <c r="A119" s="50"/>
      <c r="B119" s="51"/>
      <c r="C119" s="51" t="s">
        <v>318</v>
      </c>
      <c r="D119" s="32"/>
      <c r="E119" s="13"/>
      <c r="F119" s="33">
        <f>Source!AM69</f>
        <v>0.97</v>
      </c>
      <c r="G119" s="34" t="str">
        <f>Source!DE69</f>
        <v>)*1,25</v>
      </c>
      <c r="H119" s="35">
        <f>ROUND(Source!AD69*Source!I69, 2)</f>
        <v>2.52</v>
      </c>
      <c r="I119" s="34"/>
      <c r="J119" s="34">
        <f>IF(Source!BB69&lt;&gt; 0, Source!BB69, 1)</f>
        <v>6.66</v>
      </c>
      <c r="K119" s="35">
        <f>Source!Q69</f>
        <v>16.82</v>
      </c>
      <c r="L119" s="36"/>
    </row>
    <row r="120" spans="1:26" ht="14.25" x14ac:dyDescent="0.2">
      <c r="A120" s="50"/>
      <c r="B120" s="51"/>
      <c r="C120" s="51" t="s">
        <v>1183</v>
      </c>
      <c r="D120" s="32"/>
      <c r="E120" s="13"/>
      <c r="F120" s="33">
        <f>Source!AN69</f>
        <v>0.26</v>
      </c>
      <c r="G120" s="34" t="str">
        <f>Source!DF69</f>
        <v>)*1,25</v>
      </c>
      <c r="H120" s="37">
        <f>ROUND(Source!AE69*Source!I69, 2)</f>
        <v>0.68</v>
      </c>
      <c r="I120" s="34"/>
      <c r="J120" s="34">
        <f>IF(Source!BS69&lt;&gt; 0, Source!BS69, 1)</f>
        <v>6.66</v>
      </c>
      <c r="K120" s="37">
        <f>Source!R69</f>
        <v>4.51</v>
      </c>
      <c r="L120" s="36"/>
      <c r="R120">
        <f>H120</f>
        <v>0.68</v>
      </c>
    </row>
    <row r="121" spans="1:26" ht="14.25" x14ac:dyDescent="0.2">
      <c r="A121" s="50"/>
      <c r="B121" s="51"/>
      <c r="C121" s="51" t="s">
        <v>1189</v>
      </c>
      <c r="D121" s="32"/>
      <c r="E121" s="13"/>
      <c r="F121" s="33">
        <f>Source!AL69</f>
        <v>0.18</v>
      </c>
      <c r="G121" s="34" t="str">
        <f>Source!DD69</f>
        <v/>
      </c>
      <c r="H121" s="35">
        <f>ROUND(Source!AC69*Source!I69, 2)</f>
        <v>0.37</v>
      </c>
      <c r="I121" s="34"/>
      <c r="J121" s="34">
        <f>IF(Source!BC69&lt;&gt; 0, Source!BC69, 1)</f>
        <v>6.66</v>
      </c>
      <c r="K121" s="35">
        <f>Source!P69</f>
        <v>2.5</v>
      </c>
      <c r="L121" s="36"/>
    </row>
    <row r="122" spans="1:26" ht="14.25" x14ac:dyDescent="0.2">
      <c r="A122" s="50"/>
      <c r="B122" s="51"/>
      <c r="C122" s="51" t="s">
        <v>1184</v>
      </c>
      <c r="D122" s="32" t="s">
        <v>1185</v>
      </c>
      <c r="E122" s="13">
        <f>Source!BZ69</f>
        <v>105</v>
      </c>
      <c r="F122" s="74" t="str">
        <f>CONCATENATE(" )", Source!DL69, Source!FT69, "=", Source!FX69)</f>
        <v xml:space="preserve"> )*0,9=94,5</v>
      </c>
      <c r="G122" s="80"/>
      <c r="H122" s="35">
        <f>SUM(S116:S126)</f>
        <v>143.22999999999999</v>
      </c>
      <c r="I122" s="38"/>
      <c r="J122" s="30">
        <f>Source!AT69</f>
        <v>95</v>
      </c>
      <c r="K122" s="35">
        <f>SUM(T116:T126)</f>
        <v>958.99</v>
      </c>
      <c r="L122" s="36"/>
    </row>
    <row r="123" spans="1:26" ht="14.25" x14ac:dyDescent="0.2">
      <c r="A123" s="50"/>
      <c r="B123" s="51"/>
      <c r="C123" s="51" t="s">
        <v>1186</v>
      </c>
      <c r="D123" s="32" t="s">
        <v>1185</v>
      </c>
      <c r="E123" s="13">
        <f>Source!CA69</f>
        <v>55</v>
      </c>
      <c r="F123" s="74" t="str">
        <f>CONCATENATE(" )", Source!DM69, Source!FU69, "=", Source!FY69)</f>
        <v xml:space="preserve"> )*0,85=46,75</v>
      </c>
      <c r="G123" s="80"/>
      <c r="H123" s="35">
        <f>SUM(U116:U126)</f>
        <v>70.86</v>
      </c>
      <c r="I123" s="38"/>
      <c r="J123" s="30">
        <f>Source!AU69</f>
        <v>47</v>
      </c>
      <c r="K123" s="35">
        <f>SUM(V116:V126)</f>
        <v>474.45</v>
      </c>
      <c r="L123" s="36"/>
    </row>
    <row r="124" spans="1:26" ht="14.25" x14ac:dyDescent="0.2">
      <c r="A124" s="50"/>
      <c r="B124" s="51"/>
      <c r="C124" s="51" t="s">
        <v>1187</v>
      </c>
      <c r="D124" s="32" t="s">
        <v>1188</v>
      </c>
      <c r="E124" s="13">
        <f>Source!AQ69</f>
        <v>6.55</v>
      </c>
      <c r="F124" s="33"/>
      <c r="G124" s="34" t="str">
        <f>Source!DI69</f>
        <v>)*1,15</v>
      </c>
      <c r="H124" s="35"/>
      <c r="I124" s="34"/>
      <c r="J124" s="34"/>
      <c r="K124" s="35"/>
      <c r="L124" s="46">
        <f>Source!U69</f>
        <v>15.685677999999996</v>
      </c>
    </row>
    <row r="125" spans="1:26" ht="14.25" x14ac:dyDescent="0.2">
      <c r="A125" s="50" t="str">
        <f>Source!E71</f>
        <v>10,1</v>
      </c>
      <c r="B125" s="51" t="str">
        <f>Source!F71</f>
        <v>14.4.01.21</v>
      </c>
      <c r="C125" s="51" t="str">
        <f>Source!G71</f>
        <v>Грунтовка</v>
      </c>
      <c r="D125" s="32" t="str">
        <f>Source!H71</f>
        <v>т</v>
      </c>
      <c r="E125" s="13">
        <f>Source!I71</f>
        <v>2.7071000000000001E-2</v>
      </c>
      <c r="F125" s="33">
        <f>Source!AL71+Source!AM71+Source!AO71</f>
        <v>0</v>
      </c>
      <c r="G125" s="47" t="s">
        <v>6</v>
      </c>
      <c r="H125" s="35">
        <f>ROUND(Source!AC71*Source!I71, 2)+ROUND(Source!AD71*Source!I71, 2)+ROUND(Source!AF71*Source!I71, 2)</f>
        <v>0</v>
      </c>
      <c r="I125" s="34"/>
      <c r="J125" s="34">
        <f>IF(Source!BC71&lt;&gt; 0, Source!BC71, 1)</f>
        <v>6.66</v>
      </c>
      <c r="K125" s="35">
        <f>Source!O71</f>
        <v>0</v>
      </c>
      <c r="L125" s="36"/>
      <c r="S125">
        <f>ROUND((Source!FX71/100)*((ROUND(Source!AF71*Source!I71, 2)+ROUND(Source!AE71*Source!I71, 2))), 2)</f>
        <v>0</v>
      </c>
      <c r="T125">
        <f>Source!X71</f>
        <v>0</v>
      </c>
      <c r="U125">
        <f>ROUND((Source!FY71/100)*((ROUND(Source!AF71*Source!I71, 2)+ROUND(Source!AE71*Source!I71, 2))), 2)</f>
        <v>0</v>
      </c>
      <c r="V125">
        <f>Source!Y71</f>
        <v>0</v>
      </c>
      <c r="W125">
        <f>IF(Source!BI71&lt;=1,H125, 0)</f>
        <v>0</v>
      </c>
      <c r="X125">
        <f>IF(Source!BI71=2,H125, 0)</f>
        <v>0</v>
      </c>
      <c r="Y125">
        <f>IF(Source!BI71=3,H125, 0)</f>
        <v>0</v>
      </c>
      <c r="Z125">
        <f>IF(Source!BI71=4,H125, 0)</f>
        <v>0</v>
      </c>
    </row>
    <row r="126" spans="1:26" ht="28.5" x14ac:dyDescent="0.2">
      <c r="A126" s="52" t="str">
        <f>Source!E73</f>
        <v>10,2</v>
      </c>
      <c r="B126" s="53" t="str">
        <f>Source!F73</f>
        <v>14.3.01.01-0001</v>
      </c>
      <c r="C126" s="53" t="str">
        <f>Source!G73</f>
        <v>Грунтовка: «Бетоконтакт», КНАУФ</v>
      </c>
      <c r="D126" s="39" t="str">
        <f>Source!H73</f>
        <v>кг</v>
      </c>
      <c r="E126" s="40">
        <f>Source!I73</f>
        <v>27.070999999999998</v>
      </c>
      <c r="F126" s="41">
        <f>Source!AL73+Source!AM73+Source!AO73</f>
        <v>15.09</v>
      </c>
      <c r="G126" s="48" t="s">
        <v>6</v>
      </c>
      <c r="H126" s="43">
        <f>ROUND(Source!AC73*Source!I73, 2)+ROUND(Source!AD73*Source!I73, 2)+ROUND(Source!AF73*Source!I73, 2)</f>
        <v>408.5</v>
      </c>
      <c r="I126" s="42"/>
      <c r="J126" s="42">
        <f>IF(Source!BC73&lt;&gt; 0, Source!BC73, 1)</f>
        <v>6.66</v>
      </c>
      <c r="K126" s="43">
        <f>Source!O73</f>
        <v>2720.62</v>
      </c>
      <c r="L126" s="49"/>
      <c r="S126">
        <f>ROUND((Source!FX73/100)*((ROUND(Source!AF73*Source!I73, 2)+ROUND(Source!AE73*Source!I73, 2))), 2)</f>
        <v>0</v>
      </c>
      <c r="T126">
        <f>Source!X73</f>
        <v>0</v>
      </c>
      <c r="U126">
        <f>ROUND((Source!FY73/100)*((ROUND(Source!AF73*Source!I73, 2)+ROUND(Source!AE73*Source!I73, 2))), 2)</f>
        <v>0</v>
      </c>
      <c r="V126">
        <f>Source!Y73</f>
        <v>0</v>
      </c>
      <c r="W126">
        <f>IF(Source!BI73&lt;=1,H126, 0)</f>
        <v>408.5</v>
      </c>
      <c r="X126">
        <f>IF(Source!BI73=2,H126, 0)</f>
        <v>0</v>
      </c>
      <c r="Y126">
        <f>IF(Source!BI73=3,H126, 0)</f>
        <v>0</v>
      </c>
      <c r="Z126">
        <f>IF(Source!BI73=4,H126, 0)</f>
        <v>0</v>
      </c>
    </row>
    <row r="127" spans="1:26" ht="15" x14ac:dyDescent="0.25">
      <c r="G127" s="81">
        <f>H118+H119+H121+H122+H123+SUM(H125:H126)</f>
        <v>776.37</v>
      </c>
      <c r="H127" s="81"/>
      <c r="J127" s="81">
        <f>K118+K119+K121+K122+K123+SUM(K125:K126)</f>
        <v>5178.33</v>
      </c>
      <c r="K127" s="81"/>
      <c r="L127" s="45">
        <f>Source!U69</f>
        <v>15.685677999999996</v>
      </c>
      <c r="O127" s="28">
        <f>G127</f>
        <v>776.37</v>
      </c>
      <c r="P127" s="28">
        <f>J127</f>
        <v>5178.33</v>
      </c>
      <c r="Q127" s="28">
        <f>L127</f>
        <v>15.685677999999996</v>
      </c>
      <c r="W127">
        <f>IF(Source!BI69&lt;=1,H118+H119+H121+H122+H123, 0)</f>
        <v>367.87</v>
      </c>
      <c r="X127">
        <f>IF(Source!BI69=2,H118+H119+H121+H122+H123, 0)</f>
        <v>0</v>
      </c>
      <c r="Y127">
        <f>IF(Source!BI69=3,H118+H119+H121+H122+H123, 0)</f>
        <v>0</v>
      </c>
      <c r="Z127">
        <f>IF(Source!BI69=4,H118+H119+H121+H122+H123, 0)</f>
        <v>0</v>
      </c>
    </row>
    <row r="128" spans="1:26" ht="57" x14ac:dyDescent="0.2">
      <c r="A128" s="50" t="str">
        <f>Source!E75</f>
        <v>11</v>
      </c>
      <c r="B128" s="51" t="str">
        <f>Source!F75</f>
        <v>15-02-016-03</v>
      </c>
      <c r="C128" s="51" t="str">
        <f>Source!G75</f>
        <v>Штукатурка поверхностей внутри здания цементно-известковым или цементным раствором по камню и бетону улучшенная стен</v>
      </c>
      <c r="D128" s="32" t="str">
        <f>Source!H75</f>
        <v>100 м2</v>
      </c>
      <c r="E128" s="13">
        <f>Source!I75</f>
        <v>2.0823999999999998</v>
      </c>
      <c r="F128" s="33">
        <f>Source!AL75+Source!AM75+Source!AO75</f>
        <v>2040.6800000000003</v>
      </c>
      <c r="G128" s="34"/>
      <c r="H128" s="35"/>
      <c r="I128" s="34" t="str">
        <f>Source!BO75</f>
        <v/>
      </c>
      <c r="J128" s="34"/>
      <c r="K128" s="35"/>
      <c r="L128" s="36"/>
      <c r="S128">
        <f>ROUND((Source!FX75/100)*((ROUND(Source!AF75*Source!I75, 2)+ROUND(Source!AE75*Source!I75, 2))), 2)</f>
        <v>1973.4</v>
      </c>
      <c r="T128">
        <f>Source!X75</f>
        <v>13212.37</v>
      </c>
      <c r="U128">
        <f>ROUND((Source!FY75/100)*((ROUND(Source!AF75*Source!I75, 2)+ROUND(Source!AE75*Source!I75, 2))), 2)</f>
        <v>976.26</v>
      </c>
      <c r="V128">
        <f>Source!Y75</f>
        <v>6536.65</v>
      </c>
    </row>
    <row r="129" spans="1:26" x14ac:dyDescent="0.2">
      <c r="C129" s="27" t="str">
        <f>"Объем: "&amp;Source!I75&amp;"=208,24/"&amp;"100"</f>
        <v>Объем: 2,0824=208,24/100</v>
      </c>
    </row>
    <row r="130" spans="1:26" ht="14.25" x14ac:dyDescent="0.2">
      <c r="A130" s="50"/>
      <c r="B130" s="51"/>
      <c r="C130" s="51" t="s">
        <v>1182</v>
      </c>
      <c r="D130" s="32"/>
      <c r="E130" s="13"/>
      <c r="F130" s="33">
        <f>Source!AO75</f>
        <v>806.9</v>
      </c>
      <c r="G130" s="34" t="str">
        <f>Source!DG75</f>
        <v>)*1,15</v>
      </c>
      <c r="H130" s="35">
        <f>ROUND(Source!AF75*Source!I75, 2)</f>
        <v>1932.33</v>
      </c>
      <c r="I130" s="34"/>
      <c r="J130" s="34">
        <f>IF(Source!BA75&lt;&gt; 0, Source!BA75, 1)</f>
        <v>6.66</v>
      </c>
      <c r="K130" s="35">
        <f>Source!S75</f>
        <v>12869.33</v>
      </c>
      <c r="L130" s="36"/>
      <c r="R130">
        <f>H130</f>
        <v>1932.33</v>
      </c>
    </row>
    <row r="131" spans="1:26" ht="14.25" x14ac:dyDescent="0.2">
      <c r="A131" s="50"/>
      <c r="B131" s="51"/>
      <c r="C131" s="51" t="s">
        <v>318</v>
      </c>
      <c r="D131" s="32"/>
      <c r="E131" s="13"/>
      <c r="F131" s="33">
        <f>Source!AM75</f>
        <v>103.38</v>
      </c>
      <c r="G131" s="34" t="str">
        <f>Source!DE75</f>
        <v>)*1,25</v>
      </c>
      <c r="H131" s="35">
        <f>ROUND(Source!AD75*Source!I75, 2)</f>
        <v>269.10000000000002</v>
      </c>
      <c r="I131" s="34"/>
      <c r="J131" s="34">
        <f>IF(Source!BB75&lt;&gt; 0, Source!BB75, 1)</f>
        <v>6.66</v>
      </c>
      <c r="K131" s="35">
        <f>Source!Q75</f>
        <v>1792.19</v>
      </c>
      <c r="L131" s="36"/>
    </row>
    <row r="132" spans="1:26" ht="14.25" x14ac:dyDescent="0.2">
      <c r="A132" s="50"/>
      <c r="B132" s="51"/>
      <c r="C132" s="51" t="s">
        <v>1183</v>
      </c>
      <c r="D132" s="32"/>
      <c r="E132" s="13"/>
      <c r="F132" s="33">
        <f>Source!AN75</f>
        <v>59.9</v>
      </c>
      <c r="G132" s="34" t="str">
        <f>Source!DF75</f>
        <v>)*1,25</v>
      </c>
      <c r="H132" s="37">
        <f>ROUND(Source!AE75*Source!I75, 2)</f>
        <v>155.91999999999999</v>
      </c>
      <c r="I132" s="34"/>
      <c r="J132" s="34">
        <f>IF(Source!BS75&lt;&gt; 0, Source!BS75, 1)</f>
        <v>6.66</v>
      </c>
      <c r="K132" s="37">
        <f>Source!R75</f>
        <v>1038.43</v>
      </c>
      <c r="L132" s="36"/>
      <c r="R132">
        <f>H132</f>
        <v>155.91999999999999</v>
      </c>
    </row>
    <row r="133" spans="1:26" ht="14.25" x14ac:dyDescent="0.2">
      <c r="A133" s="50"/>
      <c r="B133" s="51"/>
      <c r="C133" s="51" t="s">
        <v>1189</v>
      </c>
      <c r="D133" s="32"/>
      <c r="E133" s="13"/>
      <c r="F133" s="33">
        <f>Source!AL75</f>
        <v>1130.4000000000001</v>
      </c>
      <c r="G133" s="34" t="str">
        <f>Source!DD75</f>
        <v/>
      </c>
      <c r="H133" s="35">
        <f>ROUND(Source!AC75*Source!I75, 2)</f>
        <v>2353.94</v>
      </c>
      <c r="I133" s="34"/>
      <c r="J133" s="34">
        <f>IF(Source!BC75&lt;&gt; 0, Source!BC75, 1)</f>
        <v>6.66</v>
      </c>
      <c r="K133" s="35">
        <f>Source!P75</f>
        <v>15677.27</v>
      </c>
      <c r="L133" s="36"/>
    </row>
    <row r="134" spans="1:26" ht="14.25" x14ac:dyDescent="0.2">
      <c r="A134" s="50"/>
      <c r="B134" s="51"/>
      <c r="C134" s="51" t="s">
        <v>1184</v>
      </c>
      <c r="D134" s="32" t="s">
        <v>1185</v>
      </c>
      <c r="E134" s="13">
        <f>Source!BZ75</f>
        <v>105</v>
      </c>
      <c r="F134" s="74" t="str">
        <f>CONCATENATE(" )", Source!DL75, Source!FT75, "=", Source!FX75)</f>
        <v xml:space="preserve"> )*0,9=94,5</v>
      </c>
      <c r="G134" s="80"/>
      <c r="H134" s="35">
        <f>SUM(S128:S136)</f>
        <v>1973.4</v>
      </c>
      <c r="I134" s="38"/>
      <c r="J134" s="30">
        <f>Source!AT75</f>
        <v>95</v>
      </c>
      <c r="K134" s="35">
        <f>SUM(T128:T136)</f>
        <v>13212.37</v>
      </c>
      <c r="L134" s="36"/>
    </row>
    <row r="135" spans="1:26" ht="14.25" x14ac:dyDescent="0.2">
      <c r="A135" s="50"/>
      <c r="B135" s="51"/>
      <c r="C135" s="51" t="s">
        <v>1186</v>
      </c>
      <c r="D135" s="32" t="s">
        <v>1185</v>
      </c>
      <c r="E135" s="13">
        <f>Source!CA75</f>
        <v>55</v>
      </c>
      <c r="F135" s="74" t="str">
        <f>CONCATENATE(" )", Source!DM75, Source!FU75, "=", Source!FY75)</f>
        <v xml:space="preserve"> )*0,85=46,75</v>
      </c>
      <c r="G135" s="80"/>
      <c r="H135" s="35">
        <f>SUM(U128:U136)</f>
        <v>976.26</v>
      </c>
      <c r="I135" s="38"/>
      <c r="J135" s="30">
        <f>Source!AU75</f>
        <v>47</v>
      </c>
      <c r="K135" s="35">
        <f>SUM(V128:V136)</f>
        <v>6536.65</v>
      </c>
      <c r="L135" s="36"/>
    </row>
    <row r="136" spans="1:26" ht="14.25" x14ac:dyDescent="0.2">
      <c r="A136" s="52"/>
      <c r="B136" s="53"/>
      <c r="C136" s="53" t="s">
        <v>1187</v>
      </c>
      <c r="D136" s="39" t="s">
        <v>1188</v>
      </c>
      <c r="E136" s="40">
        <f>Source!AQ75</f>
        <v>85.84</v>
      </c>
      <c r="F136" s="41"/>
      <c r="G136" s="42" t="str">
        <f>Source!DI75</f>
        <v>)*1,15</v>
      </c>
      <c r="H136" s="43"/>
      <c r="I136" s="42"/>
      <c r="J136" s="42"/>
      <c r="K136" s="43"/>
      <c r="L136" s="44">
        <f>Source!U75</f>
        <v>205.56619839999996</v>
      </c>
    </row>
    <row r="137" spans="1:26" ht="15" x14ac:dyDescent="0.25">
      <c r="G137" s="81">
        <f>H130+H131+H133+H134+H135</f>
        <v>7505.0300000000007</v>
      </c>
      <c r="H137" s="81"/>
      <c r="J137" s="81">
        <f>K130+K131+K133+K134+K135</f>
        <v>50087.810000000005</v>
      </c>
      <c r="K137" s="81"/>
      <c r="L137" s="45">
        <f>Source!U75</f>
        <v>205.56619839999996</v>
      </c>
      <c r="O137" s="28">
        <f>G137</f>
        <v>7505.0300000000007</v>
      </c>
      <c r="P137" s="28">
        <f>J137</f>
        <v>50087.810000000005</v>
      </c>
      <c r="Q137" s="28">
        <f>L137</f>
        <v>205.56619839999996</v>
      </c>
      <c r="W137">
        <f>IF(Source!BI75&lt;=1,H130+H131+H133+H134+H135, 0)</f>
        <v>7505.0300000000007</v>
      </c>
      <c r="X137">
        <f>IF(Source!BI75=2,H130+H131+H133+H134+H135, 0)</f>
        <v>0</v>
      </c>
      <c r="Y137">
        <f>IF(Source!BI75=3,H130+H131+H133+H134+H135, 0)</f>
        <v>0</v>
      </c>
      <c r="Z137">
        <f>IF(Source!BI75=4,H130+H131+H133+H134+H135, 0)</f>
        <v>0</v>
      </c>
    </row>
    <row r="138" spans="1:26" ht="42.75" x14ac:dyDescent="0.2">
      <c r="A138" s="50" t="str">
        <f>Source!E77</f>
        <v>12</v>
      </c>
      <c r="B138" s="51" t="str">
        <f>Source!F77</f>
        <v>15-06-001-01</v>
      </c>
      <c r="C138" s="51" t="str">
        <f>Source!G77</f>
        <v>Оклейка обоями стен по монолитной штукатурке и бетону простыми и средней плотности</v>
      </c>
      <c r="D138" s="32" t="str">
        <f>Source!H77</f>
        <v>100 м2</v>
      </c>
      <c r="E138" s="13">
        <f>Source!I77</f>
        <v>2.0823999999999998</v>
      </c>
      <c r="F138" s="33">
        <f>Source!AL77+Source!AM77+Source!AO77</f>
        <v>419.87</v>
      </c>
      <c r="G138" s="34"/>
      <c r="H138" s="35"/>
      <c r="I138" s="34" t="str">
        <f>Source!BO77</f>
        <v/>
      </c>
      <c r="J138" s="34"/>
      <c r="K138" s="35"/>
      <c r="L138" s="36"/>
      <c r="S138">
        <f>ROUND((Source!FX77/100)*((ROUND(Source!AF77*Source!I77, 2)+ROUND(Source!AE77*Source!I77, 2))), 2)</f>
        <v>674.94</v>
      </c>
      <c r="T138">
        <f>Source!X77</f>
        <v>4518.87</v>
      </c>
      <c r="U138">
        <f>ROUND((Source!FY77/100)*((ROUND(Source!AF77*Source!I77, 2)+ROUND(Source!AE77*Source!I77, 2))), 2)</f>
        <v>333.9</v>
      </c>
      <c r="V138">
        <f>Source!Y77</f>
        <v>2235.65</v>
      </c>
    </row>
    <row r="139" spans="1:26" x14ac:dyDescent="0.2">
      <c r="C139" s="27" t="str">
        <f>"Объем: "&amp;Source!I77&amp;"=208,24/"&amp;"100"</f>
        <v>Объем: 2,0824=208,24/100</v>
      </c>
    </row>
    <row r="140" spans="1:26" ht="14.25" x14ac:dyDescent="0.2">
      <c r="A140" s="50"/>
      <c r="B140" s="51"/>
      <c r="C140" s="51" t="s">
        <v>1182</v>
      </c>
      <c r="D140" s="32"/>
      <c r="E140" s="13"/>
      <c r="F140" s="33">
        <f>Source!AO77</f>
        <v>297.95999999999998</v>
      </c>
      <c r="G140" s="34" t="str">
        <f>Source!DG77</f>
        <v>)*1,15</v>
      </c>
      <c r="H140" s="35">
        <f>ROUND(Source!AF77*Source!I77, 2)</f>
        <v>713.54</v>
      </c>
      <c r="I140" s="34"/>
      <c r="J140" s="34">
        <f>IF(Source!BA77&lt;&gt; 0, Source!BA77, 1)</f>
        <v>6.66</v>
      </c>
      <c r="K140" s="35">
        <f>Source!S77</f>
        <v>4752.1899999999996</v>
      </c>
      <c r="L140" s="36"/>
      <c r="R140">
        <f>H140</f>
        <v>713.54</v>
      </c>
    </row>
    <row r="141" spans="1:26" ht="14.25" x14ac:dyDescent="0.2">
      <c r="A141" s="50"/>
      <c r="B141" s="51"/>
      <c r="C141" s="51" t="s">
        <v>318</v>
      </c>
      <c r="D141" s="32"/>
      <c r="E141" s="13"/>
      <c r="F141" s="33">
        <f>Source!AM77</f>
        <v>0.97</v>
      </c>
      <c r="G141" s="34" t="str">
        <f>Source!DE77</f>
        <v>)*1,25</v>
      </c>
      <c r="H141" s="35">
        <f>ROUND(Source!AD77*Source!I77, 2)</f>
        <v>2.52</v>
      </c>
      <c r="I141" s="34"/>
      <c r="J141" s="34">
        <f>IF(Source!BB77&lt;&gt; 0, Source!BB77, 1)</f>
        <v>6.66</v>
      </c>
      <c r="K141" s="35">
        <f>Source!Q77</f>
        <v>16.82</v>
      </c>
      <c r="L141" s="36"/>
    </row>
    <row r="142" spans="1:26" ht="14.25" x14ac:dyDescent="0.2">
      <c r="A142" s="50"/>
      <c r="B142" s="51"/>
      <c r="C142" s="51" t="s">
        <v>1183</v>
      </c>
      <c r="D142" s="32"/>
      <c r="E142" s="13"/>
      <c r="F142" s="33">
        <f>Source!AN77</f>
        <v>0.26</v>
      </c>
      <c r="G142" s="34" t="str">
        <f>Source!DF77</f>
        <v>)*1,25</v>
      </c>
      <c r="H142" s="37">
        <f>ROUND(Source!AE77*Source!I77, 2)</f>
        <v>0.68</v>
      </c>
      <c r="I142" s="34"/>
      <c r="J142" s="34">
        <f>IF(Source!BS77&lt;&gt; 0, Source!BS77, 1)</f>
        <v>6.66</v>
      </c>
      <c r="K142" s="37">
        <f>Source!R77</f>
        <v>4.51</v>
      </c>
      <c r="L142" s="36"/>
      <c r="R142">
        <f>H142</f>
        <v>0.68</v>
      </c>
    </row>
    <row r="143" spans="1:26" ht="14.25" x14ac:dyDescent="0.2">
      <c r="A143" s="50"/>
      <c r="B143" s="51"/>
      <c r="C143" s="51" t="s">
        <v>1189</v>
      </c>
      <c r="D143" s="32"/>
      <c r="E143" s="13"/>
      <c r="F143" s="33">
        <f>Source!AL77</f>
        <v>120.94</v>
      </c>
      <c r="G143" s="34" t="str">
        <f>Source!DD77</f>
        <v/>
      </c>
      <c r="H143" s="35">
        <f>ROUND(Source!AC77*Source!I77, 2)</f>
        <v>251.85</v>
      </c>
      <c r="I143" s="34"/>
      <c r="J143" s="34">
        <f>IF(Source!BC77&lt;&gt; 0, Source!BC77, 1)</f>
        <v>6.66</v>
      </c>
      <c r="K143" s="35">
        <f>Source!P77</f>
        <v>1677.29</v>
      </c>
      <c r="L143" s="36"/>
    </row>
    <row r="144" spans="1:26" ht="14.25" x14ac:dyDescent="0.2">
      <c r="A144" s="50"/>
      <c r="B144" s="51"/>
      <c r="C144" s="51" t="s">
        <v>1184</v>
      </c>
      <c r="D144" s="32" t="s">
        <v>1185</v>
      </c>
      <c r="E144" s="13">
        <f>Source!BZ77</f>
        <v>105</v>
      </c>
      <c r="F144" s="74" t="str">
        <f>CONCATENATE(" )", Source!DL77, Source!FT77, "=", Source!FX77)</f>
        <v xml:space="preserve"> )*0,9=94,5</v>
      </c>
      <c r="G144" s="80"/>
      <c r="H144" s="35">
        <f>SUM(S138:S149)</f>
        <v>674.94</v>
      </c>
      <c r="I144" s="38"/>
      <c r="J144" s="30">
        <f>Source!AT77</f>
        <v>95</v>
      </c>
      <c r="K144" s="35">
        <f>SUM(T138:T149)</f>
        <v>4518.87</v>
      </c>
      <c r="L144" s="36"/>
    </row>
    <row r="145" spans="1:26" ht="14.25" x14ac:dyDescent="0.2">
      <c r="A145" s="50"/>
      <c r="B145" s="51"/>
      <c r="C145" s="51" t="s">
        <v>1186</v>
      </c>
      <c r="D145" s="32" t="s">
        <v>1185</v>
      </c>
      <c r="E145" s="13">
        <f>Source!CA77</f>
        <v>55</v>
      </c>
      <c r="F145" s="74" t="str">
        <f>CONCATENATE(" )", Source!DM77, Source!FU77, "=", Source!FY77)</f>
        <v xml:space="preserve"> )*0,85=46,75</v>
      </c>
      <c r="G145" s="80"/>
      <c r="H145" s="35">
        <f>SUM(U138:U149)</f>
        <v>333.9</v>
      </c>
      <c r="I145" s="38"/>
      <c r="J145" s="30">
        <f>Source!AU77</f>
        <v>47</v>
      </c>
      <c r="K145" s="35">
        <f>SUM(V138:V149)</f>
        <v>2235.65</v>
      </c>
      <c r="L145" s="36"/>
    </row>
    <row r="146" spans="1:26" ht="14.25" x14ac:dyDescent="0.2">
      <c r="A146" s="50"/>
      <c r="B146" s="51"/>
      <c r="C146" s="51" t="s">
        <v>1187</v>
      </c>
      <c r="D146" s="32" t="s">
        <v>1188</v>
      </c>
      <c r="E146" s="13">
        <f>Source!AQ77</f>
        <v>33.630000000000003</v>
      </c>
      <c r="F146" s="33"/>
      <c r="G146" s="34" t="str">
        <f>Source!DI77</f>
        <v>)*1,15</v>
      </c>
      <c r="H146" s="35"/>
      <c r="I146" s="34"/>
      <c r="J146" s="34"/>
      <c r="K146" s="35"/>
      <c r="L146" s="46">
        <f>Source!U77</f>
        <v>80.535778800000003</v>
      </c>
    </row>
    <row r="147" spans="1:26" ht="14.25" x14ac:dyDescent="0.2">
      <c r="A147" s="50" t="str">
        <f>Source!E79</f>
        <v>12,1</v>
      </c>
      <c r="B147" s="51" t="str">
        <f>Source!F79</f>
        <v>01.6.02.01</v>
      </c>
      <c r="C147" s="51" t="str">
        <f>Source!G79</f>
        <v>Обои</v>
      </c>
      <c r="D147" s="32" t="str">
        <f>Source!H79</f>
        <v>100 м2</v>
      </c>
      <c r="E147" s="13">
        <f>Source!I79</f>
        <v>2.3531119999999999</v>
      </c>
      <c r="F147" s="33">
        <f>Source!AL79+Source!AM79+Source!AO79</f>
        <v>0</v>
      </c>
      <c r="G147" s="47" t="s">
        <v>6</v>
      </c>
      <c r="H147" s="35">
        <f>ROUND(Source!AC79*Source!I79, 2)+ROUND(Source!AD79*Source!I79, 2)+ROUND(Source!AF79*Source!I79, 2)</f>
        <v>0</v>
      </c>
      <c r="I147" s="34"/>
      <c r="J147" s="34">
        <f>IF(Source!BC79&lt;&gt; 0, Source!BC79, 1)</f>
        <v>6.66</v>
      </c>
      <c r="K147" s="35">
        <f>Source!O79</f>
        <v>0</v>
      </c>
      <c r="L147" s="36"/>
      <c r="S147">
        <f>ROUND((Source!FX79/100)*((ROUND(Source!AF79*Source!I79, 2)+ROUND(Source!AE79*Source!I79, 2))), 2)</f>
        <v>0</v>
      </c>
      <c r="T147">
        <f>Source!X79</f>
        <v>0</v>
      </c>
      <c r="U147">
        <f>ROUND((Source!FY79/100)*((ROUND(Source!AF79*Source!I79, 2)+ROUND(Source!AE79*Source!I79, 2))), 2)</f>
        <v>0</v>
      </c>
      <c r="V147">
        <f>Source!Y79</f>
        <v>0</v>
      </c>
      <c r="W147">
        <f>IF(Source!BI79&lt;=1,H147, 0)</f>
        <v>0</v>
      </c>
      <c r="X147">
        <f>IF(Source!BI79=2,H147, 0)</f>
        <v>0</v>
      </c>
      <c r="Y147">
        <f>IF(Source!BI79=3,H147, 0)</f>
        <v>0</v>
      </c>
      <c r="Z147">
        <f>IF(Source!BI79=4,H147, 0)</f>
        <v>0</v>
      </c>
    </row>
    <row r="148" spans="1:26" ht="28.5" x14ac:dyDescent="0.2">
      <c r="A148" s="50" t="str">
        <f>Source!E81</f>
        <v>12,2</v>
      </c>
      <c r="B148" s="51" t="str">
        <f>Source!F81</f>
        <v>01.6.02.01-0011</v>
      </c>
      <c r="C148" s="51" t="str">
        <f>Source!G81</f>
        <v>Обои виниловые моющиеся BG</v>
      </c>
      <c r="D148" s="32" t="str">
        <f>Source!H81</f>
        <v>10 м2</v>
      </c>
      <c r="E148" s="13">
        <f>Source!I81</f>
        <v>0.2353112</v>
      </c>
      <c r="F148" s="33">
        <f>Source!AL81+Source!AM81+Source!AO81</f>
        <v>214.4</v>
      </c>
      <c r="G148" s="47" t="s">
        <v>6</v>
      </c>
      <c r="H148" s="35">
        <f>ROUND(Source!AC81*Source!I81, 2)+ROUND(Source!AD81*Source!I81, 2)+ROUND(Source!AF81*Source!I81, 2)</f>
        <v>50.45</v>
      </c>
      <c r="I148" s="34"/>
      <c r="J148" s="34">
        <f>IF(Source!BC81&lt;&gt; 0, Source!BC81, 1)</f>
        <v>6.66</v>
      </c>
      <c r="K148" s="35">
        <f>Source!O81</f>
        <v>336</v>
      </c>
      <c r="L148" s="36"/>
      <c r="S148">
        <f>ROUND((Source!FX81/100)*((ROUND(Source!AF81*Source!I81, 2)+ROUND(Source!AE81*Source!I81, 2))), 2)</f>
        <v>0</v>
      </c>
      <c r="T148">
        <f>Source!X81</f>
        <v>0</v>
      </c>
      <c r="U148">
        <f>ROUND((Source!FY81/100)*((ROUND(Source!AF81*Source!I81, 2)+ROUND(Source!AE81*Source!I81, 2))), 2)</f>
        <v>0</v>
      </c>
      <c r="V148">
        <f>Source!Y81</f>
        <v>0</v>
      </c>
      <c r="W148">
        <f>IF(Source!BI81&lt;=1,H148, 0)</f>
        <v>50.45</v>
      </c>
      <c r="X148">
        <f>IF(Source!BI81=2,H148, 0)</f>
        <v>0</v>
      </c>
      <c r="Y148">
        <f>IF(Source!BI81=3,H148, 0)</f>
        <v>0</v>
      </c>
      <c r="Z148">
        <f>IF(Source!BI81=4,H148, 0)</f>
        <v>0</v>
      </c>
    </row>
    <row r="149" spans="1:26" ht="28.5" x14ac:dyDescent="0.2">
      <c r="A149" s="52" t="str">
        <f>Source!E83</f>
        <v>12,3</v>
      </c>
      <c r="B149" s="53" t="str">
        <f>Source!F83</f>
        <v>01.7.12.16-0071</v>
      </c>
      <c r="C149" s="53" t="str">
        <f>Source!G83</f>
        <v>Полотно холстопрошивное стекловолокнистое ХПС-Т-5</v>
      </c>
      <c r="D149" s="39" t="str">
        <f>Source!H83</f>
        <v>10 м2</v>
      </c>
      <c r="E149" s="40">
        <f>Source!I83</f>
        <v>0.2353112</v>
      </c>
      <c r="F149" s="41">
        <f>Source!AL83+Source!AM83+Source!AO83</f>
        <v>65.599999999999994</v>
      </c>
      <c r="G149" s="48" t="s">
        <v>6</v>
      </c>
      <c r="H149" s="43">
        <f>ROUND(Source!AC83*Source!I83, 2)+ROUND(Source!AD83*Source!I83, 2)+ROUND(Source!AF83*Source!I83, 2)</f>
        <v>15.44</v>
      </c>
      <c r="I149" s="42"/>
      <c r="J149" s="42">
        <f>IF(Source!BC83&lt;&gt; 0, Source!BC83, 1)</f>
        <v>6.66</v>
      </c>
      <c r="K149" s="43">
        <f>Source!O83</f>
        <v>102.81</v>
      </c>
      <c r="L149" s="49"/>
      <c r="S149">
        <f>ROUND((Source!FX83/100)*((ROUND(Source!AF83*Source!I83, 2)+ROUND(Source!AE83*Source!I83, 2))), 2)</f>
        <v>0</v>
      </c>
      <c r="T149">
        <f>Source!X83</f>
        <v>0</v>
      </c>
      <c r="U149">
        <f>ROUND((Source!FY83/100)*((ROUND(Source!AF83*Source!I83, 2)+ROUND(Source!AE83*Source!I83, 2))), 2)</f>
        <v>0</v>
      </c>
      <c r="V149">
        <f>Source!Y83</f>
        <v>0</v>
      </c>
      <c r="W149">
        <f>IF(Source!BI83&lt;=1,H149, 0)</f>
        <v>15.44</v>
      </c>
      <c r="X149">
        <f>IF(Source!BI83=2,H149, 0)</f>
        <v>0</v>
      </c>
      <c r="Y149">
        <f>IF(Source!BI83=3,H149, 0)</f>
        <v>0</v>
      </c>
      <c r="Z149">
        <f>IF(Source!BI83=4,H149, 0)</f>
        <v>0</v>
      </c>
    </row>
    <row r="150" spans="1:26" ht="15" x14ac:dyDescent="0.25">
      <c r="G150" s="81">
        <f>H140+H141+H143+H144+H145+SUM(H147:H149)</f>
        <v>2042.64</v>
      </c>
      <c r="H150" s="81"/>
      <c r="J150" s="81">
        <f>K140+K141+K143+K144+K145+SUM(K147:K149)</f>
        <v>13639.629999999997</v>
      </c>
      <c r="K150" s="81"/>
      <c r="L150" s="45">
        <f>Source!U77</f>
        <v>80.535778800000003</v>
      </c>
      <c r="O150" s="28">
        <f>G150</f>
        <v>2042.64</v>
      </c>
      <c r="P150" s="28">
        <f>J150</f>
        <v>13639.629999999997</v>
      </c>
      <c r="Q150" s="28">
        <f>L150</f>
        <v>80.535778800000003</v>
      </c>
      <c r="W150">
        <f>IF(Source!BI77&lt;=1,H140+H141+H143+H144+H145, 0)</f>
        <v>1976.75</v>
      </c>
      <c r="X150">
        <f>IF(Source!BI77=2,H140+H141+H143+H144+H145, 0)</f>
        <v>0</v>
      </c>
      <c r="Y150">
        <f>IF(Source!BI77=3,H140+H141+H143+H144+H145, 0)</f>
        <v>0</v>
      </c>
      <c r="Z150">
        <f>IF(Source!BI77=4,H140+H141+H143+H144+H145, 0)</f>
        <v>0</v>
      </c>
    </row>
    <row r="151" spans="1:26" ht="28.5" x14ac:dyDescent="0.2">
      <c r="A151" s="50" t="str">
        <f>Source!E85</f>
        <v>13</v>
      </c>
      <c r="B151" s="51" t="str">
        <f>Source!F85</f>
        <v>15-06-004-01</v>
      </c>
      <c r="C151" s="51" t="str">
        <f>Source!G85</f>
        <v>Вторая окраска стен, оклееных стеклообоями, красками</v>
      </c>
      <c r="D151" s="32" t="str">
        <f>Source!H85</f>
        <v>100 м2</v>
      </c>
      <c r="E151" s="13">
        <f>Source!I85</f>
        <v>2.0823999999999998</v>
      </c>
      <c r="F151" s="33">
        <f>Source!AL85+Source!AM85+Source!AO85</f>
        <v>80.62</v>
      </c>
      <c r="G151" s="34"/>
      <c r="H151" s="35"/>
      <c r="I151" s="34" t="str">
        <f>Source!BO85</f>
        <v/>
      </c>
      <c r="J151" s="34"/>
      <c r="K151" s="35"/>
      <c r="L151" s="36"/>
      <c r="S151">
        <f>ROUND((Source!FX85/100)*((ROUND(Source!AF85*Source!I85, 2)+ROUND(Source!AE85*Source!I85, 2))), 2)</f>
        <v>158.65</v>
      </c>
      <c r="T151">
        <f>Source!X85</f>
        <v>1062.2</v>
      </c>
      <c r="U151">
        <f>ROUND((Source!FY85/100)*((ROUND(Source!AF85*Source!I85, 2)+ROUND(Source!AE85*Source!I85, 2))), 2)</f>
        <v>78.48</v>
      </c>
      <c r="V151">
        <f>Source!Y85</f>
        <v>525.51</v>
      </c>
    </row>
    <row r="152" spans="1:26" x14ac:dyDescent="0.2">
      <c r="C152" s="27" t="str">
        <f>"Объем: "&amp;Source!I85&amp;"=208,24/"&amp;"100"</f>
        <v>Объем: 2,0824=208,24/100</v>
      </c>
    </row>
    <row r="153" spans="1:26" ht="14.25" x14ac:dyDescent="0.2">
      <c r="A153" s="50"/>
      <c r="B153" s="51"/>
      <c r="C153" s="51" t="s">
        <v>1182</v>
      </c>
      <c r="D153" s="32"/>
      <c r="E153" s="13"/>
      <c r="F153" s="33">
        <f>Source!AO85</f>
        <v>80.62</v>
      </c>
      <c r="G153" s="34" t="str">
        <f>Source!DG85</f>
        <v/>
      </c>
      <c r="H153" s="35">
        <f>ROUND(Source!AF85*Source!I85, 2)</f>
        <v>167.88</v>
      </c>
      <c r="I153" s="34"/>
      <c r="J153" s="34">
        <f>IF(Source!BA85&lt;&gt; 0, Source!BA85, 1)</f>
        <v>6.66</v>
      </c>
      <c r="K153" s="35">
        <f>Source!S85</f>
        <v>1118.0999999999999</v>
      </c>
      <c r="L153" s="36"/>
      <c r="R153">
        <f>H153</f>
        <v>167.88</v>
      </c>
    </row>
    <row r="154" spans="1:26" ht="14.25" x14ac:dyDescent="0.2">
      <c r="A154" s="50"/>
      <c r="B154" s="51"/>
      <c r="C154" s="51" t="s">
        <v>1184</v>
      </c>
      <c r="D154" s="32" t="s">
        <v>1185</v>
      </c>
      <c r="E154" s="13">
        <f>Source!BZ85</f>
        <v>105</v>
      </c>
      <c r="F154" s="74" t="str">
        <f>CONCATENATE(" )", Source!DL85, Source!FT85, "=", Source!FX85)</f>
        <v xml:space="preserve"> )*0,9=94,5</v>
      </c>
      <c r="G154" s="80"/>
      <c r="H154" s="35">
        <f>SUM(S151:S158)</f>
        <v>158.65</v>
      </c>
      <c r="I154" s="38"/>
      <c r="J154" s="30">
        <f>Source!AT85</f>
        <v>95</v>
      </c>
      <c r="K154" s="35">
        <f>SUM(T151:T158)</f>
        <v>1062.2</v>
      </c>
      <c r="L154" s="36"/>
    </row>
    <row r="155" spans="1:26" ht="14.25" x14ac:dyDescent="0.2">
      <c r="A155" s="50"/>
      <c r="B155" s="51"/>
      <c r="C155" s="51" t="s">
        <v>1186</v>
      </c>
      <c r="D155" s="32" t="s">
        <v>1185</v>
      </c>
      <c r="E155" s="13">
        <f>Source!CA85</f>
        <v>55</v>
      </c>
      <c r="F155" s="74" t="str">
        <f>CONCATENATE(" )", Source!DM85, Source!FU85, "=", Source!FY85)</f>
        <v xml:space="preserve"> )*0,85=46,75</v>
      </c>
      <c r="G155" s="80"/>
      <c r="H155" s="35">
        <f>SUM(U151:U158)</f>
        <v>78.48</v>
      </c>
      <c r="I155" s="38"/>
      <c r="J155" s="30">
        <f>Source!AU85</f>
        <v>47</v>
      </c>
      <c r="K155" s="35">
        <f>SUM(V151:V158)</f>
        <v>525.51</v>
      </c>
      <c r="L155" s="36"/>
    </row>
    <row r="156" spans="1:26" ht="14.25" x14ac:dyDescent="0.2">
      <c r="A156" s="50"/>
      <c r="B156" s="51"/>
      <c r="C156" s="51" t="s">
        <v>1187</v>
      </c>
      <c r="D156" s="32" t="s">
        <v>1188</v>
      </c>
      <c r="E156" s="13">
        <f>Source!AQ85</f>
        <v>8.3800000000000008</v>
      </c>
      <c r="F156" s="33"/>
      <c r="G156" s="34" t="str">
        <f>Source!DI85</f>
        <v/>
      </c>
      <c r="H156" s="35"/>
      <c r="I156" s="34"/>
      <c r="J156" s="34"/>
      <c r="K156" s="35"/>
      <c r="L156" s="46">
        <f>Source!U85</f>
        <v>17.450512</v>
      </c>
    </row>
    <row r="157" spans="1:26" ht="14.25" x14ac:dyDescent="0.2">
      <c r="A157" s="50" t="str">
        <f>Source!E87</f>
        <v>13,1</v>
      </c>
      <c r="B157" s="51" t="str">
        <f>Source!F87</f>
        <v>14.4.02.09</v>
      </c>
      <c r="C157" s="51" t="str">
        <f>Source!G87</f>
        <v>Краска</v>
      </c>
      <c r="D157" s="32" t="str">
        <f>Source!H87</f>
        <v>т</v>
      </c>
      <c r="E157" s="13">
        <f>Source!I87</f>
        <v>3.3318E-2</v>
      </c>
      <c r="F157" s="33">
        <f>Source!AL87+Source!AM87+Source!AO87</f>
        <v>0</v>
      </c>
      <c r="G157" s="47" t="s">
        <v>6</v>
      </c>
      <c r="H157" s="35">
        <f>ROUND(Source!AC87*Source!I87, 2)+ROUND(Source!AD87*Source!I87, 2)+ROUND(Source!AF87*Source!I87, 2)</f>
        <v>0</v>
      </c>
      <c r="I157" s="34"/>
      <c r="J157" s="34">
        <f>IF(Source!BC87&lt;&gt; 0, Source!BC87, 1)</f>
        <v>6.66</v>
      </c>
      <c r="K157" s="35">
        <f>Source!O87</f>
        <v>0</v>
      </c>
      <c r="L157" s="36"/>
      <c r="S157">
        <f>ROUND((Source!FX87/100)*((ROUND(Source!AF87*Source!I87, 2)+ROUND(Source!AE87*Source!I87, 2))), 2)</f>
        <v>0</v>
      </c>
      <c r="T157">
        <f>Source!X87</f>
        <v>0</v>
      </c>
      <c r="U157">
        <f>ROUND((Source!FY87/100)*((ROUND(Source!AF87*Source!I87, 2)+ROUND(Source!AE87*Source!I87, 2))), 2)</f>
        <v>0</v>
      </c>
      <c r="V157">
        <f>Source!Y87</f>
        <v>0</v>
      </c>
      <c r="W157">
        <f>IF(Source!BI87&lt;=1,H157, 0)</f>
        <v>0</v>
      </c>
      <c r="X157">
        <f>IF(Source!BI87=2,H157, 0)</f>
        <v>0</v>
      </c>
      <c r="Y157">
        <f>IF(Source!BI87=3,H157, 0)</f>
        <v>0</v>
      </c>
      <c r="Z157">
        <f>IF(Source!BI87=4,H157, 0)</f>
        <v>0</v>
      </c>
    </row>
    <row r="158" spans="1:26" ht="28.5" x14ac:dyDescent="0.2">
      <c r="A158" s="52" t="str">
        <f>Source!E89</f>
        <v>13,2</v>
      </c>
      <c r="B158" s="53" t="str">
        <f>Source!F89</f>
        <v>14.3.02.01-0223</v>
      </c>
      <c r="C158" s="53" t="str">
        <f>Source!G89</f>
        <v>Краска водоэмульсионная для внутренних работ ВАК-15</v>
      </c>
      <c r="D158" s="39" t="str">
        <f>Source!H89</f>
        <v>т</v>
      </c>
      <c r="E158" s="40">
        <f>Source!I89</f>
        <v>3.3318E-2</v>
      </c>
      <c r="F158" s="41">
        <f>Source!AL89+Source!AM89+Source!AO89</f>
        <v>19973.669999999998</v>
      </c>
      <c r="G158" s="48" t="s">
        <v>6</v>
      </c>
      <c r="H158" s="43">
        <f>ROUND(Source!AC89*Source!I89, 2)+ROUND(Source!AD89*Source!I89, 2)+ROUND(Source!AF89*Source!I89, 2)</f>
        <v>665.48</v>
      </c>
      <c r="I158" s="42"/>
      <c r="J158" s="42">
        <f>IF(Source!BC89&lt;&gt; 0, Source!BC89, 1)</f>
        <v>6.66</v>
      </c>
      <c r="K158" s="43">
        <f>Source!O89</f>
        <v>4432.12</v>
      </c>
      <c r="L158" s="49"/>
      <c r="S158">
        <f>ROUND((Source!FX89/100)*((ROUND(Source!AF89*Source!I89, 2)+ROUND(Source!AE89*Source!I89, 2))), 2)</f>
        <v>0</v>
      </c>
      <c r="T158">
        <f>Source!X89</f>
        <v>0</v>
      </c>
      <c r="U158">
        <f>ROUND((Source!FY89/100)*((ROUND(Source!AF89*Source!I89, 2)+ROUND(Source!AE89*Source!I89, 2))), 2)</f>
        <v>0</v>
      </c>
      <c r="V158">
        <f>Source!Y89</f>
        <v>0</v>
      </c>
      <c r="W158">
        <f>IF(Source!BI89&lt;=1,H158, 0)</f>
        <v>665.48</v>
      </c>
      <c r="X158">
        <f>IF(Source!BI89=2,H158, 0)</f>
        <v>0</v>
      </c>
      <c r="Y158">
        <f>IF(Source!BI89=3,H158, 0)</f>
        <v>0</v>
      </c>
      <c r="Z158">
        <f>IF(Source!BI89=4,H158, 0)</f>
        <v>0</v>
      </c>
    </row>
    <row r="159" spans="1:26" ht="15" x14ac:dyDescent="0.25">
      <c r="G159" s="81">
        <f>H153+H154+H155+SUM(H157:H158)</f>
        <v>1070.49</v>
      </c>
      <c r="H159" s="81"/>
      <c r="J159" s="81">
        <f>K153+K154+K155+SUM(K157:K158)</f>
        <v>7137.93</v>
      </c>
      <c r="K159" s="81"/>
      <c r="L159" s="45">
        <f>Source!U85</f>
        <v>17.450512</v>
      </c>
      <c r="O159" s="28">
        <f>G159</f>
        <v>1070.49</v>
      </c>
      <c r="P159" s="28">
        <f>J159</f>
        <v>7137.93</v>
      </c>
      <c r="Q159" s="28">
        <f>L159</f>
        <v>17.450512</v>
      </c>
      <c r="W159">
        <f>IF(Source!BI85&lt;=1,H153+H154+H155, 0)</f>
        <v>405.01</v>
      </c>
      <c r="X159">
        <f>IF(Source!BI85=2,H153+H154+H155, 0)</f>
        <v>0</v>
      </c>
      <c r="Y159">
        <f>IF(Source!BI85=3,H153+H154+H155, 0)</f>
        <v>0</v>
      </c>
      <c r="Z159">
        <f>IF(Source!BI85=4,H153+H154+H155, 0)</f>
        <v>0</v>
      </c>
    </row>
    <row r="160" spans="1:26" ht="42.75" x14ac:dyDescent="0.2">
      <c r="A160" s="50" t="str">
        <f>Source!E91</f>
        <v>14</v>
      </c>
      <c r="B160" s="51" t="str">
        <f>Source!F91</f>
        <v>15-01-047-15</v>
      </c>
      <c r="C160" s="51" t="str">
        <f>Source!G91</f>
        <v>Устройство подвесных потолков типа &lt;Армстронг&gt; по каркасу из оцинкованного профиля</v>
      </c>
      <c r="D160" s="32" t="str">
        <f>Source!H91</f>
        <v>100 м2</v>
      </c>
      <c r="E160" s="13">
        <f>Source!I91</f>
        <v>1.2729999999999999</v>
      </c>
      <c r="F160" s="33">
        <f>Source!AL91+Source!AM91+Source!AO91</f>
        <v>6623.23</v>
      </c>
      <c r="G160" s="34"/>
      <c r="H160" s="35"/>
      <c r="I160" s="34" t="str">
        <f>Source!BO91</f>
        <v/>
      </c>
      <c r="J160" s="34"/>
      <c r="K160" s="35"/>
      <c r="L160" s="36"/>
      <c r="S160">
        <f>ROUND((Source!FX91/100)*((ROUND(Source!AF91*Source!I91, 2)+ROUND(Source!AE91*Source!I91, 2))), 2)</f>
        <v>1427.73</v>
      </c>
      <c r="T160">
        <f>Source!X91</f>
        <v>9559.01</v>
      </c>
      <c r="U160">
        <f>ROUND((Source!FY91/100)*((ROUND(Source!AF91*Source!I91, 2)+ROUND(Source!AE91*Source!I91, 2))), 2)</f>
        <v>706.31</v>
      </c>
      <c r="V160">
        <f>Source!Y91</f>
        <v>4729.2</v>
      </c>
    </row>
    <row r="161" spans="1:26" x14ac:dyDescent="0.2">
      <c r="C161" s="27" t="str">
        <f>"Объем: "&amp;Source!I91&amp;"=127,3/"&amp;"100"</f>
        <v>Объем: 1,273=127,3/100</v>
      </c>
    </row>
    <row r="162" spans="1:26" ht="14.25" x14ac:dyDescent="0.2">
      <c r="A162" s="50"/>
      <c r="B162" s="51"/>
      <c r="C162" s="51" t="s">
        <v>1182</v>
      </c>
      <c r="D162" s="32"/>
      <c r="E162" s="13"/>
      <c r="F162" s="33">
        <f>Source!AO91</f>
        <v>963.12</v>
      </c>
      <c r="G162" s="34" t="str">
        <f>Source!DG91</f>
        <v>)*1,15</v>
      </c>
      <c r="H162" s="35">
        <f>ROUND(Source!AF91*Source!I91, 2)</f>
        <v>1409.96</v>
      </c>
      <c r="I162" s="34"/>
      <c r="J162" s="34">
        <f>IF(Source!BA91&lt;&gt; 0, Source!BA91, 1)</f>
        <v>6.66</v>
      </c>
      <c r="K162" s="35">
        <f>Source!S91</f>
        <v>9390.33</v>
      </c>
      <c r="L162" s="36"/>
      <c r="R162">
        <f>H162</f>
        <v>1409.96</v>
      </c>
    </row>
    <row r="163" spans="1:26" ht="14.25" x14ac:dyDescent="0.2">
      <c r="A163" s="50"/>
      <c r="B163" s="51"/>
      <c r="C163" s="51" t="s">
        <v>318</v>
      </c>
      <c r="D163" s="32"/>
      <c r="E163" s="13"/>
      <c r="F163" s="33">
        <f>Source!AM91</f>
        <v>324.70999999999998</v>
      </c>
      <c r="G163" s="34" t="str">
        <f>Source!DE91</f>
        <v>)*1,25</v>
      </c>
      <c r="H163" s="35">
        <f>ROUND(Source!AD91*Source!I91, 2)</f>
        <v>516.69000000000005</v>
      </c>
      <c r="I163" s="34"/>
      <c r="J163" s="34">
        <f>IF(Source!BB91&lt;&gt; 0, Source!BB91, 1)</f>
        <v>6.66</v>
      </c>
      <c r="K163" s="35">
        <f>Source!Q91</f>
        <v>3441.19</v>
      </c>
      <c r="L163" s="36"/>
    </row>
    <row r="164" spans="1:26" ht="14.25" x14ac:dyDescent="0.2">
      <c r="A164" s="50"/>
      <c r="B164" s="51"/>
      <c r="C164" s="51" t="s">
        <v>1183</v>
      </c>
      <c r="D164" s="32"/>
      <c r="E164" s="13"/>
      <c r="F164" s="33">
        <f>Source!AN91</f>
        <v>63.39</v>
      </c>
      <c r="G164" s="34" t="str">
        <f>Source!DF91</f>
        <v>)*1,25</v>
      </c>
      <c r="H164" s="37">
        <f>ROUND(Source!AE91*Source!I91, 2)</f>
        <v>100.87</v>
      </c>
      <c r="I164" s="34"/>
      <c r="J164" s="34">
        <f>IF(Source!BS91&lt;&gt; 0, Source!BS91, 1)</f>
        <v>6.66</v>
      </c>
      <c r="K164" s="37">
        <f>Source!R91</f>
        <v>671.79</v>
      </c>
      <c r="L164" s="36"/>
      <c r="R164">
        <f>H164</f>
        <v>100.87</v>
      </c>
    </row>
    <row r="165" spans="1:26" ht="14.25" x14ac:dyDescent="0.2">
      <c r="A165" s="50"/>
      <c r="B165" s="51"/>
      <c r="C165" s="51" t="s">
        <v>1189</v>
      </c>
      <c r="D165" s="32"/>
      <c r="E165" s="13"/>
      <c r="F165" s="33">
        <f>Source!AL91</f>
        <v>5335.4</v>
      </c>
      <c r="G165" s="34" t="str">
        <f>Source!DD91</f>
        <v/>
      </c>
      <c r="H165" s="35">
        <f>ROUND(Source!AC91*Source!I91, 2)</f>
        <v>6791.96</v>
      </c>
      <c r="I165" s="34"/>
      <c r="J165" s="34">
        <f>IF(Source!BC91&lt;&gt; 0, Source!BC91, 1)</f>
        <v>6.66</v>
      </c>
      <c r="K165" s="35">
        <f>Source!P91</f>
        <v>45234.48</v>
      </c>
      <c r="L165" s="36"/>
    </row>
    <row r="166" spans="1:26" ht="14.25" x14ac:dyDescent="0.2">
      <c r="A166" s="50"/>
      <c r="B166" s="51"/>
      <c r="C166" s="51" t="s">
        <v>1184</v>
      </c>
      <c r="D166" s="32" t="s">
        <v>1185</v>
      </c>
      <c r="E166" s="13">
        <f>Source!BZ91</f>
        <v>105</v>
      </c>
      <c r="F166" s="74" t="str">
        <f>CONCATENATE(" )", Source!DL91, Source!FT91, "=", Source!FX91)</f>
        <v xml:space="preserve"> )*0,9=94,5</v>
      </c>
      <c r="G166" s="80"/>
      <c r="H166" s="35">
        <f>SUM(S160:S168)</f>
        <v>1427.73</v>
      </c>
      <c r="I166" s="38"/>
      <c r="J166" s="30">
        <f>Source!AT91</f>
        <v>95</v>
      </c>
      <c r="K166" s="35">
        <f>SUM(T160:T168)</f>
        <v>9559.01</v>
      </c>
      <c r="L166" s="36"/>
    </row>
    <row r="167" spans="1:26" ht="14.25" x14ac:dyDescent="0.2">
      <c r="A167" s="50"/>
      <c r="B167" s="51"/>
      <c r="C167" s="51" t="s">
        <v>1186</v>
      </c>
      <c r="D167" s="32" t="s">
        <v>1185</v>
      </c>
      <c r="E167" s="13">
        <f>Source!CA91</f>
        <v>55</v>
      </c>
      <c r="F167" s="74" t="str">
        <f>CONCATENATE(" )", Source!DM91, Source!FU91, "=", Source!FY91)</f>
        <v xml:space="preserve"> )*0,85=46,75</v>
      </c>
      <c r="G167" s="80"/>
      <c r="H167" s="35">
        <f>SUM(U160:U168)</f>
        <v>706.31</v>
      </c>
      <c r="I167" s="38"/>
      <c r="J167" s="30">
        <f>Source!AU91</f>
        <v>47</v>
      </c>
      <c r="K167" s="35">
        <f>SUM(V160:V168)</f>
        <v>4729.2</v>
      </c>
      <c r="L167" s="36"/>
    </row>
    <row r="168" spans="1:26" ht="14.25" x14ac:dyDescent="0.2">
      <c r="A168" s="52"/>
      <c r="B168" s="53"/>
      <c r="C168" s="53" t="s">
        <v>1187</v>
      </c>
      <c r="D168" s="39" t="s">
        <v>1188</v>
      </c>
      <c r="E168" s="40">
        <f>Source!AQ91</f>
        <v>102.46</v>
      </c>
      <c r="F168" s="41"/>
      <c r="G168" s="42" t="str">
        <f>Source!DI91</f>
        <v>)*1,15</v>
      </c>
      <c r="H168" s="43"/>
      <c r="I168" s="42"/>
      <c r="J168" s="42"/>
      <c r="K168" s="43"/>
      <c r="L168" s="44">
        <f>Source!U91</f>
        <v>149.99631699999998</v>
      </c>
    </row>
    <row r="169" spans="1:26" ht="15" x14ac:dyDescent="0.25">
      <c r="G169" s="81">
        <f>H162+H163+H165+H166+H167</f>
        <v>10852.65</v>
      </c>
      <c r="H169" s="81"/>
      <c r="J169" s="81">
        <f>K162+K163+K165+K166+K167</f>
        <v>72354.209999999992</v>
      </c>
      <c r="K169" s="81"/>
      <c r="L169" s="45">
        <f>Source!U91</f>
        <v>149.99631699999998</v>
      </c>
      <c r="O169" s="28">
        <f>G169</f>
        <v>10852.65</v>
      </c>
      <c r="P169" s="28">
        <f>J169</f>
        <v>72354.209999999992</v>
      </c>
      <c r="Q169" s="28">
        <f>L169</f>
        <v>149.99631699999998</v>
      </c>
      <c r="W169">
        <f>IF(Source!BI91&lt;=1,H162+H163+H165+H166+H167, 0)</f>
        <v>10852.65</v>
      </c>
      <c r="X169">
        <f>IF(Source!BI91=2,H162+H163+H165+H166+H167, 0)</f>
        <v>0</v>
      </c>
      <c r="Y169">
        <f>IF(Source!BI91=3,H162+H163+H165+H166+H167, 0)</f>
        <v>0</v>
      </c>
      <c r="Z169">
        <f>IF(Source!BI91=4,H162+H163+H165+H166+H167, 0)</f>
        <v>0</v>
      </c>
    </row>
    <row r="170" spans="1:26" ht="28.5" x14ac:dyDescent="0.2">
      <c r="A170" s="50" t="str">
        <f>Source!E93</f>
        <v>15</v>
      </c>
      <c r="B170" s="51" t="str">
        <f>Source!F93</f>
        <v>10-01-036-01</v>
      </c>
      <c r="C170" s="51" t="str">
        <f>Source!G93</f>
        <v>Установка уголков ПВХ на клее</v>
      </c>
      <c r="D170" s="32" t="str">
        <f>Source!H93</f>
        <v>100 м</v>
      </c>
      <c r="E170" s="13">
        <f>Source!I93</f>
        <v>0.106</v>
      </c>
      <c r="F170" s="33">
        <f>Source!AL93+Source!AM93+Source!AO93</f>
        <v>93.15</v>
      </c>
      <c r="G170" s="34"/>
      <c r="H170" s="35"/>
      <c r="I170" s="34" t="str">
        <f>Source!BO93</f>
        <v/>
      </c>
      <c r="J170" s="34"/>
      <c r="K170" s="35"/>
      <c r="L170" s="36"/>
      <c r="S170">
        <f>ROUND((Source!FX93/100)*((ROUND(Source!AF93*Source!I93, 2)+ROUND(Source!AE93*Source!I93, 2))), 2)</f>
        <v>7.4</v>
      </c>
      <c r="T170">
        <f>Source!X93</f>
        <v>49.18</v>
      </c>
      <c r="U170">
        <f>ROUND((Source!FY93/100)*((ROUND(Source!AF93*Source!I93, 2)+ROUND(Source!AE93*Source!I93, 2))), 2)</f>
        <v>3.73</v>
      </c>
      <c r="V170">
        <f>Source!Y93</f>
        <v>25.06</v>
      </c>
    </row>
    <row r="171" spans="1:26" x14ac:dyDescent="0.2">
      <c r="C171" s="27" t="str">
        <f>"Объем: "&amp;Source!I93&amp;"=10,6/"&amp;"100"</f>
        <v>Объем: 0,106=10,6/100</v>
      </c>
    </row>
    <row r="172" spans="1:26" ht="14.25" x14ac:dyDescent="0.2">
      <c r="A172" s="50"/>
      <c r="B172" s="51"/>
      <c r="C172" s="51" t="s">
        <v>1182</v>
      </c>
      <c r="D172" s="32"/>
      <c r="E172" s="13"/>
      <c r="F172" s="33">
        <f>Source!AO93</f>
        <v>57.15</v>
      </c>
      <c r="G172" s="34" t="str">
        <f>Source!DG93</f>
        <v>)*1,15</v>
      </c>
      <c r="H172" s="35">
        <f>ROUND(Source!AF93*Source!I93, 2)</f>
        <v>6.97</v>
      </c>
      <c r="I172" s="34"/>
      <c r="J172" s="34">
        <f>IF(Source!BA93&lt;&gt; 0, Source!BA93, 1)</f>
        <v>6.66</v>
      </c>
      <c r="K172" s="35">
        <f>Source!S93</f>
        <v>46.4</v>
      </c>
      <c r="L172" s="36"/>
      <c r="R172">
        <f>H172</f>
        <v>6.97</v>
      </c>
    </row>
    <row r="173" spans="1:26" ht="14.25" x14ac:dyDescent="0.2">
      <c r="A173" s="50"/>
      <c r="B173" s="51"/>
      <c r="C173" s="51" t="s">
        <v>1189</v>
      </c>
      <c r="D173" s="32"/>
      <c r="E173" s="13"/>
      <c r="F173" s="33">
        <f>Source!AL93</f>
        <v>36</v>
      </c>
      <c r="G173" s="34" t="str">
        <f>Source!DD93</f>
        <v/>
      </c>
      <c r="H173" s="35">
        <f>ROUND(Source!AC93*Source!I93, 2)</f>
        <v>3.82</v>
      </c>
      <c r="I173" s="34"/>
      <c r="J173" s="34">
        <f>IF(Source!BC93&lt;&gt; 0, Source!BC93, 1)</f>
        <v>6.66</v>
      </c>
      <c r="K173" s="35">
        <f>Source!P93</f>
        <v>25.41</v>
      </c>
      <c r="L173" s="36"/>
    </row>
    <row r="174" spans="1:26" ht="14.25" x14ac:dyDescent="0.2">
      <c r="A174" s="50"/>
      <c r="B174" s="51"/>
      <c r="C174" s="51" t="s">
        <v>1184</v>
      </c>
      <c r="D174" s="32" t="s">
        <v>1185</v>
      </c>
      <c r="E174" s="13">
        <f>Source!BZ93</f>
        <v>118</v>
      </c>
      <c r="F174" s="74" t="str">
        <f>CONCATENATE(" )", Source!DL93, Source!FT93, "=", Source!FX93)</f>
        <v xml:space="preserve"> )*0,9=106,2</v>
      </c>
      <c r="G174" s="80"/>
      <c r="H174" s="35">
        <f>SUM(S170:S178)</f>
        <v>7.4</v>
      </c>
      <c r="I174" s="38"/>
      <c r="J174" s="30">
        <f>Source!AT93</f>
        <v>106</v>
      </c>
      <c r="K174" s="35">
        <f>SUM(T170:T178)</f>
        <v>49.18</v>
      </c>
      <c r="L174" s="36"/>
    </row>
    <row r="175" spans="1:26" ht="14.25" x14ac:dyDescent="0.2">
      <c r="A175" s="50"/>
      <c r="B175" s="51"/>
      <c r="C175" s="51" t="s">
        <v>1186</v>
      </c>
      <c r="D175" s="32" t="s">
        <v>1185</v>
      </c>
      <c r="E175" s="13">
        <f>Source!CA93</f>
        <v>63</v>
      </c>
      <c r="F175" s="74" t="str">
        <f>CONCATENATE(" )", Source!DM93, Source!FU93, "=", Source!FY93)</f>
        <v xml:space="preserve"> )*0,85=53,55</v>
      </c>
      <c r="G175" s="80"/>
      <c r="H175" s="35">
        <f>SUM(U170:U178)</f>
        <v>3.73</v>
      </c>
      <c r="I175" s="38"/>
      <c r="J175" s="30">
        <f>Source!AU93</f>
        <v>54</v>
      </c>
      <c r="K175" s="35">
        <f>SUM(V170:V178)</f>
        <v>25.06</v>
      </c>
      <c r="L175" s="36"/>
    </row>
    <row r="176" spans="1:26" ht="14.25" x14ac:dyDescent="0.2">
      <c r="A176" s="50"/>
      <c r="B176" s="51"/>
      <c r="C176" s="51" t="s">
        <v>1187</v>
      </c>
      <c r="D176" s="32" t="s">
        <v>1188</v>
      </c>
      <c r="E176" s="13">
        <f>Source!AQ93</f>
        <v>6.7</v>
      </c>
      <c r="F176" s="33"/>
      <c r="G176" s="34" t="str">
        <f>Source!DI93</f>
        <v>)*1,15</v>
      </c>
      <c r="H176" s="35"/>
      <c r="I176" s="34"/>
      <c r="J176" s="34"/>
      <c r="K176" s="35"/>
      <c r="L176" s="46">
        <f>Source!U93</f>
        <v>0.81672999999999984</v>
      </c>
    </row>
    <row r="177" spans="1:26" ht="14.25" x14ac:dyDescent="0.2">
      <c r="A177" s="50" t="str">
        <f>Source!E95</f>
        <v>15,1</v>
      </c>
      <c r="B177" s="51" t="str">
        <f>Source!F95</f>
        <v>11.3.03.13</v>
      </c>
      <c r="C177" s="51" t="str">
        <f>Source!G95</f>
        <v>Уголок ПВХ</v>
      </c>
      <c r="D177" s="32" t="str">
        <f>Source!H95</f>
        <v>П.М</v>
      </c>
      <c r="E177" s="13">
        <f>Source!I95</f>
        <v>10.6</v>
      </c>
      <c r="F177" s="33">
        <f>Source!AL95+Source!AM95+Source!AO95</f>
        <v>0</v>
      </c>
      <c r="G177" s="47" t="s">
        <v>6</v>
      </c>
      <c r="H177" s="35">
        <f>ROUND(Source!AC95*Source!I95, 2)+ROUND(Source!AD95*Source!I95, 2)+ROUND(Source!AF95*Source!I95, 2)</f>
        <v>0</v>
      </c>
      <c r="I177" s="34"/>
      <c r="J177" s="34">
        <f>IF(Source!BC95&lt;&gt; 0, Source!BC95, 1)</f>
        <v>6.66</v>
      </c>
      <c r="K177" s="35">
        <f>Source!O95</f>
        <v>0</v>
      </c>
      <c r="L177" s="36"/>
      <c r="S177">
        <f>ROUND((Source!FX95/100)*((ROUND(Source!AF95*Source!I95, 2)+ROUND(Source!AE95*Source!I95, 2))), 2)</f>
        <v>0</v>
      </c>
      <c r="T177">
        <f>Source!X95</f>
        <v>0</v>
      </c>
      <c r="U177">
        <f>ROUND((Source!FY95/100)*((ROUND(Source!AF95*Source!I95, 2)+ROUND(Source!AE95*Source!I95, 2))), 2)</f>
        <v>0</v>
      </c>
      <c r="V177">
        <f>Source!Y95</f>
        <v>0</v>
      </c>
      <c r="W177">
        <f>IF(Source!BI95&lt;=1,H177, 0)</f>
        <v>0</v>
      </c>
      <c r="X177">
        <f>IF(Source!BI95=2,H177, 0)</f>
        <v>0</v>
      </c>
      <c r="Y177">
        <f>IF(Source!BI95=3,H177, 0)</f>
        <v>0</v>
      </c>
      <c r="Z177">
        <f>IF(Source!BI95=4,H177, 0)</f>
        <v>0</v>
      </c>
    </row>
    <row r="178" spans="1:26" ht="28.5" x14ac:dyDescent="0.2">
      <c r="A178" s="52" t="str">
        <f>Source!E97</f>
        <v>15,2</v>
      </c>
      <c r="B178" s="53" t="str">
        <f>Source!F97</f>
        <v>11.3.03.13-0043</v>
      </c>
      <c r="C178" s="53" t="str">
        <f>Source!G97</f>
        <v>Уголок ПВХ, размером 20х20 мм</v>
      </c>
      <c r="D178" s="39" t="str">
        <f>Source!H97</f>
        <v>10 м</v>
      </c>
      <c r="E178" s="40">
        <f>Source!I97</f>
        <v>1.06</v>
      </c>
      <c r="F178" s="41">
        <f>Source!AL97+Source!AM97+Source!AO97</f>
        <v>25.6</v>
      </c>
      <c r="G178" s="48" t="s">
        <v>6</v>
      </c>
      <c r="H178" s="43">
        <f>ROUND(Source!AC97*Source!I97, 2)+ROUND(Source!AD97*Source!I97, 2)+ROUND(Source!AF97*Source!I97, 2)</f>
        <v>27.14</v>
      </c>
      <c r="I178" s="42"/>
      <c r="J178" s="42">
        <f>IF(Source!BC97&lt;&gt; 0, Source!BC97, 1)</f>
        <v>6.66</v>
      </c>
      <c r="K178" s="43">
        <f>Source!O97</f>
        <v>180.73</v>
      </c>
      <c r="L178" s="49"/>
      <c r="S178">
        <f>ROUND((Source!FX97/100)*((ROUND(Source!AF97*Source!I97, 2)+ROUND(Source!AE97*Source!I97, 2))), 2)</f>
        <v>0</v>
      </c>
      <c r="T178">
        <f>Source!X97</f>
        <v>0</v>
      </c>
      <c r="U178">
        <f>ROUND((Source!FY97/100)*((ROUND(Source!AF97*Source!I97, 2)+ROUND(Source!AE97*Source!I97, 2))), 2)</f>
        <v>0</v>
      </c>
      <c r="V178">
        <f>Source!Y97</f>
        <v>0</v>
      </c>
      <c r="W178">
        <f>IF(Source!BI97&lt;=1,H178, 0)</f>
        <v>27.14</v>
      </c>
      <c r="X178">
        <f>IF(Source!BI97=2,H178, 0)</f>
        <v>0</v>
      </c>
      <c r="Y178">
        <f>IF(Source!BI97=3,H178, 0)</f>
        <v>0</v>
      </c>
      <c r="Z178">
        <f>IF(Source!BI97=4,H178, 0)</f>
        <v>0</v>
      </c>
    </row>
    <row r="179" spans="1:26" ht="15" x14ac:dyDescent="0.25">
      <c r="G179" s="81">
        <f>H172+H173+H174+H175+SUM(H177:H178)</f>
        <v>49.06</v>
      </c>
      <c r="H179" s="81"/>
      <c r="J179" s="81">
        <f>K172+K173+K174+K175+SUM(K177:K178)</f>
        <v>326.77999999999997</v>
      </c>
      <c r="K179" s="81"/>
      <c r="L179" s="45">
        <f>Source!U93</f>
        <v>0.81672999999999984</v>
      </c>
      <c r="O179" s="28">
        <f>G179</f>
        <v>49.06</v>
      </c>
      <c r="P179" s="28">
        <f>J179</f>
        <v>326.77999999999997</v>
      </c>
      <c r="Q179" s="28">
        <f>L179</f>
        <v>0.81672999999999984</v>
      </c>
      <c r="W179">
        <f>IF(Source!BI93&lt;=1,H172+H173+H174+H175, 0)</f>
        <v>21.919999999999998</v>
      </c>
      <c r="X179">
        <f>IF(Source!BI93=2,H172+H173+H174+H175, 0)</f>
        <v>0</v>
      </c>
      <c r="Y179">
        <f>IF(Source!BI93=3,H172+H173+H174+H175, 0)</f>
        <v>0</v>
      </c>
      <c r="Z179">
        <f>IF(Source!BI93=4,H172+H173+H174+H175, 0)</f>
        <v>0</v>
      </c>
    </row>
    <row r="180" spans="1:26" ht="14.25" x14ac:dyDescent="0.2">
      <c r="A180" s="50" t="str">
        <f>Source!E99</f>
        <v>16</v>
      </c>
      <c r="B180" s="51" t="str">
        <f>Source!F99</f>
        <v>65-33-1</v>
      </c>
      <c r="C180" s="51" t="str">
        <f>Source!G99</f>
        <v>Смена жалюзийных решеток</v>
      </c>
      <c r="D180" s="32" t="str">
        <f>Source!H99</f>
        <v>100 ШТ</v>
      </c>
      <c r="E180" s="13">
        <f>Source!I99</f>
        <v>0.04</v>
      </c>
      <c r="F180" s="33">
        <f>Source!AL99+Source!AM99+Source!AO99</f>
        <v>430.86</v>
      </c>
      <c r="G180" s="34"/>
      <c r="H180" s="35"/>
      <c r="I180" s="34" t="str">
        <f>Source!BO99</f>
        <v/>
      </c>
      <c r="J180" s="34"/>
      <c r="K180" s="35"/>
      <c r="L180" s="36"/>
      <c r="S180">
        <f>ROUND((Source!FX99/100)*((ROUND(Source!AF99*Source!I99, 2)+ROUND(Source!AE99*Source!I99, 2))), 2)</f>
        <v>16.239999999999998</v>
      </c>
      <c r="T180">
        <f>Source!X99</f>
        <v>108.15</v>
      </c>
      <c r="U180">
        <f>ROUND((Source!FY99/100)*((ROUND(Source!AF99*Source!I99, 2)+ROUND(Source!AE99*Source!I99, 2))), 2)</f>
        <v>9.4600000000000009</v>
      </c>
      <c r="V180">
        <f>Source!Y99</f>
        <v>63</v>
      </c>
    </row>
    <row r="181" spans="1:26" x14ac:dyDescent="0.2">
      <c r="C181" s="27" t="str">
        <f>"Объем: "&amp;Source!I99&amp;"=4/"&amp;"100"</f>
        <v>Объем: 0,04=4/100</v>
      </c>
    </row>
    <row r="182" spans="1:26" ht="14.25" x14ac:dyDescent="0.2">
      <c r="A182" s="50"/>
      <c r="B182" s="51"/>
      <c r="C182" s="51" t="s">
        <v>1182</v>
      </c>
      <c r="D182" s="32"/>
      <c r="E182" s="13"/>
      <c r="F182" s="33">
        <f>Source!AO99</f>
        <v>394</v>
      </c>
      <c r="G182" s="34" t="str">
        <f>Source!DG99</f>
        <v/>
      </c>
      <c r="H182" s="35">
        <f>ROUND(Source!AF99*Source!I99, 2)</f>
        <v>15.76</v>
      </c>
      <c r="I182" s="34"/>
      <c r="J182" s="34">
        <f>IF(Source!BA99&lt;&gt; 0, Source!BA99, 1)</f>
        <v>6.66</v>
      </c>
      <c r="K182" s="35">
        <f>Source!S99</f>
        <v>104.96</v>
      </c>
      <c r="L182" s="36"/>
      <c r="R182">
        <f>H182</f>
        <v>15.76</v>
      </c>
    </row>
    <row r="183" spans="1:26" ht="14.25" x14ac:dyDescent="0.2">
      <c r="A183" s="50"/>
      <c r="B183" s="51"/>
      <c r="C183" s="51" t="s">
        <v>318</v>
      </c>
      <c r="D183" s="32"/>
      <c r="E183" s="13"/>
      <c r="F183" s="33">
        <f>Source!AM99</f>
        <v>0.31</v>
      </c>
      <c r="G183" s="34" t="str">
        <f>Source!DE99</f>
        <v/>
      </c>
      <c r="H183" s="35">
        <f>ROUND(Source!AD99*Source!I99, 2)</f>
        <v>0.01</v>
      </c>
      <c r="I183" s="34"/>
      <c r="J183" s="34">
        <f>IF(Source!BB99&lt;&gt; 0, Source!BB99, 1)</f>
        <v>6.66</v>
      </c>
      <c r="K183" s="35">
        <f>Source!Q99</f>
        <v>0.08</v>
      </c>
      <c r="L183" s="36"/>
    </row>
    <row r="184" spans="1:26" ht="14.25" x14ac:dyDescent="0.2">
      <c r="A184" s="50"/>
      <c r="B184" s="51"/>
      <c r="C184" s="51" t="s">
        <v>1183</v>
      </c>
      <c r="D184" s="32"/>
      <c r="E184" s="13"/>
      <c r="F184" s="33">
        <f>Source!AN99</f>
        <v>0.14000000000000001</v>
      </c>
      <c r="G184" s="34" t="str">
        <f>Source!DF99</f>
        <v/>
      </c>
      <c r="H184" s="37">
        <f>ROUND(Source!AE99*Source!I99, 2)</f>
        <v>0.01</v>
      </c>
      <c r="I184" s="34"/>
      <c r="J184" s="34">
        <f>IF(Source!BS99&lt;&gt; 0, Source!BS99, 1)</f>
        <v>6.66</v>
      </c>
      <c r="K184" s="37">
        <f>Source!R99</f>
        <v>0.04</v>
      </c>
      <c r="L184" s="36"/>
      <c r="R184">
        <f>H184</f>
        <v>0.01</v>
      </c>
    </row>
    <row r="185" spans="1:26" ht="14.25" x14ac:dyDescent="0.2">
      <c r="A185" s="50"/>
      <c r="B185" s="51"/>
      <c r="C185" s="51" t="s">
        <v>1189</v>
      </c>
      <c r="D185" s="32"/>
      <c r="E185" s="13"/>
      <c r="F185" s="33">
        <f>Source!AL99</f>
        <v>36.549999999999997</v>
      </c>
      <c r="G185" s="34" t="str">
        <f>Source!DD99</f>
        <v/>
      </c>
      <c r="H185" s="35">
        <f>ROUND(Source!AC99*Source!I99, 2)</f>
        <v>1.46</v>
      </c>
      <c r="I185" s="34"/>
      <c r="J185" s="34">
        <f>IF(Source!BC99&lt;&gt; 0, Source!BC99, 1)</f>
        <v>6.66</v>
      </c>
      <c r="K185" s="35">
        <f>Source!P99</f>
        <v>9.74</v>
      </c>
      <c r="L185" s="36"/>
    </row>
    <row r="186" spans="1:26" ht="14.25" x14ac:dyDescent="0.2">
      <c r="A186" s="50"/>
      <c r="B186" s="51"/>
      <c r="C186" s="51" t="s">
        <v>1184</v>
      </c>
      <c r="D186" s="32" t="s">
        <v>1185</v>
      </c>
      <c r="E186" s="13">
        <f>Source!BZ99</f>
        <v>103</v>
      </c>
      <c r="F186" s="54"/>
      <c r="G186" s="34"/>
      <c r="H186" s="35">
        <f>SUM(S180:S190)</f>
        <v>16.239999999999998</v>
      </c>
      <c r="I186" s="38"/>
      <c r="J186" s="30">
        <f>Source!AT99</f>
        <v>103</v>
      </c>
      <c r="K186" s="35">
        <f>SUM(T180:T190)</f>
        <v>108.15</v>
      </c>
      <c r="L186" s="36"/>
    </row>
    <row r="187" spans="1:26" ht="14.25" x14ac:dyDescent="0.2">
      <c r="A187" s="50"/>
      <c r="B187" s="51"/>
      <c r="C187" s="51" t="s">
        <v>1186</v>
      </c>
      <c r="D187" s="32" t="s">
        <v>1185</v>
      </c>
      <c r="E187" s="13">
        <f>Source!CA99</f>
        <v>60</v>
      </c>
      <c r="F187" s="54"/>
      <c r="G187" s="34"/>
      <c r="H187" s="35">
        <f>SUM(U180:U190)</f>
        <v>9.4600000000000009</v>
      </c>
      <c r="I187" s="38"/>
      <c r="J187" s="30">
        <f>Source!AU99</f>
        <v>60</v>
      </c>
      <c r="K187" s="35">
        <f>SUM(V180:V190)</f>
        <v>63</v>
      </c>
      <c r="L187" s="36"/>
    </row>
    <row r="188" spans="1:26" ht="14.25" x14ac:dyDescent="0.2">
      <c r="A188" s="50"/>
      <c r="B188" s="51"/>
      <c r="C188" s="51" t="s">
        <v>1187</v>
      </c>
      <c r="D188" s="32" t="s">
        <v>1188</v>
      </c>
      <c r="E188" s="13">
        <f>Source!AQ99</f>
        <v>46.19</v>
      </c>
      <c r="F188" s="33"/>
      <c r="G188" s="34" t="str">
        <f>Source!DI99</f>
        <v/>
      </c>
      <c r="H188" s="35"/>
      <c r="I188" s="34"/>
      <c r="J188" s="34"/>
      <c r="K188" s="35"/>
      <c r="L188" s="46">
        <f>Source!U99</f>
        <v>1.8475999999999999</v>
      </c>
    </row>
    <row r="189" spans="1:26" ht="14.25" x14ac:dyDescent="0.2">
      <c r="A189" s="50" t="str">
        <f>Source!E101</f>
        <v>16,1</v>
      </c>
      <c r="B189" s="51" t="str">
        <f>Source!F101</f>
        <v>19.2.03.09</v>
      </c>
      <c r="C189" s="51" t="str">
        <f>Source!G101</f>
        <v>Решетки жалюзийные</v>
      </c>
      <c r="D189" s="32" t="str">
        <f>Source!H101</f>
        <v>шт.</v>
      </c>
      <c r="E189" s="13">
        <f>Source!I101</f>
        <v>4</v>
      </c>
      <c r="F189" s="33">
        <f>Source!AL101+Source!AM101+Source!AO101</f>
        <v>0</v>
      </c>
      <c r="G189" s="47" t="s">
        <v>6</v>
      </c>
      <c r="H189" s="35">
        <f>ROUND(Source!AC101*Source!I101, 2)+ROUND(Source!AD101*Source!I101, 2)+ROUND(Source!AF101*Source!I101, 2)</f>
        <v>0</v>
      </c>
      <c r="I189" s="34"/>
      <c r="J189" s="34">
        <f>IF(Source!BC101&lt;&gt; 0, Source!BC101, 1)</f>
        <v>6.66</v>
      </c>
      <c r="K189" s="35">
        <f>Source!O101</f>
        <v>0</v>
      </c>
      <c r="L189" s="36"/>
      <c r="S189">
        <f>ROUND((Source!FX101/100)*((ROUND(Source!AF101*Source!I101, 2)+ROUND(Source!AE101*Source!I101, 2))), 2)</f>
        <v>0</v>
      </c>
      <c r="T189">
        <f>Source!X101</f>
        <v>0</v>
      </c>
      <c r="U189">
        <f>ROUND((Source!FY101/100)*((ROUND(Source!AF101*Source!I101, 2)+ROUND(Source!AE101*Source!I101, 2))), 2)</f>
        <v>0</v>
      </c>
      <c r="V189">
        <f>Source!Y101</f>
        <v>0</v>
      </c>
      <c r="W189">
        <f>IF(Source!BI101&lt;=1,H189, 0)</f>
        <v>0</v>
      </c>
      <c r="X189">
        <f>IF(Source!BI101=2,H189, 0)</f>
        <v>0</v>
      </c>
      <c r="Y189">
        <f>IF(Source!BI101=3,H189, 0)</f>
        <v>0</v>
      </c>
      <c r="Z189">
        <f>IF(Source!BI101=4,H189, 0)</f>
        <v>0</v>
      </c>
    </row>
    <row r="190" spans="1:26" ht="28.5" x14ac:dyDescent="0.2">
      <c r="A190" s="52" t="str">
        <f>Source!E103</f>
        <v>16,2</v>
      </c>
      <c r="B190" s="53" t="str">
        <f>Source!F103</f>
        <v>19.2.03.07-0006</v>
      </c>
      <c r="C190" s="53" t="str">
        <f>Source!G103</f>
        <v>Решетка вентиляционная пластмассовая размером 450х350 мм</v>
      </c>
      <c r="D190" s="39" t="str">
        <f>Source!H103</f>
        <v>шт.</v>
      </c>
      <c r="E190" s="40">
        <f>Source!I103</f>
        <v>4</v>
      </c>
      <c r="F190" s="41">
        <f>Source!AL103+Source!AM103+Source!AO103</f>
        <v>18.670000000000002</v>
      </c>
      <c r="G190" s="48" t="s">
        <v>6</v>
      </c>
      <c r="H190" s="43">
        <f>ROUND(Source!AC103*Source!I103, 2)+ROUND(Source!AD103*Source!I103, 2)+ROUND(Source!AF103*Source!I103, 2)</f>
        <v>74.680000000000007</v>
      </c>
      <c r="I190" s="42"/>
      <c r="J190" s="42">
        <f>IF(Source!BC103&lt;&gt; 0, Source!BC103, 1)</f>
        <v>6.66</v>
      </c>
      <c r="K190" s="43">
        <f>Source!O103</f>
        <v>497.37</v>
      </c>
      <c r="L190" s="49"/>
      <c r="S190">
        <f>ROUND((Source!FX103/100)*((ROUND(Source!AF103*Source!I103, 2)+ROUND(Source!AE103*Source!I103, 2))), 2)</f>
        <v>0</v>
      </c>
      <c r="T190">
        <f>Source!X103</f>
        <v>0</v>
      </c>
      <c r="U190">
        <f>ROUND((Source!FY103/100)*((ROUND(Source!AF103*Source!I103, 2)+ROUND(Source!AE103*Source!I103, 2))), 2)</f>
        <v>0</v>
      </c>
      <c r="V190">
        <f>Source!Y103</f>
        <v>0</v>
      </c>
      <c r="W190">
        <f>IF(Source!BI103&lt;=1,H190, 0)</f>
        <v>74.680000000000007</v>
      </c>
      <c r="X190">
        <f>IF(Source!BI103=2,H190, 0)</f>
        <v>0</v>
      </c>
      <c r="Y190">
        <f>IF(Source!BI103=3,H190, 0)</f>
        <v>0</v>
      </c>
      <c r="Z190">
        <f>IF(Source!BI103=4,H190, 0)</f>
        <v>0</v>
      </c>
    </row>
    <row r="191" spans="1:26" ht="15" x14ac:dyDescent="0.25">
      <c r="G191" s="81">
        <f>H182+H183+H185+H186+H187+SUM(H189:H190)</f>
        <v>117.61000000000001</v>
      </c>
      <c r="H191" s="81"/>
      <c r="J191" s="81">
        <f>K182+K183+K185+K186+K187+SUM(K189:K190)</f>
        <v>783.3</v>
      </c>
      <c r="K191" s="81"/>
      <c r="L191" s="45">
        <f>Source!U99</f>
        <v>1.8475999999999999</v>
      </c>
      <c r="O191" s="28">
        <f>G191</f>
        <v>117.61000000000001</v>
      </c>
      <c r="P191" s="28">
        <f>J191</f>
        <v>783.3</v>
      </c>
      <c r="Q191" s="28">
        <f>L191</f>
        <v>1.8475999999999999</v>
      </c>
      <c r="W191">
        <f>IF(Source!BI99&lt;=1,H182+H183+H185+H186+H187, 0)</f>
        <v>42.93</v>
      </c>
      <c r="X191">
        <f>IF(Source!BI99=2,H182+H183+H185+H186+H187, 0)</f>
        <v>0</v>
      </c>
      <c r="Y191">
        <f>IF(Source!BI99=3,H182+H183+H185+H186+H187, 0)</f>
        <v>0</v>
      </c>
      <c r="Z191">
        <f>IF(Source!BI99=4,H182+H183+H185+H186+H187, 0)</f>
        <v>0</v>
      </c>
    </row>
    <row r="192" spans="1:26" ht="28.5" x14ac:dyDescent="0.2">
      <c r="A192" s="50" t="str">
        <f>Source!E105</f>
        <v>17</v>
      </c>
      <c r="B192" s="51" t="str">
        <f>Source!F105</f>
        <v>65-35-1</v>
      </c>
      <c r="C192" s="51" t="str">
        <f>Source!G105</f>
        <v>Прочистка вентиляционных каналов</v>
      </c>
      <c r="D192" s="32" t="str">
        <f>Source!H105</f>
        <v>100 М КАНАЛА</v>
      </c>
      <c r="E192" s="13">
        <f>Source!I105</f>
        <v>0.08</v>
      </c>
      <c r="F192" s="33">
        <f>Source!AL105+Source!AM105+Source!AO105</f>
        <v>189.06</v>
      </c>
      <c r="G192" s="34"/>
      <c r="H192" s="35"/>
      <c r="I192" s="34" t="str">
        <f>Source!BO105</f>
        <v/>
      </c>
      <c r="J192" s="34"/>
      <c r="K192" s="35"/>
      <c r="L192" s="36"/>
      <c r="S192">
        <f>ROUND((Source!FX105/100)*((ROUND(Source!AF105*Source!I105, 2)+ROUND(Source!AE105*Source!I105, 2))), 2)</f>
        <v>9.4499999999999993</v>
      </c>
      <c r="T192">
        <f>Source!X105</f>
        <v>62.94</v>
      </c>
      <c r="U192">
        <f>ROUND((Source!FY105/100)*((ROUND(Source!AF105*Source!I105, 2)+ROUND(Source!AE105*Source!I105, 2))), 2)</f>
        <v>6.39</v>
      </c>
      <c r="V192">
        <f>Source!Y105</f>
        <v>42.53</v>
      </c>
    </row>
    <row r="193" spans="1:26" x14ac:dyDescent="0.2">
      <c r="C193" s="27" t="str">
        <f>"Объем: "&amp;Source!I105&amp;"=8/"&amp;"100"</f>
        <v>Объем: 0,08=8/100</v>
      </c>
    </row>
    <row r="194" spans="1:26" ht="14.25" x14ac:dyDescent="0.2">
      <c r="A194" s="50"/>
      <c r="B194" s="51"/>
      <c r="C194" s="51" t="s">
        <v>1182</v>
      </c>
      <c r="D194" s="32"/>
      <c r="E194" s="13"/>
      <c r="F194" s="33">
        <f>Source!AO105</f>
        <v>159.51</v>
      </c>
      <c r="G194" s="34" t="str">
        <f>Source!DG105</f>
        <v/>
      </c>
      <c r="H194" s="35">
        <f>ROUND(Source!AF105*Source!I105, 2)</f>
        <v>12.76</v>
      </c>
      <c r="I194" s="34"/>
      <c r="J194" s="34">
        <f>IF(Source!BA105&lt;&gt; 0, Source!BA105, 1)</f>
        <v>6.66</v>
      </c>
      <c r="K194" s="35">
        <f>Source!S105</f>
        <v>84.99</v>
      </c>
      <c r="L194" s="36"/>
      <c r="R194">
        <f>H194</f>
        <v>12.76</v>
      </c>
    </row>
    <row r="195" spans="1:26" ht="14.25" x14ac:dyDescent="0.2">
      <c r="A195" s="50"/>
      <c r="B195" s="51"/>
      <c r="C195" s="51" t="s">
        <v>318</v>
      </c>
      <c r="D195" s="32"/>
      <c r="E195" s="13"/>
      <c r="F195" s="33">
        <f>Source!AM105</f>
        <v>0.31</v>
      </c>
      <c r="G195" s="34" t="str">
        <f>Source!DE105</f>
        <v/>
      </c>
      <c r="H195" s="35">
        <f>ROUND(Source!AD105*Source!I105, 2)</f>
        <v>0.02</v>
      </c>
      <c r="I195" s="34"/>
      <c r="J195" s="34">
        <f>IF(Source!BB105&lt;&gt; 0, Source!BB105, 1)</f>
        <v>6.66</v>
      </c>
      <c r="K195" s="35">
        <f>Source!Q105</f>
        <v>0.17</v>
      </c>
      <c r="L195" s="36"/>
    </row>
    <row r="196" spans="1:26" ht="14.25" x14ac:dyDescent="0.2">
      <c r="A196" s="50"/>
      <c r="B196" s="51"/>
      <c r="C196" s="51" t="s">
        <v>1183</v>
      </c>
      <c r="D196" s="32"/>
      <c r="E196" s="13"/>
      <c r="F196" s="33">
        <f>Source!AN105</f>
        <v>0.14000000000000001</v>
      </c>
      <c r="G196" s="34" t="str">
        <f>Source!DF105</f>
        <v/>
      </c>
      <c r="H196" s="37">
        <f>ROUND(Source!AE105*Source!I105, 2)</f>
        <v>0.01</v>
      </c>
      <c r="I196" s="34"/>
      <c r="J196" s="34">
        <f>IF(Source!BS105&lt;&gt; 0, Source!BS105, 1)</f>
        <v>6.66</v>
      </c>
      <c r="K196" s="37">
        <f>Source!R105</f>
        <v>7.0000000000000007E-2</v>
      </c>
      <c r="L196" s="36"/>
      <c r="R196">
        <f>H196</f>
        <v>0.01</v>
      </c>
    </row>
    <row r="197" spans="1:26" ht="14.25" x14ac:dyDescent="0.2">
      <c r="A197" s="50"/>
      <c r="B197" s="51"/>
      <c r="C197" s="51" t="s">
        <v>1189</v>
      </c>
      <c r="D197" s="32"/>
      <c r="E197" s="13"/>
      <c r="F197" s="33">
        <f>Source!AL105</f>
        <v>29.24</v>
      </c>
      <c r="G197" s="34" t="str">
        <f>Source!DD105</f>
        <v/>
      </c>
      <c r="H197" s="35">
        <f>ROUND(Source!AC105*Source!I105, 2)</f>
        <v>2.34</v>
      </c>
      <c r="I197" s="34"/>
      <c r="J197" s="34">
        <f>IF(Source!BC105&lt;&gt; 0, Source!BC105, 1)</f>
        <v>6.66</v>
      </c>
      <c r="K197" s="35">
        <f>Source!P105</f>
        <v>15.58</v>
      </c>
      <c r="L197" s="36"/>
    </row>
    <row r="198" spans="1:26" ht="14.25" x14ac:dyDescent="0.2">
      <c r="A198" s="50"/>
      <c r="B198" s="51"/>
      <c r="C198" s="51" t="s">
        <v>1184</v>
      </c>
      <c r="D198" s="32" t="s">
        <v>1185</v>
      </c>
      <c r="E198" s="13">
        <f>Source!BZ105</f>
        <v>74</v>
      </c>
      <c r="F198" s="54"/>
      <c r="G198" s="34"/>
      <c r="H198" s="35">
        <f>SUM(S192:S200)</f>
        <v>9.4499999999999993</v>
      </c>
      <c r="I198" s="38"/>
      <c r="J198" s="30">
        <f>Source!AT105</f>
        <v>74</v>
      </c>
      <c r="K198" s="35">
        <f>SUM(T192:T200)</f>
        <v>62.94</v>
      </c>
      <c r="L198" s="36"/>
    </row>
    <row r="199" spans="1:26" ht="14.25" x14ac:dyDescent="0.2">
      <c r="A199" s="50"/>
      <c r="B199" s="51"/>
      <c r="C199" s="51" t="s">
        <v>1186</v>
      </c>
      <c r="D199" s="32" t="s">
        <v>1185</v>
      </c>
      <c r="E199" s="13">
        <f>Source!CA105</f>
        <v>50</v>
      </c>
      <c r="F199" s="54"/>
      <c r="G199" s="34"/>
      <c r="H199" s="35">
        <f>SUM(U192:U200)</f>
        <v>6.39</v>
      </c>
      <c r="I199" s="38"/>
      <c r="J199" s="30">
        <f>Source!AU105</f>
        <v>50</v>
      </c>
      <c r="K199" s="35">
        <f>SUM(V192:V200)</f>
        <v>42.53</v>
      </c>
      <c r="L199" s="36"/>
    </row>
    <row r="200" spans="1:26" ht="14.25" x14ac:dyDescent="0.2">
      <c r="A200" s="52"/>
      <c r="B200" s="53"/>
      <c r="C200" s="53" t="s">
        <v>1187</v>
      </c>
      <c r="D200" s="39" t="s">
        <v>1188</v>
      </c>
      <c r="E200" s="40">
        <f>Source!AQ105</f>
        <v>18.7</v>
      </c>
      <c r="F200" s="41"/>
      <c r="G200" s="42" t="str">
        <f>Source!DI105</f>
        <v/>
      </c>
      <c r="H200" s="43"/>
      <c r="I200" s="42"/>
      <c r="J200" s="42"/>
      <c r="K200" s="43"/>
      <c r="L200" s="44">
        <f>Source!U105</f>
        <v>1.496</v>
      </c>
    </row>
    <row r="201" spans="1:26" ht="15" x14ac:dyDescent="0.25">
      <c r="G201" s="81">
        <f>H194+H195+H197+H198+H199</f>
        <v>30.96</v>
      </c>
      <c r="H201" s="81"/>
      <c r="J201" s="81">
        <f>K194+K195+K197+K198+K199</f>
        <v>206.21</v>
      </c>
      <c r="K201" s="81"/>
      <c r="L201" s="45">
        <f>Source!U105</f>
        <v>1.496</v>
      </c>
      <c r="O201" s="28">
        <f>G201</f>
        <v>30.96</v>
      </c>
      <c r="P201" s="28">
        <f>J201</f>
        <v>206.21</v>
      </c>
      <c r="Q201" s="28">
        <f>L201</f>
        <v>1.496</v>
      </c>
      <c r="W201">
        <f>IF(Source!BI105&lt;=1,H194+H195+H197+H198+H199, 0)</f>
        <v>30.96</v>
      </c>
      <c r="X201">
        <f>IF(Source!BI105=2,H194+H195+H197+H198+H199, 0)</f>
        <v>0</v>
      </c>
      <c r="Y201">
        <f>IF(Source!BI105=3,H194+H195+H197+H198+H199, 0)</f>
        <v>0</v>
      </c>
      <c r="Z201">
        <f>IF(Source!BI105=4,H194+H195+H197+H198+H199, 0)</f>
        <v>0</v>
      </c>
    </row>
    <row r="202" spans="1:26" ht="42.75" x14ac:dyDescent="0.2">
      <c r="A202" s="50" t="str">
        <f>Source!E107</f>
        <v>18</v>
      </c>
      <c r="B202" s="51" t="str">
        <f>Source!F107</f>
        <v>46-04-010-06</v>
      </c>
      <c r="C202" s="51" t="str">
        <f>Source!G107</f>
        <v>Разборка покрытий полов из металлических плит со стороной квадрата 300 мм</v>
      </c>
      <c r="D202" s="32" t="str">
        <f>Source!H107</f>
        <v>100 м2</v>
      </c>
      <c r="E202" s="13">
        <f>Source!I107</f>
        <v>1.2629999999999999</v>
      </c>
      <c r="F202" s="33">
        <f>Source!AL107+Source!AM107+Source!AO107</f>
        <v>1359.01</v>
      </c>
      <c r="G202" s="34"/>
      <c r="H202" s="35"/>
      <c r="I202" s="34" t="str">
        <f>Source!BO107</f>
        <v/>
      </c>
      <c r="J202" s="34"/>
      <c r="K202" s="35"/>
      <c r="L202" s="36"/>
      <c r="S202">
        <f>ROUND((Source!FX107/100)*((ROUND(Source!AF107*Source!I107, 2)+ROUND(Source!AE107*Source!I107, 2))), 2)</f>
        <v>735.84</v>
      </c>
      <c r="T202">
        <f>Source!X107</f>
        <v>4900.6400000000003</v>
      </c>
      <c r="U202">
        <f>ROUND((Source!FY107/100)*((ROUND(Source!AF107*Source!I107, 2)+ROUND(Source!AE107*Source!I107, 2))), 2)</f>
        <v>442.25</v>
      </c>
      <c r="V202">
        <f>Source!Y107</f>
        <v>2970.08</v>
      </c>
    </row>
    <row r="203" spans="1:26" x14ac:dyDescent="0.2">
      <c r="C203" s="27" t="str">
        <f>"Объем: "&amp;Source!I107&amp;"=126,3/"&amp;"100"</f>
        <v>Объем: 1,263=126,3/100</v>
      </c>
    </row>
    <row r="204" spans="1:26" ht="14.25" x14ac:dyDescent="0.2">
      <c r="A204" s="50"/>
      <c r="B204" s="51"/>
      <c r="C204" s="51" t="s">
        <v>1182</v>
      </c>
      <c r="D204" s="32"/>
      <c r="E204" s="13"/>
      <c r="F204" s="33">
        <f>Source!AO107</f>
        <v>491.51</v>
      </c>
      <c r="G204" s="34" t="str">
        <f>Source!DG107</f>
        <v/>
      </c>
      <c r="H204" s="35">
        <f>ROUND(Source!AF107*Source!I107, 2)</f>
        <v>620.78</v>
      </c>
      <c r="I204" s="34"/>
      <c r="J204" s="34">
        <f>IF(Source!BA107&lt;&gt; 0, Source!BA107, 1)</f>
        <v>6.66</v>
      </c>
      <c r="K204" s="35">
        <f>Source!S107</f>
        <v>4134.38</v>
      </c>
      <c r="L204" s="36"/>
      <c r="R204">
        <f>H204</f>
        <v>620.78</v>
      </c>
    </row>
    <row r="205" spans="1:26" ht="14.25" x14ac:dyDescent="0.2">
      <c r="A205" s="50"/>
      <c r="B205" s="51"/>
      <c r="C205" s="51" t="s">
        <v>318</v>
      </c>
      <c r="D205" s="32"/>
      <c r="E205" s="13"/>
      <c r="F205" s="33">
        <f>Source!AM107</f>
        <v>867.5</v>
      </c>
      <c r="G205" s="34" t="str">
        <f>Source!DE107</f>
        <v/>
      </c>
      <c r="H205" s="35">
        <f>ROUND(Source!AD107*Source!I107, 2)</f>
        <v>1095.6500000000001</v>
      </c>
      <c r="I205" s="34"/>
      <c r="J205" s="34">
        <f>IF(Source!BB107&lt;&gt; 0, Source!BB107, 1)</f>
        <v>6.66</v>
      </c>
      <c r="K205" s="35">
        <f>Source!Q107</f>
        <v>7297.05</v>
      </c>
      <c r="L205" s="36"/>
    </row>
    <row r="206" spans="1:26" ht="14.25" x14ac:dyDescent="0.2">
      <c r="A206" s="50"/>
      <c r="B206" s="51"/>
      <c r="C206" s="51" t="s">
        <v>1183</v>
      </c>
      <c r="D206" s="32"/>
      <c r="E206" s="13"/>
      <c r="F206" s="33">
        <f>Source!AN107</f>
        <v>96.98</v>
      </c>
      <c r="G206" s="34" t="str">
        <f>Source!DF107</f>
        <v/>
      </c>
      <c r="H206" s="37">
        <f>ROUND(Source!AE107*Source!I107, 2)</f>
        <v>122.49</v>
      </c>
      <c r="I206" s="34"/>
      <c r="J206" s="34">
        <f>IF(Source!BS107&lt;&gt; 0, Source!BS107, 1)</f>
        <v>6.66</v>
      </c>
      <c r="K206" s="37">
        <f>Source!R107</f>
        <v>815.76</v>
      </c>
      <c r="L206" s="36"/>
      <c r="R206">
        <f>H206</f>
        <v>122.49</v>
      </c>
    </row>
    <row r="207" spans="1:26" ht="14.25" x14ac:dyDescent="0.2">
      <c r="A207" s="50"/>
      <c r="B207" s="51"/>
      <c r="C207" s="51" t="s">
        <v>1184</v>
      </c>
      <c r="D207" s="32" t="s">
        <v>1185</v>
      </c>
      <c r="E207" s="13">
        <f>Source!BZ107</f>
        <v>110</v>
      </c>
      <c r="F207" s="74" t="str">
        <f>CONCATENATE(" )", Source!DL107, Source!FT107, "=", Source!FX107)</f>
        <v xml:space="preserve"> )*0,9=99</v>
      </c>
      <c r="G207" s="80"/>
      <c r="H207" s="35">
        <f>SUM(S202:S209)</f>
        <v>735.84</v>
      </c>
      <c r="I207" s="38"/>
      <c r="J207" s="30">
        <f>Source!AT107</f>
        <v>99</v>
      </c>
      <c r="K207" s="35">
        <f>SUM(T202:T209)</f>
        <v>4900.6400000000003</v>
      </c>
      <c r="L207" s="36"/>
    </row>
    <row r="208" spans="1:26" ht="14.25" x14ac:dyDescent="0.2">
      <c r="A208" s="50"/>
      <c r="B208" s="51"/>
      <c r="C208" s="51" t="s">
        <v>1186</v>
      </c>
      <c r="D208" s="32" t="s">
        <v>1185</v>
      </c>
      <c r="E208" s="13">
        <f>Source!CA107</f>
        <v>70</v>
      </c>
      <c r="F208" s="74" t="str">
        <f>CONCATENATE(" )", Source!DM107, Source!FU107, "=", Source!FY107)</f>
        <v xml:space="preserve"> )*0,85=59,5</v>
      </c>
      <c r="G208" s="80"/>
      <c r="H208" s="35">
        <f>SUM(U202:U209)</f>
        <v>442.25</v>
      </c>
      <c r="I208" s="38"/>
      <c r="J208" s="30">
        <f>Source!AU107</f>
        <v>60</v>
      </c>
      <c r="K208" s="35">
        <f>SUM(V202:V209)</f>
        <v>2970.08</v>
      </c>
      <c r="L208" s="36"/>
    </row>
    <row r="209" spans="1:26" ht="14.25" x14ac:dyDescent="0.2">
      <c r="A209" s="52"/>
      <c r="B209" s="53"/>
      <c r="C209" s="53" t="s">
        <v>1187</v>
      </c>
      <c r="D209" s="39" t="s">
        <v>1188</v>
      </c>
      <c r="E209" s="40">
        <f>Source!AQ107</f>
        <v>66.599999999999994</v>
      </c>
      <c r="F209" s="41"/>
      <c r="G209" s="42" t="str">
        <f>Source!DI107</f>
        <v/>
      </c>
      <c r="H209" s="43"/>
      <c r="I209" s="42"/>
      <c r="J209" s="42"/>
      <c r="K209" s="43"/>
      <c r="L209" s="44">
        <f>Source!U107</f>
        <v>84.115799999999993</v>
      </c>
    </row>
    <row r="210" spans="1:26" ht="15" x14ac:dyDescent="0.25">
      <c r="G210" s="81">
        <f>H204+H205+H207+H208</f>
        <v>2894.52</v>
      </c>
      <c r="H210" s="81"/>
      <c r="J210" s="81">
        <f>K204+K205+K207+K208</f>
        <v>19302.150000000001</v>
      </c>
      <c r="K210" s="81"/>
      <c r="L210" s="45">
        <f>Source!U107</f>
        <v>84.115799999999993</v>
      </c>
      <c r="O210" s="28">
        <f>G210</f>
        <v>2894.52</v>
      </c>
      <c r="P210" s="28">
        <f>J210</f>
        <v>19302.150000000001</v>
      </c>
      <c r="Q210" s="28">
        <f>L210</f>
        <v>84.115799999999993</v>
      </c>
      <c r="W210">
        <f>IF(Source!BI107&lt;=1,H204+H205+H207+H208, 0)</f>
        <v>2894.52</v>
      </c>
      <c r="X210">
        <f>IF(Source!BI107=2,H204+H205+H207+H208, 0)</f>
        <v>0</v>
      </c>
      <c r="Y210">
        <f>IF(Source!BI107=3,H204+H205+H207+H208, 0)</f>
        <v>0</v>
      </c>
      <c r="Z210">
        <f>IF(Source!BI107=4,H204+H205+H207+H208, 0)</f>
        <v>0</v>
      </c>
    </row>
    <row r="211" spans="1:26" ht="28.5" x14ac:dyDescent="0.2">
      <c r="A211" s="50" t="str">
        <f>Source!E109</f>
        <v>19</v>
      </c>
      <c r="B211" s="51" t="str">
        <f>Source!F109</f>
        <v>46-02-004-01</v>
      </c>
      <c r="C211" s="51" t="str">
        <f>Source!G109</f>
        <v>Демонтаж металлоконструкций (16,3 кг за 1 м)</v>
      </c>
      <c r="D211" s="32" t="str">
        <f>Source!H109</f>
        <v>т</v>
      </c>
      <c r="E211" s="13">
        <f>Source!I109</f>
        <v>2.7869999999999999</v>
      </c>
      <c r="F211" s="33">
        <f>Source!AL109+Source!AM109+Source!AO109</f>
        <v>203.12</v>
      </c>
      <c r="G211" s="34"/>
      <c r="H211" s="35"/>
      <c r="I211" s="34" t="str">
        <f>Source!BO109</f>
        <v/>
      </c>
      <c r="J211" s="34"/>
      <c r="K211" s="35"/>
      <c r="L211" s="36"/>
      <c r="S211">
        <f>ROUND((Source!FX109/100)*((ROUND(Source!AF109*Source!I109, 2)+ROUND(Source!AE109*Source!I109, 2))), 2)</f>
        <v>273.95999999999998</v>
      </c>
      <c r="T211">
        <f>Source!X109</f>
        <v>1824.54</v>
      </c>
      <c r="U211">
        <f>ROUND((Source!FY109/100)*((ROUND(Source!AF109*Source!I109, 2)+ROUND(Source!AE109*Source!I109, 2))), 2)</f>
        <v>164.65</v>
      </c>
      <c r="V211">
        <f>Source!Y109</f>
        <v>1105.78</v>
      </c>
    </row>
    <row r="212" spans="1:26" ht="14.25" x14ac:dyDescent="0.2">
      <c r="A212" s="50"/>
      <c r="B212" s="51"/>
      <c r="C212" s="51" t="s">
        <v>1182</v>
      </c>
      <c r="D212" s="32"/>
      <c r="E212" s="13"/>
      <c r="F212" s="33">
        <f>Source!AO109</f>
        <v>91.71</v>
      </c>
      <c r="G212" s="34" t="str">
        <f>Source!DG109</f>
        <v/>
      </c>
      <c r="H212" s="35">
        <f>ROUND(Source!AF109*Source!I109, 2)</f>
        <v>255.6</v>
      </c>
      <c r="I212" s="34"/>
      <c r="J212" s="34">
        <f>IF(Source!BA109&lt;&gt; 0, Source!BA109, 1)</f>
        <v>6.66</v>
      </c>
      <c r="K212" s="35">
        <f>Source!S109</f>
        <v>1702.27</v>
      </c>
      <c r="L212" s="36"/>
      <c r="R212">
        <f>H212</f>
        <v>255.6</v>
      </c>
    </row>
    <row r="213" spans="1:26" ht="14.25" x14ac:dyDescent="0.2">
      <c r="A213" s="50"/>
      <c r="B213" s="51"/>
      <c r="C213" s="51" t="s">
        <v>318</v>
      </c>
      <c r="D213" s="32"/>
      <c r="E213" s="13"/>
      <c r="F213" s="33">
        <f>Source!AM109</f>
        <v>83.15</v>
      </c>
      <c r="G213" s="34" t="str">
        <f>Source!DE109</f>
        <v/>
      </c>
      <c r="H213" s="35">
        <f>ROUND(Source!AD109*Source!I109, 2)</f>
        <v>231.74</v>
      </c>
      <c r="I213" s="34"/>
      <c r="J213" s="34">
        <f>IF(Source!BB109&lt;&gt; 0, Source!BB109, 1)</f>
        <v>6.66</v>
      </c>
      <c r="K213" s="35">
        <f>Source!Q109</f>
        <v>1543.38</v>
      </c>
      <c r="L213" s="36"/>
    </row>
    <row r="214" spans="1:26" ht="14.25" x14ac:dyDescent="0.2">
      <c r="A214" s="50"/>
      <c r="B214" s="51"/>
      <c r="C214" s="51" t="s">
        <v>1183</v>
      </c>
      <c r="D214" s="32"/>
      <c r="E214" s="13"/>
      <c r="F214" s="33">
        <f>Source!AN109</f>
        <v>7.58</v>
      </c>
      <c r="G214" s="34" t="str">
        <f>Source!DF109</f>
        <v/>
      </c>
      <c r="H214" s="37">
        <f>ROUND(Source!AE109*Source!I109, 2)</f>
        <v>21.13</v>
      </c>
      <c r="I214" s="34"/>
      <c r="J214" s="34">
        <f>IF(Source!BS109&lt;&gt; 0, Source!BS109, 1)</f>
        <v>6.66</v>
      </c>
      <c r="K214" s="37">
        <f>Source!R109</f>
        <v>140.69999999999999</v>
      </c>
      <c r="L214" s="36"/>
      <c r="R214">
        <f>H214</f>
        <v>21.13</v>
      </c>
    </row>
    <row r="215" spans="1:26" ht="14.25" x14ac:dyDescent="0.2">
      <c r="A215" s="50"/>
      <c r="B215" s="51"/>
      <c r="C215" s="51" t="s">
        <v>1189</v>
      </c>
      <c r="D215" s="32"/>
      <c r="E215" s="13"/>
      <c r="F215" s="33">
        <f>Source!AL109</f>
        <v>28.26</v>
      </c>
      <c r="G215" s="34" t="str">
        <f>Source!DD109</f>
        <v/>
      </c>
      <c r="H215" s="35">
        <f>ROUND(Source!AC109*Source!I109, 2)</f>
        <v>78.760000000000005</v>
      </c>
      <c r="I215" s="34"/>
      <c r="J215" s="34">
        <f>IF(Source!BC109&lt;&gt; 0, Source!BC109, 1)</f>
        <v>6.66</v>
      </c>
      <c r="K215" s="35">
        <f>Source!P109</f>
        <v>524.54999999999995</v>
      </c>
      <c r="L215" s="36"/>
    </row>
    <row r="216" spans="1:26" ht="14.25" x14ac:dyDescent="0.2">
      <c r="A216" s="50"/>
      <c r="B216" s="51"/>
      <c r="C216" s="51" t="s">
        <v>1184</v>
      </c>
      <c r="D216" s="32" t="s">
        <v>1185</v>
      </c>
      <c r="E216" s="13">
        <f>Source!BZ109</f>
        <v>110</v>
      </c>
      <c r="F216" s="74" t="str">
        <f>CONCATENATE(" )", Source!DL109, Source!FT109, "=", Source!FX109)</f>
        <v xml:space="preserve"> )*0,9=99</v>
      </c>
      <c r="G216" s="80"/>
      <c r="H216" s="35">
        <f>SUM(S211:S218)</f>
        <v>273.95999999999998</v>
      </c>
      <c r="I216" s="38"/>
      <c r="J216" s="30">
        <f>Source!AT109</f>
        <v>99</v>
      </c>
      <c r="K216" s="35">
        <f>SUM(T211:T218)</f>
        <v>1824.54</v>
      </c>
      <c r="L216" s="36"/>
    </row>
    <row r="217" spans="1:26" ht="14.25" x14ac:dyDescent="0.2">
      <c r="A217" s="50"/>
      <c r="B217" s="51"/>
      <c r="C217" s="51" t="s">
        <v>1186</v>
      </c>
      <c r="D217" s="32" t="s">
        <v>1185</v>
      </c>
      <c r="E217" s="13">
        <f>Source!CA109</f>
        <v>70</v>
      </c>
      <c r="F217" s="74" t="str">
        <f>CONCATENATE(" )", Source!DM109, Source!FU109, "=", Source!FY109)</f>
        <v xml:space="preserve"> )*0,85=59,5</v>
      </c>
      <c r="G217" s="80"/>
      <c r="H217" s="35">
        <f>SUM(U211:U218)</f>
        <v>164.65</v>
      </c>
      <c r="I217" s="38"/>
      <c r="J217" s="30">
        <f>Source!AU109</f>
        <v>60</v>
      </c>
      <c r="K217" s="35">
        <f>SUM(V211:V218)</f>
        <v>1105.78</v>
      </c>
      <c r="L217" s="36"/>
    </row>
    <row r="218" spans="1:26" ht="14.25" x14ac:dyDescent="0.2">
      <c r="A218" s="52"/>
      <c r="B218" s="53"/>
      <c r="C218" s="53" t="s">
        <v>1187</v>
      </c>
      <c r="D218" s="39" t="s">
        <v>1188</v>
      </c>
      <c r="E218" s="40">
        <f>Source!AQ109</f>
        <v>10.84</v>
      </c>
      <c r="F218" s="41"/>
      <c r="G218" s="42" t="str">
        <f>Source!DI109</f>
        <v/>
      </c>
      <c r="H218" s="43"/>
      <c r="I218" s="42"/>
      <c r="J218" s="42"/>
      <c r="K218" s="43"/>
      <c r="L218" s="44">
        <f>Source!U109</f>
        <v>30.211079999999999</v>
      </c>
    </row>
    <row r="219" spans="1:26" ht="15" x14ac:dyDescent="0.25">
      <c r="G219" s="81">
        <f>H212+H213+H215+H216+H217</f>
        <v>1004.7099999999999</v>
      </c>
      <c r="H219" s="81"/>
      <c r="J219" s="81">
        <f>K212+K213+K215+K216+K217</f>
        <v>6700.5199999999995</v>
      </c>
      <c r="K219" s="81"/>
      <c r="L219" s="45">
        <f>Source!U109</f>
        <v>30.211079999999999</v>
      </c>
      <c r="O219" s="28">
        <f>G219</f>
        <v>1004.7099999999999</v>
      </c>
      <c r="P219" s="28">
        <f>J219</f>
        <v>6700.5199999999995</v>
      </c>
      <c r="Q219" s="28">
        <f>L219</f>
        <v>30.211079999999999</v>
      </c>
      <c r="W219">
        <f>IF(Source!BI109&lt;=1,H212+H213+H215+H216+H217, 0)</f>
        <v>1004.7099999999999</v>
      </c>
      <c r="X219">
        <f>IF(Source!BI109=2,H212+H213+H215+H216+H217, 0)</f>
        <v>0</v>
      </c>
      <c r="Y219">
        <f>IF(Source!BI109=3,H212+H213+H215+H216+H217, 0)</f>
        <v>0</v>
      </c>
      <c r="Z219">
        <f>IF(Source!BI109=4,H212+H213+H215+H216+H217, 0)</f>
        <v>0</v>
      </c>
    </row>
    <row r="220" spans="1:26" ht="28.5" x14ac:dyDescent="0.2">
      <c r="A220" s="50" t="str">
        <f>Source!E111</f>
        <v>20</v>
      </c>
      <c r="B220" s="51" t="str">
        <f>Source!F111</f>
        <v>11-01-008-03</v>
      </c>
      <c r="C220" s="51" t="str">
        <f>Source!G111</f>
        <v>Устройство тепло- и звукоизоляции засыпной керамзитовой</v>
      </c>
      <c r="D220" s="32" t="str">
        <f>Source!H111</f>
        <v>м3</v>
      </c>
      <c r="E220" s="13">
        <f>Source!I111</f>
        <v>19.100000000000001</v>
      </c>
      <c r="F220" s="33">
        <f>Source!AL111+Source!AM111+Source!AO111</f>
        <v>48.7</v>
      </c>
      <c r="G220" s="34"/>
      <c r="H220" s="35"/>
      <c r="I220" s="34" t="str">
        <f>Source!BO111</f>
        <v/>
      </c>
      <c r="J220" s="34"/>
      <c r="K220" s="35"/>
      <c r="L220" s="36"/>
      <c r="S220">
        <f>ROUND((Source!FX111/100)*((ROUND(Source!AF111*Source!I111, 2)+ROUND(Source!AE111*Source!I111, 2))), 2)</f>
        <v>592.51</v>
      </c>
      <c r="T220">
        <f>Source!X111</f>
        <v>3956.82</v>
      </c>
      <c r="U220">
        <f>ROUND((Source!FY111/100)*((ROUND(Source!AF111*Source!I111, 2)+ROUND(Source!AE111*Source!I111, 2))), 2)</f>
        <v>341.22</v>
      </c>
      <c r="V220">
        <f>Source!Y111</f>
        <v>2281.41</v>
      </c>
    </row>
    <row r="221" spans="1:26" ht="14.25" x14ac:dyDescent="0.2">
      <c r="A221" s="50"/>
      <c r="B221" s="51"/>
      <c r="C221" s="51" t="s">
        <v>1182</v>
      </c>
      <c r="D221" s="32"/>
      <c r="E221" s="13"/>
      <c r="F221" s="33">
        <f>Source!AO111</f>
        <v>18.77</v>
      </c>
      <c r="G221" s="34" t="str">
        <f>Source!DG111</f>
        <v>)*1,15</v>
      </c>
      <c r="H221" s="35">
        <f>ROUND(Source!AF111*Source!I111, 2)</f>
        <v>412.28</v>
      </c>
      <c r="I221" s="34"/>
      <c r="J221" s="34">
        <f>IF(Source!BA111&lt;&gt; 0, Source!BA111, 1)</f>
        <v>6.66</v>
      </c>
      <c r="K221" s="35">
        <f>Source!S111</f>
        <v>2745.81</v>
      </c>
      <c r="L221" s="36"/>
      <c r="R221">
        <f>H221</f>
        <v>412.28</v>
      </c>
    </row>
    <row r="222" spans="1:26" ht="14.25" x14ac:dyDescent="0.2">
      <c r="A222" s="50"/>
      <c r="B222" s="51"/>
      <c r="C222" s="51" t="s">
        <v>318</v>
      </c>
      <c r="D222" s="32"/>
      <c r="E222" s="13"/>
      <c r="F222" s="33">
        <f>Source!AM111</f>
        <v>29.93</v>
      </c>
      <c r="G222" s="34" t="str">
        <f>Source!DE111</f>
        <v>)*1,25</v>
      </c>
      <c r="H222" s="35">
        <f>ROUND(Source!AD111*Source!I111, 2)</f>
        <v>714.58</v>
      </c>
      <c r="I222" s="34"/>
      <c r="J222" s="34">
        <f>IF(Source!BB111&lt;&gt; 0, Source!BB111, 1)</f>
        <v>6.66</v>
      </c>
      <c r="K222" s="35">
        <f>Source!Q111</f>
        <v>4759.09</v>
      </c>
      <c r="L222" s="36"/>
    </row>
    <row r="223" spans="1:26" ht="14.25" x14ac:dyDescent="0.2">
      <c r="A223" s="50"/>
      <c r="B223" s="51"/>
      <c r="C223" s="51" t="s">
        <v>1183</v>
      </c>
      <c r="D223" s="32"/>
      <c r="E223" s="13"/>
      <c r="F223" s="33">
        <f>Source!AN111</f>
        <v>5.15</v>
      </c>
      <c r="G223" s="34" t="str">
        <f>Source!DF111</f>
        <v>)*1,25</v>
      </c>
      <c r="H223" s="37">
        <f>ROUND(Source!AE111*Source!I111, 2)</f>
        <v>122.96</v>
      </c>
      <c r="I223" s="34"/>
      <c r="J223" s="34">
        <f>IF(Source!BS111&lt;&gt; 0, Source!BS111, 1)</f>
        <v>6.66</v>
      </c>
      <c r="K223" s="37">
        <f>Source!R111</f>
        <v>818.89</v>
      </c>
      <c r="L223" s="36"/>
      <c r="R223">
        <f>H223</f>
        <v>122.96</v>
      </c>
    </row>
    <row r="224" spans="1:26" ht="14.25" x14ac:dyDescent="0.2">
      <c r="A224" s="50"/>
      <c r="B224" s="51"/>
      <c r="C224" s="51" t="s">
        <v>1184</v>
      </c>
      <c r="D224" s="32" t="s">
        <v>1185</v>
      </c>
      <c r="E224" s="13">
        <f>Source!BZ111</f>
        <v>123</v>
      </c>
      <c r="F224" s="74" t="str">
        <f>CONCATENATE(" )", Source!DL111, Source!FT111, "=", Source!FX111)</f>
        <v xml:space="preserve"> )*0,9=110,7</v>
      </c>
      <c r="G224" s="80"/>
      <c r="H224" s="35">
        <f>SUM(S220:S228)</f>
        <v>592.51</v>
      </c>
      <c r="I224" s="38"/>
      <c r="J224" s="30">
        <f>Source!AT111</f>
        <v>111</v>
      </c>
      <c r="K224" s="35">
        <f>SUM(T220:T228)</f>
        <v>3956.82</v>
      </c>
      <c r="L224" s="36"/>
    </row>
    <row r="225" spans="1:26" ht="14.25" x14ac:dyDescent="0.2">
      <c r="A225" s="50"/>
      <c r="B225" s="51"/>
      <c r="C225" s="51" t="s">
        <v>1186</v>
      </c>
      <c r="D225" s="32" t="s">
        <v>1185</v>
      </c>
      <c r="E225" s="13">
        <f>Source!CA111</f>
        <v>75</v>
      </c>
      <c r="F225" s="74" t="str">
        <f>CONCATENATE(" )", Source!DM111, Source!FU111, "=", Source!FY111)</f>
        <v xml:space="preserve"> )*0,85=63,75</v>
      </c>
      <c r="G225" s="80"/>
      <c r="H225" s="35">
        <f>SUM(U220:U228)</f>
        <v>341.22</v>
      </c>
      <c r="I225" s="38"/>
      <c r="J225" s="30">
        <f>Source!AU111</f>
        <v>64</v>
      </c>
      <c r="K225" s="35">
        <f>SUM(V220:V228)</f>
        <v>2281.41</v>
      </c>
      <c r="L225" s="36"/>
    </row>
    <row r="226" spans="1:26" ht="14.25" x14ac:dyDescent="0.2">
      <c r="A226" s="50"/>
      <c r="B226" s="51"/>
      <c r="C226" s="51" t="s">
        <v>1187</v>
      </c>
      <c r="D226" s="32" t="s">
        <v>1188</v>
      </c>
      <c r="E226" s="13">
        <f>Source!AQ111</f>
        <v>2.2000000000000002</v>
      </c>
      <c r="F226" s="33"/>
      <c r="G226" s="34" t="str">
        <f>Source!DI111</f>
        <v>)*1,15</v>
      </c>
      <c r="H226" s="35"/>
      <c r="I226" s="34"/>
      <c r="J226" s="34"/>
      <c r="K226" s="35"/>
      <c r="L226" s="46">
        <f>Source!U111</f>
        <v>48.323</v>
      </c>
    </row>
    <row r="227" spans="1:26" ht="14.25" x14ac:dyDescent="0.2">
      <c r="A227" s="50" t="str">
        <f>Source!E113</f>
        <v>20,1</v>
      </c>
      <c r="B227" s="51" t="str">
        <f>Source!F113</f>
        <v>02.2.01.03</v>
      </c>
      <c r="C227" s="51" t="str">
        <f>Source!G113</f>
        <v>Гравий керамзитовый</v>
      </c>
      <c r="D227" s="32" t="str">
        <f>Source!H113</f>
        <v>м3</v>
      </c>
      <c r="E227" s="13">
        <f>Source!I113</f>
        <v>21.01</v>
      </c>
      <c r="F227" s="33">
        <f>Source!AL113+Source!AM113+Source!AO113</f>
        <v>0</v>
      </c>
      <c r="G227" s="47" t="s">
        <v>6</v>
      </c>
      <c r="H227" s="35">
        <f>ROUND(Source!AC113*Source!I113, 2)+ROUND(Source!AD113*Source!I113, 2)+ROUND(Source!AF113*Source!I113, 2)</f>
        <v>0</v>
      </c>
      <c r="I227" s="34"/>
      <c r="J227" s="34">
        <f>IF(Source!BC113&lt;&gt; 0, Source!BC113, 1)</f>
        <v>6.66</v>
      </c>
      <c r="K227" s="35">
        <f>Source!O113</f>
        <v>0</v>
      </c>
      <c r="L227" s="36"/>
      <c r="S227">
        <f>ROUND((Source!FX113/100)*((ROUND(Source!AF113*Source!I113, 2)+ROUND(Source!AE113*Source!I113, 2))), 2)</f>
        <v>0</v>
      </c>
      <c r="T227">
        <f>Source!X113</f>
        <v>0</v>
      </c>
      <c r="U227">
        <f>ROUND((Source!FY113/100)*((ROUND(Source!AF113*Source!I113, 2)+ROUND(Source!AE113*Source!I113, 2))), 2)</f>
        <v>0</v>
      </c>
      <c r="V227">
        <f>Source!Y113</f>
        <v>0</v>
      </c>
      <c r="W227">
        <f>IF(Source!BI113&lt;=1,H227, 0)</f>
        <v>0</v>
      </c>
      <c r="X227">
        <f>IF(Source!BI113=2,H227, 0)</f>
        <v>0</v>
      </c>
      <c r="Y227">
        <f>IF(Source!BI113=3,H227, 0)</f>
        <v>0</v>
      </c>
      <c r="Z227">
        <f>IF(Source!BI113=4,H227, 0)</f>
        <v>0</v>
      </c>
    </row>
    <row r="228" spans="1:26" ht="28.5" x14ac:dyDescent="0.2">
      <c r="A228" s="52" t="str">
        <f>Source!E115</f>
        <v>20,2</v>
      </c>
      <c r="B228" s="53" t="str">
        <f>Source!F115</f>
        <v>02.2.01.02-0012</v>
      </c>
      <c r="C228" s="53" t="str">
        <f>Source!G115</f>
        <v>Гравий для строительных работ марка 400, фракция 15-20 мм</v>
      </c>
      <c r="D228" s="39" t="str">
        <f>Source!H115</f>
        <v>м3</v>
      </c>
      <c r="E228" s="40">
        <f>Source!I115</f>
        <v>21.01</v>
      </c>
      <c r="F228" s="41">
        <f>Source!AL115+Source!AM115+Source!AO115</f>
        <v>129.13</v>
      </c>
      <c r="G228" s="48" t="s">
        <v>6</v>
      </c>
      <c r="H228" s="43">
        <f>ROUND(Source!AC115*Source!I115, 2)+ROUND(Source!AD115*Source!I115, 2)+ROUND(Source!AF115*Source!I115, 2)</f>
        <v>2713.02</v>
      </c>
      <c r="I228" s="42"/>
      <c r="J228" s="42">
        <f>IF(Source!BC115&lt;&gt; 0, Source!BC115, 1)</f>
        <v>6.66</v>
      </c>
      <c r="K228" s="43">
        <f>Source!O115</f>
        <v>18068.72</v>
      </c>
      <c r="L228" s="49"/>
      <c r="S228">
        <f>ROUND((Source!FX115/100)*((ROUND(Source!AF115*Source!I115, 2)+ROUND(Source!AE115*Source!I115, 2))), 2)</f>
        <v>0</v>
      </c>
      <c r="T228">
        <f>Source!X115</f>
        <v>0</v>
      </c>
      <c r="U228">
        <f>ROUND((Source!FY115/100)*((ROUND(Source!AF115*Source!I115, 2)+ROUND(Source!AE115*Source!I115, 2))), 2)</f>
        <v>0</v>
      </c>
      <c r="V228">
        <f>Source!Y115</f>
        <v>0</v>
      </c>
      <c r="W228">
        <f>IF(Source!BI115&lt;=1,H228, 0)</f>
        <v>2713.02</v>
      </c>
      <c r="X228">
        <f>IF(Source!BI115=2,H228, 0)</f>
        <v>0</v>
      </c>
      <c r="Y228">
        <f>IF(Source!BI115=3,H228, 0)</f>
        <v>0</v>
      </c>
      <c r="Z228">
        <f>IF(Source!BI115=4,H228, 0)</f>
        <v>0</v>
      </c>
    </row>
    <row r="229" spans="1:26" ht="15" x14ac:dyDescent="0.25">
      <c r="G229" s="81">
        <f>H221+H222+H224+H225+SUM(H227:H228)</f>
        <v>4773.6100000000006</v>
      </c>
      <c r="H229" s="81"/>
      <c r="J229" s="81">
        <f>K221+K222+K224+K225+SUM(K227:K228)</f>
        <v>31811.85</v>
      </c>
      <c r="K229" s="81"/>
      <c r="L229" s="45">
        <f>Source!U111</f>
        <v>48.323</v>
      </c>
      <c r="O229" s="28">
        <f>G229</f>
        <v>4773.6100000000006</v>
      </c>
      <c r="P229" s="28">
        <f>J229</f>
        <v>31811.85</v>
      </c>
      <c r="Q229" s="28">
        <f>L229</f>
        <v>48.323</v>
      </c>
      <c r="W229">
        <f>IF(Source!BI111&lt;=1,H221+H222+H224+H225, 0)</f>
        <v>2060.59</v>
      </c>
      <c r="X229">
        <f>IF(Source!BI111=2,H221+H222+H224+H225, 0)</f>
        <v>0</v>
      </c>
      <c r="Y229">
        <f>IF(Source!BI111=3,H221+H222+H224+H225, 0)</f>
        <v>0</v>
      </c>
      <c r="Z229">
        <f>IF(Source!BI111=4,H221+H222+H224+H225, 0)</f>
        <v>0</v>
      </c>
    </row>
    <row r="230" spans="1:26" ht="28.5" x14ac:dyDescent="0.2">
      <c r="A230" s="50" t="str">
        <f>Source!E117</f>
        <v>21</v>
      </c>
      <c r="B230" s="51" t="str">
        <f>Source!F117</f>
        <v>11-01-011-05</v>
      </c>
      <c r="C230" s="51" t="str">
        <f>Source!G117</f>
        <v>Устройство стяжек легкобетонных толщиной 20 мм</v>
      </c>
      <c r="D230" s="32" t="str">
        <f>Source!H117</f>
        <v>100 м2</v>
      </c>
      <c r="E230" s="13">
        <f>Source!I117</f>
        <v>1.2729999999999999</v>
      </c>
      <c r="F230" s="33">
        <f>Source!AL117+Source!AM117+Source!AO117</f>
        <v>455.79999999999995</v>
      </c>
      <c r="G230" s="34"/>
      <c r="H230" s="35"/>
      <c r="I230" s="34" t="str">
        <f>Source!BO117</f>
        <v/>
      </c>
      <c r="J230" s="34"/>
      <c r="K230" s="35"/>
      <c r="L230" s="36"/>
      <c r="S230">
        <f>ROUND((Source!FX117/100)*((ROUND(Source!AF117*Source!I117, 2)+ROUND(Source!AE117*Source!I117, 2))), 2)</f>
        <v>683.05</v>
      </c>
      <c r="T230">
        <f>Source!X117</f>
        <v>4561.43</v>
      </c>
      <c r="U230">
        <f>ROUND((Source!FY117/100)*((ROUND(Source!AF117*Source!I117, 2)+ROUND(Source!AE117*Source!I117, 2))), 2)</f>
        <v>393.36</v>
      </c>
      <c r="V230">
        <f>Source!Y117</f>
        <v>2630.02</v>
      </c>
    </row>
    <row r="231" spans="1:26" x14ac:dyDescent="0.2">
      <c r="C231" s="27" t="str">
        <f>"Объем: "&amp;Source!I117&amp;"=127,3/"&amp;"100"</f>
        <v>Объем: 1,273=127,3/100</v>
      </c>
    </row>
    <row r="232" spans="1:26" ht="14.25" x14ac:dyDescent="0.2">
      <c r="A232" s="50"/>
      <c r="B232" s="51"/>
      <c r="C232" s="51" t="s">
        <v>1182</v>
      </c>
      <c r="D232" s="32"/>
      <c r="E232" s="13"/>
      <c r="F232" s="33">
        <f>Source!AO117</f>
        <v>402.84</v>
      </c>
      <c r="G232" s="34" t="str">
        <f>Source!DG117</f>
        <v>)*1,15</v>
      </c>
      <c r="H232" s="35">
        <f>ROUND(Source!AF117*Source!I117, 2)</f>
        <v>589.74</v>
      </c>
      <c r="I232" s="34"/>
      <c r="J232" s="34">
        <f>IF(Source!BA117&lt;&gt; 0, Source!BA117, 1)</f>
        <v>6.66</v>
      </c>
      <c r="K232" s="35">
        <f>Source!S117</f>
        <v>3927.65</v>
      </c>
      <c r="L232" s="36"/>
      <c r="R232">
        <f>H232</f>
        <v>589.74</v>
      </c>
    </row>
    <row r="233" spans="1:26" ht="14.25" x14ac:dyDescent="0.2">
      <c r="A233" s="50"/>
      <c r="B233" s="51"/>
      <c r="C233" s="51" t="s">
        <v>318</v>
      </c>
      <c r="D233" s="32"/>
      <c r="E233" s="13"/>
      <c r="F233" s="33">
        <f>Source!AM117</f>
        <v>44.42</v>
      </c>
      <c r="G233" s="34" t="str">
        <f>Source!DE117</f>
        <v>)*1,25</v>
      </c>
      <c r="H233" s="35">
        <f>ROUND(Source!AD117*Source!I117, 2)</f>
        <v>70.680000000000007</v>
      </c>
      <c r="I233" s="34"/>
      <c r="J233" s="34">
        <f>IF(Source!BB117&lt;&gt; 0, Source!BB117, 1)</f>
        <v>6.66</v>
      </c>
      <c r="K233" s="35">
        <f>Source!Q117</f>
        <v>470.75</v>
      </c>
      <c r="L233" s="36"/>
    </row>
    <row r="234" spans="1:26" ht="14.25" x14ac:dyDescent="0.2">
      <c r="A234" s="50"/>
      <c r="B234" s="51"/>
      <c r="C234" s="51" t="s">
        <v>1183</v>
      </c>
      <c r="D234" s="32"/>
      <c r="E234" s="13"/>
      <c r="F234" s="33">
        <f>Source!AN117</f>
        <v>17.149999999999999</v>
      </c>
      <c r="G234" s="34" t="str">
        <f>Source!DF117</f>
        <v>)*1,25</v>
      </c>
      <c r="H234" s="37">
        <f>ROUND(Source!AE117*Source!I117, 2)</f>
        <v>27.29</v>
      </c>
      <c r="I234" s="34"/>
      <c r="J234" s="34">
        <f>IF(Source!BS117&lt;&gt; 0, Source!BS117, 1)</f>
        <v>6.66</v>
      </c>
      <c r="K234" s="37">
        <f>Source!R117</f>
        <v>181.75</v>
      </c>
      <c r="L234" s="36"/>
      <c r="R234">
        <f>H234</f>
        <v>27.29</v>
      </c>
    </row>
    <row r="235" spans="1:26" ht="14.25" x14ac:dyDescent="0.2">
      <c r="A235" s="50"/>
      <c r="B235" s="51"/>
      <c r="C235" s="51" t="s">
        <v>1189</v>
      </c>
      <c r="D235" s="32"/>
      <c r="E235" s="13"/>
      <c r="F235" s="33">
        <f>Source!AL117</f>
        <v>8.5399999999999991</v>
      </c>
      <c r="G235" s="34" t="str">
        <f>Source!DD117</f>
        <v/>
      </c>
      <c r="H235" s="35">
        <f>ROUND(Source!AC117*Source!I117, 2)</f>
        <v>10.87</v>
      </c>
      <c r="I235" s="34"/>
      <c r="J235" s="34">
        <f>IF(Source!BC117&lt;&gt; 0, Source!BC117, 1)</f>
        <v>6.66</v>
      </c>
      <c r="K235" s="35">
        <f>Source!P117</f>
        <v>72.400000000000006</v>
      </c>
      <c r="L235" s="36"/>
    </row>
    <row r="236" spans="1:26" ht="14.25" x14ac:dyDescent="0.2">
      <c r="A236" s="50"/>
      <c r="B236" s="51"/>
      <c r="C236" s="51" t="s">
        <v>1184</v>
      </c>
      <c r="D236" s="32" t="s">
        <v>1185</v>
      </c>
      <c r="E236" s="13">
        <f>Source!BZ117</f>
        <v>123</v>
      </c>
      <c r="F236" s="74" t="str">
        <f>CONCATENATE(" )", Source!DL117, Source!FT117, "=", Source!FX117)</f>
        <v xml:space="preserve"> )*0,9=110,7</v>
      </c>
      <c r="G236" s="80"/>
      <c r="H236" s="35">
        <f>SUM(S230:S240)</f>
        <v>683.05</v>
      </c>
      <c r="I236" s="38"/>
      <c r="J236" s="30">
        <f>Source!AT117</f>
        <v>111</v>
      </c>
      <c r="K236" s="35">
        <f>SUM(T230:T240)</f>
        <v>4561.43</v>
      </c>
      <c r="L236" s="36"/>
    </row>
    <row r="237" spans="1:26" ht="14.25" x14ac:dyDescent="0.2">
      <c r="A237" s="50"/>
      <c r="B237" s="51"/>
      <c r="C237" s="51" t="s">
        <v>1186</v>
      </c>
      <c r="D237" s="32" t="s">
        <v>1185</v>
      </c>
      <c r="E237" s="13">
        <f>Source!CA117</f>
        <v>75</v>
      </c>
      <c r="F237" s="74" t="str">
        <f>CONCATENATE(" )", Source!DM117, Source!FU117, "=", Source!FY117)</f>
        <v xml:space="preserve"> )*0,85=63,75</v>
      </c>
      <c r="G237" s="80"/>
      <c r="H237" s="35">
        <f>SUM(U230:U240)</f>
        <v>393.36</v>
      </c>
      <c r="I237" s="38"/>
      <c r="J237" s="30">
        <f>Source!AU117</f>
        <v>64</v>
      </c>
      <c r="K237" s="35">
        <f>SUM(V230:V240)</f>
        <v>2630.02</v>
      </c>
      <c r="L237" s="36"/>
    </row>
    <row r="238" spans="1:26" ht="14.25" x14ac:dyDescent="0.2">
      <c r="A238" s="50"/>
      <c r="B238" s="51"/>
      <c r="C238" s="51" t="s">
        <v>1187</v>
      </c>
      <c r="D238" s="32" t="s">
        <v>1188</v>
      </c>
      <c r="E238" s="13">
        <f>Source!AQ117</f>
        <v>50.23</v>
      </c>
      <c r="F238" s="33"/>
      <c r="G238" s="34" t="str">
        <f>Source!DI117</f>
        <v>)*1,15</v>
      </c>
      <c r="H238" s="35"/>
      <c r="I238" s="34"/>
      <c r="J238" s="34"/>
      <c r="K238" s="35"/>
      <c r="L238" s="46">
        <f>Source!U117</f>
        <v>73.534208499999977</v>
      </c>
    </row>
    <row r="239" spans="1:26" ht="28.5" x14ac:dyDescent="0.2">
      <c r="A239" s="50" t="str">
        <f>Source!E119</f>
        <v>21,1</v>
      </c>
      <c r="B239" s="51" t="str">
        <f>Source!F119</f>
        <v>04.1.01.01</v>
      </c>
      <c r="C239" s="51" t="str">
        <f>Source!G119</f>
        <v>Бетон легкий на пористых заполнителях</v>
      </c>
      <c r="D239" s="32" t="str">
        <f>Source!H119</f>
        <v>м3</v>
      </c>
      <c r="E239" s="13">
        <f>Source!I119</f>
        <v>2.5969199999999999</v>
      </c>
      <c r="F239" s="33">
        <f>Source!AL119+Source!AM119+Source!AO119</f>
        <v>0</v>
      </c>
      <c r="G239" s="47" t="s">
        <v>6</v>
      </c>
      <c r="H239" s="35">
        <f>ROUND(Source!AC119*Source!I119, 2)+ROUND(Source!AD119*Source!I119, 2)+ROUND(Source!AF119*Source!I119, 2)</f>
        <v>0</v>
      </c>
      <c r="I239" s="34"/>
      <c r="J239" s="34">
        <f>IF(Source!BC119&lt;&gt; 0, Source!BC119, 1)</f>
        <v>6.66</v>
      </c>
      <c r="K239" s="35">
        <f>Source!O119</f>
        <v>0</v>
      </c>
      <c r="L239" s="36"/>
      <c r="S239">
        <f>ROUND((Source!FX119/100)*((ROUND(Source!AF119*Source!I119, 2)+ROUND(Source!AE119*Source!I119, 2))), 2)</f>
        <v>0</v>
      </c>
      <c r="T239">
        <f>Source!X119</f>
        <v>0</v>
      </c>
      <c r="U239">
        <f>ROUND((Source!FY119/100)*((ROUND(Source!AF119*Source!I119, 2)+ROUND(Source!AE119*Source!I119, 2))), 2)</f>
        <v>0</v>
      </c>
      <c r="V239">
        <f>Source!Y119</f>
        <v>0</v>
      </c>
      <c r="W239">
        <f>IF(Source!BI119&lt;=1,H239, 0)</f>
        <v>0</v>
      </c>
      <c r="X239">
        <f>IF(Source!BI119=2,H239, 0)</f>
        <v>0</v>
      </c>
      <c r="Y239">
        <f>IF(Source!BI119=3,H239, 0)</f>
        <v>0</v>
      </c>
      <c r="Z239">
        <f>IF(Source!BI119=4,H239, 0)</f>
        <v>0</v>
      </c>
    </row>
    <row r="240" spans="1:26" ht="57" x14ac:dyDescent="0.2">
      <c r="A240" s="52" t="str">
        <f>Source!E121</f>
        <v>21,2</v>
      </c>
      <c r="B240" s="53" t="str">
        <f>Source!F121</f>
        <v>04.1.01.01-0008</v>
      </c>
      <c r="C240" s="53" t="str">
        <f>Source!G121</f>
        <v>Бетон легкий на пористых заполнителях, объемная масса 800 кг/м3, крупность заполнителя более 10 мм, класс В7,5 (М100)</v>
      </c>
      <c r="D240" s="39" t="str">
        <f>Source!H121</f>
        <v>м3</v>
      </c>
      <c r="E240" s="40">
        <f>Source!I121</f>
        <v>2.5969199999999999</v>
      </c>
      <c r="F240" s="41">
        <f>Source!AL121+Source!AM121+Source!AO121</f>
        <v>580</v>
      </c>
      <c r="G240" s="48" t="s">
        <v>6</v>
      </c>
      <c r="H240" s="43">
        <f>ROUND(Source!AC121*Source!I121, 2)+ROUND(Source!AD121*Source!I121, 2)+ROUND(Source!AF121*Source!I121, 2)</f>
        <v>1506.21</v>
      </c>
      <c r="I240" s="42"/>
      <c r="J240" s="42">
        <f>IF(Source!BC121&lt;&gt; 0, Source!BC121, 1)</f>
        <v>6.66</v>
      </c>
      <c r="K240" s="43">
        <f>Source!O121</f>
        <v>10031.379999999999</v>
      </c>
      <c r="L240" s="49"/>
      <c r="S240">
        <f>ROUND((Source!FX121/100)*((ROUND(Source!AF121*Source!I121, 2)+ROUND(Source!AE121*Source!I121, 2))), 2)</f>
        <v>0</v>
      </c>
      <c r="T240">
        <f>Source!X121</f>
        <v>0</v>
      </c>
      <c r="U240">
        <f>ROUND((Source!FY121/100)*((ROUND(Source!AF121*Source!I121, 2)+ROUND(Source!AE121*Source!I121, 2))), 2)</f>
        <v>0</v>
      </c>
      <c r="V240">
        <f>Source!Y121</f>
        <v>0</v>
      </c>
      <c r="W240">
        <f>IF(Source!BI121&lt;=1,H240, 0)</f>
        <v>1506.21</v>
      </c>
      <c r="X240">
        <f>IF(Source!BI121=2,H240, 0)</f>
        <v>0</v>
      </c>
      <c r="Y240">
        <f>IF(Source!BI121=3,H240, 0)</f>
        <v>0</v>
      </c>
      <c r="Z240">
        <f>IF(Source!BI121=4,H240, 0)</f>
        <v>0</v>
      </c>
    </row>
    <row r="241" spans="1:26" ht="15" x14ac:dyDescent="0.25">
      <c r="G241" s="81">
        <f>H232+H233+H235+H236+H237+SUM(H239:H240)</f>
        <v>3253.9100000000003</v>
      </c>
      <c r="H241" s="81"/>
      <c r="J241" s="81">
        <f>K232+K233+K235+K236+K237+SUM(K239:K240)</f>
        <v>21693.629999999997</v>
      </c>
      <c r="K241" s="81"/>
      <c r="L241" s="45">
        <f>Source!U117</f>
        <v>73.534208499999977</v>
      </c>
      <c r="O241" s="28">
        <f>G241</f>
        <v>3253.9100000000003</v>
      </c>
      <c r="P241" s="28">
        <f>J241</f>
        <v>21693.629999999997</v>
      </c>
      <c r="Q241" s="28">
        <f>L241</f>
        <v>73.534208499999977</v>
      </c>
      <c r="W241">
        <f>IF(Source!BI117&lt;=1,H232+H233+H235+H236+H237, 0)</f>
        <v>1747.7000000000003</v>
      </c>
      <c r="X241">
        <f>IF(Source!BI117=2,H232+H233+H235+H236+H237, 0)</f>
        <v>0</v>
      </c>
      <c r="Y241">
        <f>IF(Source!BI117=3,H232+H233+H235+H236+H237, 0)</f>
        <v>0</v>
      </c>
      <c r="Z241">
        <f>IF(Source!BI117=4,H232+H233+H235+H236+H237, 0)</f>
        <v>0</v>
      </c>
    </row>
    <row r="242" spans="1:26" ht="42.75" x14ac:dyDescent="0.2">
      <c r="A242" s="50" t="str">
        <f>Source!E123</f>
        <v>22</v>
      </c>
      <c r="B242" s="51" t="str">
        <f>Source!F123</f>
        <v>11-01-011-06</v>
      </c>
      <c r="C242" s="51" t="str">
        <f>Source!G123</f>
        <v>Устройство стяжек на каждые 5 мм изменения толщины стяжки добавлять или исключать к расценке 11-01-011-05</v>
      </c>
      <c r="D242" s="32" t="str">
        <f>Source!H123</f>
        <v>100 м2</v>
      </c>
      <c r="E242" s="13">
        <f>Source!I123</f>
        <v>1.2729999999999999</v>
      </c>
      <c r="F242" s="33">
        <f>Source!AL123+Source!AM123+Source!AO123</f>
        <v>11.73</v>
      </c>
      <c r="G242" s="34"/>
      <c r="H242" s="35"/>
      <c r="I242" s="34" t="str">
        <f>Source!BO123</f>
        <v/>
      </c>
      <c r="J242" s="34"/>
      <c r="K242" s="35"/>
      <c r="L242" s="36"/>
      <c r="S242">
        <f>ROUND((Source!FX123/100)*((ROUND(Source!AF123*Source!I123, 2)+ROUND(Source!AE123*Source!I123, 2))), 2)</f>
        <v>230.02</v>
      </c>
      <c r="T242">
        <f>Source!X123</f>
        <v>1536.12</v>
      </c>
      <c r="U242">
        <f>ROUND((Source!FY123/100)*((ROUND(Source!AF123*Source!I123, 2)+ROUND(Source!AE123*Source!I123, 2))), 2)</f>
        <v>132.47</v>
      </c>
      <c r="V242">
        <f>Source!Y123</f>
        <v>885.69</v>
      </c>
    </row>
    <row r="243" spans="1:26" x14ac:dyDescent="0.2">
      <c r="C243" s="27" t="str">
        <f>"Объем: "&amp;Source!I123&amp;"=127,3/"&amp;"100"</f>
        <v>Объем: 1,273=127,3/100</v>
      </c>
    </row>
    <row r="244" spans="1:26" ht="14.25" x14ac:dyDescent="0.2">
      <c r="A244" s="50"/>
      <c r="B244" s="51"/>
      <c r="C244" s="51" t="s">
        <v>1182</v>
      </c>
      <c r="D244" s="32"/>
      <c r="E244" s="13"/>
      <c r="F244" s="33">
        <f>Source!AO123</f>
        <v>4.01</v>
      </c>
      <c r="G244" s="34" t="str">
        <f>Source!DG123</f>
        <v>*20)*1,15</v>
      </c>
      <c r="H244" s="35">
        <f>ROUND(Source!AF123*Source!I123, 2)</f>
        <v>117.41</v>
      </c>
      <c r="I244" s="34"/>
      <c r="J244" s="34">
        <f>IF(Source!BA123&lt;&gt; 0, Source!BA123, 1)</f>
        <v>6.66</v>
      </c>
      <c r="K244" s="35">
        <f>Source!S123</f>
        <v>781.94</v>
      </c>
      <c r="L244" s="36"/>
      <c r="R244">
        <f>H244</f>
        <v>117.41</v>
      </c>
    </row>
    <row r="245" spans="1:26" ht="14.25" x14ac:dyDescent="0.2">
      <c r="A245" s="50"/>
      <c r="B245" s="51"/>
      <c r="C245" s="51" t="s">
        <v>318</v>
      </c>
      <c r="D245" s="32"/>
      <c r="E245" s="13"/>
      <c r="F245" s="33">
        <f>Source!AM123</f>
        <v>7.72</v>
      </c>
      <c r="G245" s="34" t="str">
        <f>Source!DE123</f>
        <v>*20)*1,25</v>
      </c>
      <c r="H245" s="35">
        <f>ROUND(Source!AD123*Source!I123, 2)</f>
        <v>245.69</v>
      </c>
      <c r="I245" s="34"/>
      <c r="J245" s="34">
        <f>IF(Source!BB123&lt;&gt; 0, Source!BB123, 1)</f>
        <v>6.66</v>
      </c>
      <c r="K245" s="35">
        <f>Source!Q123</f>
        <v>1636.29</v>
      </c>
      <c r="L245" s="36"/>
    </row>
    <row r="246" spans="1:26" ht="14.25" x14ac:dyDescent="0.2">
      <c r="A246" s="50"/>
      <c r="B246" s="51"/>
      <c r="C246" s="51" t="s">
        <v>1183</v>
      </c>
      <c r="D246" s="32"/>
      <c r="E246" s="13"/>
      <c r="F246" s="33">
        <f>Source!AN123</f>
        <v>2.84</v>
      </c>
      <c r="G246" s="34" t="str">
        <f>Source!DF123</f>
        <v>*20)*1,25</v>
      </c>
      <c r="H246" s="37">
        <f>ROUND(Source!AE123*Source!I123, 2)</f>
        <v>90.38</v>
      </c>
      <c r="I246" s="34"/>
      <c r="J246" s="34">
        <f>IF(Source!BS123&lt;&gt; 0, Source!BS123, 1)</f>
        <v>6.66</v>
      </c>
      <c r="K246" s="37">
        <f>Source!R123</f>
        <v>601.95000000000005</v>
      </c>
      <c r="L246" s="36"/>
      <c r="R246">
        <f>H246</f>
        <v>90.38</v>
      </c>
    </row>
    <row r="247" spans="1:26" ht="14.25" x14ac:dyDescent="0.2">
      <c r="A247" s="50"/>
      <c r="B247" s="51"/>
      <c r="C247" s="51" t="s">
        <v>1184</v>
      </c>
      <c r="D247" s="32" t="s">
        <v>1185</v>
      </c>
      <c r="E247" s="13">
        <f>Source!BZ123</f>
        <v>123</v>
      </c>
      <c r="F247" s="74" t="str">
        <f>CONCATENATE(" )", Source!DL123, Source!FT123, "=", Source!FX123)</f>
        <v xml:space="preserve"> )*0,9=110,7</v>
      </c>
      <c r="G247" s="80"/>
      <c r="H247" s="35">
        <f>SUM(S242:S251)</f>
        <v>230.02</v>
      </c>
      <c r="I247" s="38"/>
      <c r="J247" s="30">
        <f>Source!AT123</f>
        <v>111</v>
      </c>
      <c r="K247" s="35">
        <f>SUM(T242:T251)</f>
        <v>1536.12</v>
      </c>
      <c r="L247" s="36"/>
    </row>
    <row r="248" spans="1:26" ht="14.25" x14ac:dyDescent="0.2">
      <c r="A248" s="50"/>
      <c r="B248" s="51"/>
      <c r="C248" s="51" t="s">
        <v>1186</v>
      </c>
      <c r="D248" s="32" t="s">
        <v>1185</v>
      </c>
      <c r="E248" s="13">
        <f>Source!CA123</f>
        <v>75</v>
      </c>
      <c r="F248" s="74" t="str">
        <f>CONCATENATE(" )", Source!DM123, Source!FU123, "=", Source!FY123)</f>
        <v xml:space="preserve"> )*0,85=63,75</v>
      </c>
      <c r="G248" s="80"/>
      <c r="H248" s="35">
        <f>SUM(U242:U251)</f>
        <v>132.47</v>
      </c>
      <c r="I248" s="38"/>
      <c r="J248" s="30">
        <f>Source!AU123</f>
        <v>64</v>
      </c>
      <c r="K248" s="35">
        <f>SUM(V242:V251)</f>
        <v>885.69</v>
      </c>
      <c r="L248" s="36"/>
    </row>
    <row r="249" spans="1:26" ht="14.25" x14ac:dyDescent="0.2">
      <c r="A249" s="50"/>
      <c r="B249" s="51"/>
      <c r="C249" s="51" t="s">
        <v>1187</v>
      </c>
      <c r="D249" s="32" t="s">
        <v>1188</v>
      </c>
      <c r="E249" s="13">
        <f>Source!AQ123</f>
        <v>0.5</v>
      </c>
      <c r="F249" s="33"/>
      <c r="G249" s="34" t="str">
        <f>Source!DI123</f>
        <v>*20)*1,15</v>
      </c>
      <c r="H249" s="35"/>
      <c r="I249" s="34"/>
      <c r="J249" s="34"/>
      <c r="K249" s="35"/>
      <c r="L249" s="46">
        <f>Source!U123</f>
        <v>14.639499999999998</v>
      </c>
    </row>
    <row r="250" spans="1:26" ht="28.5" x14ac:dyDescent="0.2">
      <c r="A250" s="50" t="str">
        <f>Source!E125</f>
        <v>22,1</v>
      </c>
      <c r="B250" s="51" t="str">
        <f>Source!F125</f>
        <v>04.1.01.01</v>
      </c>
      <c r="C250" s="51" t="str">
        <f>Source!G125</f>
        <v>Бетон легкий на пористых заполнителях</v>
      </c>
      <c r="D250" s="32" t="str">
        <f>Source!H125</f>
        <v>м3</v>
      </c>
      <c r="E250" s="13">
        <f>Source!I125</f>
        <v>12.9846</v>
      </c>
      <c r="F250" s="33">
        <f>Source!AL125+Source!AM125+Source!AO125</f>
        <v>0</v>
      </c>
      <c r="G250" s="47" t="s">
        <v>1190</v>
      </c>
      <c r="H250" s="35">
        <f>ROUND(Source!AC125*Source!I125, 2)+ROUND(Source!AD125*Source!I125, 2)+ROUND(Source!AF125*Source!I125, 2)</f>
        <v>0</v>
      </c>
      <c r="I250" s="34"/>
      <c r="J250" s="34">
        <f>IF(Source!BC125&lt;&gt; 0, Source!BC125, 1)</f>
        <v>6.66</v>
      </c>
      <c r="K250" s="35">
        <f>Source!O125</f>
        <v>0</v>
      </c>
      <c r="L250" s="36"/>
      <c r="S250">
        <f>ROUND((Source!FX125/100)*((ROUND(Source!AF125*Source!I125, 2)+ROUND(Source!AE125*Source!I125, 2))), 2)</f>
        <v>0</v>
      </c>
      <c r="T250">
        <f>Source!X125</f>
        <v>0</v>
      </c>
      <c r="U250">
        <f>ROUND((Source!FY125/100)*((ROUND(Source!AF125*Source!I125, 2)+ROUND(Source!AE125*Source!I125, 2))), 2)</f>
        <v>0</v>
      </c>
      <c r="V250">
        <f>Source!Y125</f>
        <v>0</v>
      </c>
      <c r="W250">
        <f>IF(Source!BI125&lt;=1,H250, 0)</f>
        <v>0</v>
      </c>
      <c r="X250">
        <f>IF(Source!BI125=2,H250, 0)</f>
        <v>0</v>
      </c>
      <c r="Y250">
        <f>IF(Source!BI125=3,H250, 0)</f>
        <v>0</v>
      </c>
      <c r="Z250">
        <f>IF(Source!BI125=4,H250, 0)</f>
        <v>0</v>
      </c>
    </row>
    <row r="251" spans="1:26" ht="57" x14ac:dyDescent="0.2">
      <c r="A251" s="52" t="str">
        <f>Source!E127</f>
        <v>22,2</v>
      </c>
      <c r="B251" s="53" t="str">
        <f>Source!F127</f>
        <v>04.1.01.01-0008</v>
      </c>
      <c r="C251" s="53" t="str">
        <f>Source!G127</f>
        <v>Бетон легкий на пористых заполнителях, объемная масса 800 кг/м3, крупность заполнителя более 10 мм, класс В7,5 (М100)</v>
      </c>
      <c r="D251" s="39" t="str">
        <f>Source!H127</f>
        <v>м3</v>
      </c>
      <c r="E251" s="40">
        <f>Source!I127</f>
        <v>12.9846</v>
      </c>
      <c r="F251" s="41">
        <f>Source!AL127+Source!AM127+Source!AO127</f>
        <v>580</v>
      </c>
      <c r="G251" s="48" t="s">
        <v>1190</v>
      </c>
      <c r="H251" s="43">
        <f>ROUND(Source!AC127*Source!I127, 2)+ROUND(Source!AD127*Source!I127, 2)+ROUND(Source!AF127*Source!I127, 2)</f>
        <v>7531.07</v>
      </c>
      <c r="I251" s="42"/>
      <c r="J251" s="42">
        <f>IF(Source!BC127&lt;&gt; 0, Source!BC127, 1)</f>
        <v>6.66</v>
      </c>
      <c r="K251" s="43">
        <f>Source!O127</f>
        <v>50156.91</v>
      </c>
      <c r="L251" s="49"/>
      <c r="S251">
        <f>ROUND((Source!FX127/100)*((ROUND(Source!AF127*Source!I127, 2)+ROUND(Source!AE127*Source!I127, 2))), 2)</f>
        <v>0</v>
      </c>
      <c r="T251">
        <f>Source!X127</f>
        <v>0</v>
      </c>
      <c r="U251">
        <f>ROUND((Source!FY127/100)*((ROUND(Source!AF127*Source!I127, 2)+ROUND(Source!AE127*Source!I127, 2))), 2)</f>
        <v>0</v>
      </c>
      <c r="V251">
        <f>Source!Y127</f>
        <v>0</v>
      </c>
      <c r="W251">
        <f>IF(Source!BI127&lt;=1,H251, 0)</f>
        <v>7531.07</v>
      </c>
      <c r="X251">
        <f>IF(Source!BI127=2,H251, 0)</f>
        <v>0</v>
      </c>
      <c r="Y251">
        <f>IF(Source!BI127=3,H251, 0)</f>
        <v>0</v>
      </c>
      <c r="Z251">
        <f>IF(Source!BI127=4,H251, 0)</f>
        <v>0</v>
      </c>
    </row>
    <row r="252" spans="1:26" ht="15" x14ac:dyDescent="0.25">
      <c r="G252" s="81">
        <f>H244+H245+H247+H248+SUM(H250:H251)</f>
        <v>8256.66</v>
      </c>
      <c r="H252" s="81"/>
      <c r="J252" s="81">
        <f>K244+K245+K247+K248+SUM(K250:K251)</f>
        <v>54996.950000000004</v>
      </c>
      <c r="K252" s="81"/>
      <c r="L252" s="45">
        <f>Source!U123</f>
        <v>14.639499999999998</v>
      </c>
      <c r="O252" s="28">
        <f>G252</f>
        <v>8256.66</v>
      </c>
      <c r="P252" s="28">
        <f>J252</f>
        <v>54996.950000000004</v>
      </c>
      <c r="Q252" s="28">
        <f>L252</f>
        <v>14.639499999999998</v>
      </c>
      <c r="W252">
        <f>IF(Source!BI123&lt;=1,H244+H245+H247+H248, 0)</f>
        <v>725.59</v>
      </c>
      <c r="X252">
        <f>IF(Source!BI123=2,H244+H245+H247+H248, 0)</f>
        <v>0</v>
      </c>
      <c r="Y252">
        <f>IF(Source!BI123=3,H244+H245+H247+H248, 0)</f>
        <v>0</v>
      </c>
      <c r="Z252">
        <f>IF(Source!BI123=4,H244+H245+H247+H248, 0)</f>
        <v>0</v>
      </c>
    </row>
    <row r="253" spans="1:26" ht="28.5" x14ac:dyDescent="0.2">
      <c r="A253" s="50" t="str">
        <f>Source!E129</f>
        <v>23</v>
      </c>
      <c r="B253" s="51" t="str">
        <f>Source!F129</f>
        <v>11-01-011-01</v>
      </c>
      <c r="C253" s="51" t="str">
        <f>Source!G129</f>
        <v>Устройство стяжек цементных толщиной 20 мм</v>
      </c>
      <c r="D253" s="32" t="str">
        <f>Source!H129</f>
        <v>100 м2</v>
      </c>
      <c r="E253" s="13">
        <f>Source!I129</f>
        <v>1.2729999999999999</v>
      </c>
      <c r="F253" s="33">
        <f>Source!AL129+Source!AM129+Source!AO129</f>
        <v>366.49</v>
      </c>
      <c r="G253" s="34"/>
      <c r="H253" s="35"/>
      <c r="I253" s="34" t="str">
        <f>Source!BO129</f>
        <v/>
      </c>
      <c r="J253" s="34"/>
      <c r="K253" s="35"/>
      <c r="L253" s="36"/>
      <c r="S253">
        <f>ROUND((Source!FX129/100)*((ROUND(Source!AF129*Source!I129, 2)+ROUND(Source!AE129*Source!I129, 2))), 2)</f>
        <v>538.61</v>
      </c>
      <c r="T253">
        <f>Source!X129</f>
        <v>3596.83</v>
      </c>
      <c r="U253">
        <f>ROUND((Source!FY129/100)*((ROUND(Source!AF129*Source!I129, 2)+ROUND(Source!AE129*Source!I129, 2))), 2)</f>
        <v>310.18</v>
      </c>
      <c r="V253">
        <f>Source!Y129</f>
        <v>2073.85</v>
      </c>
    </row>
    <row r="254" spans="1:26" x14ac:dyDescent="0.2">
      <c r="C254" s="27" t="str">
        <f>"Объем: "&amp;Source!I129&amp;"=127,3/"&amp;"100"</f>
        <v>Объем: 1,273=127,3/100</v>
      </c>
    </row>
    <row r="255" spans="1:26" ht="14.25" x14ac:dyDescent="0.2">
      <c r="A255" s="50"/>
      <c r="B255" s="51"/>
      <c r="C255" s="51" t="s">
        <v>1182</v>
      </c>
      <c r="D255" s="32"/>
      <c r="E255" s="13"/>
      <c r="F255" s="33">
        <f>Source!AO129</f>
        <v>313.70999999999998</v>
      </c>
      <c r="G255" s="34" t="str">
        <f>Source!DG129</f>
        <v>)*1,15</v>
      </c>
      <c r="H255" s="35">
        <f>ROUND(Source!AF129*Source!I129, 2)</f>
        <v>459.26</v>
      </c>
      <c r="I255" s="34"/>
      <c r="J255" s="34">
        <f>IF(Source!BA129&lt;&gt; 0, Source!BA129, 1)</f>
        <v>6.66</v>
      </c>
      <c r="K255" s="35">
        <f>Source!S129</f>
        <v>3058.64</v>
      </c>
      <c r="L255" s="36"/>
      <c r="R255">
        <f>H255</f>
        <v>459.26</v>
      </c>
    </row>
    <row r="256" spans="1:26" ht="14.25" x14ac:dyDescent="0.2">
      <c r="A256" s="50"/>
      <c r="B256" s="51"/>
      <c r="C256" s="51" t="s">
        <v>318</v>
      </c>
      <c r="D256" s="32"/>
      <c r="E256" s="13"/>
      <c r="F256" s="33">
        <f>Source!AM129</f>
        <v>44.24</v>
      </c>
      <c r="G256" s="34" t="str">
        <f>Source!DE129</f>
        <v>)*1,25</v>
      </c>
      <c r="H256" s="35">
        <f>ROUND(Source!AD129*Source!I129, 2)</f>
        <v>70.400000000000006</v>
      </c>
      <c r="I256" s="34"/>
      <c r="J256" s="34">
        <f>IF(Source!BB129&lt;&gt; 0, Source!BB129, 1)</f>
        <v>6.66</v>
      </c>
      <c r="K256" s="35">
        <f>Source!Q129</f>
        <v>468.84</v>
      </c>
      <c r="L256" s="36"/>
    </row>
    <row r="257" spans="1:26" ht="14.25" x14ac:dyDescent="0.2">
      <c r="A257" s="50"/>
      <c r="B257" s="51"/>
      <c r="C257" s="51" t="s">
        <v>1183</v>
      </c>
      <c r="D257" s="32"/>
      <c r="E257" s="13"/>
      <c r="F257" s="33">
        <f>Source!AN129</f>
        <v>17.149999999999999</v>
      </c>
      <c r="G257" s="34" t="str">
        <f>Source!DF129</f>
        <v>)*1,25</v>
      </c>
      <c r="H257" s="37">
        <f>ROUND(Source!AE129*Source!I129, 2)</f>
        <v>27.29</v>
      </c>
      <c r="I257" s="34"/>
      <c r="J257" s="34">
        <f>IF(Source!BS129&lt;&gt; 0, Source!BS129, 1)</f>
        <v>6.66</v>
      </c>
      <c r="K257" s="37">
        <f>Source!R129</f>
        <v>181.75</v>
      </c>
      <c r="L257" s="36"/>
      <c r="R257">
        <f>H257</f>
        <v>27.29</v>
      </c>
    </row>
    <row r="258" spans="1:26" ht="14.25" x14ac:dyDescent="0.2">
      <c r="A258" s="50"/>
      <c r="B258" s="51"/>
      <c r="C258" s="51" t="s">
        <v>1189</v>
      </c>
      <c r="D258" s="32"/>
      <c r="E258" s="13"/>
      <c r="F258" s="33">
        <f>Source!AL129</f>
        <v>8.5399999999999991</v>
      </c>
      <c r="G258" s="34" t="str">
        <f>Source!DD129</f>
        <v/>
      </c>
      <c r="H258" s="35">
        <f>ROUND(Source!AC129*Source!I129, 2)</f>
        <v>10.87</v>
      </c>
      <c r="I258" s="34"/>
      <c r="J258" s="34">
        <f>IF(Source!BC129&lt;&gt; 0, Source!BC129, 1)</f>
        <v>6.66</v>
      </c>
      <c r="K258" s="35">
        <f>Source!P129</f>
        <v>72.400000000000006</v>
      </c>
      <c r="L258" s="36"/>
    </row>
    <row r="259" spans="1:26" ht="14.25" x14ac:dyDescent="0.2">
      <c r="A259" s="50"/>
      <c r="B259" s="51"/>
      <c r="C259" s="51" t="s">
        <v>1184</v>
      </c>
      <c r="D259" s="32" t="s">
        <v>1185</v>
      </c>
      <c r="E259" s="13">
        <f>Source!BZ129</f>
        <v>123</v>
      </c>
      <c r="F259" s="74" t="str">
        <f>CONCATENATE(" )", Source!DL129, Source!FT129, "=", Source!FX129)</f>
        <v xml:space="preserve"> )*0,9=110,7</v>
      </c>
      <c r="G259" s="80"/>
      <c r="H259" s="35">
        <f>SUM(S253:S263)</f>
        <v>538.61</v>
      </c>
      <c r="I259" s="38"/>
      <c r="J259" s="30">
        <f>Source!AT129</f>
        <v>111</v>
      </c>
      <c r="K259" s="35">
        <f>SUM(T253:T263)</f>
        <v>3596.83</v>
      </c>
      <c r="L259" s="36"/>
    </row>
    <row r="260" spans="1:26" ht="14.25" x14ac:dyDescent="0.2">
      <c r="A260" s="50"/>
      <c r="B260" s="51"/>
      <c r="C260" s="51" t="s">
        <v>1186</v>
      </c>
      <c r="D260" s="32" t="s">
        <v>1185</v>
      </c>
      <c r="E260" s="13">
        <f>Source!CA129</f>
        <v>75</v>
      </c>
      <c r="F260" s="74" t="str">
        <f>CONCATENATE(" )", Source!DM129, Source!FU129, "=", Source!FY129)</f>
        <v xml:space="preserve"> )*0,85=63,75</v>
      </c>
      <c r="G260" s="80"/>
      <c r="H260" s="35">
        <f>SUM(U253:U263)</f>
        <v>310.18</v>
      </c>
      <c r="I260" s="38"/>
      <c r="J260" s="30">
        <f>Source!AU129</f>
        <v>64</v>
      </c>
      <c r="K260" s="35">
        <f>SUM(V253:V263)</f>
        <v>2073.85</v>
      </c>
      <c r="L260" s="36"/>
    </row>
    <row r="261" spans="1:26" ht="14.25" x14ac:dyDescent="0.2">
      <c r="A261" s="50"/>
      <c r="B261" s="51"/>
      <c r="C261" s="51" t="s">
        <v>1187</v>
      </c>
      <c r="D261" s="32" t="s">
        <v>1188</v>
      </c>
      <c r="E261" s="13">
        <f>Source!AQ129</f>
        <v>39.51</v>
      </c>
      <c r="F261" s="33"/>
      <c r="G261" s="34" t="str">
        <f>Source!DI129</f>
        <v>)*1,15</v>
      </c>
      <c r="H261" s="35"/>
      <c r="I261" s="34"/>
      <c r="J261" s="34"/>
      <c r="K261" s="35"/>
      <c r="L261" s="46">
        <f>Source!U129</f>
        <v>57.840664499999988</v>
      </c>
    </row>
    <row r="262" spans="1:26" ht="28.5" x14ac:dyDescent="0.2">
      <c r="A262" s="50" t="str">
        <f>Source!E131</f>
        <v>23,1</v>
      </c>
      <c r="B262" s="51" t="str">
        <f>Source!F131</f>
        <v>04.3.01.09</v>
      </c>
      <c r="C262" s="51" t="str">
        <f>Source!G131</f>
        <v>Раствор готовый кладочный тяжелый цементный</v>
      </c>
      <c r="D262" s="32" t="str">
        <f>Source!H131</f>
        <v>м3</v>
      </c>
      <c r="E262" s="13">
        <f>Source!I131</f>
        <v>2.5969199999999999</v>
      </c>
      <c r="F262" s="33">
        <f>Source!AL131+Source!AM131+Source!AO131</f>
        <v>0</v>
      </c>
      <c r="G262" s="47" t="s">
        <v>6</v>
      </c>
      <c r="H262" s="35">
        <f>ROUND(Source!AC131*Source!I131, 2)+ROUND(Source!AD131*Source!I131, 2)+ROUND(Source!AF131*Source!I131, 2)</f>
        <v>0</v>
      </c>
      <c r="I262" s="34"/>
      <c r="J262" s="34">
        <f>IF(Source!BC131&lt;&gt; 0, Source!BC131, 1)</f>
        <v>6.66</v>
      </c>
      <c r="K262" s="35">
        <f>Source!O131</f>
        <v>0</v>
      </c>
      <c r="L262" s="36"/>
      <c r="S262">
        <f>ROUND((Source!FX131/100)*((ROUND(Source!AF131*Source!I131, 2)+ROUND(Source!AE131*Source!I131, 2))), 2)</f>
        <v>0</v>
      </c>
      <c r="T262">
        <f>Source!X131</f>
        <v>0</v>
      </c>
      <c r="U262">
        <f>ROUND((Source!FY131/100)*((ROUND(Source!AF131*Source!I131, 2)+ROUND(Source!AE131*Source!I131, 2))), 2)</f>
        <v>0</v>
      </c>
      <c r="V262">
        <f>Source!Y131</f>
        <v>0</v>
      </c>
      <c r="W262">
        <f>IF(Source!BI131&lt;=1,H262, 0)</f>
        <v>0</v>
      </c>
      <c r="X262">
        <f>IF(Source!BI131=2,H262, 0)</f>
        <v>0</v>
      </c>
      <c r="Y262">
        <f>IF(Source!BI131=3,H262, 0)</f>
        <v>0</v>
      </c>
      <c r="Z262">
        <f>IF(Source!BI131=4,H262, 0)</f>
        <v>0</v>
      </c>
    </row>
    <row r="263" spans="1:26" ht="28.5" x14ac:dyDescent="0.2">
      <c r="A263" s="52" t="str">
        <f>Source!E133</f>
        <v>23,2</v>
      </c>
      <c r="B263" s="53" t="str">
        <f>Source!F133</f>
        <v>04.3.01.12-0005</v>
      </c>
      <c r="C263" s="53" t="str">
        <f>Source!G133</f>
        <v>Раствор готовый кладочный цементно-известковый марки 100</v>
      </c>
      <c r="D263" s="39" t="str">
        <f>Source!H133</f>
        <v>м3</v>
      </c>
      <c r="E263" s="40">
        <f>Source!I133</f>
        <v>2.5969199999999999</v>
      </c>
      <c r="F263" s="41">
        <f>Source!AL133+Source!AM133+Source!AO133</f>
        <v>529.41</v>
      </c>
      <c r="G263" s="48" t="s">
        <v>6</v>
      </c>
      <c r="H263" s="43">
        <f>ROUND(Source!AC133*Source!I133, 2)+ROUND(Source!AD133*Source!I133, 2)+ROUND(Source!AF133*Source!I133, 2)</f>
        <v>1374.84</v>
      </c>
      <c r="I263" s="42"/>
      <c r="J263" s="42">
        <f>IF(Source!BC133&lt;&gt; 0, Source!BC133, 1)</f>
        <v>6.66</v>
      </c>
      <c r="K263" s="43">
        <f>Source!O133</f>
        <v>9156.4</v>
      </c>
      <c r="L263" s="49"/>
      <c r="S263">
        <f>ROUND((Source!FX133/100)*((ROUND(Source!AF133*Source!I133, 2)+ROUND(Source!AE133*Source!I133, 2))), 2)</f>
        <v>0</v>
      </c>
      <c r="T263">
        <f>Source!X133</f>
        <v>0</v>
      </c>
      <c r="U263">
        <f>ROUND((Source!FY133/100)*((ROUND(Source!AF133*Source!I133, 2)+ROUND(Source!AE133*Source!I133, 2))), 2)</f>
        <v>0</v>
      </c>
      <c r="V263">
        <f>Source!Y133</f>
        <v>0</v>
      </c>
      <c r="W263">
        <f>IF(Source!BI133&lt;=1,H263, 0)</f>
        <v>1374.84</v>
      </c>
      <c r="X263">
        <f>IF(Source!BI133=2,H263, 0)</f>
        <v>0</v>
      </c>
      <c r="Y263">
        <f>IF(Source!BI133=3,H263, 0)</f>
        <v>0</v>
      </c>
      <c r="Z263">
        <f>IF(Source!BI133=4,H263, 0)</f>
        <v>0</v>
      </c>
    </row>
    <row r="264" spans="1:26" ht="15" x14ac:dyDescent="0.25">
      <c r="G264" s="81">
        <f>H255+H256+H258+H259+H260+SUM(H262:H263)</f>
        <v>2764.16</v>
      </c>
      <c r="H264" s="81"/>
      <c r="J264" s="81">
        <f>K255+K256+K258+K259+K260+SUM(K262:K263)</f>
        <v>18426.96</v>
      </c>
      <c r="K264" s="81"/>
      <c r="L264" s="45">
        <f>Source!U129</f>
        <v>57.840664499999988</v>
      </c>
      <c r="O264" s="28">
        <f>G264</f>
        <v>2764.16</v>
      </c>
      <c r="P264" s="28">
        <f>J264</f>
        <v>18426.96</v>
      </c>
      <c r="Q264" s="28">
        <f>L264</f>
        <v>57.840664499999988</v>
      </c>
      <c r="W264">
        <f>IF(Source!BI129&lt;=1,H255+H256+H258+H259+H260, 0)</f>
        <v>1389.32</v>
      </c>
      <c r="X264">
        <f>IF(Source!BI129=2,H255+H256+H258+H259+H260, 0)</f>
        <v>0</v>
      </c>
      <c r="Y264">
        <f>IF(Source!BI129=3,H255+H256+H258+H259+H260, 0)</f>
        <v>0</v>
      </c>
      <c r="Z264">
        <f>IF(Source!BI129=4,H255+H256+H258+H259+H260, 0)</f>
        <v>0</v>
      </c>
    </row>
    <row r="265" spans="1:26" ht="42.75" x14ac:dyDescent="0.2">
      <c r="A265" s="50" t="str">
        <f>Source!E135</f>
        <v>24</v>
      </c>
      <c r="B265" s="51" t="str">
        <f>Source!F135</f>
        <v>11-01-011-02</v>
      </c>
      <c r="C265" s="51" t="str">
        <f>Source!G135</f>
        <v>Устройство стяжек на каждые 5 мм изменения толщины стяжки добавлять или исключать к расценке 11-01-011-01</v>
      </c>
      <c r="D265" s="32" t="str">
        <f>Source!H135</f>
        <v>100 м2</v>
      </c>
      <c r="E265" s="13">
        <f>Source!I135</f>
        <v>1.2729999999999999</v>
      </c>
      <c r="F265" s="33">
        <f>Source!AL135+Source!AM135+Source!AO135</f>
        <v>11.69</v>
      </c>
      <c r="G265" s="34"/>
      <c r="H265" s="35"/>
      <c r="I265" s="34" t="str">
        <f>Source!BO135</f>
        <v/>
      </c>
      <c r="J265" s="34"/>
      <c r="K265" s="35"/>
      <c r="L265" s="36"/>
      <c r="S265">
        <f>ROUND((Source!FX135/100)*((ROUND(Source!AF135*Source!I135, 2)+ROUND(Source!AE135*Source!I135, 2))), 2)</f>
        <v>22.87</v>
      </c>
      <c r="T265">
        <f>Source!X135</f>
        <v>152.75</v>
      </c>
      <c r="U265">
        <f>ROUND((Source!FY135/100)*((ROUND(Source!AF135*Source!I135, 2)+ROUND(Source!AE135*Source!I135, 2))), 2)</f>
        <v>13.17</v>
      </c>
      <c r="V265">
        <f>Source!Y135</f>
        <v>88.07</v>
      </c>
    </row>
    <row r="266" spans="1:26" x14ac:dyDescent="0.2">
      <c r="C266" s="27" t="str">
        <f>"Объем: "&amp;Source!I135&amp;"=127,3/"&amp;"100"</f>
        <v>Объем: 1,273=127,3/100</v>
      </c>
    </row>
    <row r="267" spans="1:26" ht="14.25" x14ac:dyDescent="0.2">
      <c r="A267" s="50"/>
      <c r="B267" s="51"/>
      <c r="C267" s="51" t="s">
        <v>1182</v>
      </c>
      <c r="D267" s="32"/>
      <c r="E267" s="13"/>
      <c r="F267" s="33">
        <f>Source!AO135</f>
        <v>3.97</v>
      </c>
      <c r="G267" s="34" t="str">
        <f>Source!DG135</f>
        <v>*2)*1,15</v>
      </c>
      <c r="H267" s="35">
        <f>ROUND(Source!AF135*Source!I135, 2)</f>
        <v>11.62</v>
      </c>
      <c r="I267" s="34"/>
      <c r="J267" s="34">
        <f>IF(Source!BA135&lt;&gt; 0, Source!BA135, 1)</f>
        <v>6.66</v>
      </c>
      <c r="K267" s="35">
        <f>Source!S135</f>
        <v>77.41</v>
      </c>
      <c r="L267" s="36"/>
      <c r="R267">
        <f>H267</f>
        <v>11.62</v>
      </c>
    </row>
    <row r="268" spans="1:26" ht="14.25" x14ac:dyDescent="0.2">
      <c r="A268" s="50"/>
      <c r="B268" s="51"/>
      <c r="C268" s="51" t="s">
        <v>318</v>
      </c>
      <c r="D268" s="32"/>
      <c r="E268" s="13"/>
      <c r="F268" s="33">
        <f>Source!AM135</f>
        <v>7.72</v>
      </c>
      <c r="G268" s="34" t="str">
        <f>Source!DE135</f>
        <v>*2)*1,25</v>
      </c>
      <c r="H268" s="35">
        <f>ROUND(Source!AD135*Source!I135, 2)</f>
        <v>24.57</v>
      </c>
      <c r="I268" s="34"/>
      <c r="J268" s="34">
        <f>IF(Source!BB135&lt;&gt; 0, Source!BB135, 1)</f>
        <v>6.66</v>
      </c>
      <c r="K268" s="35">
        <f>Source!Q135</f>
        <v>163.63</v>
      </c>
      <c r="L268" s="36"/>
    </row>
    <row r="269" spans="1:26" ht="14.25" x14ac:dyDescent="0.2">
      <c r="A269" s="50"/>
      <c r="B269" s="51"/>
      <c r="C269" s="51" t="s">
        <v>1183</v>
      </c>
      <c r="D269" s="32"/>
      <c r="E269" s="13"/>
      <c r="F269" s="33">
        <f>Source!AN135</f>
        <v>2.84</v>
      </c>
      <c r="G269" s="34" t="str">
        <f>Source!DF135</f>
        <v>*2)*1,25</v>
      </c>
      <c r="H269" s="37">
        <f>ROUND(Source!AE135*Source!I135, 2)</f>
        <v>9.0399999999999991</v>
      </c>
      <c r="I269" s="34"/>
      <c r="J269" s="34">
        <f>IF(Source!BS135&lt;&gt; 0, Source!BS135, 1)</f>
        <v>6.66</v>
      </c>
      <c r="K269" s="37">
        <f>Source!R135</f>
        <v>60.2</v>
      </c>
      <c r="L269" s="36"/>
      <c r="R269">
        <f>H269</f>
        <v>9.0399999999999991</v>
      </c>
    </row>
    <row r="270" spans="1:26" ht="14.25" x14ac:dyDescent="0.2">
      <c r="A270" s="50"/>
      <c r="B270" s="51"/>
      <c r="C270" s="51" t="s">
        <v>1184</v>
      </c>
      <c r="D270" s="32" t="s">
        <v>1185</v>
      </c>
      <c r="E270" s="13">
        <f>Source!BZ135</f>
        <v>123</v>
      </c>
      <c r="F270" s="74" t="str">
        <f>CONCATENATE(" )", Source!DL135, Source!FT135, "=", Source!FX135)</f>
        <v xml:space="preserve"> )*0,9=110,7</v>
      </c>
      <c r="G270" s="80"/>
      <c r="H270" s="35">
        <f>SUM(S265:S274)</f>
        <v>22.87</v>
      </c>
      <c r="I270" s="38"/>
      <c r="J270" s="30">
        <f>Source!AT135</f>
        <v>111</v>
      </c>
      <c r="K270" s="35">
        <f>SUM(T265:T274)</f>
        <v>152.75</v>
      </c>
      <c r="L270" s="36"/>
    </row>
    <row r="271" spans="1:26" ht="14.25" x14ac:dyDescent="0.2">
      <c r="A271" s="50"/>
      <c r="B271" s="51"/>
      <c r="C271" s="51" t="s">
        <v>1186</v>
      </c>
      <c r="D271" s="32" t="s">
        <v>1185</v>
      </c>
      <c r="E271" s="13">
        <f>Source!CA135</f>
        <v>75</v>
      </c>
      <c r="F271" s="74" t="str">
        <f>CONCATENATE(" )", Source!DM135, Source!FU135, "=", Source!FY135)</f>
        <v xml:space="preserve"> )*0,85=63,75</v>
      </c>
      <c r="G271" s="80"/>
      <c r="H271" s="35">
        <f>SUM(U265:U274)</f>
        <v>13.17</v>
      </c>
      <c r="I271" s="38"/>
      <c r="J271" s="30">
        <f>Source!AU135</f>
        <v>64</v>
      </c>
      <c r="K271" s="35">
        <f>SUM(V265:V274)</f>
        <v>88.07</v>
      </c>
      <c r="L271" s="36"/>
    </row>
    <row r="272" spans="1:26" ht="14.25" x14ac:dyDescent="0.2">
      <c r="A272" s="50"/>
      <c r="B272" s="51"/>
      <c r="C272" s="51" t="s">
        <v>1187</v>
      </c>
      <c r="D272" s="32" t="s">
        <v>1188</v>
      </c>
      <c r="E272" s="13">
        <f>Source!AQ135</f>
        <v>0.5</v>
      </c>
      <c r="F272" s="33"/>
      <c r="G272" s="34" t="str">
        <f>Source!DI135</f>
        <v>*2)*1,15</v>
      </c>
      <c r="H272" s="35"/>
      <c r="I272" s="34"/>
      <c r="J272" s="34"/>
      <c r="K272" s="35"/>
      <c r="L272" s="46">
        <f>Source!U135</f>
        <v>1.4639499999999999</v>
      </c>
    </row>
    <row r="273" spans="1:26" ht="28.5" x14ac:dyDescent="0.2">
      <c r="A273" s="50" t="str">
        <f>Source!E137</f>
        <v>24,1</v>
      </c>
      <c r="B273" s="51" t="str">
        <f>Source!F137</f>
        <v>04.3.01.09</v>
      </c>
      <c r="C273" s="51" t="str">
        <f>Source!G137</f>
        <v>Раствор готовый кладочный тяжелый цементный</v>
      </c>
      <c r="D273" s="32" t="str">
        <f>Source!H137</f>
        <v>м3</v>
      </c>
      <c r="E273" s="13">
        <f>Source!I137</f>
        <v>1.2984599999999999</v>
      </c>
      <c r="F273" s="33">
        <f>Source!AL137+Source!AM137+Source!AO137</f>
        <v>0</v>
      </c>
      <c r="G273" s="47" t="s">
        <v>1191</v>
      </c>
      <c r="H273" s="35">
        <f>ROUND(Source!AC137*Source!I137, 2)+ROUND(Source!AD137*Source!I137, 2)+ROUND(Source!AF137*Source!I137, 2)</f>
        <v>0</v>
      </c>
      <c r="I273" s="34"/>
      <c r="J273" s="34">
        <f>IF(Source!BC137&lt;&gt; 0, Source!BC137, 1)</f>
        <v>6.66</v>
      </c>
      <c r="K273" s="35">
        <f>Source!O137</f>
        <v>0</v>
      </c>
      <c r="L273" s="36"/>
      <c r="S273">
        <f>ROUND((Source!FX137/100)*((ROUND(Source!AF137*Source!I137, 2)+ROUND(Source!AE137*Source!I137, 2))), 2)</f>
        <v>0</v>
      </c>
      <c r="T273">
        <f>Source!X137</f>
        <v>0</v>
      </c>
      <c r="U273">
        <f>ROUND((Source!FY137/100)*((ROUND(Source!AF137*Source!I137, 2)+ROUND(Source!AE137*Source!I137, 2))), 2)</f>
        <v>0</v>
      </c>
      <c r="V273">
        <f>Source!Y137</f>
        <v>0</v>
      </c>
      <c r="W273">
        <f>IF(Source!BI137&lt;=1,H273, 0)</f>
        <v>0</v>
      </c>
      <c r="X273">
        <f>IF(Source!BI137=2,H273, 0)</f>
        <v>0</v>
      </c>
      <c r="Y273">
        <f>IF(Source!BI137=3,H273, 0)</f>
        <v>0</v>
      </c>
      <c r="Z273">
        <f>IF(Source!BI137=4,H273, 0)</f>
        <v>0</v>
      </c>
    </row>
    <row r="274" spans="1:26" ht="28.5" x14ac:dyDescent="0.2">
      <c r="A274" s="52" t="str">
        <f>Source!E139</f>
        <v>24,2</v>
      </c>
      <c r="B274" s="53" t="str">
        <f>Source!F139</f>
        <v>04.3.01.12-0005</v>
      </c>
      <c r="C274" s="53" t="str">
        <f>Source!G139</f>
        <v>Раствор готовый кладочный цементно-известковый марки 100</v>
      </c>
      <c r="D274" s="39" t="str">
        <f>Source!H139</f>
        <v>м3</v>
      </c>
      <c r="E274" s="40">
        <f>Source!I139</f>
        <v>1.2984599999999999</v>
      </c>
      <c r="F274" s="41">
        <f>Source!AL139+Source!AM139+Source!AO139</f>
        <v>529.41</v>
      </c>
      <c r="G274" s="48" t="s">
        <v>1191</v>
      </c>
      <c r="H274" s="43">
        <f>ROUND(Source!AC139*Source!I139, 2)+ROUND(Source!AD139*Source!I139, 2)+ROUND(Source!AF139*Source!I139, 2)</f>
        <v>687.42</v>
      </c>
      <c r="I274" s="42"/>
      <c r="J274" s="42">
        <f>IF(Source!BC139&lt;&gt; 0, Source!BC139, 1)</f>
        <v>6.66</v>
      </c>
      <c r="K274" s="43">
        <f>Source!O139</f>
        <v>4578.2</v>
      </c>
      <c r="L274" s="49"/>
      <c r="S274">
        <f>ROUND((Source!FX139/100)*((ROUND(Source!AF139*Source!I139, 2)+ROUND(Source!AE139*Source!I139, 2))), 2)</f>
        <v>0</v>
      </c>
      <c r="T274">
        <f>Source!X139</f>
        <v>0</v>
      </c>
      <c r="U274">
        <f>ROUND((Source!FY139/100)*((ROUND(Source!AF139*Source!I139, 2)+ROUND(Source!AE139*Source!I139, 2))), 2)</f>
        <v>0</v>
      </c>
      <c r="V274">
        <f>Source!Y139</f>
        <v>0</v>
      </c>
      <c r="W274">
        <f>IF(Source!BI139&lt;=1,H274, 0)</f>
        <v>687.42</v>
      </c>
      <c r="X274">
        <f>IF(Source!BI139=2,H274, 0)</f>
        <v>0</v>
      </c>
      <c r="Y274">
        <f>IF(Source!BI139=3,H274, 0)</f>
        <v>0</v>
      </c>
      <c r="Z274">
        <f>IF(Source!BI139=4,H274, 0)</f>
        <v>0</v>
      </c>
    </row>
    <row r="275" spans="1:26" ht="15" x14ac:dyDescent="0.25">
      <c r="G275" s="81">
        <f>H267+H268+H270+H271+SUM(H273:H274)</f>
        <v>759.65</v>
      </c>
      <c r="H275" s="81"/>
      <c r="J275" s="81">
        <f>K267+K268+K270+K271+SUM(K273:K274)</f>
        <v>5060.0599999999995</v>
      </c>
      <c r="K275" s="81"/>
      <c r="L275" s="45">
        <f>Source!U135</f>
        <v>1.4639499999999999</v>
      </c>
      <c r="O275" s="28">
        <f>G275</f>
        <v>759.65</v>
      </c>
      <c r="P275" s="28">
        <f>J275</f>
        <v>5060.0599999999995</v>
      </c>
      <c r="Q275" s="28">
        <f>L275</f>
        <v>1.4639499999999999</v>
      </c>
      <c r="W275">
        <f>IF(Source!BI135&lt;=1,H267+H268+H270+H271, 0)</f>
        <v>72.23</v>
      </c>
      <c r="X275">
        <f>IF(Source!BI135=2,H267+H268+H270+H271, 0)</f>
        <v>0</v>
      </c>
      <c r="Y275">
        <f>IF(Source!BI135=3,H267+H268+H270+H271, 0)</f>
        <v>0</v>
      </c>
      <c r="Z275">
        <f>IF(Source!BI135=4,H267+H268+H270+H271, 0)</f>
        <v>0</v>
      </c>
    </row>
    <row r="276" spans="1:26" ht="57" x14ac:dyDescent="0.2">
      <c r="A276" s="50" t="str">
        <f>Source!E141</f>
        <v>25</v>
      </c>
      <c r="B276" s="51" t="str">
        <f>Source!F141</f>
        <v>15-07-003-02</v>
      </c>
      <c r="C276" s="51" t="str">
        <f>Source!G141</f>
        <v>Грунтование водно-дисперсионной грунтовкой "Нортекс-Грунт" поверхностей пористых (камень, кирпич, бетон и т д)</v>
      </c>
      <c r="D276" s="32" t="str">
        <f>Source!H141</f>
        <v>100 м2</v>
      </c>
      <c r="E276" s="13">
        <f>Source!I141</f>
        <v>1.2729999999999999</v>
      </c>
      <c r="F276" s="33">
        <f>Source!AL141+Source!AM141+Source!AO141</f>
        <v>268.3</v>
      </c>
      <c r="G276" s="34"/>
      <c r="H276" s="35"/>
      <c r="I276" s="34" t="str">
        <f>Source!BO141</f>
        <v/>
      </c>
      <c r="J276" s="34"/>
      <c r="K276" s="35"/>
      <c r="L276" s="36"/>
      <c r="S276">
        <f>ROUND((Source!FX141/100)*((ROUND(Source!AF141*Source!I141, 2)+ROUND(Source!AE141*Source!I141, 2))), 2)</f>
        <v>47.72</v>
      </c>
      <c r="T276">
        <f>Source!X141</f>
        <v>319.56</v>
      </c>
      <c r="U276">
        <f>ROUND((Source!FY141/100)*((ROUND(Source!AF141*Source!I141, 2)+ROUND(Source!AE141*Source!I141, 2))), 2)</f>
        <v>23.61</v>
      </c>
      <c r="V276">
        <f>Source!Y141</f>
        <v>158.1</v>
      </c>
    </row>
    <row r="277" spans="1:26" x14ac:dyDescent="0.2">
      <c r="C277" s="27" t="str">
        <f>"Объем: "&amp;Source!I141&amp;"=127,3/"&amp;"100"</f>
        <v>Объем: 1,273=127,3/100</v>
      </c>
    </row>
    <row r="278" spans="1:26" ht="14.25" x14ac:dyDescent="0.2">
      <c r="A278" s="50"/>
      <c r="B278" s="51"/>
      <c r="C278" s="51" t="s">
        <v>1182</v>
      </c>
      <c r="D278" s="32"/>
      <c r="E278" s="13"/>
      <c r="F278" s="33">
        <f>Source!AO141</f>
        <v>33.869999999999997</v>
      </c>
      <c r="G278" s="34" t="str">
        <f>Source!DG141</f>
        <v>)*1,15</v>
      </c>
      <c r="H278" s="35">
        <f>ROUND(Source!AF141*Source!I141, 2)</f>
        <v>49.58</v>
      </c>
      <c r="I278" s="34"/>
      <c r="J278" s="34">
        <f>IF(Source!BA141&lt;&gt; 0, Source!BA141, 1)</f>
        <v>6.66</v>
      </c>
      <c r="K278" s="35">
        <f>Source!S141</f>
        <v>330.23</v>
      </c>
      <c r="L278" s="36"/>
      <c r="R278">
        <f>H278</f>
        <v>49.58</v>
      </c>
    </row>
    <row r="279" spans="1:26" ht="14.25" x14ac:dyDescent="0.2">
      <c r="A279" s="50"/>
      <c r="B279" s="51"/>
      <c r="C279" s="51" t="s">
        <v>318</v>
      </c>
      <c r="D279" s="32"/>
      <c r="E279" s="13"/>
      <c r="F279" s="33">
        <f>Source!AM141</f>
        <v>22.14</v>
      </c>
      <c r="G279" s="34" t="str">
        <f>Source!DE141</f>
        <v>)*1,25</v>
      </c>
      <c r="H279" s="35">
        <f>ROUND(Source!AD141*Source!I141, 2)</f>
        <v>35.229999999999997</v>
      </c>
      <c r="I279" s="34"/>
      <c r="J279" s="34">
        <f>IF(Source!BB141&lt;&gt; 0, Source!BB141, 1)</f>
        <v>6.66</v>
      </c>
      <c r="K279" s="35">
        <f>Source!Q141</f>
        <v>234.63</v>
      </c>
      <c r="L279" s="36"/>
    </row>
    <row r="280" spans="1:26" ht="14.25" x14ac:dyDescent="0.2">
      <c r="A280" s="50"/>
      <c r="B280" s="51"/>
      <c r="C280" s="51" t="s">
        <v>1183</v>
      </c>
      <c r="D280" s="32"/>
      <c r="E280" s="13"/>
      <c r="F280" s="33">
        <f>Source!AN141</f>
        <v>0.57999999999999996</v>
      </c>
      <c r="G280" s="34" t="str">
        <f>Source!DF141</f>
        <v>)*1,25</v>
      </c>
      <c r="H280" s="37">
        <f>ROUND(Source!AE141*Source!I141, 2)</f>
        <v>0.92</v>
      </c>
      <c r="I280" s="34"/>
      <c r="J280" s="34">
        <f>IF(Source!BS141&lt;&gt; 0, Source!BS141, 1)</f>
        <v>6.66</v>
      </c>
      <c r="K280" s="37">
        <f>Source!R141</f>
        <v>6.15</v>
      </c>
      <c r="L280" s="36"/>
      <c r="R280">
        <f>H280</f>
        <v>0.92</v>
      </c>
    </row>
    <row r="281" spans="1:26" ht="14.25" x14ac:dyDescent="0.2">
      <c r="A281" s="50"/>
      <c r="B281" s="51"/>
      <c r="C281" s="51" t="s">
        <v>1189</v>
      </c>
      <c r="D281" s="32"/>
      <c r="E281" s="13"/>
      <c r="F281" s="33">
        <f>Source!AL141</f>
        <v>212.29</v>
      </c>
      <c r="G281" s="34" t="str">
        <f>Source!DD141</f>
        <v/>
      </c>
      <c r="H281" s="35">
        <f>ROUND(Source!AC141*Source!I141, 2)</f>
        <v>270.25</v>
      </c>
      <c r="I281" s="34"/>
      <c r="J281" s="34">
        <f>IF(Source!BC141&lt;&gt; 0, Source!BC141, 1)</f>
        <v>6.66</v>
      </c>
      <c r="K281" s="35">
        <f>Source!P141</f>
        <v>1799.83</v>
      </c>
      <c r="L281" s="36"/>
    </row>
    <row r="282" spans="1:26" ht="14.25" x14ac:dyDescent="0.2">
      <c r="A282" s="50"/>
      <c r="B282" s="51"/>
      <c r="C282" s="51" t="s">
        <v>1184</v>
      </c>
      <c r="D282" s="32" t="s">
        <v>1185</v>
      </c>
      <c r="E282" s="13">
        <f>Source!BZ141</f>
        <v>105</v>
      </c>
      <c r="F282" s="74" t="str">
        <f>CONCATENATE(" )", Source!DL141, Source!FT141, "=", Source!FX141)</f>
        <v xml:space="preserve"> )*0,9=94,5</v>
      </c>
      <c r="G282" s="80"/>
      <c r="H282" s="35">
        <f>SUM(S276:S284)</f>
        <v>47.72</v>
      </c>
      <c r="I282" s="38"/>
      <c r="J282" s="30">
        <f>Source!AT141</f>
        <v>95</v>
      </c>
      <c r="K282" s="35">
        <f>SUM(T276:T284)</f>
        <v>319.56</v>
      </c>
      <c r="L282" s="36"/>
    </row>
    <row r="283" spans="1:26" ht="14.25" x14ac:dyDescent="0.2">
      <c r="A283" s="50"/>
      <c r="B283" s="51"/>
      <c r="C283" s="51" t="s">
        <v>1186</v>
      </c>
      <c r="D283" s="32" t="s">
        <v>1185</v>
      </c>
      <c r="E283" s="13">
        <f>Source!CA141</f>
        <v>55</v>
      </c>
      <c r="F283" s="74" t="str">
        <f>CONCATENATE(" )", Source!DM141, Source!FU141, "=", Source!FY141)</f>
        <v xml:space="preserve"> )*0,85=46,75</v>
      </c>
      <c r="G283" s="80"/>
      <c r="H283" s="35">
        <f>SUM(U276:U284)</f>
        <v>23.61</v>
      </c>
      <c r="I283" s="38"/>
      <c r="J283" s="30">
        <f>Source!AU141</f>
        <v>47</v>
      </c>
      <c r="K283" s="35">
        <f>SUM(V276:V284)</f>
        <v>158.1</v>
      </c>
      <c r="L283" s="36"/>
    </row>
    <row r="284" spans="1:26" ht="14.25" x14ac:dyDescent="0.2">
      <c r="A284" s="52"/>
      <c r="B284" s="53"/>
      <c r="C284" s="53" t="s">
        <v>1187</v>
      </c>
      <c r="D284" s="39" t="s">
        <v>1188</v>
      </c>
      <c r="E284" s="40">
        <f>Source!AQ141</f>
        <v>3.69</v>
      </c>
      <c r="F284" s="41"/>
      <c r="G284" s="42" t="str">
        <f>Source!DI141</f>
        <v>)*1,15</v>
      </c>
      <c r="H284" s="43"/>
      <c r="I284" s="42"/>
      <c r="J284" s="42"/>
      <c r="K284" s="43"/>
      <c r="L284" s="44">
        <f>Source!U141</f>
        <v>5.4019754999999998</v>
      </c>
    </row>
    <row r="285" spans="1:26" ht="15" x14ac:dyDescent="0.25">
      <c r="G285" s="81">
        <f>H278+H279+H281+H282+H283</f>
        <v>426.39</v>
      </c>
      <c r="H285" s="81"/>
      <c r="J285" s="81">
        <f>K278+K279+K281+K282+K283</f>
        <v>2842.35</v>
      </c>
      <c r="K285" s="81"/>
      <c r="L285" s="45">
        <f>Source!U141</f>
        <v>5.4019754999999998</v>
      </c>
      <c r="O285" s="28">
        <f>G285</f>
        <v>426.39</v>
      </c>
      <c r="P285" s="28">
        <f>J285</f>
        <v>2842.35</v>
      </c>
      <c r="Q285" s="28">
        <f>L285</f>
        <v>5.4019754999999998</v>
      </c>
      <c r="W285">
        <f>IF(Source!BI141&lt;=1,H278+H279+H281+H282+H283, 0)</f>
        <v>426.39</v>
      </c>
      <c r="X285">
        <f>IF(Source!BI141=2,H278+H279+H281+H282+H283, 0)</f>
        <v>0</v>
      </c>
      <c r="Y285">
        <f>IF(Source!BI141=3,H278+H279+H281+H282+H283, 0)</f>
        <v>0</v>
      </c>
      <c r="Z285">
        <f>IF(Source!BI141=4,H278+H279+H281+H282+H283, 0)</f>
        <v>0</v>
      </c>
    </row>
    <row r="286" spans="1:26" ht="42.75" x14ac:dyDescent="0.2">
      <c r="A286" s="50" t="str">
        <f>Source!E143</f>
        <v>26</v>
      </c>
      <c r="B286" s="51" t="str">
        <f>Source!F143</f>
        <v>11-01-038-02</v>
      </c>
      <c r="C286" s="51" t="str">
        <f>Source!G143</f>
        <v>Устройство покрытий из плиток поливинилхлоридных на клее КН-2 (согласно тех.заданию)</v>
      </c>
      <c r="D286" s="32" t="str">
        <f>Source!H143</f>
        <v>100 м2</v>
      </c>
      <c r="E286" s="13">
        <f>Source!I143</f>
        <v>1.2729999999999999</v>
      </c>
      <c r="F286" s="33">
        <f>Source!AL143+Source!AM143+Source!AO143</f>
        <v>12295.349999999999</v>
      </c>
      <c r="G286" s="34"/>
      <c r="H286" s="35"/>
      <c r="I286" s="34" t="str">
        <f>Source!BO143</f>
        <v/>
      </c>
      <c r="J286" s="34"/>
      <c r="K286" s="35"/>
      <c r="L286" s="36"/>
      <c r="S286">
        <f>ROUND((Source!FX143/100)*((ROUND(Source!AF143*Source!I143, 2)+ROUND(Source!AE143*Source!I143, 2))), 2)</f>
        <v>850.24</v>
      </c>
      <c r="T286">
        <f>Source!X143</f>
        <v>5677.93</v>
      </c>
      <c r="U286">
        <f>ROUND((Source!FY143/100)*((ROUND(Source!AF143*Source!I143, 2)+ROUND(Source!AE143*Source!I143, 2))), 2)</f>
        <v>489.64</v>
      </c>
      <c r="V286">
        <f>Source!Y143</f>
        <v>3273.76</v>
      </c>
    </row>
    <row r="287" spans="1:26" x14ac:dyDescent="0.2">
      <c r="C287" s="27" t="str">
        <f>"Объем: "&amp;Source!I143&amp;"=127,3/"&amp;"100"</f>
        <v>Объем: 1,273=127,3/100</v>
      </c>
    </row>
    <row r="288" spans="1:26" ht="14.25" x14ac:dyDescent="0.2">
      <c r="A288" s="50"/>
      <c r="B288" s="51"/>
      <c r="C288" s="51" t="s">
        <v>1182</v>
      </c>
      <c r="D288" s="32"/>
      <c r="E288" s="13"/>
      <c r="F288" s="33">
        <f>Source!AO143</f>
        <v>523.57000000000005</v>
      </c>
      <c r="G288" s="34" t="str">
        <f>Source!DG143</f>
        <v>)*1,15</v>
      </c>
      <c r="H288" s="35">
        <f>ROUND(Source!AF143*Source!I143, 2)</f>
        <v>766.48</v>
      </c>
      <c r="I288" s="34"/>
      <c r="J288" s="34">
        <f>IF(Source!BA143&lt;&gt; 0, Source!BA143, 1)</f>
        <v>6.66</v>
      </c>
      <c r="K288" s="35">
        <f>Source!S143</f>
        <v>5104.76</v>
      </c>
      <c r="L288" s="36"/>
      <c r="R288">
        <f>H288</f>
        <v>766.48</v>
      </c>
    </row>
    <row r="289" spans="1:26" ht="14.25" x14ac:dyDescent="0.2">
      <c r="A289" s="50"/>
      <c r="B289" s="51"/>
      <c r="C289" s="51" t="s">
        <v>318</v>
      </c>
      <c r="D289" s="32"/>
      <c r="E289" s="13"/>
      <c r="F289" s="33">
        <f>Source!AM143</f>
        <v>17.73</v>
      </c>
      <c r="G289" s="34" t="str">
        <f>Source!DE143</f>
        <v>)*1,25</v>
      </c>
      <c r="H289" s="35">
        <f>ROUND(Source!AD143*Source!I143, 2)</f>
        <v>28.21</v>
      </c>
      <c r="I289" s="34"/>
      <c r="J289" s="34">
        <f>IF(Source!BB143&lt;&gt; 0, Source!BB143, 1)</f>
        <v>6.66</v>
      </c>
      <c r="K289" s="35">
        <f>Source!Q143</f>
        <v>187.9</v>
      </c>
      <c r="L289" s="36"/>
    </row>
    <row r="290" spans="1:26" ht="14.25" x14ac:dyDescent="0.2">
      <c r="A290" s="50"/>
      <c r="B290" s="51"/>
      <c r="C290" s="51" t="s">
        <v>1183</v>
      </c>
      <c r="D290" s="32"/>
      <c r="E290" s="13"/>
      <c r="F290" s="33">
        <f>Source!AN143</f>
        <v>0.99</v>
      </c>
      <c r="G290" s="34" t="str">
        <f>Source!DF143</f>
        <v>)*1,25</v>
      </c>
      <c r="H290" s="37">
        <f>ROUND(Source!AE143*Source!I143, 2)</f>
        <v>1.58</v>
      </c>
      <c r="I290" s="34"/>
      <c r="J290" s="34">
        <f>IF(Source!BS143&lt;&gt; 0, Source!BS143, 1)</f>
        <v>6.66</v>
      </c>
      <c r="K290" s="37">
        <f>Source!R143</f>
        <v>10.49</v>
      </c>
      <c r="L290" s="36"/>
      <c r="R290">
        <f>H290</f>
        <v>1.58</v>
      </c>
    </row>
    <row r="291" spans="1:26" ht="14.25" x14ac:dyDescent="0.2">
      <c r="A291" s="50"/>
      <c r="B291" s="51"/>
      <c r="C291" s="51" t="s">
        <v>1189</v>
      </c>
      <c r="D291" s="32"/>
      <c r="E291" s="13"/>
      <c r="F291" s="33">
        <f>Source!AL143</f>
        <v>11754.05</v>
      </c>
      <c r="G291" s="34" t="str">
        <f>Source!DD143</f>
        <v/>
      </c>
      <c r="H291" s="35">
        <f>ROUND(Source!AC143*Source!I143, 2)</f>
        <v>14962.91</v>
      </c>
      <c r="I291" s="34"/>
      <c r="J291" s="34">
        <f>IF(Source!BC143&lt;&gt; 0, Source!BC143, 1)</f>
        <v>6.66</v>
      </c>
      <c r="K291" s="35">
        <f>Source!P143</f>
        <v>99652.95</v>
      </c>
      <c r="L291" s="36"/>
    </row>
    <row r="292" spans="1:26" ht="14.25" x14ac:dyDescent="0.2">
      <c r="A292" s="50"/>
      <c r="B292" s="51"/>
      <c r="C292" s="51" t="s">
        <v>1184</v>
      </c>
      <c r="D292" s="32" t="s">
        <v>1185</v>
      </c>
      <c r="E292" s="13">
        <f>Source!BZ143</f>
        <v>123</v>
      </c>
      <c r="F292" s="74" t="str">
        <f>CONCATENATE(" )", Source!DL143, Source!FT143, "=", Source!FX143)</f>
        <v xml:space="preserve"> )*0,9=110,7</v>
      </c>
      <c r="G292" s="80"/>
      <c r="H292" s="35">
        <f>SUM(S286:S294)</f>
        <v>850.24</v>
      </c>
      <c r="I292" s="38"/>
      <c r="J292" s="30">
        <f>Source!AT143</f>
        <v>111</v>
      </c>
      <c r="K292" s="35">
        <f>SUM(T286:T294)</f>
        <v>5677.93</v>
      </c>
      <c r="L292" s="36"/>
    </row>
    <row r="293" spans="1:26" ht="14.25" x14ac:dyDescent="0.2">
      <c r="A293" s="50"/>
      <c r="B293" s="51"/>
      <c r="C293" s="51" t="s">
        <v>1186</v>
      </c>
      <c r="D293" s="32" t="s">
        <v>1185</v>
      </c>
      <c r="E293" s="13">
        <f>Source!CA143</f>
        <v>75</v>
      </c>
      <c r="F293" s="74" t="str">
        <f>CONCATENATE(" )", Source!DM143, Source!FU143, "=", Source!FY143)</f>
        <v xml:space="preserve"> )*0,85=63,75</v>
      </c>
      <c r="G293" s="80"/>
      <c r="H293" s="35">
        <f>SUM(U286:U294)</f>
        <v>489.64</v>
      </c>
      <c r="I293" s="38"/>
      <c r="J293" s="30">
        <f>Source!AU143</f>
        <v>64</v>
      </c>
      <c r="K293" s="35">
        <f>SUM(V286:V294)</f>
        <v>3273.76</v>
      </c>
      <c r="L293" s="36"/>
    </row>
    <row r="294" spans="1:26" ht="14.25" x14ac:dyDescent="0.2">
      <c r="A294" s="52"/>
      <c r="B294" s="53"/>
      <c r="C294" s="53" t="s">
        <v>1187</v>
      </c>
      <c r="D294" s="39" t="s">
        <v>1188</v>
      </c>
      <c r="E294" s="40">
        <f>Source!AQ143</f>
        <v>51.28</v>
      </c>
      <c r="F294" s="41"/>
      <c r="G294" s="42" t="str">
        <f>Source!DI143</f>
        <v>)*1,15</v>
      </c>
      <c r="H294" s="43"/>
      <c r="I294" s="42"/>
      <c r="J294" s="42"/>
      <c r="K294" s="43"/>
      <c r="L294" s="44">
        <f>Source!U143</f>
        <v>75.07135599999998</v>
      </c>
    </row>
    <row r="295" spans="1:26" ht="15" x14ac:dyDescent="0.25">
      <c r="G295" s="81">
        <f>H288+H289+H291+H292+H293</f>
        <v>17097.48</v>
      </c>
      <c r="H295" s="81"/>
      <c r="J295" s="81">
        <f>K288+K289+K291+K292+K293</f>
        <v>113897.3</v>
      </c>
      <c r="K295" s="81"/>
      <c r="L295" s="45">
        <f>Source!U143</f>
        <v>75.07135599999998</v>
      </c>
      <c r="O295" s="28">
        <f>G295</f>
        <v>17097.48</v>
      </c>
      <c r="P295" s="28">
        <f>J295</f>
        <v>113897.3</v>
      </c>
      <c r="Q295" s="28">
        <f>L295</f>
        <v>75.07135599999998</v>
      </c>
      <c r="W295">
        <f>IF(Source!BI143&lt;=1,H288+H289+H291+H292+H293, 0)</f>
        <v>17097.48</v>
      </c>
      <c r="X295">
        <f>IF(Source!BI143=2,H288+H289+H291+H292+H293, 0)</f>
        <v>0</v>
      </c>
      <c r="Y295">
        <f>IF(Source!BI143=3,H288+H289+H291+H292+H293, 0)</f>
        <v>0</v>
      </c>
      <c r="Z295">
        <f>IF(Source!BI143=4,H288+H289+H291+H292+H293, 0)</f>
        <v>0</v>
      </c>
    </row>
    <row r="296" spans="1:26" ht="42.75" x14ac:dyDescent="0.2">
      <c r="A296" s="50" t="str">
        <f>Source!E145</f>
        <v>27</v>
      </c>
      <c r="B296" s="51" t="str">
        <f>Source!F145</f>
        <v>11-01-040-03</v>
      </c>
      <c r="C296" s="51" t="str">
        <f>Source!G145</f>
        <v>Устройство плинтусов поливинилхлоридных на винтах самонарезающих</v>
      </c>
      <c r="D296" s="32" t="str">
        <f>Source!H145</f>
        <v>100 м</v>
      </c>
      <c r="E296" s="13">
        <f>Source!I145</f>
        <v>0.65559999999999996</v>
      </c>
      <c r="F296" s="33">
        <f>Source!AL145+Source!AM145+Source!AO145</f>
        <v>137.09</v>
      </c>
      <c r="G296" s="34"/>
      <c r="H296" s="35"/>
      <c r="I296" s="34" t="str">
        <f>Source!BO145</f>
        <v/>
      </c>
      <c r="J296" s="34"/>
      <c r="K296" s="35"/>
      <c r="L296" s="36"/>
      <c r="S296">
        <f>ROUND((Source!FX145/100)*((ROUND(Source!AF145*Source!I145, 2)+ROUND(Source!AE145*Source!I145, 2))), 2)</f>
        <v>51.55</v>
      </c>
      <c r="T296">
        <f>Source!X145</f>
        <v>344.31</v>
      </c>
      <c r="U296">
        <f>ROUND((Source!FY145/100)*((ROUND(Source!AF145*Source!I145, 2)+ROUND(Source!AE145*Source!I145, 2))), 2)</f>
        <v>29.69</v>
      </c>
      <c r="V296">
        <f>Source!Y145</f>
        <v>198.52</v>
      </c>
    </row>
    <row r="297" spans="1:26" x14ac:dyDescent="0.2">
      <c r="C297" s="27" t="str">
        <f>"Объем: "&amp;Source!I145&amp;"=65,56/"&amp;"100"</f>
        <v>Объем: 0,6556=65,56/100</v>
      </c>
    </row>
    <row r="298" spans="1:26" ht="14.25" x14ac:dyDescent="0.2">
      <c r="A298" s="50"/>
      <c r="B298" s="51"/>
      <c r="C298" s="51" t="s">
        <v>1182</v>
      </c>
      <c r="D298" s="32"/>
      <c r="E298" s="13"/>
      <c r="F298" s="33">
        <f>Source!AO145</f>
        <v>61.32</v>
      </c>
      <c r="G298" s="34" t="str">
        <f>Source!DG145</f>
        <v>)*1,15</v>
      </c>
      <c r="H298" s="35">
        <f>ROUND(Source!AF145*Source!I145, 2)</f>
        <v>46.23</v>
      </c>
      <c r="I298" s="34"/>
      <c r="J298" s="34">
        <f>IF(Source!BA145&lt;&gt; 0, Source!BA145, 1)</f>
        <v>6.66</v>
      </c>
      <c r="K298" s="35">
        <f>Source!S145</f>
        <v>307.89999999999998</v>
      </c>
      <c r="L298" s="36"/>
      <c r="R298">
        <f>H298</f>
        <v>46.23</v>
      </c>
    </row>
    <row r="299" spans="1:26" ht="14.25" x14ac:dyDescent="0.2">
      <c r="A299" s="50"/>
      <c r="B299" s="51"/>
      <c r="C299" s="51" t="s">
        <v>318</v>
      </c>
      <c r="D299" s="32"/>
      <c r="E299" s="13"/>
      <c r="F299" s="33">
        <f>Source!AM145</f>
        <v>2.13</v>
      </c>
      <c r="G299" s="34" t="str">
        <f>Source!DE145</f>
        <v>)*1,25</v>
      </c>
      <c r="H299" s="35">
        <f>ROUND(Source!AD145*Source!I145, 2)</f>
        <v>1.75</v>
      </c>
      <c r="I299" s="34"/>
      <c r="J299" s="34">
        <f>IF(Source!BB145&lt;&gt; 0, Source!BB145, 1)</f>
        <v>6.66</v>
      </c>
      <c r="K299" s="35">
        <f>Source!Q145</f>
        <v>11.63</v>
      </c>
      <c r="L299" s="36"/>
    </row>
    <row r="300" spans="1:26" ht="14.25" x14ac:dyDescent="0.2">
      <c r="A300" s="50"/>
      <c r="B300" s="51"/>
      <c r="C300" s="51" t="s">
        <v>1183</v>
      </c>
      <c r="D300" s="32"/>
      <c r="E300" s="13"/>
      <c r="F300" s="33">
        <f>Source!AN145</f>
        <v>0.42</v>
      </c>
      <c r="G300" s="34" t="str">
        <f>Source!DF145</f>
        <v>)*1,25</v>
      </c>
      <c r="H300" s="37">
        <f>ROUND(Source!AE145*Source!I145, 2)</f>
        <v>0.34</v>
      </c>
      <c r="I300" s="34"/>
      <c r="J300" s="34">
        <f>IF(Source!BS145&lt;&gt; 0, Source!BS145, 1)</f>
        <v>6.66</v>
      </c>
      <c r="K300" s="37">
        <f>Source!R145</f>
        <v>2.29</v>
      </c>
      <c r="L300" s="36"/>
      <c r="R300">
        <f>H300</f>
        <v>0.34</v>
      </c>
    </row>
    <row r="301" spans="1:26" ht="14.25" x14ac:dyDescent="0.2">
      <c r="A301" s="50"/>
      <c r="B301" s="51"/>
      <c r="C301" s="51" t="s">
        <v>1189</v>
      </c>
      <c r="D301" s="32"/>
      <c r="E301" s="13"/>
      <c r="F301" s="33">
        <f>Source!AL145</f>
        <v>73.64</v>
      </c>
      <c r="G301" s="34" t="str">
        <f>Source!DD145</f>
        <v/>
      </c>
      <c r="H301" s="35">
        <f>ROUND(Source!AC145*Source!I145, 2)</f>
        <v>48.28</v>
      </c>
      <c r="I301" s="34"/>
      <c r="J301" s="34">
        <f>IF(Source!BC145&lt;&gt; 0, Source!BC145, 1)</f>
        <v>6.66</v>
      </c>
      <c r="K301" s="35">
        <f>Source!P145</f>
        <v>321.52999999999997</v>
      </c>
      <c r="L301" s="36"/>
    </row>
    <row r="302" spans="1:26" ht="14.25" x14ac:dyDescent="0.2">
      <c r="A302" s="50"/>
      <c r="B302" s="51"/>
      <c r="C302" s="51" t="s">
        <v>1184</v>
      </c>
      <c r="D302" s="32" t="s">
        <v>1185</v>
      </c>
      <c r="E302" s="13">
        <f>Source!BZ145</f>
        <v>123</v>
      </c>
      <c r="F302" s="74" t="str">
        <f>CONCATENATE(" )", Source!DL145, Source!FT145, "=", Source!FX145)</f>
        <v xml:space="preserve"> )*0,9=110,7</v>
      </c>
      <c r="G302" s="80"/>
      <c r="H302" s="35">
        <f>SUM(S296:S311)</f>
        <v>51.55</v>
      </c>
      <c r="I302" s="38"/>
      <c r="J302" s="30">
        <f>Source!AT145</f>
        <v>111</v>
      </c>
      <c r="K302" s="35">
        <f>SUM(T296:T311)</f>
        <v>344.31</v>
      </c>
      <c r="L302" s="36"/>
    </row>
    <row r="303" spans="1:26" ht="14.25" x14ac:dyDescent="0.2">
      <c r="A303" s="50"/>
      <c r="B303" s="51"/>
      <c r="C303" s="51" t="s">
        <v>1186</v>
      </c>
      <c r="D303" s="32" t="s">
        <v>1185</v>
      </c>
      <c r="E303" s="13">
        <f>Source!CA145</f>
        <v>75</v>
      </c>
      <c r="F303" s="74" t="str">
        <f>CONCATENATE(" )", Source!DM145, Source!FU145, "=", Source!FY145)</f>
        <v xml:space="preserve"> )*0,85=63,75</v>
      </c>
      <c r="G303" s="80"/>
      <c r="H303" s="35">
        <f>SUM(U296:U311)</f>
        <v>29.69</v>
      </c>
      <c r="I303" s="38"/>
      <c r="J303" s="30">
        <f>Source!AU145</f>
        <v>64</v>
      </c>
      <c r="K303" s="35">
        <f>SUM(V296:V311)</f>
        <v>198.52</v>
      </c>
      <c r="L303" s="36"/>
    </row>
    <row r="304" spans="1:26" ht="14.25" x14ac:dyDescent="0.2">
      <c r="A304" s="50"/>
      <c r="B304" s="51"/>
      <c r="C304" s="51" t="s">
        <v>1187</v>
      </c>
      <c r="D304" s="32" t="s">
        <v>1188</v>
      </c>
      <c r="E304" s="13">
        <f>Source!AQ145</f>
        <v>6.68</v>
      </c>
      <c r="F304" s="33"/>
      <c r="G304" s="34" t="str">
        <f>Source!DI145</f>
        <v>)*1,15</v>
      </c>
      <c r="H304" s="35"/>
      <c r="I304" s="34"/>
      <c r="J304" s="34"/>
      <c r="K304" s="35"/>
      <c r="L304" s="46">
        <f>Source!U145</f>
        <v>5.0363191999999994</v>
      </c>
    </row>
    <row r="305" spans="1:32" ht="14.25" x14ac:dyDescent="0.2">
      <c r="A305" s="50" t="str">
        <f>Source!E147</f>
        <v>27,1</v>
      </c>
      <c r="B305" s="51" t="str">
        <f>Source!F147</f>
        <v>11.3.03.06</v>
      </c>
      <c r="C305" s="51" t="str">
        <f>Source!G147</f>
        <v>Плинтуса для полов пластиковые</v>
      </c>
      <c r="D305" s="32" t="str">
        <f>Source!H147</f>
        <v>м</v>
      </c>
      <c r="E305" s="13">
        <f>Source!I147</f>
        <v>66.215599999999995</v>
      </c>
      <c r="F305" s="33">
        <f>Source!AL147+Source!AM147+Source!AO147</f>
        <v>0</v>
      </c>
      <c r="G305" s="47" t="s">
        <v>6</v>
      </c>
      <c r="H305" s="35">
        <f>ROUND(Source!AC147*Source!I147, 2)+ROUND(Source!AD147*Source!I147, 2)+ROUND(Source!AF147*Source!I147, 2)</f>
        <v>0</v>
      </c>
      <c r="I305" s="34"/>
      <c r="J305" s="34">
        <f>IF(Source!BC147&lt;&gt; 0, Source!BC147, 1)</f>
        <v>6.66</v>
      </c>
      <c r="K305" s="35">
        <f>Source!O147</f>
        <v>0</v>
      </c>
      <c r="L305" s="36"/>
      <c r="S305">
        <f>ROUND((Source!FX147/100)*((ROUND(Source!AF147*Source!I147, 2)+ROUND(Source!AE147*Source!I147, 2))), 2)</f>
        <v>0</v>
      </c>
      <c r="T305">
        <f>Source!X147</f>
        <v>0</v>
      </c>
      <c r="U305">
        <f>ROUND((Source!FY147/100)*((ROUND(Source!AF147*Source!I147, 2)+ROUND(Source!AE147*Source!I147, 2))), 2)</f>
        <v>0</v>
      </c>
      <c r="V305">
        <f>Source!Y147</f>
        <v>0</v>
      </c>
      <c r="W305">
        <f>IF(Source!BI147&lt;=1,H305, 0)</f>
        <v>0</v>
      </c>
      <c r="X305">
        <f>IF(Source!BI147=2,H305, 0)</f>
        <v>0</v>
      </c>
      <c r="Y305">
        <f>IF(Source!BI147=3,H305, 0)</f>
        <v>0</v>
      </c>
      <c r="Z305">
        <f>IF(Source!BI147=4,H305, 0)</f>
        <v>0</v>
      </c>
    </row>
    <row r="306" spans="1:32" ht="28.5" x14ac:dyDescent="0.2">
      <c r="A306" s="50" t="str">
        <f>Source!E149</f>
        <v>27,2</v>
      </c>
      <c r="B306" s="51" t="str">
        <f>Source!F149</f>
        <v>11.3.03.06-0001</v>
      </c>
      <c r="C306" s="51" t="str">
        <f>Source!G149</f>
        <v>Плинтуса для полов пластиковые, 19х48 мм</v>
      </c>
      <c r="D306" s="32" t="str">
        <f>Source!H149</f>
        <v>м</v>
      </c>
      <c r="E306" s="13">
        <f>Source!I149</f>
        <v>66.215599999999995</v>
      </c>
      <c r="F306" s="33">
        <f>Source!AL149+Source!AM149+Source!AO149</f>
        <v>12.3</v>
      </c>
      <c r="G306" s="47" t="s">
        <v>6</v>
      </c>
      <c r="H306" s="35">
        <f>ROUND(Source!AC149*Source!I149, 2)+ROUND(Source!AD149*Source!I149, 2)+ROUND(Source!AF149*Source!I149, 2)</f>
        <v>814.45</v>
      </c>
      <c r="I306" s="34"/>
      <c r="J306" s="34">
        <f>IF(Source!BC149&lt;&gt; 0, Source!BC149, 1)</f>
        <v>6.66</v>
      </c>
      <c r="K306" s="35">
        <f>Source!O149</f>
        <v>5424.25</v>
      </c>
      <c r="L306" s="36"/>
      <c r="S306">
        <f>ROUND((Source!FX149/100)*((ROUND(Source!AF149*Source!I149, 2)+ROUND(Source!AE149*Source!I149, 2))), 2)</f>
        <v>0</v>
      </c>
      <c r="T306">
        <f>Source!X149</f>
        <v>0</v>
      </c>
      <c r="U306">
        <f>ROUND((Source!FY149/100)*((ROUND(Source!AF149*Source!I149, 2)+ROUND(Source!AE149*Source!I149, 2))), 2)</f>
        <v>0</v>
      </c>
      <c r="V306">
        <f>Source!Y149</f>
        <v>0</v>
      </c>
      <c r="W306">
        <f>IF(Source!BI149&lt;=1,H306, 0)</f>
        <v>814.45</v>
      </c>
      <c r="X306">
        <f>IF(Source!BI149=2,H306, 0)</f>
        <v>0</v>
      </c>
      <c r="Y306">
        <f>IF(Source!BI149=3,H306, 0)</f>
        <v>0</v>
      </c>
      <c r="Z306">
        <f>IF(Source!BI149=4,H306, 0)</f>
        <v>0</v>
      </c>
    </row>
    <row r="307" spans="1:32" ht="28.5" x14ac:dyDescent="0.2">
      <c r="A307" s="50" t="str">
        <f>Source!E151</f>
        <v>27,3</v>
      </c>
      <c r="B307" s="51" t="str">
        <f>Source!F151</f>
        <v>11.3.03.14-0001</v>
      </c>
      <c r="C307" s="51" t="str">
        <f>Source!G151</f>
        <v>Заглушка торцевая для пластикового плинтуса левая, высота 48 мм</v>
      </c>
      <c r="D307" s="32" t="str">
        <f>Source!H151</f>
        <v>100 шт.</v>
      </c>
      <c r="E307" s="13">
        <f>Source!I151</f>
        <v>4.9999999999999996E-2</v>
      </c>
      <c r="F307" s="33">
        <f>Source!AL151+Source!AM151+Source!AO151</f>
        <v>63</v>
      </c>
      <c r="G307" s="47" t="s">
        <v>6</v>
      </c>
      <c r="H307" s="35">
        <f>ROUND(Source!AC151*Source!I151, 2)+ROUND(Source!AD151*Source!I151, 2)+ROUND(Source!AF151*Source!I151, 2)</f>
        <v>3.15</v>
      </c>
      <c r="I307" s="34"/>
      <c r="J307" s="34">
        <f>IF(Source!BC151&lt;&gt; 0, Source!BC151, 1)</f>
        <v>6.66</v>
      </c>
      <c r="K307" s="35">
        <f>Source!O151</f>
        <v>20.98</v>
      </c>
      <c r="L307" s="36"/>
      <c r="S307">
        <f>ROUND((Source!FX151/100)*((ROUND(Source!AF151*Source!I151, 2)+ROUND(Source!AE151*Source!I151, 2))), 2)</f>
        <v>0</v>
      </c>
      <c r="T307">
        <f>Source!X151</f>
        <v>0</v>
      </c>
      <c r="U307">
        <f>ROUND((Source!FY151/100)*((ROUND(Source!AF151*Source!I151, 2)+ROUND(Source!AE151*Source!I151, 2))), 2)</f>
        <v>0</v>
      </c>
      <c r="V307">
        <f>Source!Y151</f>
        <v>0</v>
      </c>
      <c r="W307">
        <f>IF(Source!BI151&lt;=1,H307, 0)</f>
        <v>3.15</v>
      </c>
      <c r="X307">
        <f>IF(Source!BI151=2,H307, 0)</f>
        <v>0</v>
      </c>
      <c r="Y307">
        <f>IF(Source!BI151=3,H307, 0)</f>
        <v>0</v>
      </c>
      <c r="Z307">
        <f>IF(Source!BI151=4,H307, 0)</f>
        <v>0</v>
      </c>
    </row>
    <row r="308" spans="1:32" ht="28.5" x14ac:dyDescent="0.2">
      <c r="A308" s="50" t="str">
        <f>Source!E153</f>
        <v>27,4</v>
      </c>
      <c r="B308" s="51" t="str">
        <f>Source!F153</f>
        <v>11.3.03.14-0011</v>
      </c>
      <c r="C308" s="51" t="str">
        <f>Source!G153</f>
        <v>Заглушки торцевая для пластикового плинтуса правая, высота 48 мм</v>
      </c>
      <c r="D308" s="32" t="str">
        <f>Source!H153</f>
        <v>100 шт.</v>
      </c>
      <c r="E308" s="13">
        <f>Source!I153</f>
        <v>4.9999999999999996E-2</v>
      </c>
      <c r="F308" s="33">
        <f>Source!AL153+Source!AM153+Source!AO153</f>
        <v>63</v>
      </c>
      <c r="G308" s="47" t="s">
        <v>6</v>
      </c>
      <c r="H308" s="35">
        <f>ROUND(Source!AC153*Source!I153, 2)+ROUND(Source!AD153*Source!I153, 2)+ROUND(Source!AF153*Source!I153, 2)</f>
        <v>3.15</v>
      </c>
      <c r="I308" s="34"/>
      <c r="J308" s="34">
        <f>IF(Source!BC153&lt;&gt; 0, Source!BC153, 1)</f>
        <v>6.66</v>
      </c>
      <c r="K308" s="35">
        <f>Source!O153</f>
        <v>20.98</v>
      </c>
      <c r="L308" s="36"/>
      <c r="S308">
        <f>ROUND((Source!FX153/100)*((ROUND(Source!AF153*Source!I153, 2)+ROUND(Source!AE153*Source!I153, 2))), 2)</f>
        <v>0</v>
      </c>
      <c r="T308">
        <f>Source!X153</f>
        <v>0</v>
      </c>
      <c r="U308">
        <f>ROUND((Source!FY153/100)*((ROUND(Source!AF153*Source!I153, 2)+ROUND(Source!AE153*Source!I153, 2))), 2)</f>
        <v>0</v>
      </c>
      <c r="V308">
        <f>Source!Y153</f>
        <v>0</v>
      </c>
      <c r="W308">
        <f>IF(Source!BI153&lt;=1,H308, 0)</f>
        <v>3.15</v>
      </c>
      <c r="X308">
        <f>IF(Source!BI153=2,H308, 0)</f>
        <v>0</v>
      </c>
      <c r="Y308">
        <f>IF(Source!BI153=3,H308, 0)</f>
        <v>0</v>
      </c>
      <c r="Z308">
        <f>IF(Source!BI153=4,H308, 0)</f>
        <v>0</v>
      </c>
    </row>
    <row r="309" spans="1:32" ht="28.5" x14ac:dyDescent="0.2">
      <c r="A309" s="50" t="str">
        <f>Source!E155</f>
        <v>27,5</v>
      </c>
      <c r="B309" s="51" t="str">
        <f>Source!F155</f>
        <v>11.3.03.14-0021</v>
      </c>
      <c r="C309" s="51" t="str">
        <f>Source!G155</f>
        <v>Соединитель для пластикового плинтуса, высота 48 мм</v>
      </c>
      <c r="D309" s="32" t="str">
        <f>Source!H155</f>
        <v>100 шт.</v>
      </c>
      <c r="E309" s="13">
        <f>Source!I155</f>
        <v>0.26</v>
      </c>
      <c r="F309" s="33">
        <f>Source!AL155+Source!AM155+Source!AO155</f>
        <v>128</v>
      </c>
      <c r="G309" s="47" t="s">
        <v>6</v>
      </c>
      <c r="H309" s="35">
        <f>ROUND(Source!AC155*Source!I155, 2)+ROUND(Source!AD155*Source!I155, 2)+ROUND(Source!AF155*Source!I155, 2)</f>
        <v>33.28</v>
      </c>
      <c r="I309" s="34"/>
      <c r="J309" s="34">
        <f>IF(Source!BC155&lt;&gt; 0, Source!BC155, 1)</f>
        <v>6.66</v>
      </c>
      <c r="K309" s="35">
        <f>Source!O155</f>
        <v>221.64</v>
      </c>
      <c r="L309" s="36"/>
      <c r="S309">
        <f>ROUND((Source!FX155/100)*((ROUND(Source!AF155*Source!I155, 2)+ROUND(Source!AE155*Source!I155, 2))), 2)</f>
        <v>0</v>
      </c>
      <c r="T309">
        <f>Source!X155</f>
        <v>0</v>
      </c>
      <c r="U309">
        <f>ROUND((Source!FY155/100)*((ROUND(Source!AF155*Source!I155, 2)+ROUND(Source!AE155*Source!I155, 2))), 2)</f>
        <v>0</v>
      </c>
      <c r="V309">
        <f>Source!Y155</f>
        <v>0</v>
      </c>
      <c r="W309">
        <f>IF(Source!BI155&lt;=1,H309, 0)</f>
        <v>33.28</v>
      </c>
      <c r="X309">
        <f>IF(Source!BI155=2,H309, 0)</f>
        <v>0</v>
      </c>
      <c r="Y309">
        <f>IF(Source!BI155=3,H309, 0)</f>
        <v>0</v>
      </c>
      <c r="Z309">
        <f>IF(Source!BI155=4,H309, 0)</f>
        <v>0</v>
      </c>
    </row>
    <row r="310" spans="1:32" ht="28.5" x14ac:dyDescent="0.2">
      <c r="A310" s="50" t="str">
        <f>Source!E157</f>
        <v>27,6</v>
      </c>
      <c r="B310" s="51" t="str">
        <f>Source!F157</f>
        <v>11.3.03.14-0031</v>
      </c>
      <c r="C310" s="51" t="str">
        <f>Source!G157</f>
        <v>Уголок внутренний для пластикового плинтуса, высота 48 мм</v>
      </c>
      <c r="D310" s="32" t="str">
        <f>Source!H157</f>
        <v>100 шт.</v>
      </c>
      <c r="E310" s="13">
        <f>Source!I157</f>
        <v>4.9999999999999996E-2</v>
      </c>
      <c r="F310" s="33">
        <f>Source!AL157+Source!AM157+Source!AO157</f>
        <v>128</v>
      </c>
      <c r="G310" s="47" t="s">
        <v>6</v>
      </c>
      <c r="H310" s="35">
        <f>ROUND(Source!AC157*Source!I157, 2)+ROUND(Source!AD157*Source!I157, 2)+ROUND(Source!AF157*Source!I157, 2)</f>
        <v>6.4</v>
      </c>
      <c r="I310" s="34"/>
      <c r="J310" s="34">
        <f>IF(Source!BC157&lt;&gt; 0, Source!BC157, 1)</f>
        <v>6.66</v>
      </c>
      <c r="K310" s="35">
        <f>Source!O157</f>
        <v>42.62</v>
      </c>
      <c r="L310" s="36"/>
      <c r="S310">
        <f>ROUND((Source!FX157/100)*((ROUND(Source!AF157*Source!I157, 2)+ROUND(Source!AE157*Source!I157, 2))), 2)</f>
        <v>0</v>
      </c>
      <c r="T310">
        <f>Source!X157</f>
        <v>0</v>
      </c>
      <c r="U310">
        <f>ROUND((Source!FY157/100)*((ROUND(Source!AF157*Source!I157, 2)+ROUND(Source!AE157*Source!I157, 2))), 2)</f>
        <v>0</v>
      </c>
      <c r="V310">
        <f>Source!Y157</f>
        <v>0</v>
      </c>
      <c r="W310">
        <f>IF(Source!BI157&lt;=1,H310, 0)</f>
        <v>6.4</v>
      </c>
      <c r="X310">
        <f>IF(Source!BI157=2,H310, 0)</f>
        <v>0</v>
      </c>
      <c r="Y310">
        <f>IF(Source!BI157=3,H310, 0)</f>
        <v>0</v>
      </c>
      <c r="Z310">
        <f>IF(Source!BI157=4,H310, 0)</f>
        <v>0</v>
      </c>
    </row>
    <row r="311" spans="1:32" ht="28.5" x14ac:dyDescent="0.2">
      <c r="A311" s="52" t="str">
        <f>Source!E159</f>
        <v>27,7</v>
      </c>
      <c r="B311" s="53" t="str">
        <f>Source!F159</f>
        <v>11.3.03.14-0033</v>
      </c>
      <c r="C311" s="53" t="str">
        <f>Source!G159</f>
        <v>Уголок наружный для пластикового плинтуса, высота 48 мм</v>
      </c>
      <c r="D311" s="39" t="str">
        <f>Source!H159</f>
        <v>100 шт.</v>
      </c>
      <c r="E311" s="40">
        <f>Source!I159</f>
        <v>4.9999999999999996E-2</v>
      </c>
      <c r="F311" s="41">
        <f>Source!AL159+Source!AM159+Source!AO159</f>
        <v>128</v>
      </c>
      <c r="G311" s="48" t="s">
        <v>6</v>
      </c>
      <c r="H311" s="43">
        <f>ROUND(Source!AC159*Source!I159, 2)+ROUND(Source!AD159*Source!I159, 2)+ROUND(Source!AF159*Source!I159, 2)</f>
        <v>6.4</v>
      </c>
      <c r="I311" s="42"/>
      <c r="J311" s="42">
        <f>IF(Source!BC159&lt;&gt; 0, Source!BC159, 1)</f>
        <v>6.66</v>
      </c>
      <c r="K311" s="43">
        <f>Source!O159</f>
        <v>42.62</v>
      </c>
      <c r="L311" s="49"/>
      <c r="S311">
        <f>ROUND((Source!FX159/100)*((ROUND(Source!AF159*Source!I159, 2)+ROUND(Source!AE159*Source!I159, 2))), 2)</f>
        <v>0</v>
      </c>
      <c r="T311">
        <f>Source!X159</f>
        <v>0</v>
      </c>
      <c r="U311">
        <f>ROUND((Source!FY159/100)*((ROUND(Source!AF159*Source!I159, 2)+ROUND(Source!AE159*Source!I159, 2))), 2)</f>
        <v>0</v>
      </c>
      <c r="V311">
        <f>Source!Y159</f>
        <v>0</v>
      </c>
      <c r="W311">
        <f>IF(Source!BI159&lt;=1,H311, 0)</f>
        <v>6.4</v>
      </c>
      <c r="X311">
        <f>IF(Source!BI159=2,H311, 0)</f>
        <v>0</v>
      </c>
      <c r="Y311">
        <f>IF(Source!BI159=3,H311, 0)</f>
        <v>0</v>
      </c>
      <c r="Z311">
        <f>IF(Source!BI159=4,H311, 0)</f>
        <v>0</v>
      </c>
    </row>
    <row r="312" spans="1:32" ht="15" x14ac:dyDescent="0.25">
      <c r="G312" s="81">
        <f>H298+H299+H301+H302+H303+SUM(H305:H311)</f>
        <v>1044.33</v>
      </c>
      <c r="H312" s="81"/>
      <c r="J312" s="81">
        <f>K298+K299+K301+K302+K303+SUM(K305:K311)</f>
        <v>6956.98</v>
      </c>
      <c r="K312" s="81"/>
      <c r="L312" s="45">
        <f>Source!U145</f>
        <v>5.0363191999999994</v>
      </c>
      <c r="O312" s="28">
        <f>G312</f>
        <v>1044.33</v>
      </c>
      <c r="P312" s="28">
        <f>J312</f>
        <v>6956.98</v>
      </c>
      <c r="Q312" s="28">
        <f>L312</f>
        <v>5.0363191999999994</v>
      </c>
      <c r="W312">
        <f>IF(Source!BI145&lt;=1,H298+H299+H301+H302+H303, 0)</f>
        <v>177.5</v>
      </c>
      <c r="X312">
        <f>IF(Source!BI145=2,H298+H299+H301+H302+H303, 0)</f>
        <v>0</v>
      </c>
      <c r="Y312">
        <f>IF(Source!BI145=3,H298+H299+H301+H302+H303, 0)</f>
        <v>0</v>
      </c>
      <c r="Z312">
        <f>IF(Source!BI145=4,H298+H299+H301+H302+H303, 0)</f>
        <v>0</v>
      </c>
    </row>
    <row r="314" spans="1:32" ht="15" x14ac:dyDescent="0.25">
      <c r="A314" s="82" t="str">
        <f>CONCATENATE("Итого по разделу: ",IF(Source!G161&lt;&gt;"Новый раздел", Source!G161, ""))</f>
        <v>Итого по разделу: Раздел 1 Общестроительные работы</v>
      </c>
      <c r="B314" s="82"/>
      <c r="C314" s="82"/>
      <c r="D314" s="82"/>
      <c r="E314" s="82"/>
      <c r="F314" s="82"/>
      <c r="G314" s="83">
        <f>SUM(O28:O313)</f>
        <v>93621.95</v>
      </c>
      <c r="H314" s="83"/>
      <c r="I314" s="29"/>
      <c r="J314" s="83">
        <f>SUM(P28:P313)</f>
        <v>623931.80000000005</v>
      </c>
      <c r="K314" s="83"/>
      <c r="L314" s="45">
        <f>SUM(Q28:Q313)</f>
        <v>1200.2640197999999</v>
      </c>
      <c r="AF314" s="55" t="str">
        <f>CONCATENATE("Итого по разделу: ",IF(Source!G161&lt;&gt;"Новый раздел", Source!G161, ""))</f>
        <v>Итого по разделу: Раздел 1 Общестроительные работы</v>
      </c>
    </row>
    <row r="315" spans="1:32" ht="16.5" x14ac:dyDescent="0.25">
      <c r="A315" s="84" t="str">
        <f>CONCATENATE("Раздел: ",IF(Source!G193&lt;&gt;"Новый раздел", Source!G193, ""))</f>
        <v>Раздел: Раздел 2 Отопление</v>
      </c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</row>
    <row r="316" spans="1:32" ht="42.75" x14ac:dyDescent="0.2">
      <c r="A316" s="50" t="str">
        <f>Source!E198</f>
        <v>28</v>
      </c>
      <c r="B316" s="51" t="str">
        <f>Source!F198</f>
        <v>65-1-1</v>
      </c>
      <c r="C316" s="51" t="str">
        <f>Source!G198</f>
        <v>Разборка трубопроводов из водогазопроводных труб диаметром до 32 мм</v>
      </c>
      <c r="D316" s="32" t="str">
        <f>Source!H198</f>
        <v>100 м</v>
      </c>
      <c r="E316" s="13">
        <f>Source!I198</f>
        <v>0.32900000000000001</v>
      </c>
      <c r="F316" s="33">
        <f>Source!AL198+Source!AM198+Source!AO198</f>
        <v>328.71</v>
      </c>
      <c r="G316" s="34"/>
      <c r="H316" s="35"/>
      <c r="I316" s="34" t="str">
        <f>Source!BO198</f>
        <v/>
      </c>
      <c r="J316" s="34"/>
      <c r="K316" s="35"/>
      <c r="L316" s="36"/>
      <c r="S316">
        <f>ROUND((Source!FX198/100)*((ROUND(Source!AF198*Source!I198, 2)+ROUND(Source!AE198*Source!I198, 2))), 2)</f>
        <v>70.45</v>
      </c>
      <c r="T316">
        <f>Source!X198</f>
        <v>469.2</v>
      </c>
      <c r="U316">
        <f>ROUND((Source!FY198/100)*((ROUND(Source!AF198*Source!I198, 2)+ROUND(Source!AE198*Source!I198, 2))), 2)</f>
        <v>47.6</v>
      </c>
      <c r="V316">
        <f>Source!Y198</f>
        <v>317.02999999999997</v>
      </c>
    </row>
    <row r="317" spans="1:32" x14ac:dyDescent="0.2">
      <c r="C317" s="27" t="str">
        <f>"Объем: "&amp;Source!I198&amp;"=32,9/"&amp;"100"</f>
        <v>Объем: 0,329=32,9/100</v>
      </c>
    </row>
    <row r="318" spans="1:32" ht="14.25" x14ac:dyDescent="0.2">
      <c r="A318" s="50"/>
      <c r="B318" s="51"/>
      <c r="C318" s="51" t="s">
        <v>1182</v>
      </c>
      <c r="D318" s="32"/>
      <c r="E318" s="13"/>
      <c r="F318" s="33">
        <f>Source!AO198</f>
        <v>288.02</v>
      </c>
      <c r="G318" s="34" t="str">
        <f>Source!DG198</f>
        <v/>
      </c>
      <c r="H318" s="35">
        <f>ROUND(Source!AF198*Source!I198, 2)</f>
        <v>94.76</v>
      </c>
      <c r="I318" s="34"/>
      <c r="J318" s="34">
        <f>IF(Source!BA198&lt;&gt; 0, Source!BA198, 1)</f>
        <v>6.66</v>
      </c>
      <c r="K318" s="35">
        <f>Source!S198</f>
        <v>631.09</v>
      </c>
      <c r="L318" s="36"/>
      <c r="R318">
        <f>H318</f>
        <v>94.76</v>
      </c>
    </row>
    <row r="319" spans="1:32" ht="14.25" x14ac:dyDescent="0.2">
      <c r="A319" s="50"/>
      <c r="B319" s="51"/>
      <c r="C319" s="51" t="s">
        <v>318</v>
      </c>
      <c r="D319" s="32"/>
      <c r="E319" s="13"/>
      <c r="F319" s="33">
        <f>Source!AM198</f>
        <v>7.09</v>
      </c>
      <c r="G319" s="34" t="str">
        <f>Source!DE198</f>
        <v/>
      </c>
      <c r="H319" s="35">
        <f>ROUND(Source!AD198*Source!I198, 2)</f>
        <v>2.33</v>
      </c>
      <c r="I319" s="34"/>
      <c r="J319" s="34">
        <f>IF(Source!BB198&lt;&gt; 0, Source!BB198, 1)</f>
        <v>6.66</v>
      </c>
      <c r="K319" s="35">
        <f>Source!Q198</f>
        <v>15.54</v>
      </c>
      <c r="L319" s="36"/>
    </row>
    <row r="320" spans="1:32" ht="14.25" x14ac:dyDescent="0.2">
      <c r="A320" s="50"/>
      <c r="B320" s="51"/>
      <c r="C320" s="51" t="s">
        <v>1183</v>
      </c>
      <c r="D320" s="32"/>
      <c r="E320" s="13"/>
      <c r="F320" s="33">
        <f>Source!AN198</f>
        <v>1.35</v>
      </c>
      <c r="G320" s="34" t="str">
        <f>Source!DF198</f>
        <v/>
      </c>
      <c r="H320" s="37">
        <f>ROUND(Source!AE198*Source!I198, 2)</f>
        <v>0.44</v>
      </c>
      <c r="I320" s="34"/>
      <c r="J320" s="34">
        <f>IF(Source!BS198&lt;&gt; 0, Source!BS198, 1)</f>
        <v>6.66</v>
      </c>
      <c r="K320" s="37">
        <f>Source!R198</f>
        <v>2.96</v>
      </c>
      <c r="L320" s="36"/>
      <c r="R320">
        <f>H320</f>
        <v>0.44</v>
      </c>
    </row>
    <row r="321" spans="1:26" ht="14.25" x14ac:dyDescent="0.2">
      <c r="A321" s="50"/>
      <c r="B321" s="51"/>
      <c r="C321" s="51" t="s">
        <v>1189</v>
      </c>
      <c r="D321" s="32"/>
      <c r="E321" s="13"/>
      <c r="F321" s="33">
        <f>Source!AL198</f>
        <v>33.6</v>
      </c>
      <c r="G321" s="34" t="str">
        <f>Source!DD198</f>
        <v/>
      </c>
      <c r="H321" s="35">
        <f>ROUND(Source!AC198*Source!I198, 2)</f>
        <v>11.05</v>
      </c>
      <c r="I321" s="34"/>
      <c r="J321" s="34">
        <f>IF(Source!BC198&lt;&gt; 0, Source!BC198, 1)</f>
        <v>6.66</v>
      </c>
      <c r="K321" s="35">
        <f>Source!P198</f>
        <v>73.62</v>
      </c>
      <c r="L321" s="36"/>
    </row>
    <row r="322" spans="1:26" ht="14.25" x14ac:dyDescent="0.2">
      <c r="A322" s="50"/>
      <c r="B322" s="51"/>
      <c r="C322" s="51" t="s">
        <v>1184</v>
      </c>
      <c r="D322" s="32" t="s">
        <v>1185</v>
      </c>
      <c r="E322" s="13">
        <f>Source!BZ198</f>
        <v>74</v>
      </c>
      <c r="F322" s="54"/>
      <c r="G322" s="34"/>
      <c r="H322" s="35">
        <f>SUM(S316:S324)</f>
        <v>70.45</v>
      </c>
      <c r="I322" s="38"/>
      <c r="J322" s="30">
        <f>Source!AT198</f>
        <v>74</v>
      </c>
      <c r="K322" s="35">
        <f>SUM(T316:T324)</f>
        <v>469.2</v>
      </c>
      <c r="L322" s="36"/>
    </row>
    <row r="323" spans="1:26" ht="14.25" x14ac:dyDescent="0.2">
      <c r="A323" s="50"/>
      <c r="B323" s="51"/>
      <c r="C323" s="51" t="s">
        <v>1186</v>
      </c>
      <c r="D323" s="32" t="s">
        <v>1185</v>
      </c>
      <c r="E323" s="13">
        <f>Source!CA198</f>
        <v>50</v>
      </c>
      <c r="F323" s="54"/>
      <c r="G323" s="34"/>
      <c r="H323" s="35">
        <f>SUM(U316:U324)</f>
        <v>47.6</v>
      </c>
      <c r="I323" s="38"/>
      <c r="J323" s="30">
        <f>Source!AU198</f>
        <v>50</v>
      </c>
      <c r="K323" s="35">
        <f>SUM(V316:V324)</f>
        <v>317.02999999999997</v>
      </c>
      <c r="L323" s="36"/>
    </row>
    <row r="324" spans="1:26" ht="14.25" x14ac:dyDescent="0.2">
      <c r="A324" s="52"/>
      <c r="B324" s="53"/>
      <c r="C324" s="53" t="s">
        <v>1187</v>
      </c>
      <c r="D324" s="39" t="s">
        <v>1188</v>
      </c>
      <c r="E324" s="40">
        <f>Source!AQ198</f>
        <v>34.659999999999997</v>
      </c>
      <c r="F324" s="41"/>
      <c r="G324" s="42" t="str">
        <f>Source!DI198</f>
        <v/>
      </c>
      <c r="H324" s="43"/>
      <c r="I324" s="42"/>
      <c r="J324" s="42"/>
      <c r="K324" s="43"/>
      <c r="L324" s="44">
        <f>Source!U198</f>
        <v>11.403139999999999</v>
      </c>
    </row>
    <row r="325" spans="1:26" ht="15" x14ac:dyDescent="0.25">
      <c r="G325" s="81">
        <f>H318+H319+H321+H322+H323</f>
        <v>226.19</v>
      </c>
      <c r="H325" s="81"/>
      <c r="J325" s="81">
        <f>K318+K319+K321+K322+K323</f>
        <v>1506.48</v>
      </c>
      <c r="K325" s="81"/>
      <c r="L325" s="45">
        <f>Source!U198</f>
        <v>11.403139999999999</v>
      </c>
      <c r="O325" s="28">
        <f>G325</f>
        <v>226.19</v>
      </c>
      <c r="P325" s="28">
        <f>J325</f>
        <v>1506.48</v>
      </c>
      <c r="Q325" s="28">
        <f>L325</f>
        <v>11.403139999999999</v>
      </c>
      <c r="W325">
        <f>IF(Source!BI198&lt;=1,H318+H319+H321+H322+H323, 0)</f>
        <v>226.19</v>
      </c>
      <c r="X325">
        <f>IF(Source!BI198=2,H318+H319+H321+H322+H323, 0)</f>
        <v>0</v>
      </c>
      <c r="Y325">
        <f>IF(Source!BI198=3,H318+H319+H321+H322+H323, 0)</f>
        <v>0</v>
      </c>
      <c r="Z325">
        <f>IF(Source!BI198=4,H318+H319+H321+H322+H323, 0)</f>
        <v>0</v>
      </c>
    </row>
    <row r="326" spans="1:26" ht="14.25" x14ac:dyDescent="0.2">
      <c r="A326" s="50" t="str">
        <f>Source!E200</f>
        <v>29</v>
      </c>
      <c r="B326" s="51" t="str">
        <f>Source!F200</f>
        <v>65-19-1</v>
      </c>
      <c r="C326" s="51" t="str">
        <f>Source!G200</f>
        <v>Демонтаж радиаторов весом до 80 кг</v>
      </c>
      <c r="D326" s="32" t="str">
        <f>Source!H200</f>
        <v>100 ШТ</v>
      </c>
      <c r="E326" s="13">
        <f>Source!I200</f>
        <v>7.0000000000000007E-2</v>
      </c>
      <c r="F326" s="33">
        <f>Source!AL200+Source!AM200+Source!AO200</f>
        <v>935.72</v>
      </c>
      <c r="G326" s="34"/>
      <c r="H326" s="35"/>
      <c r="I326" s="34" t="str">
        <f>Source!BO200</f>
        <v/>
      </c>
      <c r="J326" s="34"/>
      <c r="K326" s="35"/>
      <c r="L326" s="36"/>
      <c r="S326">
        <f>ROUND((Source!FX200/100)*((ROUND(Source!AF200*Source!I200, 2)+ROUND(Source!AE200*Source!I200, 2))), 2)</f>
        <v>46.41</v>
      </c>
      <c r="T326">
        <f>Source!X200</f>
        <v>309.08999999999997</v>
      </c>
      <c r="U326">
        <f>ROUND((Source!FY200/100)*((ROUND(Source!AF200*Source!I200, 2)+ROUND(Source!AE200*Source!I200, 2))), 2)</f>
        <v>31.36</v>
      </c>
      <c r="V326">
        <f>Source!Y200</f>
        <v>208.85</v>
      </c>
    </row>
    <row r="327" spans="1:26" x14ac:dyDescent="0.2">
      <c r="C327" s="27" t="str">
        <f>"Объем: "&amp;Source!I200&amp;"=7/"&amp;"100"</f>
        <v>Объем: 0,07=7/100</v>
      </c>
    </row>
    <row r="328" spans="1:26" ht="14.25" x14ac:dyDescent="0.2">
      <c r="A328" s="50"/>
      <c r="B328" s="51"/>
      <c r="C328" s="51" t="s">
        <v>1182</v>
      </c>
      <c r="D328" s="32"/>
      <c r="E328" s="13"/>
      <c r="F328" s="33">
        <f>Source!AO200</f>
        <v>865.7</v>
      </c>
      <c r="G328" s="34" t="str">
        <f>Source!DG200</f>
        <v/>
      </c>
      <c r="H328" s="35">
        <f>ROUND(Source!AF200*Source!I200, 2)</f>
        <v>60.6</v>
      </c>
      <c r="I328" s="34"/>
      <c r="J328" s="34">
        <f>IF(Source!BA200&lt;&gt; 0, Source!BA200, 1)</f>
        <v>6.66</v>
      </c>
      <c r="K328" s="35">
        <f>Source!S200</f>
        <v>403.59</v>
      </c>
      <c r="L328" s="36"/>
      <c r="R328">
        <f>H328</f>
        <v>60.6</v>
      </c>
    </row>
    <row r="329" spans="1:26" ht="14.25" x14ac:dyDescent="0.2">
      <c r="A329" s="50"/>
      <c r="B329" s="51"/>
      <c r="C329" s="51" t="s">
        <v>318</v>
      </c>
      <c r="D329" s="32"/>
      <c r="E329" s="13"/>
      <c r="F329" s="33">
        <f>Source!AM200</f>
        <v>70.02</v>
      </c>
      <c r="G329" s="34" t="str">
        <f>Source!DE200</f>
        <v/>
      </c>
      <c r="H329" s="35">
        <f>ROUND(Source!AD200*Source!I200, 2)</f>
        <v>4.9000000000000004</v>
      </c>
      <c r="I329" s="34"/>
      <c r="J329" s="34">
        <f>IF(Source!BB200&lt;&gt; 0, Source!BB200, 1)</f>
        <v>6.66</v>
      </c>
      <c r="K329" s="35">
        <f>Source!Q200</f>
        <v>32.64</v>
      </c>
      <c r="L329" s="36"/>
    </row>
    <row r="330" spans="1:26" ht="14.25" x14ac:dyDescent="0.2">
      <c r="A330" s="50"/>
      <c r="B330" s="51"/>
      <c r="C330" s="51" t="s">
        <v>1183</v>
      </c>
      <c r="D330" s="32"/>
      <c r="E330" s="13"/>
      <c r="F330" s="33">
        <f>Source!AN200</f>
        <v>30.24</v>
      </c>
      <c r="G330" s="34" t="str">
        <f>Source!DF200</f>
        <v/>
      </c>
      <c r="H330" s="37">
        <f>ROUND(Source!AE200*Source!I200, 2)</f>
        <v>2.12</v>
      </c>
      <c r="I330" s="34"/>
      <c r="J330" s="34">
        <f>IF(Source!BS200&lt;&gt; 0, Source!BS200, 1)</f>
        <v>6.66</v>
      </c>
      <c r="K330" s="37">
        <f>Source!R200</f>
        <v>14.1</v>
      </c>
      <c r="L330" s="36"/>
      <c r="R330">
        <f>H330</f>
        <v>2.12</v>
      </c>
    </row>
    <row r="331" spans="1:26" ht="14.25" x14ac:dyDescent="0.2">
      <c r="A331" s="50"/>
      <c r="B331" s="51"/>
      <c r="C331" s="51" t="s">
        <v>1184</v>
      </c>
      <c r="D331" s="32" t="s">
        <v>1185</v>
      </c>
      <c r="E331" s="13">
        <f>Source!BZ200</f>
        <v>74</v>
      </c>
      <c r="F331" s="54"/>
      <c r="G331" s="34"/>
      <c r="H331" s="35">
        <f>SUM(S326:S333)</f>
        <v>46.41</v>
      </c>
      <c r="I331" s="38"/>
      <c r="J331" s="30">
        <f>Source!AT200</f>
        <v>74</v>
      </c>
      <c r="K331" s="35">
        <f>SUM(T326:T333)</f>
        <v>309.08999999999997</v>
      </c>
      <c r="L331" s="36"/>
    </row>
    <row r="332" spans="1:26" ht="14.25" x14ac:dyDescent="0.2">
      <c r="A332" s="50"/>
      <c r="B332" s="51"/>
      <c r="C332" s="51" t="s">
        <v>1186</v>
      </c>
      <c r="D332" s="32" t="s">
        <v>1185</v>
      </c>
      <c r="E332" s="13">
        <f>Source!CA200</f>
        <v>50</v>
      </c>
      <c r="F332" s="54"/>
      <c r="G332" s="34"/>
      <c r="H332" s="35">
        <f>SUM(U326:U333)</f>
        <v>31.36</v>
      </c>
      <c r="I332" s="38"/>
      <c r="J332" s="30">
        <f>Source!AU200</f>
        <v>50</v>
      </c>
      <c r="K332" s="35">
        <f>SUM(V326:V333)</f>
        <v>208.85</v>
      </c>
      <c r="L332" s="36"/>
    </row>
    <row r="333" spans="1:26" ht="14.25" x14ac:dyDescent="0.2">
      <c r="A333" s="52"/>
      <c r="B333" s="53"/>
      <c r="C333" s="53" t="s">
        <v>1187</v>
      </c>
      <c r="D333" s="39" t="s">
        <v>1188</v>
      </c>
      <c r="E333" s="40">
        <f>Source!AQ200</f>
        <v>110</v>
      </c>
      <c r="F333" s="41"/>
      <c r="G333" s="42" t="str">
        <f>Source!DI200</f>
        <v/>
      </c>
      <c r="H333" s="43"/>
      <c r="I333" s="42"/>
      <c r="J333" s="42"/>
      <c r="K333" s="43"/>
      <c r="L333" s="44">
        <f>Source!U200</f>
        <v>7.7000000000000011</v>
      </c>
    </row>
    <row r="334" spans="1:26" ht="15" x14ac:dyDescent="0.25">
      <c r="G334" s="81">
        <f>H328+H329+H331+H332</f>
        <v>143.26999999999998</v>
      </c>
      <c r="H334" s="81"/>
      <c r="J334" s="81">
        <f>K328+K329+K331+K332</f>
        <v>954.17</v>
      </c>
      <c r="K334" s="81"/>
      <c r="L334" s="45">
        <f>Source!U200</f>
        <v>7.7000000000000011</v>
      </c>
      <c r="O334" s="28">
        <f>G334</f>
        <v>143.26999999999998</v>
      </c>
      <c r="P334" s="28">
        <f>J334</f>
        <v>954.17</v>
      </c>
      <c r="Q334" s="28">
        <f>L334</f>
        <v>7.7000000000000011</v>
      </c>
      <c r="W334">
        <f>IF(Source!BI200&lt;=1,H328+H329+H331+H332, 0)</f>
        <v>143.26999999999998</v>
      </c>
      <c r="X334">
        <f>IF(Source!BI200=2,H328+H329+H331+H332, 0)</f>
        <v>0</v>
      </c>
      <c r="Y334">
        <f>IF(Source!BI200=3,H328+H329+H331+H332, 0)</f>
        <v>0</v>
      </c>
      <c r="Z334">
        <f>IF(Source!BI200=4,H328+H329+H331+H332, 0)</f>
        <v>0</v>
      </c>
    </row>
    <row r="335" spans="1:26" ht="42.75" x14ac:dyDescent="0.2">
      <c r="A335" s="50" t="str">
        <f>Source!E202</f>
        <v>30</v>
      </c>
      <c r="B335" s="51" t="str">
        <f>Source!F202</f>
        <v>16-07-003-04</v>
      </c>
      <c r="C335" s="51" t="str">
        <f>Source!G202</f>
        <v>Врезка в действующие внутренние сети трубопроводов отопления и водоснабжения диаметром 32 мм</v>
      </c>
      <c r="D335" s="32" t="str">
        <f>Source!H202</f>
        <v>ШТ</v>
      </c>
      <c r="E335" s="13">
        <f>Source!I202</f>
        <v>3</v>
      </c>
      <c r="F335" s="33">
        <f>Source!AL202+Source!AM202+Source!AO202</f>
        <v>67.27000000000001</v>
      </c>
      <c r="G335" s="34"/>
      <c r="H335" s="35"/>
      <c r="I335" s="34" t="str">
        <f>Source!BO202</f>
        <v/>
      </c>
      <c r="J335" s="34"/>
      <c r="K335" s="35"/>
      <c r="L335" s="36"/>
      <c r="S335">
        <f>ROUND((Source!FX202/100)*((ROUND(Source!AF202*Source!I202, 2)+ROUND(Source!AE202*Source!I202, 2))), 2)</f>
        <v>153.31</v>
      </c>
      <c r="T335">
        <f>Source!X202</f>
        <v>1019.27</v>
      </c>
      <c r="U335">
        <f>ROUND((Source!FY202/100)*((ROUND(Source!AF202*Source!I202, 2)+ROUND(Source!AE202*Source!I202, 2))), 2)</f>
        <v>93.89</v>
      </c>
      <c r="V335">
        <f>Source!Y202</f>
        <v>629.29</v>
      </c>
    </row>
    <row r="336" spans="1:26" ht="14.25" x14ac:dyDescent="0.2">
      <c r="A336" s="50"/>
      <c r="B336" s="51"/>
      <c r="C336" s="51" t="s">
        <v>1182</v>
      </c>
      <c r="D336" s="32"/>
      <c r="E336" s="13"/>
      <c r="F336" s="33">
        <f>Source!AO202</f>
        <v>44.24</v>
      </c>
      <c r="G336" s="34" t="str">
        <f>Source!DG202</f>
        <v/>
      </c>
      <c r="H336" s="35">
        <f>ROUND(Source!AF202*Source!I202, 2)</f>
        <v>132.72</v>
      </c>
      <c r="I336" s="34"/>
      <c r="J336" s="34">
        <f>IF(Source!BA202&lt;&gt; 0, Source!BA202, 1)</f>
        <v>6.66</v>
      </c>
      <c r="K336" s="35">
        <f>Source!S202</f>
        <v>883.92</v>
      </c>
      <c r="L336" s="36"/>
      <c r="R336">
        <f>H336</f>
        <v>132.72</v>
      </c>
    </row>
    <row r="337" spans="1:26" ht="14.25" x14ac:dyDescent="0.2">
      <c r="A337" s="50"/>
      <c r="B337" s="51"/>
      <c r="C337" s="51" t="s">
        <v>318</v>
      </c>
      <c r="D337" s="32"/>
      <c r="E337" s="13"/>
      <c r="F337" s="33">
        <f>Source!AM202</f>
        <v>4.7300000000000004</v>
      </c>
      <c r="G337" s="34" t="str">
        <f>Source!DE202</f>
        <v/>
      </c>
      <c r="H337" s="35">
        <f>ROUND(Source!AD202*Source!I202, 2)</f>
        <v>14.19</v>
      </c>
      <c r="I337" s="34"/>
      <c r="J337" s="34">
        <f>IF(Source!BB202&lt;&gt; 0, Source!BB202, 1)</f>
        <v>6.66</v>
      </c>
      <c r="K337" s="35">
        <f>Source!Q202</f>
        <v>94.51</v>
      </c>
      <c r="L337" s="36"/>
    </row>
    <row r="338" spans="1:26" ht="14.25" x14ac:dyDescent="0.2">
      <c r="A338" s="50"/>
      <c r="B338" s="51"/>
      <c r="C338" s="51" t="s">
        <v>1183</v>
      </c>
      <c r="D338" s="32"/>
      <c r="E338" s="13"/>
      <c r="F338" s="33">
        <f>Source!AN202</f>
        <v>0.12</v>
      </c>
      <c r="G338" s="34" t="str">
        <f>Source!DF202</f>
        <v/>
      </c>
      <c r="H338" s="37">
        <f>ROUND(Source!AE202*Source!I202, 2)</f>
        <v>0.36</v>
      </c>
      <c r="I338" s="34"/>
      <c r="J338" s="34">
        <f>IF(Source!BS202&lt;&gt; 0, Source!BS202, 1)</f>
        <v>6.66</v>
      </c>
      <c r="K338" s="37">
        <f>Source!R202</f>
        <v>2.4</v>
      </c>
      <c r="L338" s="36"/>
      <c r="R338">
        <f>H338</f>
        <v>0.36</v>
      </c>
    </row>
    <row r="339" spans="1:26" ht="14.25" x14ac:dyDescent="0.2">
      <c r="A339" s="50"/>
      <c r="B339" s="51"/>
      <c r="C339" s="51" t="s">
        <v>1189</v>
      </c>
      <c r="D339" s="32"/>
      <c r="E339" s="13"/>
      <c r="F339" s="33">
        <f>Source!AL202</f>
        <v>18.3</v>
      </c>
      <c r="G339" s="34" t="str">
        <f>Source!DD202</f>
        <v/>
      </c>
      <c r="H339" s="35">
        <f>ROUND(Source!AC202*Source!I202, 2)</f>
        <v>54.9</v>
      </c>
      <c r="I339" s="34"/>
      <c r="J339" s="34">
        <f>IF(Source!BC202&lt;&gt; 0, Source!BC202, 1)</f>
        <v>6.66</v>
      </c>
      <c r="K339" s="35">
        <f>Source!P202</f>
        <v>365.63</v>
      </c>
      <c r="L339" s="36"/>
    </row>
    <row r="340" spans="1:26" ht="14.25" x14ac:dyDescent="0.2">
      <c r="A340" s="50"/>
      <c r="B340" s="51"/>
      <c r="C340" s="51" t="s">
        <v>1184</v>
      </c>
      <c r="D340" s="32" t="s">
        <v>1185</v>
      </c>
      <c r="E340" s="13">
        <f>Source!BZ202</f>
        <v>128</v>
      </c>
      <c r="F340" s="74" t="str">
        <f>CONCATENATE(" )", Source!DL202, Source!FT202, "=", Source!FX202)</f>
        <v xml:space="preserve"> )*0,9=115,2</v>
      </c>
      <c r="G340" s="80"/>
      <c r="H340" s="35">
        <f>SUM(S335:S344)</f>
        <v>153.31</v>
      </c>
      <c r="I340" s="38"/>
      <c r="J340" s="30">
        <f>Source!AT202</f>
        <v>115</v>
      </c>
      <c r="K340" s="35">
        <f>SUM(T335:T344)</f>
        <v>1019.27</v>
      </c>
      <c r="L340" s="36"/>
    </row>
    <row r="341" spans="1:26" ht="14.25" x14ac:dyDescent="0.2">
      <c r="A341" s="50"/>
      <c r="B341" s="51"/>
      <c r="C341" s="51" t="s">
        <v>1186</v>
      </c>
      <c r="D341" s="32" t="s">
        <v>1185</v>
      </c>
      <c r="E341" s="13">
        <f>Source!CA202</f>
        <v>83</v>
      </c>
      <c r="F341" s="74" t="str">
        <f>CONCATENATE(" )", Source!DM202, Source!FU202, "=", Source!FY202)</f>
        <v xml:space="preserve"> )*0,85=70,55</v>
      </c>
      <c r="G341" s="80"/>
      <c r="H341" s="35">
        <f>SUM(U335:U344)</f>
        <v>93.89</v>
      </c>
      <c r="I341" s="38"/>
      <c r="J341" s="30">
        <f>Source!AU202</f>
        <v>71</v>
      </c>
      <c r="K341" s="35">
        <f>SUM(V335:V344)</f>
        <v>629.29</v>
      </c>
      <c r="L341" s="36"/>
    </row>
    <row r="342" spans="1:26" ht="14.25" x14ac:dyDescent="0.2">
      <c r="A342" s="50"/>
      <c r="B342" s="51"/>
      <c r="C342" s="51" t="s">
        <v>1187</v>
      </c>
      <c r="D342" s="32" t="s">
        <v>1188</v>
      </c>
      <c r="E342" s="13">
        <f>Source!AQ202</f>
        <v>4.46</v>
      </c>
      <c r="F342" s="33"/>
      <c r="G342" s="34" t="str">
        <f>Source!DI202</f>
        <v/>
      </c>
      <c r="H342" s="35"/>
      <c r="I342" s="34"/>
      <c r="J342" s="34"/>
      <c r="K342" s="35"/>
      <c r="L342" s="46">
        <f>Source!U202</f>
        <v>13.379999999999999</v>
      </c>
    </row>
    <row r="343" spans="1:26" ht="14.25" x14ac:dyDescent="0.2">
      <c r="A343" s="50" t="str">
        <f>Source!E204</f>
        <v>30,1</v>
      </c>
      <c r="B343" s="51" t="str">
        <f>Source!F204</f>
        <v>18.1.01.01</v>
      </c>
      <c r="C343" s="51" t="str">
        <f>Source!G204</f>
        <v>Арматура муфтовая</v>
      </c>
      <c r="D343" s="32" t="str">
        <f>Source!H204</f>
        <v>шт.</v>
      </c>
      <c r="E343" s="13">
        <f>Source!I204</f>
        <v>3</v>
      </c>
      <c r="F343" s="33">
        <f>Source!AL204+Source!AM204+Source!AO204</f>
        <v>0</v>
      </c>
      <c r="G343" s="47" t="s">
        <v>6</v>
      </c>
      <c r="H343" s="35">
        <f>ROUND(Source!AC204*Source!I204, 2)+ROUND(Source!AD204*Source!I204, 2)+ROUND(Source!AF204*Source!I204, 2)</f>
        <v>0</v>
      </c>
      <c r="I343" s="34"/>
      <c r="J343" s="34">
        <f>IF(Source!BC204&lt;&gt; 0, Source!BC204, 1)</f>
        <v>6.66</v>
      </c>
      <c r="K343" s="35">
        <f>Source!O204</f>
        <v>0</v>
      </c>
      <c r="L343" s="36"/>
      <c r="S343">
        <f>ROUND((Source!FX204/100)*((ROUND(Source!AF204*Source!I204, 2)+ROUND(Source!AE204*Source!I204, 2))), 2)</f>
        <v>0</v>
      </c>
      <c r="T343">
        <f>Source!X204</f>
        <v>0</v>
      </c>
      <c r="U343">
        <f>ROUND((Source!FY204/100)*((ROUND(Source!AF204*Source!I204, 2)+ROUND(Source!AE204*Source!I204, 2))), 2)</f>
        <v>0</v>
      </c>
      <c r="V343">
        <f>Source!Y204</f>
        <v>0</v>
      </c>
      <c r="W343">
        <f>IF(Source!BI204&lt;=1,H343, 0)</f>
        <v>0</v>
      </c>
      <c r="X343">
        <f>IF(Source!BI204=2,H343, 0)</f>
        <v>0</v>
      </c>
      <c r="Y343">
        <f>IF(Source!BI204=3,H343, 0)</f>
        <v>0</v>
      </c>
      <c r="Z343">
        <f>IF(Source!BI204=4,H343, 0)</f>
        <v>0</v>
      </c>
    </row>
    <row r="344" spans="1:26" ht="28.5" x14ac:dyDescent="0.2">
      <c r="A344" s="52" t="str">
        <f>Source!E206</f>
        <v>30,2</v>
      </c>
      <c r="B344" s="53" t="str">
        <f>Source!F206</f>
        <v>18.1.09.06-0076</v>
      </c>
      <c r="C344" s="53" t="str">
        <f>Source!G206</f>
        <v>Кран шаровый муфтовый Valtec для воды диаметром 32 мм со сгоном</v>
      </c>
      <c r="D344" s="39" t="str">
        <f>Source!H206</f>
        <v>шт.</v>
      </c>
      <c r="E344" s="40">
        <f>Source!I206</f>
        <v>3</v>
      </c>
      <c r="F344" s="41">
        <f>Source!AL206+Source!AM206+Source!AO206</f>
        <v>148.38</v>
      </c>
      <c r="G344" s="48" t="s">
        <v>6</v>
      </c>
      <c r="H344" s="43">
        <f>ROUND(Source!AC206*Source!I206, 2)+ROUND(Source!AD206*Source!I206, 2)+ROUND(Source!AF206*Source!I206, 2)</f>
        <v>445.14</v>
      </c>
      <c r="I344" s="42"/>
      <c r="J344" s="42">
        <f>IF(Source!BC206&lt;&gt; 0, Source!BC206, 1)</f>
        <v>6.66</v>
      </c>
      <c r="K344" s="43">
        <f>Source!O206</f>
        <v>2964.63</v>
      </c>
      <c r="L344" s="49"/>
      <c r="S344">
        <f>ROUND((Source!FX206/100)*((ROUND(Source!AF206*Source!I206, 2)+ROUND(Source!AE206*Source!I206, 2))), 2)</f>
        <v>0</v>
      </c>
      <c r="T344">
        <f>Source!X206</f>
        <v>0</v>
      </c>
      <c r="U344">
        <f>ROUND((Source!FY206/100)*((ROUND(Source!AF206*Source!I206, 2)+ROUND(Source!AE206*Source!I206, 2))), 2)</f>
        <v>0</v>
      </c>
      <c r="V344">
        <f>Source!Y206</f>
        <v>0</v>
      </c>
      <c r="W344">
        <f>IF(Source!BI206&lt;=1,H344, 0)</f>
        <v>445.14</v>
      </c>
      <c r="X344">
        <f>IF(Source!BI206=2,H344, 0)</f>
        <v>0</v>
      </c>
      <c r="Y344">
        <f>IF(Source!BI206=3,H344, 0)</f>
        <v>0</v>
      </c>
      <c r="Z344">
        <f>IF(Source!BI206=4,H344, 0)</f>
        <v>0</v>
      </c>
    </row>
    <row r="345" spans="1:26" ht="15" x14ac:dyDescent="0.25">
      <c r="G345" s="81">
        <f>H336+H337+H339+H340+H341+SUM(H343:H344)</f>
        <v>894.15</v>
      </c>
      <c r="H345" s="81"/>
      <c r="J345" s="81">
        <f>K336+K337+K339+K340+K341+SUM(K343:K344)</f>
        <v>5957.25</v>
      </c>
      <c r="K345" s="81"/>
      <c r="L345" s="45">
        <f>Source!U202</f>
        <v>13.379999999999999</v>
      </c>
      <c r="O345" s="28">
        <f>G345</f>
        <v>894.15</v>
      </c>
      <c r="P345" s="28">
        <f>J345</f>
        <v>5957.25</v>
      </c>
      <c r="Q345" s="28">
        <f>L345</f>
        <v>13.379999999999999</v>
      </c>
      <c r="W345">
        <f>IF(Source!BI202&lt;=1,H336+H337+H339+H340+H341, 0)</f>
        <v>449.01</v>
      </c>
      <c r="X345">
        <f>IF(Source!BI202=2,H336+H337+H339+H340+H341, 0)</f>
        <v>0</v>
      </c>
      <c r="Y345">
        <f>IF(Source!BI202=3,H336+H337+H339+H340+H341, 0)</f>
        <v>0</v>
      </c>
      <c r="Z345">
        <f>IF(Source!BI202=4,H336+H337+H339+H340+H341, 0)</f>
        <v>0</v>
      </c>
    </row>
    <row r="346" spans="1:26" ht="42.75" x14ac:dyDescent="0.2">
      <c r="A346" s="50" t="str">
        <f>Source!E208</f>
        <v>31</v>
      </c>
      <c r="B346" s="51" t="str">
        <f>Source!F208</f>
        <v>16-04-005-02</v>
      </c>
      <c r="C346" s="51" t="str">
        <f>Source!G208</f>
        <v>Прокладка внутренних трубопроводов водоснабжения и отопления из полипропиленовых труб 25 мм</v>
      </c>
      <c r="D346" s="32" t="str">
        <f>Source!H208</f>
        <v>100 м</v>
      </c>
      <c r="E346" s="13">
        <f>Source!I208</f>
        <v>0.32900000000000001</v>
      </c>
      <c r="F346" s="33">
        <f>Source!AL208+Source!AM208+Source!AO208</f>
        <v>1182.74</v>
      </c>
      <c r="G346" s="34"/>
      <c r="H346" s="35"/>
      <c r="I346" s="34" t="str">
        <f>Source!BO208</f>
        <v/>
      </c>
      <c r="J346" s="34"/>
      <c r="K346" s="35"/>
      <c r="L346" s="36"/>
      <c r="S346">
        <f>ROUND((Source!FX208/100)*((ROUND(Source!AF208*Source!I208, 2)+ROUND(Source!AE208*Source!I208, 2))), 2)</f>
        <v>337.67</v>
      </c>
      <c r="T346">
        <f>Source!X208</f>
        <v>2244.9699999999998</v>
      </c>
      <c r="U346">
        <f>ROUND((Source!FY208/100)*((ROUND(Source!AF208*Source!I208, 2)+ROUND(Source!AE208*Source!I208, 2))), 2)</f>
        <v>206.8</v>
      </c>
      <c r="V346">
        <f>Source!Y208</f>
        <v>1386.03</v>
      </c>
    </row>
    <row r="347" spans="1:26" x14ac:dyDescent="0.2">
      <c r="C347" s="27" t="str">
        <f>"Объем: "&amp;Source!I208&amp;"=32,9/"&amp;"100"</f>
        <v>Объем: 0,329=32,9/100</v>
      </c>
    </row>
    <row r="348" spans="1:26" ht="14.25" x14ac:dyDescent="0.2">
      <c r="A348" s="50"/>
      <c r="B348" s="51"/>
      <c r="C348" s="51" t="s">
        <v>1182</v>
      </c>
      <c r="D348" s="32"/>
      <c r="E348" s="13"/>
      <c r="F348" s="33">
        <f>Source!AO208</f>
        <v>774.59</v>
      </c>
      <c r="G348" s="34" t="str">
        <f>Source!DG208</f>
        <v>)*1,15</v>
      </c>
      <c r="H348" s="35">
        <f>ROUND(Source!AF208*Source!I208, 2)</f>
        <v>293.07</v>
      </c>
      <c r="I348" s="34"/>
      <c r="J348" s="34">
        <f>IF(Source!BA208&lt;&gt; 0, Source!BA208, 1)</f>
        <v>6.66</v>
      </c>
      <c r="K348" s="35">
        <f>Source!S208</f>
        <v>1951.82</v>
      </c>
      <c r="L348" s="36"/>
      <c r="R348">
        <f>H348</f>
        <v>293.07</v>
      </c>
    </row>
    <row r="349" spans="1:26" ht="14.25" x14ac:dyDescent="0.2">
      <c r="A349" s="50"/>
      <c r="B349" s="51"/>
      <c r="C349" s="51" t="s">
        <v>318</v>
      </c>
      <c r="D349" s="32"/>
      <c r="E349" s="13"/>
      <c r="F349" s="33">
        <f>Source!AM208</f>
        <v>374.54</v>
      </c>
      <c r="G349" s="34" t="str">
        <f>Source!DE208</f>
        <v>)*1,25</v>
      </c>
      <c r="H349" s="35">
        <f>ROUND(Source!AD208*Source!I208, 2)</f>
        <v>154.03</v>
      </c>
      <c r="I349" s="34"/>
      <c r="J349" s="34">
        <f>IF(Source!BB208&lt;&gt; 0, Source!BB208, 1)</f>
        <v>6.66</v>
      </c>
      <c r="K349" s="35">
        <f>Source!Q208</f>
        <v>1025.8399999999999</v>
      </c>
      <c r="L349" s="36"/>
    </row>
    <row r="350" spans="1:26" ht="14.25" x14ac:dyDescent="0.2">
      <c r="A350" s="50"/>
      <c r="B350" s="51"/>
      <c r="C350" s="51" t="s">
        <v>1183</v>
      </c>
      <c r="D350" s="32"/>
      <c r="E350" s="13"/>
      <c r="F350" s="33">
        <f>Source!AN208</f>
        <v>0.12</v>
      </c>
      <c r="G350" s="34" t="str">
        <f>Source!DF208</f>
        <v>)*1,25</v>
      </c>
      <c r="H350" s="37">
        <f>ROUND(Source!AE208*Source!I208, 2)</f>
        <v>0.05</v>
      </c>
      <c r="I350" s="34"/>
      <c r="J350" s="34">
        <f>IF(Source!BS208&lt;&gt; 0, Source!BS208, 1)</f>
        <v>6.66</v>
      </c>
      <c r="K350" s="37">
        <f>Source!R208</f>
        <v>0.33</v>
      </c>
      <c r="L350" s="36"/>
      <c r="R350">
        <f>H350</f>
        <v>0.05</v>
      </c>
    </row>
    <row r="351" spans="1:26" ht="14.25" x14ac:dyDescent="0.2">
      <c r="A351" s="50"/>
      <c r="B351" s="51"/>
      <c r="C351" s="51" t="s">
        <v>1189</v>
      </c>
      <c r="D351" s="32"/>
      <c r="E351" s="13"/>
      <c r="F351" s="33">
        <f>Source!AL208</f>
        <v>33.61</v>
      </c>
      <c r="G351" s="34" t="str">
        <f>Source!DD208</f>
        <v/>
      </c>
      <c r="H351" s="35">
        <f>ROUND(Source!AC208*Source!I208, 2)</f>
        <v>11.06</v>
      </c>
      <c r="I351" s="34"/>
      <c r="J351" s="34">
        <f>IF(Source!BC208&lt;&gt; 0, Source!BC208, 1)</f>
        <v>6.66</v>
      </c>
      <c r="K351" s="35">
        <f>Source!P208</f>
        <v>73.64</v>
      </c>
      <c r="L351" s="36"/>
    </row>
    <row r="352" spans="1:26" ht="14.25" x14ac:dyDescent="0.2">
      <c r="A352" s="50"/>
      <c r="B352" s="51"/>
      <c r="C352" s="51" t="s">
        <v>1184</v>
      </c>
      <c r="D352" s="32" t="s">
        <v>1185</v>
      </c>
      <c r="E352" s="13">
        <f>Source!BZ208</f>
        <v>128</v>
      </c>
      <c r="F352" s="74" t="str">
        <f>CONCATENATE(" )", Source!DL208, Source!FT208, "=", Source!FX208)</f>
        <v xml:space="preserve"> )*0,9=115,2</v>
      </c>
      <c r="G352" s="80"/>
      <c r="H352" s="35">
        <f>SUM(S346:S356)</f>
        <v>337.67</v>
      </c>
      <c r="I352" s="38"/>
      <c r="J352" s="30">
        <f>Source!AT208</f>
        <v>115</v>
      </c>
      <c r="K352" s="35">
        <f>SUM(T346:T356)</f>
        <v>2244.9699999999998</v>
      </c>
      <c r="L352" s="36"/>
    </row>
    <row r="353" spans="1:26" ht="14.25" x14ac:dyDescent="0.2">
      <c r="A353" s="50"/>
      <c r="B353" s="51"/>
      <c r="C353" s="51" t="s">
        <v>1186</v>
      </c>
      <c r="D353" s="32" t="s">
        <v>1185</v>
      </c>
      <c r="E353" s="13">
        <f>Source!CA208</f>
        <v>83</v>
      </c>
      <c r="F353" s="74" t="str">
        <f>CONCATENATE(" )", Source!DM208, Source!FU208, "=", Source!FY208)</f>
        <v xml:space="preserve"> )*0,85=70,55</v>
      </c>
      <c r="G353" s="80"/>
      <c r="H353" s="35">
        <f>SUM(U346:U356)</f>
        <v>206.8</v>
      </c>
      <c r="I353" s="38"/>
      <c r="J353" s="30">
        <f>Source!AU208</f>
        <v>71</v>
      </c>
      <c r="K353" s="35">
        <f>SUM(V346:V356)</f>
        <v>1386.03</v>
      </c>
      <c r="L353" s="36"/>
    </row>
    <row r="354" spans="1:26" ht="14.25" x14ac:dyDescent="0.2">
      <c r="A354" s="50"/>
      <c r="B354" s="51"/>
      <c r="C354" s="51" t="s">
        <v>1187</v>
      </c>
      <c r="D354" s="32" t="s">
        <v>1188</v>
      </c>
      <c r="E354" s="13">
        <f>Source!AQ208</f>
        <v>81.45</v>
      </c>
      <c r="F354" s="33"/>
      <c r="G354" s="34" t="str">
        <f>Source!DI208</f>
        <v>)*1,15</v>
      </c>
      <c r="H354" s="35"/>
      <c r="I354" s="34"/>
      <c r="J354" s="34"/>
      <c r="K354" s="35"/>
      <c r="L354" s="46">
        <f>Source!U208</f>
        <v>30.816607499999996</v>
      </c>
    </row>
    <row r="355" spans="1:26" ht="14.25" x14ac:dyDescent="0.2">
      <c r="A355" s="50" t="str">
        <f>Source!E210</f>
        <v>31,1</v>
      </c>
      <c r="B355" s="51" t="str">
        <f>Source!F210</f>
        <v>24.3.02.01</v>
      </c>
      <c r="C355" s="51" t="str">
        <f>Source!G210</f>
        <v>Трубы напорные из полипропилена</v>
      </c>
      <c r="D355" s="32" t="str">
        <f>Source!H210</f>
        <v>10 м</v>
      </c>
      <c r="E355" s="13">
        <f>Source!I210</f>
        <v>3.3163200000000002</v>
      </c>
      <c r="F355" s="33">
        <f>Source!AL210+Source!AM210+Source!AO210</f>
        <v>0</v>
      </c>
      <c r="G355" s="47" t="s">
        <v>6</v>
      </c>
      <c r="H355" s="35">
        <f>ROUND(Source!AC210*Source!I210, 2)+ROUND(Source!AD210*Source!I210, 2)+ROUND(Source!AF210*Source!I210, 2)</f>
        <v>0</v>
      </c>
      <c r="I355" s="34"/>
      <c r="J355" s="34">
        <f>IF(Source!BC210&lt;&gt; 0, Source!BC210, 1)</f>
        <v>6.66</v>
      </c>
      <c r="K355" s="35">
        <f>Source!O210</f>
        <v>0</v>
      </c>
      <c r="L355" s="36"/>
      <c r="S355">
        <f>ROUND((Source!FX210/100)*((ROUND(Source!AF210*Source!I210, 2)+ROUND(Source!AE210*Source!I210, 2))), 2)</f>
        <v>0</v>
      </c>
      <c r="T355">
        <f>Source!X210</f>
        <v>0</v>
      </c>
      <c r="U355">
        <f>ROUND((Source!FY210/100)*((ROUND(Source!AF210*Source!I210, 2)+ROUND(Source!AE210*Source!I210, 2))), 2)</f>
        <v>0</v>
      </c>
      <c r="V355">
        <f>Source!Y210</f>
        <v>0</v>
      </c>
      <c r="W355">
        <f>IF(Source!BI210&lt;=1,H355, 0)</f>
        <v>0</v>
      </c>
      <c r="X355">
        <f>IF(Source!BI210=2,H355, 0)</f>
        <v>0</v>
      </c>
      <c r="Y355">
        <f>IF(Source!BI210=3,H355, 0)</f>
        <v>0</v>
      </c>
      <c r="Z355">
        <f>IF(Source!BI210=4,H355, 0)</f>
        <v>0</v>
      </c>
    </row>
    <row r="356" spans="1:26" ht="85.5" x14ac:dyDescent="0.2">
      <c r="A356" s="52" t="str">
        <f>Source!E212</f>
        <v>31,2</v>
      </c>
      <c r="B356" s="53" t="str">
        <f>Source!F212</f>
        <v>24.3.02.01-0003</v>
      </c>
      <c r="C356" s="53" t="str">
        <f>Source!G212</f>
        <v>Трубопроводы напорные из полипропилена PPRS с гильзами и креплениями для холодного и горячего водоснабжения PN10 SDR 11, диаметром 25 мм, толщина стенки 2,3 мм</v>
      </c>
      <c r="D356" s="39" t="str">
        <f>Source!H212</f>
        <v>м</v>
      </c>
      <c r="E356" s="40">
        <f>Source!I212</f>
        <v>0.33163200000000004</v>
      </c>
      <c r="F356" s="41">
        <f>Source!AL212+Source!AM212+Source!AO212</f>
        <v>6.18</v>
      </c>
      <c r="G356" s="48" t="s">
        <v>6</v>
      </c>
      <c r="H356" s="43">
        <f>ROUND(Source!AC212*Source!I212, 2)+ROUND(Source!AD212*Source!I212, 2)+ROUND(Source!AF212*Source!I212, 2)</f>
        <v>2.0499999999999998</v>
      </c>
      <c r="I356" s="42"/>
      <c r="J356" s="42">
        <f>IF(Source!BC212&lt;&gt; 0, Source!BC212, 1)</f>
        <v>6.66</v>
      </c>
      <c r="K356" s="43">
        <f>Source!O212</f>
        <v>13.65</v>
      </c>
      <c r="L356" s="49"/>
      <c r="S356">
        <f>ROUND((Source!FX212/100)*((ROUND(Source!AF212*Source!I212, 2)+ROUND(Source!AE212*Source!I212, 2))), 2)</f>
        <v>0</v>
      </c>
      <c r="T356">
        <f>Source!X212</f>
        <v>0</v>
      </c>
      <c r="U356">
        <f>ROUND((Source!FY212/100)*((ROUND(Source!AF212*Source!I212, 2)+ROUND(Source!AE212*Source!I212, 2))), 2)</f>
        <v>0</v>
      </c>
      <c r="V356">
        <f>Source!Y212</f>
        <v>0</v>
      </c>
      <c r="W356">
        <f>IF(Source!BI212&lt;=1,H356, 0)</f>
        <v>2.0499999999999998</v>
      </c>
      <c r="X356">
        <f>IF(Source!BI212=2,H356, 0)</f>
        <v>0</v>
      </c>
      <c r="Y356">
        <f>IF(Source!BI212=3,H356, 0)</f>
        <v>0</v>
      </c>
      <c r="Z356">
        <f>IF(Source!BI212=4,H356, 0)</f>
        <v>0</v>
      </c>
    </row>
    <row r="357" spans="1:26" ht="15" x14ac:dyDescent="0.25">
      <c r="G357" s="81">
        <f>H348+H349+H351+H352+H353+SUM(H355:H356)</f>
        <v>1004.6800000000001</v>
      </c>
      <c r="H357" s="81"/>
      <c r="J357" s="81">
        <f>K348+K349+K351+K352+K353+SUM(K355:K356)</f>
        <v>6695.9499999999989</v>
      </c>
      <c r="K357" s="81"/>
      <c r="L357" s="45">
        <f>Source!U208</f>
        <v>30.816607499999996</v>
      </c>
      <c r="O357" s="28">
        <f>G357</f>
        <v>1004.6800000000001</v>
      </c>
      <c r="P357" s="28">
        <f>J357</f>
        <v>6695.9499999999989</v>
      </c>
      <c r="Q357" s="28">
        <f>L357</f>
        <v>30.816607499999996</v>
      </c>
      <c r="W357">
        <f>IF(Source!BI208&lt;=1,H348+H349+H351+H352+H353, 0)</f>
        <v>1002.6300000000001</v>
      </c>
      <c r="X357">
        <f>IF(Source!BI208=2,H348+H349+H351+H352+H353, 0)</f>
        <v>0</v>
      </c>
      <c r="Y357">
        <f>IF(Source!BI208=3,H348+H349+H351+H352+H353, 0)</f>
        <v>0</v>
      </c>
      <c r="Z357">
        <f>IF(Source!BI208=4,H348+H349+H351+H352+H353, 0)</f>
        <v>0</v>
      </c>
    </row>
    <row r="358" spans="1:26" ht="57" x14ac:dyDescent="0.2">
      <c r="A358" s="50" t="str">
        <f>Source!E214</f>
        <v>32</v>
      </c>
      <c r="B358" s="51" t="str">
        <f>Source!F214</f>
        <v>16-05-001-02</v>
      </c>
      <c r="C358" s="51" t="str">
        <f>Source!G214</f>
        <v>Установка вентилей, задвижек, затворов, клапанов обратных, кранов проходных на трубопроводах из стальных труб диаметром до 50 мм</v>
      </c>
      <c r="D358" s="32" t="str">
        <f>Source!H214</f>
        <v>ШТ</v>
      </c>
      <c r="E358" s="13">
        <f>Source!I214</f>
        <v>14</v>
      </c>
      <c r="F358" s="33">
        <f>Source!AL214+Source!AM214+Source!AO214</f>
        <v>42.14</v>
      </c>
      <c r="G358" s="34"/>
      <c r="H358" s="35"/>
      <c r="I358" s="34" t="str">
        <f>Source!BO214</f>
        <v/>
      </c>
      <c r="J358" s="34"/>
      <c r="K358" s="35"/>
      <c r="L358" s="36"/>
      <c r="S358">
        <f>ROUND((Source!FX214/100)*((ROUND(Source!AF214*Source!I214, 2)+ROUND(Source!AE214*Source!I214, 2))), 2)</f>
        <v>251.87</v>
      </c>
      <c r="T358">
        <f>Source!X214</f>
        <v>1674.55</v>
      </c>
      <c r="U358">
        <f>ROUND((Source!FY214/100)*((ROUND(Source!AF214*Source!I214, 2)+ROUND(Source!AE214*Source!I214, 2))), 2)</f>
        <v>154.25</v>
      </c>
      <c r="V358">
        <f>Source!Y214</f>
        <v>1033.8499999999999</v>
      </c>
    </row>
    <row r="359" spans="1:26" ht="14.25" x14ac:dyDescent="0.2">
      <c r="A359" s="50"/>
      <c r="B359" s="51"/>
      <c r="C359" s="51" t="s">
        <v>1182</v>
      </c>
      <c r="D359" s="32"/>
      <c r="E359" s="13"/>
      <c r="F359" s="33">
        <f>Source!AO214</f>
        <v>13.33</v>
      </c>
      <c r="G359" s="34" t="str">
        <f>Source!DG214</f>
        <v>)*1,15</v>
      </c>
      <c r="H359" s="35">
        <f>ROUND(Source!AF214*Source!I214, 2)</f>
        <v>214.61</v>
      </c>
      <c r="I359" s="34"/>
      <c r="J359" s="34">
        <f>IF(Source!BA214&lt;&gt; 0, Source!BA214, 1)</f>
        <v>6.66</v>
      </c>
      <c r="K359" s="35">
        <f>Source!S214</f>
        <v>1429.32</v>
      </c>
      <c r="L359" s="36"/>
      <c r="R359">
        <f>H359</f>
        <v>214.61</v>
      </c>
    </row>
    <row r="360" spans="1:26" ht="14.25" x14ac:dyDescent="0.2">
      <c r="A360" s="50"/>
      <c r="B360" s="51"/>
      <c r="C360" s="51" t="s">
        <v>318</v>
      </c>
      <c r="D360" s="32"/>
      <c r="E360" s="13"/>
      <c r="F360" s="33">
        <f>Source!AM214</f>
        <v>4.1500000000000004</v>
      </c>
      <c r="G360" s="34" t="str">
        <f>Source!DE214</f>
        <v>)*1,25</v>
      </c>
      <c r="H360" s="35">
        <f>ROUND(Source!AD214*Source!I214, 2)</f>
        <v>72.63</v>
      </c>
      <c r="I360" s="34"/>
      <c r="J360" s="34">
        <f>IF(Source!BB214&lt;&gt; 0, Source!BB214, 1)</f>
        <v>6.66</v>
      </c>
      <c r="K360" s="35">
        <f>Source!Q214</f>
        <v>483.68</v>
      </c>
      <c r="L360" s="36"/>
    </row>
    <row r="361" spans="1:26" ht="14.25" x14ac:dyDescent="0.2">
      <c r="A361" s="50"/>
      <c r="B361" s="51"/>
      <c r="C361" s="51" t="s">
        <v>1183</v>
      </c>
      <c r="D361" s="32"/>
      <c r="E361" s="13"/>
      <c r="F361" s="33">
        <f>Source!AN214</f>
        <v>0.23</v>
      </c>
      <c r="G361" s="34" t="str">
        <f>Source!DF214</f>
        <v>)*1,25</v>
      </c>
      <c r="H361" s="37">
        <f>ROUND(Source!AE214*Source!I214, 2)</f>
        <v>4.03</v>
      </c>
      <c r="I361" s="34"/>
      <c r="J361" s="34">
        <f>IF(Source!BS214&lt;&gt; 0, Source!BS214, 1)</f>
        <v>6.66</v>
      </c>
      <c r="K361" s="37">
        <f>Source!R214</f>
        <v>26.81</v>
      </c>
      <c r="L361" s="36"/>
      <c r="R361">
        <f>H361</f>
        <v>4.03</v>
      </c>
    </row>
    <row r="362" spans="1:26" ht="14.25" x14ac:dyDescent="0.2">
      <c r="A362" s="50"/>
      <c r="B362" s="51"/>
      <c r="C362" s="51" t="s">
        <v>1189</v>
      </c>
      <c r="D362" s="32"/>
      <c r="E362" s="13"/>
      <c r="F362" s="33">
        <f>Source!AL214</f>
        <v>24.66</v>
      </c>
      <c r="G362" s="34" t="str">
        <f>Source!DD214</f>
        <v/>
      </c>
      <c r="H362" s="35">
        <f>ROUND(Source!AC214*Source!I214, 2)</f>
        <v>345.24</v>
      </c>
      <c r="I362" s="34"/>
      <c r="J362" s="34">
        <f>IF(Source!BC214&lt;&gt; 0, Source!BC214, 1)</f>
        <v>6.66</v>
      </c>
      <c r="K362" s="35">
        <f>Source!P214</f>
        <v>2299.3000000000002</v>
      </c>
      <c r="L362" s="36"/>
    </row>
    <row r="363" spans="1:26" ht="14.25" x14ac:dyDescent="0.2">
      <c r="A363" s="50"/>
      <c r="B363" s="51"/>
      <c r="C363" s="51" t="s">
        <v>1184</v>
      </c>
      <c r="D363" s="32" t="s">
        <v>1185</v>
      </c>
      <c r="E363" s="13">
        <f>Source!BZ214</f>
        <v>128</v>
      </c>
      <c r="F363" s="74" t="str">
        <f>CONCATENATE(" )", Source!DL214, Source!FT214, "=", Source!FX214)</f>
        <v xml:space="preserve"> )*0,9=115,2</v>
      </c>
      <c r="G363" s="80"/>
      <c r="H363" s="35">
        <f>SUM(S358:S366)</f>
        <v>251.87</v>
      </c>
      <c r="I363" s="38"/>
      <c r="J363" s="30">
        <f>Source!AT214</f>
        <v>115</v>
      </c>
      <c r="K363" s="35">
        <f>SUM(T358:T366)</f>
        <v>1674.55</v>
      </c>
      <c r="L363" s="36"/>
    </row>
    <row r="364" spans="1:26" ht="14.25" x14ac:dyDescent="0.2">
      <c r="A364" s="50"/>
      <c r="B364" s="51"/>
      <c r="C364" s="51" t="s">
        <v>1186</v>
      </c>
      <c r="D364" s="32" t="s">
        <v>1185</v>
      </c>
      <c r="E364" s="13">
        <f>Source!CA214</f>
        <v>83</v>
      </c>
      <c r="F364" s="74" t="str">
        <f>CONCATENATE(" )", Source!DM214, Source!FU214, "=", Source!FY214)</f>
        <v xml:space="preserve"> )*0,85=70,55</v>
      </c>
      <c r="G364" s="80"/>
      <c r="H364" s="35">
        <f>SUM(U358:U366)</f>
        <v>154.25</v>
      </c>
      <c r="I364" s="38"/>
      <c r="J364" s="30">
        <f>Source!AU214</f>
        <v>71</v>
      </c>
      <c r="K364" s="35">
        <f>SUM(V358:V366)</f>
        <v>1033.8499999999999</v>
      </c>
      <c r="L364" s="36"/>
    </row>
    <row r="365" spans="1:26" ht="14.25" x14ac:dyDescent="0.2">
      <c r="A365" s="50"/>
      <c r="B365" s="51"/>
      <c r="C365" s="51" t="s">
        <v>1187</v>
      </c>
      <c r="D365" s="32" t="s">
        <v>1188</v>
      </c>
      <c r="E365" s="13">
        <f>Source!AQ214</f>
        <v>1.47</v>
      </c>
      <c r="F365" s="33"/>
      <c r="G365" s="34" t="str">
        <f>Source!DI214</f>
        <v>)*1,15</v>
      </c>
      <c r="H365" s="35"/>
      <c r="I365" s="34"/>
      <c r="J365" s="34"/>
      <c r="K365" s="35"/>
      <c r="L365" s="46">
        <f>Source!U214</f>
        <v>23.666999999999998</v>
      </c>
    </row>
    <row r="366" spans="1:26" ht="28.5" x14ac:dyDescent="0.2">
      <c r="A366" s="52" t="str">
        <f>Source!E216</f>
        <v>32,1</v>
      </c>
      <c r="B366" s="53" t="str">
        <f>Source!F216</f>
        <v>18.1.09.06-0067</v>
      </c>
      <c r="C366" s="53" t="str">
        <f>Source!G216</f>
        <v>Кран шаровый муфтовый Valtec для воды диаметром 20 мм со сгоном</v>
      </c>
      <c r="D366" s="39" t="str">
        <f>Source!H216</f>
        <v>шт.</v>
      </c>
      <c r="E366" s="40">
        <f>Source!I216</f>
        <v>14</v>
      </c>
      <c r="F366" s="41">
        <f>Source!AL216+Source!AM216+Source!AO216</f>
        <v>54.73</v>
      </c>
      <c r="G366" s="48" t="s">
        <v>6</v>
      </c>
      <c r="H366" s="43">
        <f>ROUND(Source!AC216*Source!I216, 2)+ROUND(Source!AD216*Source!I216, 2)+ROUND(Source!AF216*Source!I216, 2)</f>
        <v>766.22</v>
      </c>
      <c r="I366" s="42"/>
      <c r="J366" s="42">
        <f>IF(Source!BC216&lt;&gt; 0, Source!BC216, 1)</f>
        <v>6.66</v>
      </c>
      <c r="K366" s="43">
        <f>Source!O216</f>
        <v>5103.03</v>
      </c>
      <c r="L366" s="49"/>
      <c r="S366">
        <f>ROUND((Source!FX216/100)*((ROUND(Source!AF216*Source!I216, 2)+ROUND(Source!AE216*Source!I216, 2))), 2)</f>
        <v>0</v>
      </c>
      <c r="T366">
        <f>Source!X216</f>
        <v>0</v>
      </c>
      <c r="U366">
        <f>ROUND((Source!FY216/100)*((ROUND(Source!AF216*Source!I216, 2)+ROUND(Source!AE216*Source!I216, 2))), 2)</f>
        <v>0</v>
      </c>
      <c r="V366">
        <f>Source!Y216</f>
        <v>0</v>
      </c>
      <c r="W366">
        <f>IF(Source!BI216&lt;=1,H366, 0)</f>
        <v>766.22</v>
      </c>
      <c r="X366">
        <f>IF(Source!BI216=2,H366, 0)</f>
        <v>0</v>
      </c>
      <c r="Y366">
        <f>IF(Source!BI216=3,H366, 0)</f>
        <v>0</v>
      </c>
      <c r="Z366">
        <f>IF(Source!BI216=4,H366, 0)</f>
        <v>0</v>
      </c>
    </row>
    <row r="367" spans="1:26" ht="15" x14ac:dyDescent="0.25">
      <c r="G367" s="81">
        <f>H359+H360+H362+H363+H364+SUM(H366:H366)</f>
        <v>1804.82</v>
      </c>
      <c r="H367" s="81"/>
      <c r="J367" s="81">
        <f>K359+K360+K362+K363+K364+SUM(K366:K366)</f>
        <v>12023.73</v>
      </c>
      <c r="K367" s="81"/>
      <c r="L367" s="45">
        <f>Source!U214</f>
        <v>23.666999999999998</v>
      </c>
      <c r="O367" s="28">
        <f>G367</f>
        <v>1804.82</v>
      </c>
      <c r="P367" s="28">
        <f>J367</f>
        <v>12023.73</v>
      </c>
      <c r="Q367" s="28">
        <f>L367</f>
        <v>23.666999999999998</v>
      </c>
      <c r="W367">
        <f>IF(Source!BI214&lt;=1,H359+H360+H362+H363+H364, 0)</f>
        <v>1038.5999999999999</v>
      </c>
      <c r="X367">
        <f>IF(Source!BI214=2,H359+H360+H362+H363+H364, 0)</f>
        <v>0</v>
      </c>
      <c r="Y367">
        <f>IF(Source!BI214=3,H359+H360+H362+H363+H364, 0)</f>
        <v>0</v>
      </c>
      <c r="Z367">
        <f>IF(Source!BI214=4,H359+H360+H362+H363+H364, 0)</f>
        <v>0</v>
      </c>
    </row>
    <row r="368" spans="1:26" ht="28.5" x14ac:dyDescent="0.2">
      <c r="A368" s="50" t="str">
        <f>Source!E218</f>
        <v>33</v>
      </c>
      <c r="B368" s="51" t="str">
        <f>Source!F218</f>
        <v>18-03-001-02</v>
      </c>
      <c r="C368" s="51" t="str">
        <f>Source!G218</f>
        <v>Установка радиаторов стальных</v>
      </c>
      <c r="D368" s="32" t="str">
        <f>Source!H218</f>
        <v>100 квт</v>
      </c>
      <c r="E368" s="13">
        <f>Source!I218</f>
        <v>0.112</v>
      </c>
      <c r="F368" s="33">
        <f>Source!AL218+Source!AM218+Source!AO218</f>
        <v>1942.27</v>
      </c>
      <c r="G368" s="34"/>
      <c r="H368" s="35"/>
      <c r="I368" s="34" t="str">
        <f>Source!BO218</f>
        <v/>
      </c>
      <c r="J368" s="34"/>
      <c r="K368" s="35"/>
      <c r="L368" s="36"/>
      <c r="S368">
        <f>ROUND((Source!FX218/100)*((ROUND(Source!AF218*Source!I218, 2)+ROUND(Source!AE218*Source!I218, 2))), 2)</f>
        <v>93.57</v>
      </c>
      <c r="T368">
        <f>Source!X218</f>
        <v>622.02</v>
      </c>
      <c r="U368">
        <f>ROUND((Source!FY218/100)*((ROUND(Source!AF218*Source!I218, 2)+ROUND(Source!AE218*Source!I218, 2))), 2)</f>
        <v>57.3</v>
      </c>
      <c r="V368">
        <f>Source!Y218</f>
        <v>384.03</v>
      </c>
    </row>
    <row r="369" spans="1:26" x14ac:dyDescent="0.2">
      <c r="C369" s="27" t="str">
        <f>"Объем: "&amp;Source!I218&amp;"=11,2/"&amp;"100"</f>
        <v>Объем: 0,112=11,2/100</v>
      </c>
    </row>
    <row r="370" spans="1:26" ht="14.25" x14ac:dyDescent="0.2">
      <c r="A370" s="50"/>
      <c r="B370" s="51"/>
      <c r="C370" s="51" t="s">
        <v>1182</v>
      </c>
      <c r="D370" s="32"/>
      <c r="E370" s="13"/>
      <c r="F370" s="33">
        <f>Source!AO218</f>
        <v>588.42999999999995</v>
      </c>
      <c r="G370" s="34" t="str">
        <f>Source!DG218</f>
        <v>)*1,15</v>
      </c>
      <c r="H370" s="35">
        <f>ROUND(Source!AF218*Source!I218, 2)</f>
        <v>75.790000000000006</v>
      </c>
      <c r="I370" s="34"/>
      <c r="J370" s="34">
        <f>IF(Source!BA218&lt;&gt; 0, Source!BA218, 1)</f>
        <v>6.66</v>
      </c>
      <c r="K370" s="35">
        <f>Source!S218</f>
        <v>504.76</v>
      </c>
      <c r="L370" s="36"/>
      <c r="R370">
        <f>H370</f>
        <v>75.790000000000006</v>
      </c>
    </row>
    <row r="371" spans="1:26" ht="14.25" x14ac:dyDescent="0.2">
      <c r="A371" s="50"/>
      <c r="B371" s="51"/>
      <c r="C371" s="51" t="s">
        <v>318</v>
      </c>
      <c r="D371" s="32"/>
      <c r="E371" s="13"/>
      <c r="F371" s="33">
        <f>Source!AM218</f>
        <v>192.58</v>
      </c>
      <c r="G371" s="34" t="str">
        <f>Source!DE218</f>
        <v>)*1,25</v>
      </c>
      <c r="H371" s="35">
        <f>ROUND(Source!AD218*Source!I218, 2)</f>
        <v>26.96</v>
      </c>
      <c r="I371" s="34"/>
      <c r="J371" s="34">
        <f>IF(Source!BB218&lt;&gt; 0, Source!BB218, 1)</f>
        <v>6.66</v>
      </c>
      <c r="K371" s="35">
        <f>Source!Q218</f>
        <v>179.56</v>
      </c>
      <c r="L371" s="36"/>
    </row>
    <row r="372" spans="1:26" ht="14.25" x14ac:dyDescent="0.2">
      <c r="A372" s="50"/>
      <c r="B372" s="51"/>
      <c r="C372" s="51" t="s">
        <v>1183</v>
      </c>
      <c r="D372" s="32"/>
      <c r="E372" s="13"/>
      <c r="F372" s="33">
        <f>Source!AN218</f>
        <v>38.75</v>
      </c>
      <c r="G372" s="34" t="str">
        <f>Source!DF218</f>
        <v>)*1,25</v>
      </c>
      <c r="H372" s="37">
        <f>ROUND(Source!AE218*Source!I218, 2)</f>
        <v>5.43</v>
      </c>
      <c r="I372" s="34"/>
      <c r="J372" s="34">
        <f>IF(Source!BS218&lt;&gt; 0, Source!BS218, 1)</f>
        <v>6.66</v>
      </c>
      <c r="K372" s="37">
        <f>Source!R218</f>
        <v>36.130000000000003</v>
      </c>
      <c r="L372" s="36"/>
      <c r="R372">
        <f>H372</f>
        <v>5.43</v>
      </c>
    </row>
    <row r="373" spans="1:26" ht="14.25" x14ac:dyDescent="0.2">
      <c r="A373" s="50"/>
      <c r="B373" s="51"/>
      <c r="C373" s="51" t="s">
        <v>1189</v>
      </c>
      <c r="D373" s="32"/>
      <c r="E373" s="13"/>
      <c r="F373" s="33">
        <f>Source!AL218</f>
        <v>1161.26</v>
      </c>
      <c r="G373" s="34" t="str">
        <f>Source!DD218</f>
        <v/>
      </c>
      <c r="H373" s="35">
        <f>ROUND(Source!AC218*Source!I218, 2)</f>
        <v>130.06</v>
      </c>
      <c r="I373" s="34"/>
      <c r="J373" s="34">
        <f>IF(Source!BC218&lt;&gt; 0, Source!BC218, 1)</f>
        <v>6.66</v>
      </c>
      <c r="K373" s="35">
        <f>Source!P218</f>
        <v>866.21</v>
      </c>
      <c r="L373" s="36"/>
    </row>
    <row r="374" spans="1:26" ht="14.25" x14ac:dyDescent="0.2">
      <c r="A374" s="50"/>
      <c r="B374" s="51"/>
      <c r="C374" s="51" t="s">
        <v>1184</v>
      </c>
      <c r="D374" s="32" t="s">
        <v>1185</v>
      </c>
      <c r="E374" s="13">
        <f>Source!BZ218</f>
        <v>128</v>
      </c>
      <c r="F374" s="74" t="str">
        <f>CONCATENATE(" )", Source!DL218, Source!FT218, "=", Source!FX218)</f>
        <v xml:space="preserve"> )*0,9=115,2</v>
      </c>
      <c r="G374" s="80"/>
      <c r="H374" s="35">
        <f>SUM(S368:S378)</f>
        <v>93.57</v>
      </c>
      <c r="I374" s="38"/>
      <c r="J374" s="30">
        <f>Source!AT218</f>
        <v>115</v>
      </c>
      <c r="K374" s="35">
        <f>SUM(T368:T378)</f>
        <v>622.02</v>
      </c>
      <c r="L374" s="36"/>
    </row>
    <row r="375" spans="1:26" ht="14.25" x14ac:dyDescent="0.2">
      <c r="A375" s="50"/>
      <c r="B375" s="51"/>
      <c r="C375" s="51" t="s">
        <v>1186</v>
      </c>
      <c r="D375" s="32" t="s">
        <v>1185</v>
      </c>
      <c r="E375" s="13">
        <f>Source!CA218</f>
        <v>83</v>
      </c>
      <c r="F375" s="74" t="str">
        <f>CONCATENATE(" )", Source!DM218, Source!FU218, "=", Source!FY218)</f>
        <v xml:space="preserve"> )*0,85=70,55</v>
      </c>
      <c r="G375" s="80"/>
      <c r="H375" s="35">
        <f>SUM(U368:U378)</f>
        <v>57.3</v>
      </c>
      <c r="I375" s="38"/>
      <c r="J375" s="30">
        <f>Source!AU218</f>
        <v>71</v>
      </c>
      <c r="K375" s="35">
        <f>SUM(V368:V378)</f>
        <v>384.03</v>
      </c>
      <c r="L375" s="36"/>
    </row>
    <row r="376" spans="1:26" ht="14.25" x14ac:dyDescent="0.2">
      <c r="A376" s="50"/>
      <c r="B376" s="51"/>
      <c r="C376" s="51" t="s">
        <v>1187</v>
      </c>
      <c r="D376" s="32" t="s">
        <v>1188</v>
      </c>
      <c r="E376" s="13">
        <f>Source!AQ218</f>
        <v>65.599999999999994</v>
      </c>
      <c r="F376" s="33"/>
      <c r="G376" s="34" t="str">
        <f>Source!DI218</f>
        <v>)*1,15</v>
      </c>
      <c r="H376" s="35"/>
      <c r="I376" s="34"/>
      <c r="J376" s="34"/>
      <c r="K376" s="35"/>
      <c r="L376" s="46">
        <f>Source!U218</f>
        <v>8.4492799999999981</v>
      </c>
    </row>
    <row r="377" spans="1:26" ht="14.25" x14ac:dyDescent="0.2">
      <c r="A377" s="50" t="str">
        <f>Source!E220</f>
        <v>33,1</v>
      </c>
      <c r="B377" s="51" t="str">
        <f>Source!F220</f>
        <v>18.5.10.06</v>
      </c>
      <c r="C377" s="51" t="str">
        <f>Source!G220</f>
        <v>Радиаторы</v>
      </c>
      <c r="D377" s="32" t="str">
        <f>Source!H220</f>
        <v>квт</v>
      </c>
      <c r="E377" s="13">
        <f>Source!I220</f>
        <v>11.2</v>
      </c>
      <c r="F377" s="33">
        <f>Source!AL220+Source!AM220+Source!AO220</f>
        <v>0</v>
      </c>
      <c r="G377" s="47" t="s">
        <v>6</v>
      </c>
      <c r="H377" s="35">
        <f>ROUND(Source!AC220*Source!I220, 2)+ROUND(Source!AD220*Source!I220, 2)+ROUND(Source!AF220*Source!I220, 2)</f>
        <v>0</v>
      </c>
      <c r="I377" s="34"/>
      <c r="J377" s="34">
        <f>IF(Source!BC220&lt;&gt; 0, Source!BC220, 1)</f>
        <v>6.66</v>
      </c>
      <c r="K377" s="35">
        <f>Source!O220</f>
        <v>0</v>
      </c>
      <c r="L377" s="36"/>
      <c r="S377">
        <f>ROUND((Source!FX220/100)*((ROUND(Source!AF220*Source!I220, 2)+ROUND(Source!AE220*Source!I220, 2))), 2)</f>
        <v>0</v>
      </c>
      <c r="T377">
        <f>Source!X220</f>
        <v>0</v>
      </c>
      <c r="U377">
        <f>ROUND((Source!FY220/100)*((ROUND(Source!AF220*Source!I220, 2)+ROUND(Source!AE220*Source!I220, 2))), 2)</f>
        <v>0</v>
      </c>
      <c r="V377">
        <f>Source!Y220</f>
        <v>0</v>
      </c>
      <c r="W377">
        <f>IF(Source!BI220&lt;=1,H377, 0)</f>
        <v>0</v>
      </c>
      <c r="X377">
        <f>IF(Source!BI220=2,H377, 0)</f>
        <v>0</v>
      </c>
      <c r="Y377">
        <f>IF(Source!BI220=3,H377, 0)</f>
        <v>0</v>
      </c>
      <c r="Z377">
        <f>IF(Source!BI220=4,H377, 0)</f>
        <v>0</v>
      </c>
    </row>
    <row r="378" spans="1:26" ht="42.75" x14ac:dyDescent="0.2">
      <c r="A378" s="52" t="str">
        <f>Source!E222</f>
        <v>33,2</v>
      </c>
      <c r="B378" s="53" t="str">
        <f>Source!F222</f>
        <v>18.5.10.05-0006</v>
      </c>
      <c r="C378" s="53" t="str">
        <f>Source!G222</f>
        <v>Радиаторы биметаллические,(согласно тех.заданию)</v>
      </c>
      <c r="D378" s="39" t="str">
        <f>Source!H222</f>
        <v>шт.</v>
      </c>
      <c r="E378" s="40">
        <f>Source!I222</f>
        <v>7</v>
      </c>
      <c r="F378" s="41">
        <f>Source!AL222+Source!AM222+Source!AO222</f>
        <v>1093.5999999999999</v>
      </c>
      <c r="G378" s="48" t="s">
        <v>6</v>
      </c>
      <c r="H378" s="43">
        <f>ROUND(Source!AC222*Source!I222, 2)+ROUND(Source!AD222*Source!I222, 2)+ROUND(Source!AF222*Source!I222, 2)</f>
        <v>7655.2</v>
      </c>
      <c r="I378" s="42"/>
      <c r="J378" s="42">
        <f>IF(Source!BC222&lt;&gt; 0, Source!BC222, 1)</f>
        <v>6.66</v>
      </c>
      <c r="K378" s="43">
        <f>Source!O222</f>
        <v>50983.63</v>
      </c>
      <c r="L378" s="49"/>
      <c r="S378">
        <f>ROUND((Source!FX222/100)*((ROUND(Source!AF222*Source!I222, 2)+ROUND(Source!AE222*Source!I222, 2))), 2)</f>
        <v>0</v>
      </c>
      <c r="T378">
        <f>Source!X222</f>
        <v>0</v>
      </c>
      <c r="U378">
        <f>ROUND((Source!FY222/100)*((ROUND(Source!AF222*Source!I222, 2)+ROUND(Source!AE222*Source!I222, 2))), 2)</f>
        <v>0</v>
      </c>
      <c r="V378">
        <f>Source!Y222</f>
        <v>0</v>
      </c>
      <c r="W378">
        <f>IF(Source!BI222&lt;=1,H378, 0)</f>
        <v>7655.2</v>
      </c>
      <c r="X378">
        <f>IF(Source!BI222=2,H378, 0)</f>
        <v>0</v>
      </c>
      <c r="Y378">
        <f>IF(Source!BI222=3,H378, 0)</f>
        <v>0</v>
      </c>
      <c r="Z378">
        <f>IF(Source!BI222=4,H378, 0)</f>
        <v>0</v>
      </c>
    </row>
    <row r="379" spans="1:26" ht="15" x14ac:dyDescent="0.25">
      <c r="G379" s="81">
        <f>H370+H371+H373+H374+H375+SUM(H377:H378)</f>
        <v>8038.88</v>
      </c>
      <c r="H379" s="81"/>
      <c r="J379" s="81">
        <f>K370+K371+K373+K374+K375+SUM(K377:K378)</f>
        <v>53540.21</v>
      </c>
      <c r="K379" s="81"/>
      <c r="L379" s="45">
        <f>Source!U218</f>
        <v>8.4492799999999981</v>
      </c>
      <c r="O379" s="28">
        <f>G379</f>
        <v>8038.88</v>
      </c>
      <c r="P379" s="28">
        <f>J379</f>
        <v>53540.21</v>
      </c>
      <c r="Q379" s="28">
        <f>L379</f>
        <v>8.4492799999999981</v>
      </c>
      <c r="W379">
        <f>IF(Source!BI218&lt;=1,H370+H371+H373+H374+H375, 0)</f>
        <v>383.68</v>
      </c>
      <c r="X379">
        <f>IF(Source!BI218=2,H370+H371+H373+H374+H375, 0)</f>
        <v>0</v>
      </c>
      <c r="Y379">
        <f>IF(Source!BI218=3,H370+H371+H373+H374+H375, 0)</f>
        <v>0</v>
      </c>
      <c r="Z379">
        <f>IF(Source!BI218=4,H370+H371+H373+H374+H375, 0)</f>
        <v>0</v>
      </c>
    </row>
    <row r="380" spans="1:26" ht="57" x14ac:dyDescent="0.2">
      <c r="A380" s="50" t="str">
        <f>Source!E224</f>
        <v>34</v>
      </c>
      <c r="B380" s="51" t="str">
        <f>Source!F224</f>
        <v>16-07-005-01</v>
      </c>
      <c r="C380" s="51" t="str">
        <f>Source!G224</f>
        <v>Гидравлическое испытание трубопроводов систем отопления, водопровода и горячего водоснабжения диаметром до 50 мм</v>
      </c>
      <c r="D380" s="32" t="str">
        <f>Source!H224</f>
        <v>100 м</v>
      </c>
      <c r="E380" s="13">
        <f>Source!I224</f>
        <v>0.32900000000000001</v>
      </c>
      <c r="F380" s="33">
        <f>Source!AL224+Source!AM224+Source!AO224</f>
        <v>107.12</v>
      </c>
      <c r="G380" s="34"/>
      <c r="H380" s="35"/>
      <c r="I380" s="34" t="str">
        <f>Source!BO224</f>
        <v/>
      </c>
      <c r="J380" s="34"/>
      <c r="K380" s="35"/>
      <c r="L380" s="36"/>
      <c r="S380">
        <f>ROUND((Source!FX224/100)*((ROUND(Source!AF224*Source!I224, 2)+ROUND(Source!AE224*Source!I224, 2))), 2)</f>
        <v>25.42</v>
      </c>
      <c r="T380">
        <f>Source!X224</f>
        <v>169</v>
      </c>
      <c r="U380">
        <f>ROUND((Source!FY224/100)*((ROUND(Source!AF224*Source!I224, 2)+ROUND(Source!AE224*Source!I224, 2))), 2)</f>
        <v>15.57</v>
      </c>
      <c r="V380">
        <f>Source!Y224</f>
        <v>104.34</v>
      </c>
    </row>
    <row r="381" spans="1:26" x14ac:dyDescent="0.2">
      <c r="C381" s="27" t="str">
        <f>"Объем: "&amp;Source!I224&amp;"=32,9/"&amp;"100"</f>
        <v>Объем: 0,329=32,9/100</v>
      </c>
    </row>
    <row r="382" spans="1:26" ht="14.25" x14ac:dyDescent="0.2">
      <c r="A382" s="50"/>
      <c r="B382" s="51"/>
      <c r="C382" s="51" t="s">
        <v>1182</v>
      </c>
      <c r="D382" s="32"/>
      <c r="E382" s="13"/>
      <c r="F382" s="33">
        <f>Source!AO224</f>
        <v>58.32</v>
      </c>
      <c r="G382" s="34" t="str">
        <f>Source!DG224</f>
        <v>)*1,15</v>
      </c>
      <c r="H382" s="35">
        <f>ROUND(Source!AF224*Source!I224, 2)</f>
        <v>22.07</v>
      </c>
      <c r="I382" s="34"/>
      <c r="J382" s="34">
        <f>IF(Source!BA224&lt;&gt; 0, Source!BA224, 1)</f>
        <v>6.66</v>
      </c>
      <c r="K382" s="35">
        <f>Source!S224</f>
        <v>146.96</v>
      </c>
      <c r="L382" s="36"/>
      <c r="R382">
        <f>H382</f>
        <v>22.07</v>
      </c>
    </row>
    <row r="383" spans="1:26" ht="14.25" x14ac:dyDescent="0.2">
      <c r="A383" s="50"/>
      <c r="B383" s="51"/>
      <c r="C383" s="51" t="s">
        <v>318</v>
      </c>
      <c r="D383" s="32"/>
      <c r="E383" s="13"/>
      <c r="F383" s="33">
        <f>Source!AM224</f>
        <v>44.51</v>
      </c>
      <c r="G383" s="34" t="str">
        <f>Source!DE224</f>
        <v>)*1,25</v>
      </c>
      <c r="H383" s="35">
        <f>ROUND(Source!AD224*Source!I224, 2)</f>
        <v>18.3</v>
      </c>
      <c r="I383" s="34"/>
      <c r="J383" s="34">
        <f>IF(Source!BB224&lt;&gt; 0, Source!BB224, 1)</f>
        <v>6.66</v>
      </c>
      <c r="K383" s="35">
        <f>Source!Q224</f>
        <v>121.91</v>
      </c>
      <c r="L383" s="36"/>
    </row>
    <row r="384" spans="1:26" ht="14.25" x14ac:dyDescent="0.2">
      <c r="A384" s="50"/>
      <c r="B384" s="51"/>
      <c r="C384" s="51" t="s">
        <v>1189</v>
      </c>
      <c r="D384" s="32"/>
      <c r="E384" s="13"/>
      <c r="F384" s="33">
        <f>Source!AL224</f>
        <v>4.29</v>
      </c>
      <c r="G384" s="34" t="str">
        <f>Source!DD224</f>
        <v/>
      </c>
      <c r="H384" s="35">
        <f>ROUND(Source!AC224*Source!I224, 2)</f>
        <v>1.41</v>
      </c>
      <c r="I384" s="34"/>
      <c r="J384" s="34">
        <f>IF(Source!BC224&lt;&gt; 0, Source!BC224, 1)</f>
        <v>6.66</v>
      </c>
      <c r="K384" s="35">
        <f>Source!P224</f>
        <v>9.4</v>
      </c>
      <c r="L384" s="36"/>
    </row>
    <row r="385" spans="1:26" ht="14.25" x14ac:dyDescent="0.2">
      <c r="A385" s="50"/>
      <c r="B385" s="51"/>
      <c r="C385" s="51" t="s">
        <v>1184</v>
      </c>
      <c r="D385" s="32" t="s">
        <v>1185</v>
      </c>
      <c r="E385" s="13">
        <f>Source!BZ224</f>
        <v>128</v>
      </c>
      <c r="F385" s="74" t="str">
        <f>CONCATENATE(" )", Source!DL224, Source!FT224, "=", Source!FX224)</f>
        <v xml:space="preserve"> )*0,9=115,2</v>
      </c>
      <c r="G385" s="80"/>
      <c r="H385" s="35">
        <f>SUM(S380:S387)</f>
        <v>25.42</v>
      </c>
      <c r="I385" s="38"/>
      <c r="J385" s="30">
        <f>Source!AT224</f>
        <v>115</v>
      </c>
      <c r="K385" s="35">
        <f>SUM(T380:T387)</f>
        <v>169</v>
      </c>
      <c r="L385" s="36"/>
    </row>
    <row r="386" spans="1:26" ht="14.25" x14ac:dyDescent="0.2">
      <c r="A386" s="50"/>
      <c r="B386" s="51"/>
      <c r="C386" s="51" t="s">
        <v>1186</v>
      </c>
      <c r="D386" s="32" t="s">
        <v>1185</v>
      </c>
      <c r="E386" s="13">
        <f>Source!CA224</f>
        <v>83</v>
      </c>
      <c r="F386" s="74" t="str">
        <f>CONCATENATE(" )", Source!DM224, Source!FU224, "=", Source!FY224)</f>
        <v xml:space="preserve"> )*0,85=70,55</v>
      </c>
      <c r="G386" s="80"/>
      <c r="H386" s="35">
        <f>SUM(U380:U387)</f>
        <v>15.57</v>
      </c>
      <c r="I386" s="38"/>
      <c r="J386" s="30">
        <f>Source!AU224</f>
        <v>71</v>
      </c>
      <c r="K386" s="35">
        <f>SUM(V380:V387)</f>
        <v>104.34</v>
      </c>
      <c r="L386" s="36"/>
    </row>
    <row r="387" spans="1:26" ht="14.25" x14ac:dyDescent="0.2">
      <c r="A387" s="52"/>
      <c r="B387" s="53"/>
      <c r="C387" s="53" t="s">
        <v>1187</v>
      </c>
      <c r="D387" s="39" t="s">
        <v>1188</v>
      </c>
      <c r="E387" s="40">
        <f>Source!AQ224</f>
        <v>5.01</v>
      </c>
      <c r="F387" s="41"/>
      <c r="G387" s="42" t="str">
        <f>Source!DI224</f>
        <v>)*1,15</v>
      </c>
      <c r="H387" s="43"/>
      <c r="I387" s="42"/>
      <c r="J387" s="42"/>
      <c r="K387" s="43"/>
      <c r="L387" s="44">
        <f>Source!U224</f>
        <v>1.8955334999999998</v>
      </c>
    </row>
    <row r="388" spans="1:26" ht="15" x14ac:dyDescent="0.25">
      <c r="G388" s="81">
        <f>H382+H383+H384+H385+H386</f>
        <v>82.77000000000001</v>
      </c>
      <c r="H388" s="81"/>
      <c r="J388" s="81">
        <f>K382+K383+K384+K385+K386</f>
        <v>551.61</v>
      </c>
      <c r="K388" s="81"/>
      <c r="L388" s="45">
        <f>Source!U224</f>
        <v>1.8955334999999998</v>
      </c>
      <c r="O388" s="28">
        <f>G388</f>
        <v>82.77000000000001</v>
      </c>
      <c r="P388" s="28">
        <f>J388</f>
        <v>551.61</v>
      </c>
      <c r="Q388" s="28">
        <f>L388</f>
        <v>1.8955334999999998</v>
      </c>
      <c r="W388">
        <f>IF(Source!BI224&lt;=1,H382+H383+H384+H385+H386, 0)</f>
        <v>82.77000000000001</v>
      </c>
      <c r="X388">
        <f>IF(Source!BI224=2,H382+H383+H384+H385+H386, 0)</f>
        <v>0</v>
      </c>
      <c r="Y388">
        <f>IF(Source!BI224=3,H382+H383+H384+H385+H386, 0)</f>
        <v>0</v>
      </c>
      <c r="Z388">
        <f>IF(Source!BI224=4,H382+H383+H384+H385+H386, 0)</f>
        <v>0</v>
      </c>
    </row>
    <row r="389" spans="1:26" ht="42.75" x14ac:dyDescent="0.2">
      <c r="A389" s="50" t="str">
        <f>Source!E226</f>
        <v>35</v>
      </c>
      <c r="B389" s="51" t="str">
        <f>Source!F226</f>
        <v>46-03-010-02</v>
      </c>
      <c r="C389" s="51" t="str">
        <f>Source!G226</f>
        <v>Пробивка в бетонных стенах и полах толщиной 300 мм отверстий площадью до 100 см2</v>
      </c>
      <c r="D389" s="32" t="str">
        <f>Source!H226</f>
        <v>100 ШТ</v>
      </c>
      <c r="E389" s="13">
        <f>Source!I226</f>
        <v>0.03</v>
      </c>
      <c r="F389" s="33">
        <f>Source!AL226+Source!AM226+Source!AO226</f>
        <v>656.63</v>
      </c>
      <c r="G389" s="34"/>
      <c r="H389" s="35"/>
      <c r="I389" s="34" t="str">
        <f>Source!BO226</f>
        <v/>
      </c>
      <c r="J389" s="34"/>
      <c r="K389" s="35"/>
      <c r="L389" s="36"/>
      <c r="S389">
        <f>ROUND((Source!FX226/100)*((ROUND(Source!AF226*Source!I226, 2)+ROUND(Source!AE226*Source!I226, 2))), 2)</f>
        <v>10.01</v>
      </c>
      <c r="T389">
        <f>Source!X226</f>
        <v>66.650000000000006</v>
      </c>
      <c r="U389">
        <f>ROUND((Source!FY226/100)*((ROUND(Source!AF226*Source!I226, 2)+ROUND(Source!AE226*Source!I226, 2))), 2)</f>
        <v>6.02</v>
      </c>
      <c r="V389">
        <f>Source!Y226</f>
        <v>40.39</v>
      </c>
    </row>
    <row r="390" spans="1:26" x14ac:dyDescent="0.2">
      <c r="C390" s="27" t="str">
        <f>"Объем: "&amp;Source!I226&amp;"=3/"&amp;"100"</f>
        <v>Объем: 0,03=3/100</v>
      </c>
    </row>
    <row r="391" spans="1:26" ht="14.25" x14ac:dyDescent="0.2">
      <c r="A391" s="50"/>
      <c r="B391" s="51"/>
      <c r="C391" s="51" t="s">
        <v>1182</v>
      </c>
      <c r="D391" s="32"/>
      <c r="E391" s="13"/>
      <c r="F391" s="33">
        <f>Source!AO226</f>
        <v>336.94</v>
      </c>
      <c r="G391" s="34" t="str">
        <f>Source!DG226</f>
        <v/>
      </c>
      <c r="H391" s="35">
        <f>ROUND(Source!AF226*Source!I226, 2)</f>
        <v>10.11</v>
      </c>
      <c r="I391" s="34"/>
      <c r="J391" s="34">
        <f>IF(Source!BA226&lt;&gt; 0, Source!BA226, 1)</f>
        <v>6.66</v>
      </c>
      <c r="K391" s="35">
        <f>Source!S226</f>
        <v>67.319999999999993</v>
      </c>
      <c r="L391" s="36"/>
      <c r="R391">
        <f>H391</f>
        <v>10.11</v>
      </c>
    </row>
    <row r="392" spans="1:26" ht="14.25" x14ac:dyDescent="0.2">
      <c r="A392" s="50"/>
      <c r="B392" s="51"/>
      <c r="C392" s="51" t="s">
        <v>318</v>
      </c>
      <c r="D392" s="32"/>
      <c r="E392" s="13"/>
      <c r="F392" s="33">
        <f>Source!AM226</f>
        <v>319.69</v>
      </c>
      <c r="G392" s="34" t="str">
        <f>Source!DE226</f>
        <v/>
      </c>
      <c r="H392" s="35">
        <f>ROUND(Source!AD226*Source!I226, 2)</f>
        <v>9.59</v>
      </c>
      <c r="I392" s="34"/>
      <c r="J392" s="34">
        <f>IF(Source!BB226&lt;&gt; 0, Source!BB226, 1)</f>
        <v>6.66</v>
      </c>
      <c r="K392" s="35">
        <f>Source!Q226</f>
        <v>63.87</v>
      </c>
      <c r="L392" s="36"/>
    </row>
    <row r="393" spans="1:26" ht="14.25" x14ac:dyDescent="0.2">
      <c r="A393" s="50"/>
      <c r="B393" s="51"/>
      <c r="C393" s="51" t="s">
        <v>1184</v>
      </c>
      <c r="D393" s="32" t="s">
        <v>1185</v>
      </c>
      <c r="E393" s="13">
        <f>Source!BZ226</f>
        <v>110</v>
      </c>
      <c r="F393" s="74" t="str">
        <f>CONCATENATE(" )", Source!DL226, Source!FT226, "=", Source!FX226)</f>
        <v xml:space="preserve"> )*0,9=99</v>
      </c>
      <c r="G393" s="80"/>
      <c r="H393" s="35">
        <f>SUM(S389:S395)</f>
        <v>10.01</v>
      </c>
      <c r="I393" s="38"/>
      <c r="J393" s="30">
        <f>Source!AT226</f>
        <v>99</v>
      </c>
      <c r="K393" s="35">
        <f>SUM(T389:T395)</f>
        <v>66.650000000000006</v>
      </c>
      <c r="L393" s="36"/>
    </row>
    <row r="394" spans="1:26" ht="14.25" x14ac:dyDescent="0.2">
      <c r="A394" s="50"/>
      <c r="B394" s="51"/>
      <c r="C394" s="51" t="s">
        <v>1186</v>
      </c>
      <c r="D394" s="32" t="s">
        <v>1185</v>
      </c>
      <c r="E394" s="13">
        <f>Source!CA226</f>
        <v>70</v>
      </c>
      <c r="F394" s="74" t="str">
        <f>CONCATENATE(" )", Source!DM226, Source!FU226, "=", Source!FY226)</f>
        <v xml:space="preserve"> )*0,85=59,5</v>
      </c>
      <c r="G394" s="80"/>
      <c r="H394" s="35">
        <f>SUM(U389:U395)</f>
        <v>6.02</v>
      </c>
      <c r="I394" s="38"/>
      <c r="J394" s="30">
        <f>Source!AU226</f>
        <v>60</v>
      </c>
      <c r="K394" s="35">
        <f>SUM(V389:V395)</f>
        <v>40.39</v>
      </c>
      <c r="L394" s="36"/>
    </row>
    <row r="395" spans="1:26" ht="14.25" x14ac:dyDescent="0.2">
      <c r="A395" s="52"/>
      <c r="B395" s="53"/>
      <c r="C395" s="53" t="s">
        <v>1187</v>
      </c>
      <c r="D395" s="39" t="s">
        <v>1188</v>
      </c>
      <c r="E395" s="40">
        <f>Source!AQ226</f>
        <v>35.43</v>
      </c>
      <c r="F395" s="41"/>
      <c r="G395" s="42" t="str">
        <f>Source!DI226</f>
        <v/>
      </c>
      <c r="H395" s="43"/>
      <c r="I395" s="42"/>
      <c r="J395" s="42"/>
      <c r="K395" s="43"/>
      <c r="L395" s="44">
        <f>Source!U226</f>
        <v>1.0629</v>
      </c>
    </row>
    <row r="396" spans="1:26" ht="15" x14ac:dyDescent="0.25">
      <c r="G396" s="81">
        <f>H391+H392+H393+H394</f>
        <v>35.730000000000004</v>
      </c>
      <c r="H396" s="81"/>
      <c r="J396" s="81">
        <f>K391+K392+K393+K394</f>
        <v>238.23000000000002</v>
      </c>
      <c r="K396" s="81"/>
      <c r="L396" s="45">
        <f>Source!U226</f>
        <v>1.0629</v>
      </c>
      <c r="O396" s="28">
        <f>G396</f>
        <v>35.730000000000004</v>
      </c>
      <c r="P396" s="28">
        <f>J396</f>
        <v>238.23000000000002</v>
      </c>
      <c r="Q396" s="28">
        <f>L396</f>
        <v>1.0629</v>
      </c>
      <c r="W396">
        <f>IF(Source!BI226&lt;=1,H391+H392+H393+H394, 0)</f>
        <v>35.730000000000004</v>
      </c>
      <c r="X396">
        <f>IF(Source!BI226=2,H391+H392+H393+H394, 0)</f>
        <v>0</v>
      </c>
      <c r="Y396">
        <f>IF(Source!BI226=3,H391+H392+H393+H394, 0)</f>
        <v>0</v>
      </c>
      <c r="Z396">
        <f>IF(Source!BI226=4,H391+H392+H393+H394, 0)</f>
        <v>0</v>
      </c>
    </row>
    <row r="397" spans="1:26" ht="42.75" x14ac:dyDescent="0.2">
      <c r="A397" s="50" t="str">
        <f>Source!E228</f>
        <v>36</v>
      </c>
      <c r="B397" s="51" t="str">
        <f>Source!F228</f>
        <v>46-03-009-06</v>
      </c>
      <c r="C397" s="51" t="str">
        <f>Source!G228</f>
        <v>Пробивка в кирпичных стенах отверстий круглых диаметром до 150 мм при толщине стен до 25 см</v>
      </c>
      <c r="D397" s="32" t="str">
        <f>Source!H228</f>
        <v>100 ШТ</v>
      </c>
      <c r="E397" s="13">
        <f>Source!I228</f>
        <v>0.06</v>
      </c>
      <c r="F397" s="33">
        <f>Source!AL228+Source!AM228+Source!AO228</f>
        <v>941.77</v>
      </c>
      <c r="G397" s="34"/>
      <c r="H397" s="35"/>
      <c r="I397" s="34" t="str">
        <f>Source!BO228</f>
        <v/>
      </c>
      <c r="J397" s="34"/>
      <c r="K397" s="35"/>
      <c r="L397" s="36"/>
      <c r="S397">
        <f>ROUND((Source!FX228/100)*((ROUND(Source!AF228*Source!I228, 2)+ROUND(Source!AE228*Source!I228, 2))), 2)</f>
        <v>27.72</v>
      </c>
      <c r="T397">
        <f>Source!X228</f>
        <v>184.6</v>
      </c>
      <c r="U397">
        <f>ROUND((Source!FY228/100)*((ROUND(Source!AF228*Source!I228, 2)+ROUND(Source!AE228*Source!I228, 2))), 2)</f>
        <v>16.66</v>
      </c>
      <c r="V397">
        <f>Source!Y228</f>
        <v>111.88</v>
      </c>
    </row>
    <row r="398" spans="1:26" x14ac:dyDescent="0.2">
      <c r="C398" s="27" t="str">
        <f>"Объем: "&amp;Source!I228&amp;"=6/"&amp;"100"</f>
        <v>Объем: 0,06=6/100</v>
      </c>
    </row>
    <row r="399" spans="1:26" ht="14.25" x14ac:dyDescent="0.2">
      <c r="A399" s="50"/>
      <c r="B399" s="51"/>
      <c r="C399" s="51" t="s">
        <v>1182</v>
      </c>
      <c r="D399" s="32"/>
      <c r="E399" s="13"/>
      <c r="F399" s="33">
        <f>Source!AO228</f>
        <v>466.62</v>
      </c>
      <c r="G399" s="34" t="str">
        <f>Source!DG228</f>
        <v/>
      </c>
      <c r="H399" s="35">
        <f>ROUND(Source!AF228*Source!I228, 2)</f>
        <v>28</v>
      </c>
      <c r="I399" s="34"/>
      <c r="J399" s="34">
        <f>IF(Source!BA228&lt;&gt; 0, Source!BA228, 1)</f>
        <v>6.66</v>
      </c>
      <c r="K399" s="35">
        <f>Source!S228</f>
        <v>186.46</v>
      </c>
      <c r="L399" s="36"/>
      <c r="R399">
        <f>H399</f>
        <v>28</v>
      </c>
    </row>
    <row r="400" spans="1:26" ht="14.25" x14ac:dyDescent="0.2">
      <c r="A400" s="50"/>
      <c r="B400" s="51"/>
      <c r="C400" s="51" t="s">
        <v>318</v>
      </c>
      <c r="D400" s="32"/>
      <c r="E400" s="13"/>
      <c r="F400" s="33">
        <f>Source!AM228</f>
        <v>475.15</v>
      </c>
      <c r="G400" s="34" t="str">
        <f>Source!DE228</f>
        <v/>
      </c>
      <c r="H400" s="35">
        <f>ROUND(Source!AD228*Source!I228, 2)</f>
        <v>28.51</v>
      </c>
      <c r="I400" s="34"/>
      <c r="J400" s="34">
        <f>IF(Source!BB228&lt;&gt; 0, Source!BB228, 1)</f>
        <v>6.66</v>
      </c>
      <c r="K400" s="35">
        <f>Source!Q228</f>
        <v>189.87</v>
      </c>
      <c r="L400" s="36"/>
    </row>
    <row r="401" spans="1:26" ht="14.25" x14ac:dyDescent="0.2">
      <c r="A401" s="50"/>
      <c r="B401" s="51"/>
      <c r="C401" s="51" t="s">
        <v>1184</v>
      </c>
      <c r="D401" s="32" t="s">
        <v>1185</v>
      </c>
      <c r="E401" s="13">
        <f>Source!BZ228</f>
        <v>110</v>
      </c>
      <c r="F401" s="74" t="str">
        <f>CONCATENATE(" )", Source!DL228, Source!FT228, "=", Source!FX228)</f>
        <v xml:space="preserve"> )*0,9=99</v>
      </c>
      <c r="G401" s="80"/>
      <c r="H401" s="35">
        <f>SUM(S397:S403)</f>
        <v>27.72</v>
      </c>
      <c r="I401" s="38"/>
      <c r="J401" s="30">
        <f>Source!AT228</f>
        <v>99</v>
      </c>
      <c r="K401" s="35">
        <f>SUM(T397:T403)</f>
        <v>184.6</v>
      </c>
      <c r="L401" s="36"/>
    </row>
    <row r="402" spans="1:26" ht="14.25" x14ac:dyDescent="0.2">
      <c r="A402" s="50"/>
      <c r="B402" s="51"/>
      <c r="C402" s="51" t="s">
        <v>1186</v>
      </c>
      <c r="D402" s="32" t="s">
        <v>1185</v>
      </c>
      <c r="E402" s="13">
        <f>Source!CA228</f>
        <v>70</v>
      </c>
      <c r="F402" s="74" t="str">
        <f>CONCATENATE(" )", Source!DM228, Source!FU228, "=", Source!FY228)</f>
        <v xml:space="preserve"> )*0,85=59,5</v>
      </c>
      <c r="G402" s="80"/>
      <c r="H402" s="35">
        <f>SUM(U397:U403)</f>
        <v>16.66</v>
      </c>
      <c r="I402" s="38"/>
      <c r="J402" s="30">
        <f>Source!AU228</f>
        <v>60</v>
      </c>
      <c r="K402" s="35">
        <f>SUM(V397:V403)</f>
        <v>111.88</v>
      </c>
      <c r="L402" s="36"/>
    </row>
    <row r="403" spans="1:26" ht="14.25" x14ac:dyDescent="0.2">
      <c r="A403" s="52"/>
      <c r="B403" s="53"/>
      <c r="C403" s="53" t="s">
        <v>1187</v>
      </c>
      <c r="D403" s="39" t="s">
        <v>1188</v>
      </c>
      <c r="E403" s="40">
        <f>Source!AQ228</f>
        <v>50.83</v>
      </c>
      <c r="F403" s="41"/>
      <c r="G403" s="42" t="str">
        <f>Source!DI228</f>
        <v/>
      </c>
      <c r="H403" s="43"/>
      <c r="I403" s="42"/>
      <c r="J403" s="42"/>
      <c r="K403" s="43"/>
      <c r="L403" s="44">
        <f>Source!U228</f>
        <v>3.0497999999999998</v>
      </c>
    </row>
    <row r="404" spans="1:26" ht="15" x14ac:dyDescent="0.25">
      <c r="G404" s="81">
        <f>H399+H400+H401+H402</f>
        <v>100.89</v>
      </c>
      <c r="H404" s="81"/>
      <c r="J404" s="81">
        <f>K399+K400+K401+K402</f>
        <v>672.81000000000006</v>
      </c>
      <c r="K404" s="81"/>
      <c r="L404" s="45">
        <f>Source!U228</f>
        <v>3.0497999999999998</v>
      </c>
      <c r="O404" s="28">
        <f>G404</f>
        <v>100.89</v>
      </c>
      <c r="P404" s="28">
        <f>J404</f>
        <v>672.81000000000006</v>
      </c>
      <c r="Q404" s="28">
        <f>L404</f>
        <v>3.0497999999999998</v>
      </c>
      <c r="W404">
        <f>IF(Source!BI228&lt;=1,H399+H400+H401+H402, 0)</f>
        <v>100.89</v>
      </c>
      <c r="X404">
        <f>IF(Source!BI228=2,H399+H400+H401+H402, 0)</f>
        <v>0</v>
      </c>
      <c r="Y404">
        <f>IF(Source!BI228=3,H399+H400+H401+H402, 0)</f>
        <v>0</v>
      </c>
      <c r="Z404">
        <f>IF(Source!BI228=4,H399+H400+H401+H402, 0)</f>
        <v>0</v>
      </c>
    </row>
    <row r="405" spans="1:26" ht="42.75" x14ac:dyDescent="0.2">
      <c r="A405" s="50" t="str">
        <f>Source!E230</f>
        <v>37</v>
      </c>
      <c r="B405" s="51" t="str">
        <f>Source!F230</f>
        <v>46-03-017-03</v>
      </c>
      <c r="C405" s="51" t="str">
        <f>Source!G230</f>
        <v>Заделка отверстий, гнезд и борозд в стенах и перегородках железобетонных площадью до 0,1 м2</v>
      </c>
      <c r="D405" s="32" t="str">
        <f>Source!H230</f>
        <v>м3</v>
      </c>
      <c r="E405" s="13">
        <f>Source!I230</f>
        <v>0.05</v>
      </c>
      <c r="F405" s="33">
        <f>Source!AL230+Source!AM230+Source!AO230</f>
        <v>1239.98</v>
      </c>
      <c r="G405" s="34"/>
      <c r="H405" s="35"/>
      <c r="I405" s="34" t="str">
        <f>Source!BO230</f>
        <v/>
      </c>
      <c r="J405" s="34"/>
      <c r="K405" s="35"/>
      <c r="L405" s="36"/>
      <c r="S405">
        <f>ROUND((Source!FX230/100)*((ROUND(Source!AF230*Source!I230, 2)+ROUND(Source!AE230*Source!I230, 2))), 2)</f>
        <v>30.51</v>
      </c>
      <c r="T405">
        <f>Source!X230</f>
        <v>203.22</v>
      </c>
      <c r="U405">
        <f>ROUND((Source!FY230/100)*((ROUND(Source!AF230*Source!I230, 2)+ROUND(Source!AE230*Source!I230, 2))), 2)</f>
        <v>18.34</v>
      </c>
      <c r="V405">
        <f>Source!Y230</f>
        <v>123.16</v>
      </c>
    </row>
    <row r="406" spans="1:26" ht="14.25" x14ac:dyDescent="0.2">
      <c r="A406" s="50"/>
      <c r="B406" s="51"/>
      <c r="C406" s="51" t="s">
        <v>1182</v>
      </c>
      <c r="D406" s="32"/>
      <c r="E406" s="13"/>
      <c r="F406" s="33">
        <f>Source!AO230</f>
        <v>611.44000000000005</v>
      </c>
      <c r="G406" s="34" t="str">
        <f>Source!DG230</f>
        <v/>
      </c>
      <c r="H406" s="35">
        <f>ROUND(Source!AF230*Source!I230, 2)</f>
        <v>30.57</v>
      </c>
      <c r="I406" s="34"/>
      <c r="J406" s="34">
        <f>IF(Source!BA230&lt;&gt; 0, Source!BA230, 1)</f>
        <v>6.66</v>
      </c>
      <c r="K406" s="35">
        <f>Source!S230</f>
        <v>203.61</v>
      </c>
      <c r="L406" s="36"/>
      <c r="R406">
        <f>H406</f>
        <v>30.57</v>
      </c>
    </row>
    <row r="407" spans="1:26" ht="14.25" x14ac:dyDescent="0.2">
      <c r="A407" s="50"/>
      <c r="B407" s="51"/>
      <c r="C407" s="51" t="s">
        <v>318</v>
      </c>
      <c r="D407" s="32"/>
      <c r="E407" s="13"/>
      <c r="F407" s="33">
        <f>Source!AM230</f>
        <v>28.65</v>
      </c>
      <c r="G407" s="34" t="str">
        <f>Source!DE230</f>
        <v/>
      </c>
      <c r="H407" s="35">
        <f>ROUND(Source!AD230*Source!I230, 2)</f>
        <v>1.43</v>
      </c>
      <c r="I407" s="34"/>
      <c r="J407" s="34">
        <f>IF(Source!BB230&lt;&gt; 0, Source!BB230, 1)</f>
        <v>6.66</v>
      </c>
      <c r="K407" s="35">
        <f>Source!Q230</f>
        <v>9.5399999999999991</v>
      </c>
      <c r="L407" s="36"/>
    </row>
    <row r="408" spans="1:26" ht="14.25" x14ac:dyDescent="0.2">
      <c r="A408" s="50"/>
      <c r="B408" s="51"/>
      <c r="C408" s="51" t="s">
        <v>1183</v>
      </c>
      <c r="D408" s="32"/>
      <c r="E408" s="13"/>
      <c r="F408" s="33">
        <f>Source!AN230</f>
        <v>4.99</v>
      </c>
      <c r="G408" s="34" t="str">
        <f>Source!DF230</f>
        <v/>
      </c>
      <c r="H408" s="37">
        <f>ROUND(Source!AE230*Source!I230, 2)</f>
        <v>0.25</v>
      </c>
      <c r="I408" s="34"/>
      <c r="J408" s="34">
        <f>IF(Source!BS230&lt;&gt; 0, Source!BS230, 1)</f>
        <v>6.66</v>
      </c>
      <c r="K408" s="37">
        <f>Source!R230</f>
        <v>1.66</v>
      </c>
      <c r="L408" s="36"/>
      <c r="R408">
        <f>H408</f>
        <v>0.25</v>
      </c>
    </row>
    <row r="409" spans="1:26" ht="14.25" x14ac:dyDescent="0.2">
      <c r="A409" s="50"/>
      <c r="B409" s="51"/>
      <c r="C409" s="51" t="s">
        <v>1189</v>
      </c>
      <c r="D409" s="32"/>
      <c r="E409" s="13"/>
      <c r="F409" s="33">
        <f>Source!AL230</f>
        <v>599.89</v>
      </c>
      <c r="G409" s="34" t="str">
        <f>Source!DD230</f>
        <v/>
      </c>
      <c r="H409" s="35">
        <f>ROUND(Source!AC230*Source!I230, 2)</f>
        <v>29.99</v>
      </c>
      <c r="I409" s="34"/>
      <c r="J409" s="34">
        <f>IF(Source!BC230&lt;&gt; 0, Source!BC230, 1)</f>
        <v>6.66</v>
      </c>
      <c r="K409" s="35">
        <f>Source!P230</f>
        <v>199.76</v>
      </c>
      <c r="L409" s="36"/>
    </row>
    <row r="410" spans="1:26" ht="14.25" x14ac:dyDescent="0.2">
      <c r="A410" s="50"/>
      <c r="B410" s="51"/>
      <c r="C410" s="51" t="s">
        <v>1184</v>
      </c>
      <c r="D410" s="32" t="s">
        <v>1185</v>
      </c>
      <c r="E410" s="13">
        <f>Source!BZ230</f>
        <v>110</v>
      </c>
      <c r="F410" s="74" t="str">
        <f>CONCATENATE(" )", Source!DL230, Source!FT230, "=", Source!FX230)</f>
        <v xml:space="preserve"> )*0,9=99</v>
      </c>
      <c r="G410" s="80"/>
      <c r="H410" s="35">
        <f>SUM(S405:S414)</f>
        <v>30.51</v>
      </c>
      <c r="I410" s="38"/>
      <c r="J410" s="30">
        <f>Source!AT230</f>
        <v>99</v>
      </c>
      <c r="K410" s="35">
        <f>SUM(T405:T414)</f>
        <v>203.22</v>
      </c>
      <c r="L410" s="36"/>
    </row>
    <row r="411" spans="1:26" ht="14.25" x14ac:dyDescent="0.2">
      <c r="A411" s="50"/>
      <c r="B411" s="51"/>
      <c r="C411" s="51" t="s">
        <v>1186</v>
      </c>
      <c r="D411" s="32" t="s">
        <v>1185</v>
      </c>
      <c r="E411" s="13">
        <f>Source!CA230</f>
        <v>70</v>
      </c>
      <c r="F411" s="74" t="str">
        <f>CONCATENATE(" )", Source!DM230, Source!FU230, "=", Source!FY230)</f>
        <v xml:space="preserve"> )*0,85=59,5</v>
      </c>
      <c r="G411" s="80"/>
      <c r="H411" s="35">
        <f>SUM(U405:U414)</f>
        <v>18.34</v>
      </c>
      <c r="I411" s="38"/>
      <c r="J411" s="30">
        <f>Source!AU230</f>
        <v>60</v>
      </c>
      <c r="K411" s="35">
        <f>SUM(V405:V414)</f>
        <v>123.16</v>
      </c>
      <c r="L411" s="36"/>
    </row>
    <row r="412" spans="1:26" ht="14.25" x14ac:dyDescent="0.2">
      <c r="A412" s="50"/>
      <c r="B412" s="51"/>
      <c r="C412" s="51" t="s">
        <v>1187</v>
      </c>
      <c r="D412" s="32" t="s">
        <v>1188</v>
      </c>
      <c r="E412" s="13">
        <f>Source!AQ230</f>
        <v>75.58</v>
      </c>
      <c r="F412" s="33"/>
      <c r="G412" s="34" t="str">
        <f>Source!DI230</f>
        <v/>
      </c>
      <c r="H412" s="35"/>
      <c r="I412" s="34"/>
      <c r="J412" s="34"/>
      <c r="K412" s="35"/>
      <c r="L412" s="46">
        <f>Source!U230</f>
        <v>3.7789999999999999</v>
      </c>
    </row>
    <row r="413" spans="1:26" ht="28.5" x14ac:dyDescent="0.2">
      <c r="A413" s="50" t="str">
        <f>Source!E232</f>
        <v>37,1</v>
      </c>
      <c r="B413" s="51" t="str">
        <f>Source!F232</f>
        <v>04.1.02.06</v>
      </c>
      <c r="C413" s="51" t="str">
        <f>Source!G232</f>
        <v>Бетонные смеси готовые к употреблению</v>
      </c>
      <c r="D413" s="32" t="str">
        <f>Source!H232</f>
        <v>м3</v>
      </c>
      <c r="E413" s="13">
        <f>Source!I232</f>
        <v>5.1999999999999991E-2</v>
      </c>
      <c r="F413" s="33">
        <f>Source!AL232+Source!AM232+Source!AO232</f>
        <v>0</v>
      </c>
      <c r="G413" s="47" t="s">
        <v>6</v>
      </c>
      <c r="H413" s="35">
        <f>ROUND(Source!AC232*Source!I232, 2)+ROUND(Source!AD232*Source!I232, 2)+ROUND(Source!AF232*Source!I232, 2)</f>
        <v>0</v>
      </c>
      <c r="I413" s="34"/>
      <c r="J413" s="34">
        <f>IF(Source!BC232&lt;&gt; 0, Source!BC232, 1)</f>
        <v>6.66</v>
      </c>
      <c r="K413" s="35">
        <f>Source!O232</f>
        <v>0</v>
      </c>
      <c r="L413" s="36"/>
      <c r="S413">
        <f>ROUND((Source!FX232/100)*((ROUND(Source!AF232*Source!I232, 2)+ROUND(Source!AE232*Source!I232, 2))), 2)</f>
        <v>0</v>
      </c>
      <c r="T413">
        <f>Source!X232</f>
        <v>0</v>
      </c>
      <c r="U413">
        <f>ROUND((Source!FY232/100)*((ROUND(Source!AF232*Source!I232, 2)+ROUND(Source!AE232*Source!I232, 2))), 2)</f>
        <v>0</v>
      </c>
      <c r="V413">
        <f>Source!Y232</f>
        <v>0</v>
      </c>
      <c r="W413">
        <f>IF(Source!BI232&lt;=1,H413, 0)</f>
        <v>0</v>
      </c>
      <c r="X413">
        <f>IF(Source!BI232=2,H413, 0)</f>
        <v>0</v>
      </c>
      <c r="Y413">
        <f>IF(Source!BI232=3,H413, 0)</f>
        <v>0</v>
      </c>
      <c r="Z413">
        <f>IF(Source!BI232=4,H413, 0)</f>
        <v>0</v>
      </c>
    </row>
    <row r="414" spans="1:26" ht="28.5" x14ac:dyDescent="0.2">
      <c r="A414" s="52" t="str">
        <f>Source!E234</f>
        <v>37,2</v>
      </c>
      <c r="B414" s="53" t="str">
        <f>Source!F234</f>
        <v>04.3.01.12-0005</v>
      </c>
      <c r="C414" s="53" t="str">
        <f>Source!G234</f>
        <v>Раствор готовый кладочный цементно-известковый марки 100</v>
      </c>
      <c r="D414" s="39" t="str">
        <f>Source!H234</f>
        <v>м3</v>
      </c>
      <c r="E414" s="40">
        <f>Source!I234</f>
        <v>5.1999999999999991E-2</v>
      </c>
      <c r="F414" s="41">
        <f>Source!AL234+Source!AM234+Source!AO234</f>
        <v>529.41</v>
      </c>
      <c r="G414" s="48" t="s">
        <v>6</v>
      </c>
      <c r="H414" s="43">
        <f>ROUND(Source!AC234*Source!I234, 2)+ROUND(Source!AD234*Source!I234, 2)+ROUND(Source!AF234*Source!I234, 2)</f>
        <v>27.53</v>
      </c>
      <c r="I414" s="42"/>
      <c r="J414" s="42">
        <f>IF(Source!BC234&lt;&gt; 0, Source!BC234, 1)</f>
        <v>6.66</v>
      </c>
      <c r="K414" s="43">
        <f>Source!O234</f>
        <v>183.35</v>
      </c>
      <c r="L414" s="49"/>
      <c r="S414">
        <f>ROUND((Source!FX234/100)*((ROUND(Source!AF234*Source!I234, 2)+ROUND(Source!AE234*Source!I234, 2))), 2)</f>
        <v>0</v>
      </c>
      <c r="T414">
        <f>Source!X234</f>
        <v>0</v>
      </c>
      <c r="U414">
        <f>ROUND((Source!FY234/100)*((ROUND(Source!AF234*Source!I234, 2)+ROUND(Source!AE234*Source!I234, 2))), 2)</f>
        <v>0</v>
      </c>
      <c r="V414">
        <f>Source!Y234</f>
        <v>0</v>
      </c>
      <c r="W414">
        <f>IF(Source!BI234&lt;=1,H414, 0)</f>
        <v>27.53</v>
      </c>
      <c r="X414">
        <f>IF(Source!BI234=2,H414, 0)</f>
        <v>0</v>
      </c>
      <c r="Y414">
        <f>IF(Source!BI234=3,H414, 0)</f>
        <v>0</v>
      </c>
      <c r="Z414">
        <f>IF(Source!BI234=4,H414, 0)</f>
        <v>0</v>
      </c>
    </row>
    <row r="415" spans="1:26" ht="15" x14ac:dyDescent="0.25">
      <c r="G415" s="81">
        <f>H406+H407+H409+H410+H411+SUM(H413:H414)</f>
        <v>138.37</v>
      </c>
      <c r="H415" s="81"/>
      <c r="J415" s="81">
        <f>K406+K407+K409+K410+K411+SUM(K413:K414)</f>
        <v>922.64</v>
      </c>
      <c r="K415" s="81"/>
      <c r="L415" s="45">
        <f>Source!U230</f>
        <v>3.7789999999999999</v>
      </c>
      <c r="O415" s="28">
        <f>G415</f>
        <v>138.37</v>
      </c>
      <c r="P415" s="28">
        <f>J415</f>
        <v>922.64</v>
      </c>
      <c r="Q415" s="28">
        <f>L415</f>
        <v>3.7789999999999999</v>
      </c>
      <c r="W415">
        <f>IF(Source!BI230&lt;=1,H406+H407+H409+H410+H411, 0)</f>
        <v>110.84</v>
      </c>
      <c r="X415">
        <f>IF(Source!BI230=2,H406+H407+H409+H410+H411, 0)</f>
        <v>0</v>
      </c>
      <c r="Y415">
        <f>IF(Source!BI230=3,H406+H407+H409+H410+H411, 0)</f>
        <v>0</v>
      </c>
      <c r="Z415">
        <f>IF(Source!BI230=4,H406+H407+H409+H410+H411, 0)</f>
        <v>0</v>
      </c>
    </row>
    <row r="417" spans="1:26" ht="15" x14ac:dyDescent="0.25">
      <c r="A417" s="82" t="str">
        <f>CONCATENATE("Итого по разделу: ",IF(Source!G236&lt;&gt;"Новый раздел", Source!G236, ""))</f>
        <v>Итого по разделу: Раздел 2 Отопление</v>
      </c>
      <c r="B417" s="82"/>
      <c r="C417" s="82"/>
      <c r="D417" s="82"/>
      <c r="E417" s="82"/>
      <c r="F417" s="82"/>
      <c r="G417" s="83">
        <f>SUM(O315:O416)</f>
        <v>12469.75</v>
      </c>
      <c r="H417" s="83"/>
      <c r="I417" s="29"/>
      <c r="J417" s="83">
        <f>SUM(P315:P416)</f>
        <v>83063.079999999987</v>
      </c>
      <c r="K417" s="83"/>
      <c r="L417" s="45">
        <f>SUM(Q315:Q416)</f>
        <v>105.203261</v>
      </c>
    </row>
    <row r="419" spans="1:26" ht="16.5" x14ac:dyDescent="0.25">
      <c r="A419" s="84" t="str">
        <f>CONCATENATE("Раздел: ",IF(Source!G268&lt;&gt;"Новый раздел", Source!G268, ""))</f>
        <v>Раздел: Раздел 3 Электромонтажные работы</v>
      </c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</row>
    <row r="420" spans="1:26" ht="28.5" x14ac:dyDescent="0.2">
      <c r="A420" s="50" t="str">
        <f>Source!E273</f>
        <v>38</v>
      </c>
      <c r="B420" s="51" t="str">
        <f>Source!F273</f>
        <v>67-4-5</v>
      </c>
      <c r="C420" s="51" t="str">
        <f>Source!G273</f>
        <v>Демонтаж светильников для люминесцентных ламп</v>
      </c>
      <c r="D420" s="32" t="str">
        <f>Source!H273</f>
        <v>100 ШТ</v>
      </c>
      <c r="E420" s="13">
        <f>Source!I273</f>
        <v>0.14000000000000001</v>
      </c>
      <c r="F420" s="33">
        <f>Source!AL273+Source!AM273+Source!AO273</f>
        <v>145.97999999999999</v>
      </c>
      <c r="G420" s="34"/>
      <c r="H420" s="35"/>
      <c r="I420" s="34" t="str">
        <f>Source!BO273</f>
        <v/>
      </c>
      <c r="J420" s="34"/>
      <c r="K420" s="35"/>
      <c r="L420" s="36"/>
      <c r="S420">
        <f>ROUND((Source!FX273/100)*((ROUND(Source!AF273*Source!I273, 2)+ROUND(Source!AE273*Source!I273, 2))), 2)</f>
        <v>17.2</v>
      </c>
      <c r="T420">
        <f>Source!X273</f>
        <v>114.57</v>
      </c>
      <c r="U420">
        <f>ROUND((Source!FY273/100)*((ROUND(Source!AF273*Source!I273, 2)+ROUND(Source!AE273*Source!I273, 2))), 2)</f>
        <v>13.16</v>
      </c>
      <c r="V420">
        <f>Source!Y273</f>
        <v>87.61</v>
      </c>
    </row>
    <row r="421" spans="1:26" x14ac:dyDescent="0.2">
      <c r="C421" s="27" t="str">
        <f>"Объем: "&amp;Source!I273&amp;"=14/"&amp;"100"</f>
        <v>Объем: 0,14=14/100</v>
      </c>
    </row>
    <row r="422" spans="1:26" ht="14.25" x14ac:dyDescent="0.2">
      <c r="A422" s="50"/>
      <c r="B422" s="51"/>
      <c r="C422" s="51" t="s">
        <v>1182</v>
      </c>
      <c r="D422" s="32"/>
      <c r="E422" s="13"/>
      <c r="F422" s="33">
        <f>Source!AO273</f>
        <v>143.47999999999999</v>
      </c>
      <c r="G422" s="34" t="str">
        <f>Source!DG273</f>
        <v/>
      </c>
      <c r="H422" s="35">
        <f>ROUND(Source!AF273*Source!I273, 2)</f>
        <v>20.09</v>
      </c>
      <c r="I422" s="34"/>
      <c r="J422" s="34">
        <f>IF(Source!BA273&lt;&gt; 0, Source!BA273, 1)</f>
        <v>6.66</v>
      </c>
      <c r="K422" s="35">
        <f>Source!S273</f>
        <v>133.78</v>
      </c>
      <c r="L422" s="36"/>
      <c r="R422">
        <f>H422</f>
        <v>20.09</v>
      </c>
    </row>
    <row r="423" spans="1:26" ht="14.25" x14ac:dyDescent="0.2">
      <c r="A423" s="50"/>
      <c r="B423" s="51"/>
      <c r="C423" s="51" t="s">
        <v>318</v>
      </c>
      <c r="D423" s="32"/>
      <c r="E423" s="13"/>
      <c r="F423" s="33">
        <f>Source!AM273</f>
        <v>2.5</v>
      </c>
      <c r="G423" s="34" t="str">
        <f>Source!DE273</f>
        <v/>
      </c>
      <c r="H423" s="35">
        <f>ROUND(Source!AD273*Source!I273, 2)</f>
        <v>0.35</v>
      </c>
      <c r="I423" s="34"/>
      <c r="J423" s="34">
        <f>IF(Source!BB273&lt;&gt; 0, Source!BB273, 1)</f>
        <v>6.66</v>
      </c>
      <c r="K423" s="35">
        <f>Source!Q273</f>
        <v>2.33</v>
      </c>
      <c r="L423" s="36"/>
    </row>
    <row r="424" spans="1:26" ht="14.25" x14ac:dyDescent="0.2">
      <c r="A424" s="50"/>
      <c r="B424" s="51"/>
      <c r="C424" s="51" t="s">
        <v>1183</v>
      </c>
      <c r="D424" s="32"/>
      <c r="E424" s="13"/>
      <c r="F424" s="33">
        <f>Source!AN273</f>
        <v>1.08</v>
      </c>
      <c r="G424" s="34" t="str">
        <f>Source!DF273</f>
        <v/>
      </c>
      <c r="H424" s="37">
        <f>ROUND(Source!AE273*Source!I273, 2)</f>
        <v>0.15</v>
      </c>
      <c r="I424" s="34"/>
      <c r="J424" s="34">
        <f>IF(Source!BS273&lt;&gt; 0, Source!BS273, 1)</f>
        <v>6.66</v>
      </c>
      <c r="K424" s="37">
        <f>Source!R273</f>
        <v>1.01</v>
      </c>
      <c r="L424" s="36"/>
      <c r="R424">
        <f>H424</f>
        <v>0.15</v>
      </c>
    </row>
    <row r="425" spans="1:26" ht="14.25" x14ac:dyDescent="0.2">
      <c r="A425" s="50"/>
      <c r="B425" s="51"/>
      <c r="C425" s="51" t="s">
        <v>1184</v>
      </c>
      <c r="D425" s="32" t="s">
        <v>1185</v>
      </c>
      <c r="E425" s="13">
        <f>Source!BZ273</f>
        <v>85</v>
      </c>
      <c r="F425" s="54"/>
      <c r="G425" s="34"/>
      <c r="H425" s="35">
        <f>SUM(S420:S427)</f>
        <v>17.2</v>
      </c>
      <c r="I425" s="38"/>
      <c r="J425" s="30">
        <f>Source!AT273</f>
        <v>85</v>
      </c>
      <c r="K425" s="35">
        <f>SUM(T420:T427)</f>
        <v>114.57</v>
      </c>
      <c r="L425" s="36"/>
    </row>
    <row r="426" spans="1:26" ht="14.25" x14ac:dyDescent="0.2">
      <c r="A426" s="50"/>
      <c r="B426" s="51"/>
      <c r="C426" s="51" t="s">
        <v>1186</v>
      </c>
      <c r="D426" s="32" t="s">
        <v>1185</v>
      </c>
      <c r="E426" s="13">
        <f>Source!CA273</f>
        <v>65</v>
      </c>
      <c r="F426" s="54"/>
      <c r="G426" s="34"/>
      <c r="H426" s="35">
        <f>SUM(U420:U427)</f>
        <v>13.16</v>
      </c>
      <c r="I426" s="38"/>
      <c r="J426" s="30">
        <f>Source!AU273</f>
        <v>65</v>
      </c>
      <c r="K426" s="35">
        <f>SUM(V420:V427)</f>
        <v>87.61</v>
      </c>
      <c r="L426" s="36"/>
    </row>
    <row r="427" spans="1:26" ht="14.25" x14ac:dyDescent="0.2">
      <c r="A427" s="52"/>
      <c r="B427" s="53"/>
      <c r="C427" s="53" t="s">
        <v>1187</v>
      </c>
      <c r="D427" s="39" t="s">
        <v>1188</v>
      </c>
      <c r="E427" s="40">
        <f>Source!AQ273</f>
        <v>17.89</v>
      </c>
      <c r="F427" s="41"/>
      <c r="G427" s="42" t="str">
        <f>Source!DI273</f>
        <v/>
      </c>
      <c r="H427" s="43"/>
      <c r="I427" s="42"/>
      <c r="J427" s="42"/>
      <c r="K427" s="43"/>
      <c r="L427" s="44">
        <f>Source!U273</f>
        <v>2.5046000000000004</v>
      </c>
    </row>
    <row r="428" spans="1:26" ht="15" x14ac:dyDescent="0.25">
      <c r="G428" s="81">
        <f>H422+H423+H425+H426</f>
        <v>50.8</v>
      </c>
      <c r="H428" s="81"/>
      <c r="J428" s="81">
        <f>K422+K423+K425+K426</f>
        <v>338.29</v>
      </c>
      <c r="K428" s="81"/>
      <c r="L428" s="45">
        <f>Source!U273</f>
        <v>2.5046000000000004</v>
      </c>
      <c r="O428" s="28">
        <f>G428</f>
        <v>50.8</v>
      </c>
      <c r="P428" s="28">
        <f>J428</f>
        <v>338.29</v>
      </c>
      <c r="Q428" s="28">
        <f>L428</f>
        <v>2.5046000000000004</v>
      </c>
      <c r="W428">
        <f>IF(Source!BI273&lt;=1,H422+H423+H425+H426, 0)</f>
        <v>50.8</v>
      </c>
      <c r="X428">
        <f>IF(Source!BI273=2,H422+H423+H425+H426, 0)</f>
        <v>0</v>
      </c>
      <c r="Y428">
        <f>IF(Source!BI273=3,H422+H423+H425+H426, 0)</f>
        <v>0</v>
      </c>
      <c r="Z428">
        <f>IF(Source!BI273=4,H422+H423+H425+H426, 0)</f>
        <v>0</v>
      </c>
    </row>
    <row r="429" spans="1:26" ht="14.25" x14ac:dyDescent="0.2">
      <c r="A429" s="50" t="str">
        <f>Source!E275</f>
        <v>39</v>
      </c>
      <c r="B429" s="51" t="str">
        <f>Source!F275</f>
        <v>67-4-1</v>
      </c>
      <c r="C429" s="51" t="str">
        <f>Source!G275</f>
        <v>Демонтаж выключателей, розеток</v>
      </c>
      <c r="D429" s="32" t="str">
        <f>Source!H275</f>
        <v>100 ШТ</v>
      </c>
      <c r="E429" s="13">
        <f>Source!I275</f>
        <v>0.45</v>
      </c>
      <c r="F429" s="33">
        <f>Source!AL275+Source!AM275+Source!AO275</f>
        <v>45.55</v>
      </c>
      <c r="G429" s="34"/>
      <c r="H429" s="35"/>
      <c r="I429" s="34" t="str">
        <f>Source!BO275</f>
        <v/>
      </c>
      <c r="J429" s="34"/>
      <c r="K429" s="35"/>
      <c r="L429" s="36"/>
      <c r="S429">
        <f>ROUND((Source!FX275/100)*((ROUND(Source!AF275*Source!I275, 2)+ROUND(Source!AE275*Source!I275, 2))), 2)</f>
        <v>17.43</v>
      </c>
      <c r="T429">
        <f>Source!X275</f>
        <v>116.03</v>
      </c>
      <c r="U429">
        <f>ROUND((Source!FY275/100)*((ROUND(Source!AF275*Source!I275, 2)+ROUND(Source!AE275*Source!I275, 2))), 2)</f>
        <v>13.33</v>
      </c>
      <c r="V429">
        <f>Source!Y275</f>
        <v>88.73</v>
      </c>
    </row>
    <row r="430" spans="1:26" x14ac:dyDescent="0.2">
      <c r="C430" s="27" t="str">
        <f>"Объем: "&amp;Source!I275&amp;"=45/"&amp;"100"</f>
        <v>Объем: 0,45=45/100</v>
      </c>
    </row>
    <row r="431" spans="1:26" ht="14.25" x14ac:dyDescent="0.2">
      <c r="A431" s="50"/>
      <c r="B431" s="51"/>
      <c r="C431" s="51" t="s">
        <v>1182</v>
      </c>
      <c r="D431" s="32"/>
      <c r="E431" s="13"/>
      <c r="F431" s="33">
        <f>Source!AO275</f>
        <v>45.55</v>
      </c>
      <c r="G431" s="34" t="str">
        <f>Source!DG275</f>
        <v/>
      </c>
      <c r="H431" s="35">
        <f>ROUND(Source!AF275*Source!I275, 2)</f>
        <v>20.5</v>
      </c>
      <c r="I431" s="34"/>
      <c r="J431" s="34">
        <f>IF(Source!BA275&lt;&gt; 0, Source!BA275, 1)</f>
        <v>6.66</v>
      </c>
      <c r="K431" s="35">
        <f>Source!S275</f>
        <v>136.51</v>
      </c>
      <c r="L431" s="36"/>
      <c r="R431">
        <f>H431</f>
        <v>20.5</v>
      </c>
    </row>
    <row r="432" spans="1:26" ht="14.25" x14ac:dyDescent="0.2">
      <c r="A432" s="50"/>
      <c r="B432" s="51"/>
      <c r="C432" s="51" t="s">
        <v>1184</v>
      </c>
      <c r="D432" s="32" t="s">
        <v>1185</v>
      </c>
      <c r="E432" s="13">
        <f>Source!BZ275</f>
        <v>85</v>
      </c>
      <c r="F432" s="54"/>
      <c r="G432" s="34"/>
      <c r="H432" s="35">
        <f>SUM(S429:S434)</f>
        <v>17.43</v>
      </c>
      <c r="I432" s="38"/>
      <c r="J432" s="30">
        <f>Source!AT275</f>
        <v>85</v>
      </c>
      <c r="K432" s="35">
        <f>SUM(T429:T434)</f>
        <v>116.03</v>
      </c>
      <c r="L432" s="36"/>
    </row>
    <row r="433" spans="1:26" ht="14.25" x14ac:dyDescent="0.2">
      <c r="A433" s="50"/>
      <c r="B433" s="51"/>
      <c r="C433" s="51" t="s">
        <v>1186</v>
      </c>
      <c r="D433" s="32" t="s">
        <v>1185</v>
      </c>
      <c r="E433" s="13">
        <f>Source!CA275</f>
        <v>65</v>
      </c>
      <c r="F433" s="54"/>
      <c r="G433" s="34"/>
      <c r="H433" s="35">
        <f>SUM(U429:U434)</f>
        <v>13.33</v>
      </c>
      <c r="I433" s="38"/>
      <c r="J433" s="30">
        <f>Source!AU275</f>
        <v>65</v>
      </c>
      <c r="K433" s="35">
        <f>SUM(V429:V434)</f>
        <v>88.73</v>
      </c>
      <c r="L433" s="36"/>
    </row>
    <row r="434" spans="1:26" ht="14.25" x14ac:dyDescent="0.2">
      <c r="A434" s="52"/>
      <c r="B434" s="53"/>
      <c r="C434" s="53" t="s">
        <v>1187</v>
      </c>
      <c r="D434" s="39" t="s">
        <v>1188</v>
      </c>
      <c r="E434" s="40">
        <f>Source!AQ275</f>
        <v>5.84</v>
      </c>
      <c r="F434" s="41"/>
      <c r="G434" s="42" t="str">
        <f>Source!DI275</f>
        <v/>
      </c>
      <c r="H434" s="43"/>
      <c r="I434" s="42"/>
      <c r="J434" s="42"/>
      <c r="K434" s="43"/>
      <c r="L434" s="44">
        <f>Source!U275</f>
        <v>2.6280000000000001</v>
      </c>
    </row>
    <row r="435" spans="1:26" ht="15" x14ac:dyDescent="0.25">
      <c r="G435" s="81">
        <f>H431+H432+H433</f>
        <v>51.26</v>
      </c>
      <c r="H435" s="81"/>
      <c r="J435" s="81">
        <f>K431+K432+K433</f>
        <v>341.27</v>
      </c>
      <c r="K435" s="81"/>
      <c r="L435" s="45">
        <f>Source!U275</f>
        <v>2.6280000000000001</v>
      </c>
      <c r="O435" s="28">
        <f>G435</f>
        <v>51.26</v>
      </c>
      <c r="P435" s="28">
        <f>J435</f>
        <v>341.27</v>
      </c>
      <c r="Q435" s="28">
        <f>L435</f>
        <v>2.6280000000000001</v>
      </c>
      <c r="W435">
        <f>IF(Source!BI275&lt;=1,H431+H432+H433, 0)</f>
        <v>51.26</v>
      </c>
      <c r="X435">
        <f>IF(Source!BI275=2,H431+H432+H433, 0)</f>
        <v>0</v>
      </c>
      <c r="Y435">
        <f>IF(Source!BI275=3,H431+H432+H433, 0)</f>
        <v>0</v>
      </c>
      <c r="Z435">
        <f>IF(Source!BI275=4,H431+H432+H433, 0)</f>
        <v>0</v>
      </c>
    </row>
    <row r="436" spans="1:26" ht="42.75" x14ac:dyDescent="0.2">
      <c r="A436" s="50" t="str">
        <f>Source!E277</f>
        <v>40</v>
      </c>
      <c r="B436" s="51" t="str">
        <f>Source!F277</f>
        <v>м08-03-575-01</v>
      </c>
      <c r="C436" s="51" t="str">
        <f>Source!G277</f>
        <v>Демонтаж: Прибор или аппарат(автоматические выключатели на ток до 100А)</v>
      </c>
      <c r="D436" s="32" t="str">
        <f>Source!H277</f>
        <v>ШТ</v>
      </c>
      <c r="E436" s="13">
        <f>Source!I277</f>
        <v>2</v>
      </c>
      <c r="F436" s="33">
        <f>Source!AL277+Source!AM277+Source!AO277</f>
        <v>11.51</v>
      </c>
      <c r="G436" s="34"/>
      <c r="H436" s="35"/>
      <c r="I436" s="34" t="str">
        <f>Source!BO277</f>
        <v/>
      </c>
      <c r="J436" s="34"/>
      <c r="K436" s="35"/>
      <c r="L436" s="36"/>
      <c r="S436">
        <f>ROUND((Source!FX277/100)*((ROUND(Source!AF277*Source!I277, 2)+ROUND(Source!AE277*Source!I277, 2))), 2)</f>
        <v>6.34</v>
      </c>
      <c r="T436">
        <f>Source!X277</f>
        <v>42.18</v>
      </c>
      <c r="U436">
        <f>ROUND((Source!FY277/100)*((ROUND(Source!AF277*Source!I277, 2)+ROUND(Source!AE277*Source!I277, 2))), 2)</f>
        <v>4.34</v>
      </c>
      <c r="V436">
        <f>Source!Y277</f>
        <v>28.86</v>
      </c>
    </row>
    <row r="437" spans="1:26" ht="14.25" x14ac:dyDescent="0.2">
      <c r="A437" s="50"/>
      <c r="B437" s="51"/>
      <c r="C437" s="51" t="s">
        <v>1182</v>
      </c>
      <c r="D437" s="32"/>
      <c r="E437" s="13"/>
      <c r="F437" s="33">
        <f>Source!AO277</f>
        <v>11.11</v>
      </c>
      <c r="G437" s="34" t="str">
        <f>Source!DG277</f>
        <v>)*0,3</v>
      </c>
      <c r="H437" s="35">
        <f>ROUND(Source!AF277*Source!I277, 2)</f>
        <v>6.67</v>
      </c>
      <c r="I437" s="34"/>
      <c r="J437" s="34">
        <f>IF(Source!BA277&lt;&gt; 0, Source!BA277, 1)</f>
        <v>6.66</v>
      </c>
      <c r="K437" s="35">
        <f>Source!S277</f>
        <v>44.4</v>
      </c>
      <c r="L437" s="36"/>
      <c r="R437">
        <f>H437</f>
        <v>6.67</v>
      </c>
    </row>
    <row r="438" spans="1:26" ht="14.25" x14ac:dyDescent="0.2">
      <c r="A438" s="50"/>
      <c r="B438" s="51"/>
      <c r="C438" s="51" t="s">
        <v>1184</v>
      </c>
      <c r="D438" s="32" t="s">
        <v>1185</v>
      </c>
      <c r="E438" s="13">
        <f>Source!BZ277</f>
        <v>95</v>
      </c>
      <c r="F438" s="54"/>
      <c r="G438" s="34"/>
      <c r="H438" s="35">
        <f>SUM(S436:S440)</f>
        <v>6.34</v>
      </c>
      <c r="I438" s="38"/>
      <c r="J438" s="30">
        <f>Source!AT277</f>
        <v>95</v>
      </c>
      <c r="K438" s="35">
        <f>SUM(T436:T440)</f>
        <v>42.18</v>
      </c>
      <c r="L438" s="36"/>
    </row>
    <row r="439" spans="1:26" ht="14.25" x14ac:dyDescent="0.2">
      <c r="A439" s="50"/>
      <c r="B439" s="51"/>
      <c r="C439" s="51" t="s">
        <v>1186</v>
      </c>
      <c r="D439" s="32" t="s">
        <v>1185</v>
      </c>
      <c r="E439" s="13">
        <f>Source!CA277</f>
        <v>65</v>
      </c>
      <c r="F439" s="54"/>
      <c r="G439" s="34"/>
      <c r="H439" s="35">
        <f>SUM(U436:U440)</f>
        <v>4.34</v>
      </c>
      <c r="I439" s="38"/>
      <c r="J439" s="30">
        <f>Source!AU277</f>
        <v>65</v>
      </c>
      <c r="K439" s="35">
        <f>SUM(V436:V440)</f>
        <v>28.86</v>
      </c>
      <c r="L439" s="36"/>
    </row>
    <row r="440" spans="1:26" ht="14.25" x14ac:dyDescent="0.2">
      <c r="A440" s="52"/>
      <c r="B440" s="53"/>
      <c r="C440" s="53" t="s">
        <v>1187</v>
      </c>
      <c r="D440" s="39" t="s">
        <v>1188</v>
      </c>
      <c r="E440" s="40">
        <f>Source!AQ277</f>
        <v>1.1200000000000001</v>
      </c>
      <c r="F440" s="41"/>
      <c r="G440" s="42" t="str">
        <f>Source!DI277</f>
        <v>)*0,3</v>
      </c>
      <c r="H440" s="43"/>
      <c r="I440" s="42"/>
      <c r="J440" s="42"/>
      <c r="K440" s="43"/>
      <c r="L440" s="44">
        <f>Source!U277</f>
        <v>0.67200000000000004</v>
      </c>
    </row>
    <row r="441" spans="1:26" ht="15" x14ac:dyDescent="0.25">
      <c r="G441" s="81">
        <f>H437+H438+H439</f>
        <v>17.350000000000001</v>
      </c>
      <c r="H441" s="81"/>
      <c r="J441" s="81">
        <f>K437+K438+K439</f>
        <v>115.44</v>
      </c>
      <c r="K441" s="81"/>
      <c r="L441" s="45">
        <f>Source!U277</f>
        <v>0.67200000000000004</v>
      </c>
      <c r="O441" s="28">
        <f>G441</f>
        <v>17.350000000000001</v>
      </c>
      <c r="P441" s="28">
        <f>J441</f>
        <v>115.44</v>
      </c>
      <c r="Q441" s="28">
        <f>L441</f>
        <v>0.67200000000000004</v>
      </c>
      <c r="W441">
        <f>IF(Source!BI277&lt;=1,H437+H438+H439, 0)</f>
        <v>0</v>
      </c>
      <c r="X441">
        <f>IF(Source!BI277=2,H437+H438+H439, 0)</f>
        <v>17.350000000000001</v>
      </c>
      <c r="Y441">
        <f>IF(Source!BI277=3,H437+H438+H439, 0)</f>
        <v>0</v>
      </c>
      <c r="Z441">
        <f>IF(Source!BI277=4,H437+H438+H439, 0)</f>
        <v>0</v>
      </c>
    </row>
    <row r="442" spans="1:26" ht="28.5" x14ac:dyDescent="0.2">
      <c r="A442" s="50" t="str">
        <f>Source!E279</f>
        <v>41</v>
      </c>
      <c r="B442" s="51" t="str">
        <f>Source!F279</f>
        <v>м08-02-370-02</v>
      </c>
      <c r="C442" s="51" t="str">
        <f>Source!G279</f>
        <v>Демонтаж:Щиток до трех групп, устанавливаемый в нише цоколя</v>
      </c>
      <c r="D442" s="32" t="str">
        <f>Source!H279</f>
        <v>ШТ</v>
      </c>
      <c r="E442" s="13">
        <f>Source!I279</f>
        <v>2</v>
      </c>
      <c r="F442" s="33">
        <f>Source!AL279+Source!AM279+Source!AO279</f>
        <v>33.42</v>
      </c>
      <c r="G442" s="34"/>
      <c r="H442" s="35"/>
      <c r="I442" s="34" t="str">
        <f>Source!BO279</f>
        <v/>
      </c>
      <c r="J442" s="34"/>
      <c r="K442" s="35"/>
      <c r="L442" s="36"/>
      <c r="S442">
        <f>ROUND((Source!FX279/100)*((ROUND(Source!AF279*Source!I279, 2)+ROUND(Source!AE279*Source!I279, 2))), 2)</f>
        <v>6.82</v>
      </c>
      <c r="T442">
        <f>Source!X279</f>
        <v>45.4</v>
      </c>
      <c r="U442">
        <f>ROUND((Source!FY279/100)*((ROUND(Source!AF279*Source!I279, 2)+ROUND(Source!AE279*Source!I279, 2))), 2)</f>
        <v>4.67</v>
      </c>
      <c r="V442">
        <f>Source!Y279</f>
        <v>31.06</v>
      </c>
    </row>
    <row r="443" spans="1:26" ht="14.25" x14ac:dyDescent="0.2">
      <c r="A443" s="50"/>
      <c r="B443" s="51"/>
      <c r="C443" s="51" t="s">
        <v>1182</v>
      </c>
      <c r="D443" s="32"/>
      <c r="E443" s="13"/>
      <c r="F443" s="33">
        <f>Source!AO279</f>
        <v>9.4499999999999993</v>
      </c>
      <c r="G443" s="34" t="str">
        <f>Source!DG279</f>
        <v>)*0,3</v>
      </c>
      <c r="H443" s="35">
        <f>ROUND(Source!AF279*Source!I279, 2)</f>
        <v>5.67</v>
      </c>
      <c r="I443" s="34"/>
      <c r="J443" s="34">
        <f>IF(Source!BA279&lt;&gt; 0, Source!BA279, 1)</f>
        <v>6.66</v>
      </c>
      <c r="K443" s="35">
        <f>Source!S279</f>
        <v>37.76</v>
      </c>
      <c r="L443" s="36"/>
      <c r="R443">
        <f>H443</f>
        <v>5.67</v>
      </c>
    </row>
    <row r="444" spans="1:26" ht="14.25" x14ac:dyDescent="0.2">
      <c r="A444" s="50"/>
      <c r="B444" s="51"/>
      <c r="C444" s="51" t="s">
        <v>318</v>
      </c>
      <c r="D444" s="32"/>
      <c r="E444" s="13"/>
      <c r="F444" s="33">
        <f>Source!AM279</f>
        <v>17.77</v>
      </c>
      <c r="G444" s="34" t="str">
        <f>Source!DE279</f>
        <v>)*0,3</v>
      </c>
      <c r="H444" s="35">
        <f>ROUND(Source!AD279*Source!I279, 2)</f>
        <v>10.66</v>
      </c>
      <c r="I444" s="34"/>
      <c r="J444" s="34">
        <f>IF(Source!BB279&lt;&gt; 0, Source!BB279, 1)</f>
        <v>6.66</v>
      </c>
      <c r="K444" s="35">
        <f>Source!Q279</f>
        <v>71.010000000000005</v>
      </c>
      <c r="L444" s="36"/>
    </row>
    <row r="445" spans="1:26" ht="14.25" x14ac:dyDescent="0.2">
      <c r="A445" s="50"/>
      <c r="B445" s="51"/>
      <c r="C445" s="51" t="s">
        <v>1183</v>
      </c>
      <c r="D445" s="32"/>
      <c r="E445" s="13"/>
      <c r="F445" s="33">
        <f>Source!AN279</f>
        <v>2.5099999999999998</v>
      </c>
      <c r="G445" s="34" t="str">
        <f>Source!DF279</f>
        <v>)*0,3</v>
      </c>
      <c r="H445" s="37">
        <f>ROUND(Source!AE279*Source!I279, 2)</f>
        <v>1.51</v>
      </c>
      <c r="I445" s="34"/>
      <c r="J445" s="34">
        <f>IF(Source!BS279&lt;&gt; 0, Source!BS279, 1)</f>
        <v>6.66</v>
      </c>
      <c r="K445" s="37">
        <f>Source!R279</f>
        <v>10.029999999999999</v>
      </c>
      <c r="L445" s="36"/>
      <c r="R445">
        <f>H445</f>
        <v>1.51</v>
      </c>
    </row>
    <row r="446" spans="1:26" ht="14.25" x14ac:dyDescent="0.2">
      <c r="A446" s="50"/>
      <c r="B446" s="51"/>
      <c r="C446" s="51" t="s">
        <v>1184</v>
      </c>
      <c r="D446" s="32" t="s">
        <v>1185</v>
      </c>
      <c r="E446" s="13">
        <f>Source!BZ279</f>
        <v>95</v>
      </c>
      <c r="F446" s="54"/>
      <c r="G446" s="34"/>
      <c r="H446" s="35">
        <f>SUM(S442:S448)</f>
        <v>6.82</v>
      </c>
      <c r="I446" s="38"/>
      <c r="J446" s="30">
        <f>Source!AT279</f>
        <v>95</v>
      </c>
      <c r="K446" s="35">
        <f>SUM(T442:T448)</f>
        <v>45.4</v>
      </c>
      <c r="L446" s="36"/>
    </row>
    <row r="447" spans="1:26" ht="14.25" x14ac:dyDescent="0.2">
      <c r="A447" s="50"/>
      <c r="B447" s="51"/>
      <c r="C447" s="51" t="s">
        <v>1186</v>
      </c>
      <c r="D447" s="32" t="s">
        <v>1185</v>
      </c>
      <c r="E447" s="13">
        <f>Source!CA279</f>
        <v>65</v>
      </c>
      <c r="F447" s="54"/>
      <c r="G447" s="34"/>
      <c r="H447" s="35">
        <f>SUM(U442:U448)</f>
        <v>4.67</v>
      </c>
      <c r="I447" s="38"/>
      <c r="J447" s="30">
        <f>Source!AU279</f>
        <v>65</v>
      </c>
      <c r="K447" s="35">
        <f>SUM(V442:V448)</f>
        <v>31.06</v>
      </c>
      <c r="L447" s="36"/>
    </row>
    <row r="448" spans="1:26" ht="14.25" x14ac:dyDescent="0.2">
      <c r="A448" s="52"/>
      <c r="B448" s="53"/>
      <c r="C448" s="53" t="s">
        <v>1187</v>
      </c>
      <c r="D448" s="39" t="s">
        <v>1188</v>
      </c>
      <c r="E448" s="40">
        <f>Source!AQ279</f>
        <v>0.9</v>
      </c>
      <c r="F448" s="41"/>
      <c r="G448" s="42" t="str">
        <f>Source!DI279</f>
        <v>)*0,3</v>
      </c>
      <c r="H448" s="43"/>
      <c r="I448" s="42"/>
      <c r="J448" s="42"/>
      <c r="K448" s="43"/>
      <c r="L448" s="44">
        <f>Source!U279</f>
        <v>0.54</v>
      </c>
    </row>
    <row r="449" spans="1:26" ht="15" x14ac:dyDescent="0.25">
      <c r="G449" s="81">
        <f>H443+H444+H446+H447</f>
        <v>27.82</v>
      </c>
      <c r="H449" s="81"/>
      <c r="J449" s="81">
        <f>K443+K444+K446+K447</f>
        <v>185.23000000000002</v>
      </c>
      <c r="K449" s="81"/>
      <c r="L449" s="45">
        <f>Source!U279</f>
        <v>0.54</v>
      </c>
      <c r="O449" s="28">
        <f>G449</f>
        <v>27.82</v>
      </c>
      <c r="P449" s="28">
        <f>J449</f>
        <v>185.23000000000002</v>
      </c>
      <c r="Q449" s="28">
        <f>L449</f>
        <v>0.54</v>
      </c>
      <c r="W449">
        <f>IF(Source!BI279&lt;=1,H443+H444+H446+H447, 0)</f>
        <v>0</v>
      </c>
      <c r="X449">
        <f>IF(Source!BI279=2,H443+H444+H446+H447, 0)</f>
        <v>27.82</v>
      </c>
      <c r="Y449">
        <f>IF(Source!BI279=3,H443+H444+H446+H447, 0)</f>
        <v>0</v>
      </c>
      <c r="Z449">
        <f>IF(Source!BI279=4,H443+H444+H446+H447, 0)</f>
        <v>0</v>
      </c>
    </row>
    <row r="450" spans="1:26" ht="57" x14ac:dyDescent="0.2">
      <c r="A450" s="50" t="str">
        <f>Source!E281</f>
        <v>42</v>
      </c>
      <c r="B450" s="51" t="str">
        <f>Source!F281</f>
        <v>м08-03-526-01</v>
      </c>
      <c r="C450" s="51" t="str">
        <f>Source!G281</f>
        <v>Демонтаж:Автомат одно-, двух-, трехполюсный, устанавливаемый на конструкции на стене или колонне, на ток до 25 А</v>
      </c>
      <c r="D450" s="32" t="str">
        <f>Source!H281</f>
        <v>ШТ</v>
      </c>
      <c r="E450" s="13">
        <f>Source!I281</f>
        <v>24</v>
      </c>
      <c r="F450" s="33">
        <f>Source!AL281+Source!AM281+Source!AO281</f>
        <v>35.980000000000004</v>
      </c>
      <c r="G450" s="34"/>
      <c r="H450" s="35"/>
      <c r="I450" s="34" t="str">
        <f>Source!BO281</f>
        <v/>
      </c>
      <c r="J450" s="34"/>
      <c r="K450" s="35"/>
      <c r="L450" s="36"/>
      <c r="S450">
        <f>ROUND((Source!FX281/100)*((ROUND(Source!AF281*Source!I281, 2)+ROUND(Source!AE281*Source!I281, 2))), 2)</f>
        <v>101.51</v>
      </c>
      <c r="T450">
        <f>Source!X281</f>
        <v>676.03</v>
      </c>
      <c r="U450">
        <f>ROUND((Source!FY281/100)*((ROUND(Source!AF281*Source!I281, 2)+ROUND(Source!AE281*Source!I281, 2))), 2)</f>
        <v>69.45</v>
      </c>
      <c r="V450">
        <f>Source!Y281</f>
        <v>462.55</v>
      </c>
    </row>
    <row r="451" spans="1:26" ht="14.25" x14ac:dyDescent="0.2">
      <c r="A451" s="50"/>
      <c r="B451" s="51"/>
      <c r="C451" s="51" t="s">
        <v>1182</v>
      </c>
      <c r="D451" s="32"/>
      <c r="E451" s="13"/>
      <c r="F451" s="33">
        <f>Source!AO281</f>
        <v>14.84</v>
      </c>
      <c r="G451" s="34" t="str">
        <f>Source!DG281</f>
        <v>)*0,3</v>
      </c>
      <c r="H451" s="35">
        <f>ROUND(Source!AF281*Source!I281, 2)</f>
        <v>106.85</v>
      </c>
      <c r="I451" s="34"/>
      <c r="J451" s="34">
        <f>IF(Source!BA281&lt;&gt; 0, Source!BA281, 1)</f>
        <v>6.66</v>
      </c>
      <c r="K451" s="35">
        <f>Source!S281</f>
        <v>711.61</v>
      </c>
      <c r="L451" s="36"/>
      <c r="R451">
        <f>H451</f>
        <v>106.85</v>
      </c>
    </row>
    <row r="452" spans="1:26" ht="14.25" x14ac:dyDescent="0.2">
      <c r="A452" s="50"/>
      <c r="B452" s="51"/>
      <c r="C452" s="51" t="s">
        <v>318</v>
      </c>
      <c r="D452" s="32"/>
      <c r="E452" s="13"/>
      <c r="F452" s="33">
        <f>Source!AM281</f>
        <v>1.05</v>
      </c>
      <c r="G452" s="34" t="str">
        <f>Source!DE281</f>
        <v>)*0,3</v>
      </c>
      <c r="H452" s="35">
        <f>ROUND(Source!AD281*Source!I281, 2)</f>
        <v>7.56</v>
      </c>
      <c r="I452" s="34"/>
      <c r="J452" s="34">
        <f>IF(Source!BB281&lt;&gt; 0, Source!BB281, 1)</f>
        <v>6.66</v>
      </c>
      <c r="K452" s="35">
        <f>Source!Q281</f>
        <v>50.35</v>
      </c>
      <c r="L452" s="36"/>
    </row>
    <row r="453" spans="1:26" ht="14.25" x14ac:dyDescent="0.2">
      <c r="A453" s="50"/>
      <c r="B453" s="51"/>
      <c r="C453" s="51" t="s">
        <v>1184</v>
      </c>
      <c r="D453" s="32" t="s">
        <v>1185</v>
      </c>
      <c r="E453" s="13">
        <f>Source!BZ281</f>
        <v>95</v>
      </c>
      <c r="F453" s="54"/>
      <c r="G453" s="34"/>
      <c r="H453" s="35">
        <f>SUM(S450:S455)</f>
        <v>101.51</v>
      </c>
      <c r="I453" s="38"/>
      <c r="J453" s="30">
        <f>Source!AT281</f>
        <v>95</v>
      </c>
      <c r="K453" s="35">
        <f>SUM(T450:T455)</f>
        <v>676.03</v>
      </c>
      <c r="L453" s="36"/>
    </row>
    <row r="454" spans="1:26" ht="14.25" x14ac:dyDescent="0.2">
      <c r="A454" s="50"/>
      <c r="B454" s="51"/>
      <c r="C454" s="51" t="s">
        <v>1186</v>
      </c>
      <c r="D454" s="32" t="s">
        <v>1185</v>
      </c>
      <c r="E454" s="13">
        <f>Source!CA281</f>
        <v>65</v>
      </c>
      <c r="F454" s="54"/>
      <c r="G454" s="34"/>
      <c r="H454" s="35">
        <f>SUM(U450:U455)</f>
        <v>69.45</v>
      </c>
      <c r="I454" s="38"/>
      <c r="J454" s="30">
        <f>Source!AU281</f>
        <v>65</v>
      </c>
      <c r="K454" s="35">
        <f>SUM(V450:V455)</f>
        <v>462.55</v>
      </c>
      <c r="L454" s="36"/>
    </row>
    <row r="455" spans="1:26" ht="14.25" x14ac:dyDescent="0.2">
      <c r="A455" s="52"/>
      <c r="B455" s="53"/>
      <c r="C455" s="53" t="s">
        <v>1187</v>
      </c>
      <c r="D455" s="39" t="s">
        <v>1188</v>
      </c>
      <c r="E455" s="40">
        <f>Source!AQ281</f>
        <v>1.56</v>
      </c>
      <c r="F455" s="41"/>
      <c r="G455" s="42" t="str">
        <f>Source!DI281</f>
        <v>)*0,3</v>
      </c>
      <c r="H455" s="43"/>
      <c r="I455" s="42"/>
      <c r="J455" s="42"/>
      <c r="K455" s="43"/>
      <c r="L455" s="44">
        <f>Source!U281</f>
        <v>11.231999999999999</v>
      </c>
    </row>
    <row r="456" spans="1:26" ht="15" x14ac:dyDescent="0.25">
      <c r="G456" s="81">
        <f>H451+H452+H453+H454</f>
        <v>285.37</v>
      </c>
      <c r="H456" s="81"/>
      <c r="J456" s="81">
        <f>K451+K452+K453+K454</f>
        <v>1900.54</v>
      </c>
      <c r="K456" s="81"/>
      <c r="L456" s="45">
        <f>Source!U281</f>
        <v>11.231999999999999</v>
      </c>
      <c r="O456" s="28">
        <f>G456</f>
        <v>285.37</v>
      </c>
      <c r="P456" s="28">
        <f>J456</f>
        <v>1900.54</v>
      </c>
      <c r="Q456" s="28">
        <f>L456</f>
        <v>11.231999999999999</v>
      </c>
      <c r="W456">
        <f>IF(Source!BI281&lt;=1,H451+H452+H453+H454, 0)</f>
        <v>0</v>
      </c>
      <c r="X456">
        <f>IF(Source!BI281=2,H451+H452+H453+H454, 0)</f>
        <v>285.37</v>
      </c>
      <c r="Y456">
        <f>IF(Source!BI281=3,H451+H452+H453+H454, 0)</f>
        <v>0</v>
      </c>
      <c r="Z456">
        <f>IF(Source!BI281=4,H451+H452+H453+H454, 0)</f>
        <v>0</v>
      </c>
    </row>
    <row r="457" spans="1:26" ht="28.5" x14ac:dyDescent="0.2">
      <c r="A457" s="50" t="str">
        <f>Source!E283</f>
        <v>43</v>
      </c>
      <c r="B457" s="51" t="str">
        <f>Source!F283</f>
        <v>м08-02-370-02</v>
      </c>
      <c r="C457" s="51" t="str">
        <f>Source!G283</f>
        <v>Щиток до трех групп, устанавливаемый в нише цоколя</v>
      </c>
      <c r="D457" s="32" t="str">
        <f>Source!H283</f>
        <v>ШТ</v>
      </c>
      <c r="E457" s="13">
        <f>Source!I283</f>
        <v>2</v>
      </c>
      <c r="F457" s="33">
        <f>Source!AL283+Source!AM283+Source!AO283</f>
        <v>33.42</v>
      </c>
      <c r="G457" s="34"/>
      <c r="H457" s="35"/>
      <c r="I457" s="34" t="str">
        <f>Source!BO283</f>
        <v/>
      </c>
      <c r="J457" s="34"/>
      <c r="K457" s="35"/>
      <c r="L457" s="36"/>
      <c r="S457">
        <f>ROUND((Source!FX283/100)*((ROUND(Source!AF283*Source!I283, 2)+ROUND(Source!AE283*Source!I283, 2))), 2)</f>
        <v>22.72</v>
      </c>
      <c r="T457">
        <f>Source!X283</f>
        <v>151.34</v>
      </c>
      <c r="U457">
        <f>ROUND((Source!FY283/100)*((ROUND(Source!AF283*Source!I283, 2)+ROUND(Source!AE283*Source!I283, 2))), 2)</f>
        <v>15.55</v>
      </c>
      <c r="V457">
        <f>Source!Y283</f>
        <v>103.55</v>
      </c>
    </row>
    <row r="458" spans="1:26" ht="14.25" x14ac:dyDescent="0.2">
      <c r="A458" s="50"/>
      <c r="B458" s="51"/>
      <c r="C458" s="51" t="s">
        <v>1182</v>
      </c>
      <c r="D458" s="32"/>
      <c r="E458" s="13"/>
      <c r="F458" s="33">
        <f>Source!AO283</f>
        <v>9.4499999999999993</v>
      </c>
      <c r="G458" s="34" t="str">
        <f>Source!DG283</f>
        <v/>
      </c>
      <c r="H458" s="35">
        <f>ROUND(Source!AF283*Source!I283, 2)</f>
        <v>18.899999999999999</v>
      </c>
      <c r="I458" s="34"/>
      <c r="J458" s="34">
        <f>IF(Source!BA283&lt;&gt; 0, Source!BA283, 1)</f>
        <v>6.66</v>
      </c>
      <c r="K458" s="35">
        <f>Source!S283</f>
        <v>125.87</v>
      </c>
      <c r="L458" s="36"/>
      <c r="R458">
        <f>H458</f>
        <v>18.899999999999999</v>
      </c>
    </row>
    <row r="459" spans="1:26" ht="14.25" x14ac:dyDescent="0.2">
      <c r="A459" s="50"/>
      <c r="B459" s="51"/>
      <c r="C459" s="51" t="s">
        <v>318</v>
      </c>
      <c r="D459" s="32"/>
      <c r="E459" s="13"/>
      <c r="F459" s="33">
        <f>Source!AM283</f>
        <v>17.77</v>
      </c>
      <c r="G459" s="34" t="str">
        <f>Source!DE283</f>
        <v/>
      </c>
      <c r="H459" s="35">
        <f>ROUND(Source!AD283*Source!I283, 2)</f>
        <v>35.54</v>
      </c>
      <c r="I459" s="34"/>
      <c r="J459" s="34">
        <f>IF(Source!BB283&lt;&gt; 0, Source!BB283, 1)</f>
        <v>6.66</v>
      </c>
      <c r="K459" s="35">
        <f>Source!Q283</f>
        <v>236.7</v>
      </c>
      <c r="L459" s="36"/>
    </row>
    <row r="460" spans="1:26" ht="14.25" x14ac:dyDescent="0.2">
      <c r="A460" s="50"/>
      <c r="B460" s="51"/>
      <c r="C460" s="51" t="s">
        <v>1183</v>
      </c>
      <c r="D460" s="32"/>
      <c r="E460" s="13"/>
      <c r="F460" s="33">
        <f>Source!AN283</f>
        <v>2.5099999999999998</v>
      </c>
      <c r="G460" s="34" t="str">
        <f>Source!DF283</f>
        <v/>
      </c>
      <c r="H460" s="37">
        <f>ROUND(Source!AE283*Source!I283, 2)</f>
        <v>5.0199999999999996</v>
      </c>
      <c r="I460" s="34"/>
      <c r="J460" s="34">
        <f>IF(Source!BS283&lt;&gt; 0, Source!BS283, 1)</f>
        <v>6.66</v>
      </c>
      <c r="K460" s="37">
        <f>Source!R283</f>
        <v>33.43</v>
      </c>
      <c r="L460" s="36"/>
      <c r="R460">
        <f>H460</f>
        <v>5.0199999999999996</v>
      </c>
    </row>
    <row r="461" spans="1:26" ht="14.25" x14ac:dyDescent="0.2">
      <c r="A461" s="50"/>
      <c r="B461" s="51"/>
      <c r="C461" s="51" t="s">
        <v>1189</v>
      </c>
      <c r="D461" s="32"/>
      <c r="E461" s="13"/>
      <c r="F461" s="33">
        <f>Source!AL283</f>
        <v>6.2</v>
      </c>
      <c r="G461" s="34" t="str">
        <f>Source!DD283</f>
        <v/>
      </c>
      <c r="H461" s="35">
        <f>ROUND(Source!AC283*Source!I283, 2)</f>
        <v>12.4</v>
      </c>
      <c r="I461" s="34"/>
      <c r="J461" s="34">
        <f>IF(Source!BC283&lt;&gt; 0, Source!BC283, 1)</f>
        <v>6.66</v>
      </c>
      <c r="K461" s="35">
        <f>Source!P283</f>
        <v>82.58</v>
      </c>
      <c r="L461" s="36"/>
    </row>
    <row r="462" spans="1:26" ht="14.25" x14ac:dyDescent="0.2">
      <c r="A462" s="50"/>
      <c r="B462" s="51"/>
      <c r="C462" s="51" t="s">
        <v>1184</v>
      </c>
      <c r="D462" s="32" t="s">
        <v>1185</v>
      </c>
      <c r="E462" s="13">
        <f>Source!BZ283</f>
        <v>95</v>
      </c>
      <c r="F462" s="54"/>
      <c r="G462" s="34"/>
      <c r="H462" s="35">
        <f>SUM(S457:S465)</f>
        <v>22.72</v>
      </c>
      <c r="I462" s="38"/>
      <c r="J462" s="30">
        <f>Source!AT283</f>
        <v>95</v>
      </c>
      <c r="K462" s="35">
        <f>SUM(T457:T465)</f>
        <v>151.34</v>
      </c>
      <c r="L462" s="36"/>
    </row>
    <row r="463" spans="1:26" ht="14.25" x14ac:dyDescent="0.2">
      <c r="A463" s="50"/>
      <c r="B463" s="51"/>
      <c r="C463" s="51" t="s">
        <v>1186</v>
      </c>
      <c r="D463" s="32" t="s">
        <v>1185</v>
      </c>
      <c r="E463" s="13">
        <f>Source!CA283</f>
        <v>65</v>
      </c>
      <c r="F463" s="54"/>
      <c r="G463" s="34"/>
      <c r="H463" s="35">
        <f>SUM(U457:U465)</f>
        <v>15.55</v>
      </c>
      <c r="I463" s="38"/>
      <c r="J463" s="30">
        <f>Source!AU283</f>
        <v>65</v>
      </c>
      <c r="K463" s="35">
        <f>SUM(V457:V465)</f>
        <v>103.55</v>
      </c>
      <c r="L463" s="36"/>
    </row>
    <row r="464" spans="1:26" ht="14.25" x14ac:dyDescent="0.2">
      <c r="A464" s="50"/>
      <c r="B464" s="51"/>
      <c r="C464" s="51" t="s">
        <v>1187</v>
      </c>
      <c r="D464" s="32" t="s">
        <v>1188</v>
      </c>
      <c r="E464" s="13">
        <f>Source!AQ283</f>
        <v>0.9</v>
      </c>
      <c r="F464" s="33"/>
      <c r="G464" s="34" t="str">
        <f>Source!DI283</f>
        <v/>
      </c>
      <c r="H464" s="35"/>
      <c r="I464" s="34"/>
      <c r="J464" s="34"/>
      <c r="K464" s="35"/>
      <c r="L464" s="46">
        <f>Source!U283</f>
        <v>1.8</v>
      </c>
    </row>
    <row r="465" spans="1:26" ht="28.5" x14ac:dyDescent="0.2">
      <c r="A465" s="52" t="str">
        <f>Source!E285</f>
        <v>43,1</v>
      </c>
      <c r="B465" s="53" t="str">
        <f>Source!F285</f>
        <v>62.1.02.16-0002</v>
      </c>
      <c r="C465" s="53" t="str">
        <f>Source!G285</f>
        <v>Щитки осветительные (согласно тех.заданию)</v>
      </c>
      <c r="D465" s="39" t="str">
        <f>Source!H285</f>
        <v>шт.</v>
      </c>
      <c r="E465" s="40">
        <f>Source!I285</f>
        <v>2</v>
      </c>
      <c r="F465" s="41">
        <f>Source!AL285+Source!AM285+Source!AO285</f>
        <v>405.67</v>
      </c>
      <c r="G465" s="48" t="s">
        <v>6</v>
      </c>
      <c r="H465" s="43">
        <f>ROUND(Source!AC285*Source!I285, 2)+ROUND(Source!AD285*Source!I285, 2)+ROUND(Source!AF285*Source!I285, 2)</f>
        <v>811.34</v>
      </c>
      <c r="I465" s="42"/>
      <c r="J465" s="42">
        <f>IF(Source!BC285&lt;&gt; 0, Source!BC285, 1)</f>
        <v>6.66</v>
      </c>
      <c r="K465" s="43">
        <f>Source!O285</f>
        <v>5403.52</v>
      </c>
      <c r="L465" s="49"/>
      <c r="S465">
        <f>ROUND((Source!FX285/100)*((ROUND(Source!AF285*Source!I285, 2)+ROUND(Source!AE285*Source!I285, 2))), 2)</f>
        <v>0</v>
      </c>
      <c r="T465">
        <f>Source!X285</f>
        <v>0</v>
      </c>
      <c r="U465">
        <f>ROUND((Source!FY285/100)*((ROUND(Source!AF285*Source!I285, 2)+ROUND(Source!AE285*Source!I285, 2))), 2)</f>
        <v>0</v>
      </c>
      <c r="V465">
        <f>Source!Y285</f>
        <v>0</v>
      </c>
      <c r="W465">
        <f>IF(Source!BI285&lt;=1,H465, 0)</f>
        <v>0</v>
      </c>
      <c r="X465">
        <f>IF(Source!BI285=2,H465, 0)</f>
        <v>811.34</v>
      </c>
      <c r="Y465">
        <f>IF(Source!BI285=3,H465, 0)</f>
        <v>0</v>
      </c>
      <c r="Z465">
        <f>IF(Source!BI285=4,H465, 0)</f>
        <v>0</v>
      </c>
    </row>
    <row r="466" spans="1:26" ht="15" x14ac:dyDescent="0.25">
      <c r="G466" s="81">
        <f>H458+H459+H461+H462+H463+SUM(H465:H465)</f>
        <v>916.45</v>
      </c>
      <c r="H466" s="81"/>
      <c r="J466" s="81">
        <f>K458+K459+K461+K462+K463+SUM(K465:K465)</f>
        <v>6103.56</v>
      </c>
      <c r="K466" s="81"/>
      <c r="L466" s="45">
        <f>Source!U283</f>
        <v>1.8</v>
      </c>
      <c r="O466" s="28">
        <f>G466</f>
        <v>916.45</v>
      </c>
      <c r="P466" s="28">
        <f>J466</f>
        <v>6103.56</v>
      </c>
      <c r="Q466" s="28">
        <f>L466</f>
        <v>1.8</v>
      </c>
      <c r="W466">
        <f>IF(Source!BI283&lt;=1,H458+H459+H461+H462+H463, 0)</f>
        <v>0</v>
      </c>
      <c r="X466">
        <f>IF(Source!BI283=2,H458+H459+H461+H462+H463, 0)</f>
        <v>105.11</v>
      </c>
      <c r="Y466">
        <f>IF(Source!BI283=3,H458+H459+H461+H462+H463, 0)</f>
        <v>0</v>
      </c>
      <c r="Z466">
        <f>IF(Source!BI283=4,H458+H459+H461+H462+H463, 0)</f>
        <v>0</v>
      </c>
    </row>
    <row r="467" spans="1:26" ht="42.75" x14ac:dyDescent="0.2">
      <c r="A467" s="50" t="str">
        <f>Source!E287</f>
        <v>44</v>
      </c>
      <c r="B467" s="51" t="str">
        <f>Source!F287</f>
        <v>м08-03-526-01</v>
      </c>
      <c r="C467" s="51" t="str">
        <f>Source!G287</f>
        <v>Автомат одно-, двух-, трехполюсный, устанавливаемый на конструкции на стене или колонне, на ток до 25 А</v>
      </c>
      <c r="D467" s="32" t="str">
        <f>Source!H287</f>
        <v>ШТ</v>
      </c>
      <c r="E467" s="13">
        <f>Source!I287</f>
        <v>23</v>
      </c>
      <c r="F467" s="33">
        <f>Source!AL287+Source!AM287+Source!AO287</f>
        <v>35.980000000000004</v>
      </c>
      <c r="G467" s="34"/>
      <c r="H467" s="35"/>
      <c r="I467" s="34" t="str">
        <f>Source!BO287</f>
        <v/>
      </c>
      <c r="J467" s="34"/>
      <c r="K467" s="35"/>
      <c r="L467" s="36"/>
      <c r="S467">
        <f>ROUND((Source!FX287/100)*((ROUND(Source!AF287*Source!I287, 2)+ROUND(Source!AE287*Source!I287, 2))), 2)</f>
        <v>324.25</v>
      </c>
      <c r="T467">
        <f>Source!X287</f>
        <v>2159.5300000000002</v>
      </c>
      <c r="U467">
        <f>ROUND((Source!FY287/100)*((ROUND(Source!AF287*Source!I287, 2)+ROUND(Source!AE287*Source!I287, 2))), 2)</f>
        <v>221.86</v>
      </c>
      <c r="V467">
        <f>Source!Y287</f>
        <v>1477.57</v>
      </c>
    </row>
    <row r="468" spans="1:26" ht="14.25" x14ac:dyDescent="0.2">
      <c r="A468" s="50"/>
      <c r="B468" s="51"/>
      <c r="C468" s="51" t="s">
        <v>1182</v>
      </c>
      <c r="D468" s="32"/>
      <c r="E468" s="13"/>
      <c r="F468" s="33">
        <f>Source!AO287</f>
        <v>14.84</v>
      </c>
      <c r="G468" s="34" t="str">
        <f>Source!DG287</f>
        <v/>
      </c>
      <c r="H468" s="35">
        <f>ROUND(Source!AF287*Source!I287, 2)</f>
        <v>341.32</v>
      </c>
      <c r="I468" s="34"/>
      <c r="J468" s="34">
        <f>IF(Source!BA287&lt;&gt; 0, Source!BA287, 1)</f>
        <v>6.66</v>
      </c>
      <c r="K468" s="35">
        <f>Source!S287</f>
        <v>2273.19</v>
      </c>
      <c r="L468" s="36"/>
      <c r="R468">
        <f>H468</f>
        <v>341.32</v>
      </c>
    </row>
    <row r="469" spans="1:26" ht="14.25" x14ac:dyDescent="0.2">
      <c r="A469" s="50"/>
      <c r="B469" s="51"/>
      <c r="C469" s="51" t="s">
        <v>318</v>
      </c>
      <c r="D469" s="32"/>
      <c r="E469" s="13"/>
      <c r="F469" s="33">
        <f>Source!AM287</f>
        <v>1.05</v>
      </c>
      <c r="G469" s="34" t="str">
        <f>Source!DE287</f>
        <v/>
      </c>
      <c r="H469" s="35">
        <f>ROUND(Source!AD287*Source!I287, 2)</f>
        <v>24.15</v>
      </c>
      <c r="I469" s="34"/>
      <c r="J469" s="34">
        <f>IF(Source!BB287&lt;&gt; 0, Source!BB287, 1)</f>
        <v>6.66</v>
      </c>
      <c r="K469" s="35">
        <f>Source!Q287</f>
        <v>160.84</v>
      </c>
      <c r="L469" s="36"/>
    </row>
    <row r="470" spans="1:26" ht="14.25" x14ac:dyDescent="0.2">
      <c r="A470" s="50"/>
      <c r="B470" s="51"/>
      <c r="C470" s="51" t="s">
        <v>1189</v>
      </c>
      <c r="D470" s="32"/>
      <c r="E470" s="13"/>
      <c r="F470" s="33">
        <f>Source!AL287</f>
        <v>20.09</v>
      </c>
      <c r="G470" s="34" t="str">
        <f>Source!DD287</f>
        <v/>
      </c>
      <c r="H470" s="35">
        <f>ROUND(Source!AC287*Source!I287, 2)</f>
        <v>462.07</v>
      </c>
      <c r="I470" s="34"/>
      <c r="J470" s="34">
        <f>IF(Source!BC287&lt;&gt; 0, Source!BC287, 1)</f>
        <v>6.66</v>
      </c>
      <c r="K470" s="35">
        <f>Source!P287</f>
        <v>3077.39</v>
      </c>
      <c r="L470" s="36"/>
    </row>
    <row r="471" spans="1:26" ht="14.25" x14ac:dyDescent="0.2">
      <c r="A471" s="50"/>
      <c r="B471" s="51"/>
      <c r="C471" s="51" t="s">
        <v>1184</v>
      </c>
      <c r="D471" s="32" t="s">
        <v>1185</v>
      </c>
      <c r="E471" s="13">
        <f>Source!BZ287</f>
        <v>95</v>
      </c>
      <c r="F471" s="54"/>
      <c r="G471" s="34"/>
      <c r="H471" s="35">
        <f>SUM(S467:S476)</f>
        <v>324.25</v>
      </c>
      <c r="I471" s="38"/>
      <c r="J471" s="30">
        <f>Source!AT287</f>
        <v>95</v>
      </c>
      <c r="K471" s="35">
        <f>SUM(T467:T476)</f>
        <v>2159.5300000000002</v>
      </c>
      <c r="L471" s="36"/>
    </row>
    <row r="472" spans="1:26" ht="14.25" x14ac:dyDescent="0.2">
      <c r="A472" s="50"/>
      <c r="B472" s="51"/>
      <c r="C472" s="51" t="s">
        <v>1186</v>
      </c>
      <c r="D472" s="32" t="s">
        <v>1185</v>
      </c>
      <c r="E472" s="13">
        <f>Source!CA287</f>
        <v>65</v>
      </c>
      <c r="F472" s="54"/>
      <c r="G472" s="34"/>
      <c r="H472" s="35">
        <f>SUM(U467:U476)</f>
        <v>221.86</v>
      </c>
      <c r="I472" s="38"/>
      <c r="J472" s="30">
        <f>Source!AU287</f>
        <v>65</v>
      </c>
      <c r="K472" s="35">
        <f>SUM(V467:V476)</f>
        <v>1477.57</v>
      </c>
      <c r="L472" s="36"/>
    </row>
    <row r="473" spans="1:26" ht="14.25" x14ac:dyDescent="0.2">
      <c r="A473" s="50"/>
      <c r="B473" s="51"/>
      <c r="C473" s="51" t="s">
        <v>1187</v>
      </c>
      <c r="D473" s="32" t="s">
        <v>1188</v>
      </c>
      <c r="E473" s="13">
        <f>Source!AQ287</f>
        <v>1.56</v>
      </c>
      <c r="F473" s="33"/>
      <c r="G473" s="34" t="str">
        <f>Source!DI287</f>
        <v/>
      </c>
      <c r="H473" s="35"/>
      <c r="I473" s="34"/>
      <c r="J473" s="34"/>
      <c r="K473" s="35"/>
      <c r="L473" s="46">
        <f>Source!U287</f>
        <v>35.880000000000003</v>
      </c>
    </row>
    <row r="474" spans="1:26" ht="28.5" x14ac:dyDescent="0.2">
      <c r="A474" s="50" t="str">
        <f>Source!E289</f>
        <v>44,1</v>
      </c>
      <c r="B474" s="51" t="str">
        <f>Source!F289</f>
        <v>62.1.01.09-0050</v>
      </c>
      <c r="C474" s="51" t="str">
        <f>Source!G289</f>
        <v>Выключатели автоматические «IEK» ВА 47-29 1Р 16А</v>
      </c>
      <c r="D474" s="32" t="str">
        <f>Source!H289</f>
        <v>шт.</v>
      </c>
      <c r="E474" s="13">
        <f>Source!I289</f>
        <v>2</v>
      </c>
      <c r="F474" s="33">
        <f>Source!AL289+Source!AM289+Source!AO289</f>
        <v>66.48</v>
      </c>
      <c r="G474" s="47" t="s">
        <v>6</v>
      </c>
      <c r="H474" s="35">
        <f>ROUND(Source!AC289*Source!I289, 2)+ROUND(Source!AD289*Source!I289, 2)+ROUND(Source!AF289*Source!I289, 2)</f>
        <v>132.96</v>
      </c>
      <c r="I474" s="34"/>
      <c r="J474" s="34">
        <f>IF(Source!BC289&lt;&gt; 0, Source!BC289, 1)</f>
        <v>6.66</v>
      </c>
      <c r="K474" s="35">
        <f>Source!O289</f>
        <v>885.51</v>
      </c>
      <c r="L474" s="36"/>
      <c r="S474">
        <f>ROUND((Source!FX289/100)*((ROUND(Source!AF289*Source!I289, 2)+ROUND(Source!AE289*Source!I289, 2))), 2)</f>
        <v>0</v>
      </c>
      <c r="T474">
        <f>Source!X289</f>
        <v>0</v>
      </c>
      <c r="U474">
        <f>ROUND((Source!FY289/100)*((ROUND(Source!AF289*Source!I289, 2)+ROUND(Source!AE289*Source!I289, 2))), 2)</f>
        <v>0</v>
      </c>
      <c r="V474">
        <f>Source!Y289</f>
        <v>0</v>
      </c>
      <c r="W474">
        <f>IF(Source!BI289&lt;=1,H474, 0)</f>
        <v>0</v>
      </c>
      <c r="X474">
        <f>IF(Source!BI289=2,H474, 0)</f>
        <v>132.96</v>
      </c>
      <c r="Y474">
        <f>IF(Source!BI289=3,H474, 0)</f>
        <v>0</v>
      </c>
      <c r="Z474">
        <f>IF(Source!BI289=4,H474, 0)</f>
        <v>0</v>
      </c>
    </row>
    <row r="475" spans="1:26" ht="28.5" x14ac:dyDescent="0.2">
      <c r="A475" s="50" t="str">
        <f>Source!E291</f>
        <v>44,2</v>
      </c>
      <c r="B475" s="51" t="str">
        <f>Source!F291</f>
        <v>62.1.01.09-0049</v>
      </c>
      <c r="C475" s="51" t="str">
        <f>Source!G291</f>
        <v>Выключатели автоматические «IEK» ВА 47-29 1Р 10А</v>
      </c>
      <c r="D475" s="32" t="str">
        <f>Source!H291</f>
        <v>шт.</v>
      </c>
      <c r="E475" s="13">
        <f>Source!I291</f>
        <v>4</v>
      </c>
      <c r="F475" s="33">
        <f>Source!AL291+Source!AM291+Source!AO291</f>
        <v>73.63</v>
      </c>
      <c r="G475" s="47" t="s">
        <v>6</v>
      </c>
      <c r="H475" s="35">
        <f>ROUND(Source!AC291*Source!I291, 2)+ROUND(Source!AD291*Source!I291, 2)+ROUND(Source!AF291*Source!I291, 2)</f>
        <v>294.52</v>
      </c>
      <c r="I475" s="34"/>
      <c r="J475" s="34">
        <f>IF(Source!BC291&lt;&gt; 0, Source!BC291, 1)</f>
        <v>6.66</v>
      </c>
      <c r="K475" s="35">
        <f>Source!O291</f>
        <v>1961.5</v>
      </c>
      <c r="L475" s="36"/>
      <c r="S475">
        <f>ROUND((Source!FX291/100)*((ROUND(Source!AF291*Source!I291, 2)+ROUND(Source!AE291*Source!I291, 2))), 2)</f>
        <v>0</v>
      </c>
      <c r="T475">
        <f>Source!X291</f>
        <v>0</v>
      </c>
      <c r="U475">
        <f>ROUND((Source!FY291/100)*((ROUND(Source!AF291*Source!I291, 2)+ROUND(Source!AE291*Source!I291, 2))), 2)</f>
        <v>0</v>
      </c>
      <c r="V475">
        <f>Source!Y291</f>
        <v>0</v>
      </c>
      <c r="W475">
        <f>IF(Source!BI291&lt;=1,H475, 0)</f>
        <v>0</v>
      </c>
      <c r="X475">
        <f>IF(Source!BI291=2,H475, 0)</f>
        <v>294.52</v>
      </c>
      <c r="Y475">
        <f>IF(Source!BI291=3,H475, 0)</f>
        <v>0</v>
      </c>
      <c r="Z475">
        <f>IF(Source!BI291=4,H475, 0)</f>
        <v>0</v>
      </c>
    </row>
    <row r="476" spans="1:26" ht="28.5" x14ac:dyDescent="0.2">
      <c r="A476" s="52" t="str">
        <f>Source!E293</f>
        <v>44,3</v>
      </c>
      <c r="B476" s="53" t="str">
        <f>Source!F293</f>
        <v>62.1.01.09-0051</v>
      </c>
      <c r="C476" s="53" t="str">
        <f>Source!G293</f>
        <v>Выключатели автоматические «IEK» ВА 47-29 1Р 25А</v>
      </c>
      <c r="D476" s="39" t="str">
        <f>Source!H293</f>
        <v>шт.</v>
      </c>
      <c r="E476" s="40">
        <f>Source!I293</f>
        <v>17</v>
      </c>
      <c r="F476" s="41">
        <f>Source!AL293+Source!AM293+Source!AO293</f>
        <v>73.290000000000006</v>
      </c>
      <c r="G476" s="48" t="s">
        <v>6</v>
      </c>
      <c r="H476" s="43">
        <f>ROUND(Source!AC293*Source!I293, 2)+ROUND(Source!AD293*Source!I293, 2)+ROUND(Source!AF293*Source!I293, 2)</f>
        <v>1245.93</v>
      </c>
      <c r="I476" s="42"/>
      <c r="J476" s="42">
        <f>IF(Source!BC293&lt;&gt; 0, Source!BC293, 1)</f>
        <v>6.66</v>
      </c>
      <c r="K476" s="43">
        <f>Source!O293</f>
        <v>8297.89</v>
      </c>
      <c r="L476" s="49"/>
      <c r="S476">
        <f>ROUND((Source!FX293/100)*((ROUND(Source!AF293*Source!I293, 2)+ROUND(Source!AE293*Source!I293, 2))), 2)</f>
        <v>0</v>
      </c>
      <c r="T476">
        <f>Source!X293</f>
        <v>0</v>
      </c>
      <c r="U476">
        <f>ROUND((Source!FY293/100)*((ROUND(Source!AF293*Source!I293, 2)+ROUND(Source!AE293*Source!I293, 2))), 2)</f>
        <v>0</v>
      </c>
      <c r="V476">
        <f>Source!Y293</f>
        <v>0</v>
      </c>
      <c r="W476">
        <f>IF(Source!BI293&lt;=1,H476, 0)</f>
        <v>0</v>
      </c>
      <c r="X476">
        <f>IF(Source!BI293=2,H476, 0)</f>
        <v>1245.93</v>
      </c>
      <c r="Y476">
        <f>IF(Source!BI293=3,H476, 0)</f>
        <v>0</v>
      </c>
      <c r="Z476">
        <f>IF(Source!BI293=4,H476, 0)</f>
        <v>0</v>
      </c>
    </row>
    <row r="477" spans="1:26" ht="15" x14ac:dyDescent="0.25">
      <c r="G477" s="81">
        <f>H468+H469+H470+H471+H472+SUM(H474:H476)</f>
        <v>3047.0600000000004</v>
      </c>
      <c r="H477" s="81"/>
      <c r="J477" s="81">
        <f>K468+K469+K470+K471+K472+SUM(K474:K476)</f>
        <v>20293.419999999998</v>
      </c>
      <c r="K477" s="81"/>
      <c r="L477" s="45">
        <f>Source!U287</f>
        <v>35.880000000000003</v>
      </c>
      <c r="O477" s="28">
        <f>G477</f>
        <v>3047.0600000000004</v>
      </c>
      <c r="P477" s="28">
        <f>J477</f>
        <v>20293.419999999998</v>
      </c>
      <c r="Q477" s="28">
        <f>L477</f>
        <v>35.880000000000003</v>
      </c>
      <c r="W477">
        <f>IF(Source!BI287&lt;=1,H468+H469+H470+H471+H472, 0)</f>
        <v>0</v>
      </c>
      <c r="X477">
        <f>IF(Source!BI287=2,H468+H469+H470+H471+H472, 0)</f>
        <v>1373.65</v>
      </c>
      <c r="Y477">
        <f>IF(Source!BI287=3,H468+H469+H470+H471+H472, 0)</f>
        <v>0</v>
      </c>
      <c r="Z477">
        <f>IF(Source!BI287=4,H468+H469+H470+H471+H472, 0)</f>
        <v>0</v>
      </c>
    </row>
    <row r="478" spans="1:26" ht="28.5" x14ac:dyDescent="0.2">
      <c r="A478" s="50" t="str">
        <f>Source!E295</f>
        <v>45</v>
      </c>
      <c r="B478" s="51" t="str">
        <f>Source!F295</f>
        <v>м08-03-575-01</v>
      </c>
      <c r="C478" s="51" t="str">
        <f>Source!G295</f>
        <v>Прибор или аппарат</v>
      </c>
      <c r="D478" s="32" t="str">
        <f>Source!H295</f>
        <v>ШТ</v>
      </c>
      <c r="E478" s="13">
        <f>Source!I295</f>
        <v>2</v>
      </c>
      <c r="F478" s="33">
        <f>Source!AL295+Source!AM295+Source!AO295</f>
        <v>11.51</v>
      </c>
      <c r="G478" s="34"/>
      <c r="H478" s="35"/>
      <c r="I478" s="34" t="str">
        <f>Source!BO295</f>
        <v/>
      </c>
      <c r="J478" s="34"/>
      <c r="K478" s="35"/>
      <c r="L478" s="36"/>
      <c r="S478">
        <f>ROUND((Source!FX295/100)*((ROUND(Source!AF295*Source!I295, 2)+ROUND(Source!AE295*Source!I295, 2))), 2)</f>
        <v>21.11</v>
      </c>
      <c r="T478">
        <f>Source!X295</f>
        <v>140.59</v>
      </c>
      <c r="U478">
        <f>ROUND((Source!FY295/100)*((ROUND(Source!AF295*Source!I295, 2)+ROUND(Source!AE295*Source!I295, 2))), 2)</f>
        <v>14.44</v>
      </c>
      <c r="V478">
        <f>Source!Y295</f>
        <v>96.19</v>
      </c>
    </row>
    <row r="479" spans="1:26" ht="14.25" x14ac:dyDescent="0.2">
      <c r="A479" s="50"/>
      <c r="B479" s="51"/>
      <c r="C479" s="51" t="s">
        <v>1182</v>
      </c>
      <c r="D479" s="32"/>
      <c r="E479" s="13"/>
      <c r="F479" s="33">
        <f>Source!AO295</f>
        <v>11.11</v>
      </c>
      <c r="G479" s="34" t="str">
        <f>Source!DG295</f>
        <v/>
      </c>
      <c r="H479" s="35">
        <f>ROUND(Source!AF295*Source!I295, 2)</f>
        <v>22.22</v>
      </c>
      <c r="I479" s="34"/>
      <c r="J479" s="34">
        <f>IF(Source!BA295&lt;&gt; 0, Source!BA295, 1)</f>
        <v>6.66</v>
      </c>
      <c r="K479" s="35">
        <f>Source!S295</f>
        <v>147.99</v>
      </c>
      <c r="L479" s="36"/>
      <c r="R479">
        <f>H479</f>
        <v>22.22</v>
      </c>
    </row>
    <row r="480" spans="1:26" ht="14.25" x14ac:dyDescent="0.2">
      <c r="A480" s="50"/>
      <c r="B480" s="51"/>
      <c r="C480" s="51" t="s">
        <v>1189</v>
      </c>
      <c r="D480" s="32"/>
      <c r="E480" s="13"/>
      <c r="F480" s="33">
        <f>Source!AL295</f>
        <v>0.4</v>
      </c>
      <c r="G480" s="34" t="str">
        <f>Source!DD295</f>
        <v/>
      </c>
      <c r="H480" s="35">
        <f>ROUND(Source!AC295*Source!I295, 2)</f>
        <v>0.8</v>
      </c>
      <c r="I480" s="34"/>
      <c r="J480" s="34">
        <f>IF(Source!BC295&lt;&gt; 0, Source!BC295, 1)</f>
        <v>6.66</v>
      </c>
      <c r="K480" s="35">
        <f>Source!P295</f>
        <v>5.33</v>
      </c>
      <c r="L480" s="36"/>
    </row>
    <row r="481" spans="1:26" ht="14.25" x14ac:dyDescent="0.2">
      <c r="A481" s="50"/>
      <c r="B481" s="51"/>
      <c r="C481" s="51" t="s">
        <v>1184</v>
      </c>
      <c r="D481" s="32" t="s">
        <v>1185</v>
      </c>
      <c r="E481" s="13">
        <f>Source!BZ295</f>
        <v>95</v>
      </c>
      <c r="F481" s="54"/>
      <c r="G481" s="34"/>
      <c r="H481" s="35">
        <f>SUM(S478:S484)</f>
        <v>21.11</v>
      </c>
      <c r="I481" s="38"/>
      <c r="J481" s="30">
        <f>Source!AT295</f>
        <v>95</v>
      </c>
      <c r="K481" s="35">
        <f>SUM(T478:T484)</f>
        <v>140.59</v>
      </c>
      <c r="L481" s="36"/>
    </row>
    <row r="482" spans="1:26" ht="14.25" x14ac:dyDescent="0.2">
      <c r="A482" s="50"/>
      <c r="B482" s="51"/>
      <c r="C482" s="51" t="s">
        <v>1186</v>
      </c>
      <c r="D482" s="32" t="s">
        <v>1185</v>
      </c>
      <c r="E482" s="13">
        <f>Source!CA295</f>
        <v>65</v>
      </c>
      <c r="F482" s="54"/>
      <c r="G482" s="34"/>
      <c r="H482" s="35">
        <f>SUM(U478:U484)</f>
        <v>14.44</v>
      </c>
      <c r="I482" s="38"/>
      <c r="J482" s="30">
        <f>Source!AU295</f>
        <v>65</v>
      </c>
      <c r="K482" s="35">
        <f>SUM(V478:V484)</f>
        <v>96.19</v>
      </c>
      <c r="L482" s="36"/>
    </row>
    <row r="483" spans="1:26" ht="14.25" x14ac:dyDescent="0.2">
      <c r="A483" s="50"/>
      <c r="B483" s="51"/>
      <c r="C483" s="51" t="s">
        <v>1187</v>
      </c>
      <c r="D483" s="32" t="s">
        <v>1188</v>
      </c>
      <c r="E483" s="13">
        <f>Source!AQ295</f>
        <v>1.1200000000000001</v>
      </c>
      <c r="F483" s="33"/>
      <c r="G483" s="34" t="str">
        <f>Source!DI295</f>
        <v/>
      </c>
      <c r="H483" s="35"/>
      <c r="I483" s="34"/>
      <c r="J483" s="34"/>
      <c r="K483" s="35"/>
      <c r="L483" s="46">
        <f>Source!U295</f>
        <v>2.2400000000000002</v>
      </c>
    </row>
    <row r="484" spans="1:26" ht="28.5" x14ac:dyDescent="0.2">
      <c r="A484" s="52" t="str">
        <f>Source!E297</f>
        <v>45,1</v>
      </c>
      <c r="B484" s="53" t="str">
        <f>Source!F297</f>
        <v>62.1.01.09-0069</v>
      </c>
      <c r="C484" s="53" t="str">
        <f>Source!G297</f>
        <v>Выключатели автоматические «IEK» DF 47-29t 3Р 40А</v>
      </c>
      <c r="D484" s="39" t="str">
        <f>Source!H297</f>
        <v>шт.</v>
      </c>
      <c r="E484" s="40">
        <f>Source!I297</f>
        <v>2</v>
      </c>
      <c r="F484" s="41">
        <f>Source!AL297+Source!AM297+Source!AO297</f>
        <v>347.49</v>
      </c>
      <c r="G484" s="48" t="s">
        <v>6</v>
      </c>
      <c r="H484" s="43">
        <f>ROUND(Source!AC297*Source!I297, 2)+ROUND(Source!AD297*Source!I297, 2)+ROUND(Source!AF297*Source!I297, 2)</f>
        <v>694.98</v>
      </c>
      <c r="I484" s="42"/>
      <c r="J484" s="42">
        <f>IF(Source!BC297&lt;&gt; 0, Source!BC297, 1)</f>
        <v>6.66</v>
      </c>
      <c r="K484" s="43">
        <f>Source!O297</f>
        <v>4628.57</v>
      </c>
      <c r="L484" s="49"/>
      <c r="S484">
        <f>ROUND((Source!FX297/100)*((ROUND(Source!AF297*Source!I297, 2)+ROUND(Source!AE297*Source!I297, 2))), 2)</f>
        <v>0</v>
      </c>
      <c r="T484">
        <f>Source!X297</f>
        <v>0</v>
      </c>
      <c r="U484">
        <f>ROUND((Source!FY297/100)*((ROUND(Source!AF297*Source!I297, 2)+ROUND(Source!AE297*Source!I297, 2))), 2)</f>
        <v>0</v>
      </c>
      <c r="V484">
        <f>Source!Y297</f>
        <v>0</v>
      </c>
      <c r="W484">
        <f>IF(Source!BI297&lt;=1,H484, 0)</f>
        <v>0</v>
      </c>
      <c r="X484">
        <f>IF(Source!BI297=2,H484, 0)</f>
        <v>694.98</v>
      </c>
      <c r="Y484">
        <f>IF(Source!BI297=3,H484, 0)</f>
        <v>0</v>
      </c>
      <c r="Z484">
        <f>IF(Source!BI297=4,H484, 0)</f>
        <v>0</v>
      </c>
    </row>
    <row r="485" spans="1:26" ht="15" x14ac:dyDescent="0.25">
      <c r="G485" s="81">
        <f>H479+H480+H481+H482+SUM(H484:H484)</f>
        <v>753.55</v>
      </c>
      <c r="H485" s="81"/>
      <c r="J485" s="81">
        <f>K479+K480+K481+K482+SUM(K484:K484)</f>
        <v>5018.67</v>
      </c>
      <c r="K485" s="81"/>
      <c r="L485" s="45">
        <f>Source!U295</f>
        <v>2.2400000000000002</v>
      </c>
      <c r="O485" s="28">
        <f>G485</f>
        <v>753.55</v>
      </c>
      <c r="P485" s="28">
        <f>J485</f>
        <v>5018.67</v>
      </c>
      <c r="Q485" s="28">
        <f>L485</f>
        <v>2.2400000000000002</v>
      </c>
      <c r="W485">
        <f>IF(Source!BI295&lt;=1,H479+H480+H481+H482, 0)</f>
        <v>0</v>
      </c>
      <c r="X485">
        <f>IF(Source!BI295=2,H479+H480+H481+H482, 0)</f>
        <v>58.569999999999993</v>
      </c>
      <c r="Y485">
        <f>IF(Source!BI295=3,H479+H480+H481+H482, 0)</f>
        <v>0</v>
      </c>
      <c r="Z485">
        <f>IF(Source!BI295=4,H479+H480+H481+H482, 0)</f>
        <v>0</v>
      </c>
    </row>
    <row r="486" spans="1:26" ht="57" x14ac:dyDescent="0.2">
      <c r="A486" s="50" t="str">
        <f>Source!E299</f>
        <v>46</v>
      </c>
      <c r="B486" s="51" t="str">
        <f>Source!F299</f>
        <v>м08-03-574-02</v>
      </c>
      <c r="C486" s="51" t="str">
        <f>Source!G299</f>
        <v>Разводка по устройствам и подключение жил кабелей или проводов сечением до 16 мм2 (согласно тех.заданию)</v>
      </c>
      <c r="D486" s="32" t="str">
        <f>Source!H299</f>
        <v>100 ШТ</v>
      </c>
      <c r="E486" s="13">
        <f>Source!I299</f>
        <v>1.5</v>
      </c>
      <c r="F486" s="33">
        <f>Source!AL299+Source!AM299+Source!AO299</f>
        <v>487.83000000000004</v>
      </c>
      <c r="G486" s="34"/>
      <c r="H486" s="35"/>
      <c r="I486" s="34" t="str">
        <f>Source!BO299</f>
        <v/>
      </c>
      <c r="J486" s="34"/>
      <c r="K486" s="35"/>
      <c r="L486" s="36"/>
      <c r="S486">
        <f>ROUND((Source!FX299/100)*((ROUND(Source!AF299*Source!I299, 2)+ROUND(Source!AE299*Source!I299, 2))), 2)</f>
        <v>490.88</v>
      </c>
      <c r="T486">
        <f>Source!X299</f>
        <v>3269.29</v>
      </c>
      <c r="U486">
        <f>ROUND((Source!FY299/100)*((ROUND(Source!AF299*Source!I299, 2)+ROUND(Source!AE299*Source!I299, 2))), 2)</f>
        <v>335.87</v>
      </c>
      <c r="V486">
        <f>Source!Y299</f>
        <v>2236.88</v>
      </c>
    </row>
    <row r="487" spans="1:26" x14ac:dyDescent="0.2">
      <c r="C487" s="27" t="str">
        <f>"Объем: "&amp;Source!I299&amp;"=150/"&amp;"100"</f>
        <v>Объем: 1,5=150/100</v>
      </c>
    </row>
    <row r="488" spans="1:26" ht="14.25" x14ac:dyDescent="0.2">
      <c r="A488" s="50"/>
      <c r="B488" s="51"/>
      <c r="C488" s="51" t="s">
        <v>1182</v>
      </c>
      <c r="D488" s="32"/>
      <c r="E488" s="13"/>
      <c r="F488" s="33">
        <f>Source!AO299</f>
        <v>344.22</v>
      </c>
      <c r="G488" s="34" t="str">
        <f>Source!DG299</f>
        <v/>
      </c>
      <c r="H488" s="35">
        <f>ROUND(Source!AF299*Source!I299, 2)</f>
        <v>516.33000000000004</v>
      </c>
      <c r="I488" s="34"/>
      <c r="J488" s="34">
        <f>IF(Source!BA299&lt;&gt; 0, Source!BA299, 1)</f>
        <v>6.66</v>
      </c>
      <c r="K488" s="35">
        <f>Source!S299</f>
        <v>3438.76</v>
      </c>
      <c r="L488" s="36"/>
      <c r="R488">
        <f>H488</f>
        <v>516.33000000000004</v>
      </c>
    </row>
    <row r="489" spans="1:26" ht="14.25" x14ac:dyDescent="0.2">
      <c r="A489" s="50"/>
      <c r="B489" s="51"/>
      <c r="C489" s="51" t="s">
        <v>318</v>
      </c>
      <c r="D489" s="32"/>
      <c r="E489" s="13"/>
      <c r="F489" s="33">
        <f>Source!AM299</f>
        <v>15.32</v>
      </c>
      <c r="G489" s="34" t="str">
        <f>Source!DE299</f>
        <v/>
      </c>
      <c r="H489" s="35">
        <f>ROUND(Source!AD299*Source!I299, 2)</f>
        <v>22.98</v>
      </c>
      <c r="I489" s="34"/>
      <c r="J489" s="34">
        <f>IF(Source!BB299&lt;&gt; 0, Source!BB299, 1)</f>
        <v>6.66</v>
      </c>
      <c r="K489" s="35">
        <f>Source!Q299</f>
        <v>153.05000000000001</v>
      </c>
      <c r="L489" s="36"/>
    </row>
    <row r="490" spans="1:26" ht="14.25" x14ac:dyDescent="0.2">
      <c r="A490" s="50"/>
      <c r="B490" s="51"/>
      <c r="C490" s="51" t="s">
        <v>1183</v>
      </c>
      <c r="D490" s="32"/>
      <c r="E490" s="13"/>
      <c r="F490" s="33">
        <f>Source!AN299</f>
        <v>0.26</v>
      </c>
      <c r="G490" s="34" t="str">
        <f>Source!DF299</f>
        <v/>
      </c>
      <c r="H490" s="37">
        <f>ROUND(Source!AE299*Source!I299, 2)</f>
        <v>0.39</v>
      </c>
      <c r="I490" s="34"/>
      <c r="J490" s="34">
        <f>IF(Source!BS299&lt;&gt; 0, Source!BS299, 1)</f>
        <v>6.66</v>
      </c>
      <c r="K490" s="37">
        <f>Source!R299</f>
        <v>2.6</v>
      </c>
      <c r="L490" s="36"/>
      <c r="R490">
        <f>H490</f>
        <v>0.39</v>
      </c>
    </row>
    <row r="491" spans="1:26" ht="14.25" x14ac:dyDescent="0.2">
      <c r="A491" s="50"/>
      <c r="B491" s="51"/>
      <c r="C491" s="51" t="s">
        <v>1189</v>
      </c>
      <c r="D491" s="32"/>
      <c r="E491" s="13"/>
      <c r="F491" s="33">
        <f>Source!AL299</f>
        <v>128.29</v>
      </c>
      <c r="G491" s="34" t="str">
        <f>Source!DD299</f>
        <v/>
      </c>
      <c r="H491" s="35">
        <f>ROUND(Source!AC299*Source!I299, 2)</f>
        <v>192.44</v>
      </c>
      <c r="I491" s="34"/>
      <c r="J491" s="34">
        <f>IF(Source!BC299&lt;&gt; 0, Source!BC299, 1)</f>
        <v>6.66</v>
      </c>
      <c r="K491" s="35">
        <f>Source!P299</f>
        <v>1281.6199999999999</v>
      </c>
      <c r="L491" s="36"/>
    </row>
    <row r="492" spans="1:26" ht="14.25" x14ac:dyDescent="0.2">
      <c r="A492" s="50"/>
      <c r="B492" s="51"/>
      <c r="C492" s="51" t="s">
        <v>1184</v>
      </c>
      <c r="D492" s="32" t="s">
        <v>1185</v>
      </c>
      <c r="E492" s="13">
        <f>Source!BZ299</f>
        <v>95</v>
      </c>
      <c r="F492" s="54"/>
      <c r="G492" s="34"/>
      <c r="H492" s="35">
        <f>SUM(S486:S494)</f>
        <v>490.88</v>
      </c>
      <c r="I492" s="38"/>
      <c r="J492" s="30">
        <f>Source!AT299</f>
        <v>95</v>
      </c>
      <c r="K492" s="35">
        <f>SUM(T486:T494)</f>
        <v>3269.29</v>
      </c>
      <c r="L492" s="36"/>
    </row>
    <row r="493" spans="1:26" ht="14.25" x14ac:dyDescent="0.2">
      <c r="A493" s="50"/>
      <c r="B493" s="51"/>
      <c r="C493" s="51" t="s">
        <v>1186</v>
      </c>
      <c r="D493" s="32" t="s">
        <v>1185</v>
      </c>
      <c r="E493" s="13">
        <f>Source!CA299</f>
        <v>65</v>
      </c>
      <c r="F493" s="54"/>
      <c r="G493" s="34"/>
      <c r="H493" s="35">
        <f>SUM(U486:U494)</f>
        <v>335.87</v>
      </c>
      <c r="I493" s="38"/>
      <c r="J493" s="30">
        <f>Source!AU299</f>
        <v>65</v>
      </c>
      <c r="K493" s="35">
        <f>SUM(V486:V494)</f>
        <v>2236.88</v>
      </c>
      <c r="L493" s="36"/>
    </row>
    <row r="494" spans="1:26" ht="14.25" x14ac:dyDescent="0.2">
      <c r="A494" s="52"/>
      <c r="B494" s="53"/>
      <c r="C494" s="53" t="s">
        <v>1187</v>
      </c>
      <c r="D494" s="39" t="s">
        <v>1188</v>
      </c>
      <c r="E494" s="40">
        <f>Source!AQ299</f>
        <v>34.700000000000003</v>
      </c>
      <c r="F494" s="41"/>
      <c r="G494" s="42" t="str">
        <f>Source!DI299</f>
        <v/>
      </c>
      <c r="H494" s="43"/>
      <c r="I494" s="42"/>
      <c r="J494" s="42"/>
      <c r="K494" s="43"/>
      <c r="L494" s="44">
        <f>Source!U299</f>
        <v>52.050000000000004</v>
      </c>
    </row>
    <row r="495" spans="1:26" ht="15" x14ac:dyDescent="0.25">
      <c r="G495" s="81">
        <f>H488+H489+H491+H492+H493</f>
        <v>1558.5</v>
      </c>
      <c r="H495" s="81"/>
      <c r="J495" s="81">
        <f>K488+K489+K491+K492+K493</f>
        <v>10379.6</v>
      </c>
      <c r="K495" s="81"/>
      <c r="L495" s="45">
        <f>Source!U299</f>
        <v>52.050000000000004</v>
      </c>
      <c r="O495" s="28">
        <f>G495</f>
        <v>1558.5</v>
      </c>
      <c r="P495" s="28">
        <f>J495</f>
        <v>10379.6</v>
      </c>
      <c r="Q495" s="28">
        <f>L495</f>
        <v>52.050000000000004</v>
      </c>
      <c r="W495">
        <f>IF(Source!BI299&lt;=1,H488+H489+H491+H492+H493, 0)</f>
        <v>0</v>
      </c>
      <c r="X495">
        <f>IF(Source!BI299=2,H488+H489+H491+H492+H493, 0)</f>
        <v>1558.5</v>
      </c>
      <c r="Y495">
        <f>IF(Source!BI299=3,H488+H489+H491+H492+H493, 0)</f>
        <v>0</v>
      </c>
      <c r="Z495">
        <f>IF(Source!BI299=4,H488+H489+H491+H492+H493, 0)</f>
        <v>0</v>
      </c>
    </row>
    <row r="496" spans="1:26" ht="28.5" x14ac:dyDescent="0.2">
      <c r="A496" s="50" t="str">
        <f>Source!E301</f>
        <v>47</v>
      </c>
      <c r="B496" s="51" t="str">
        <f>Source!F301</f>
        <v>м08-03-591-09</v>
      </c>
      <c r="C496" s="51" t="str">
        <f>Source!G301</f>
        <v>Розетка штепсельная утопленного типа при скрытой проводке</v>
      </c>
      <c r="D496" s="32" t="str">
        <f>Source!H301</f>
        <v>100 ШТ</v>
      </c>
      <c r="E496" s="13">
        <f>Source!I301</f>
        <v>0.15</v>
      </c>
      <c r="F496" s="33">
        <f>Source!AL301+Source!AM301+Source!AO301</f>
        <v>369.25</v>
      </c>
      <c r="G496" s="34"/>
      <c r="H496" s="35"/>
      <c r="I496" s="34" t="str">
        <f>Source!BO301</f>
        <v/>
      </c>
      <c r="J496" s="34"/>
      <c r="K496" s="35"/>
      <c r="L496" s="36"/>
      <c r="S496">
        <f>ROUND((Source!FX301/100)*((ROUND(Source!AF301*Source!I301, 2)+ROUND(Source!AE301*Source!I301, 2))), 2)</f>
        <v>43.18</v>
      </c>
      <c r="T496">
        <f>Source!X301</f>
        <v>287.57</v>
      </c>
      <c r="U496">
        <f>ROUND((Source!FY301/100)*((ROUND(Source!AF301*Source!I301, 2)+ROUND(Source!AE301*Source!I301, 2))), 2)</f>
        <v>29.54</v>
      </c>
      <c r="V496">
        <f>Source!Y301</f>
        <v>196.76</v>
      </c>
    </row>
    <row r="497" spans="1:26" x14ac:dyDescent="0.2">
      <c r="C497" s="27" t="str">
        <f>"Объем: "&amp;Source!I301&amp;"=15/"&amp;"100"</f>
        <v>Объем: 0,15=15/100</v>
      </c>
    </row>
    <row r="498" spans="1:26" ht="14.25" x14ac:dyDescent="0.2">
      <c r="A498" s="50"/>
      <c r="B498" s="51"/>
      <c r="C498" s="51" t="s">
        <v>1182</v>
      </c>
      <c r="D498" s="32"/>
      <c r="E498" s="13"/>
      <c r="F498" s="33">
        <f>Source!AO301</f>
        <v>302.36</v>
      </c>
      <c r="G498" s="34" t="str">
        <f>Source!DG301</f>
        <v/>
      </c>
      <c r="H498" s="35">
        <f>ROUND(Source!AF301*Source!I301, 2)</f>
        <v>45.35</v>
      </c>
      <c r="I498" s="34"/>
      <c r="J498" s="34">
        <f>IF(Source!BA301&lt;&gt; 0, Source!BA301, 1)</f>
        <v>6.66</v>
      </c>
      <c r="K498" s="35">
        <f>Source!S301</f>
        <v>302.06</v>
      </c>
      <c r="L498" s="36"/>
      <c r="R498">
        <f>H498</f>
        <v>45.35</v>
      </c>
    </row>
    <row r="499" spans="1:26" ht="14.25" x14ac:dyDescent="0.2">
      <c r="A499" s="50"/>
      <c r="B499" s="51"/>
      <c r="C499" s="51" t="s">
        <v>318</v>
      </c>
      <c r="D499" s="32"/>
      <c r="E499" s="13"/>
      <c r="F499" s="33">
        <f>Source!AM301</f>
        <v>4.67</v>
      </c>
      <c r="G499" s="34" t="str">
        <f>Source!DE301</f>
        <v/>
      </c>
      <c r="H499" s="35">
        <f>ROUND(Source!AD301*Source!I301, 2)</f>
        <v>0.7</v>
      </c>
      <c r="I499" s="34"/>
      <c r="J499" s="34">
        <f>IF(Source!BB301&lt;&gt; 0, Source!BB301, 1)</f>
        <v>6.66</v>
      </c>
      <c r="K499" s="35">
        <f>Source!Q301</f>
        <v>4.67</v>
      </c>
      <c r="L499" s="36"/>
    </row>
    <row r="500" spans="1:26" ht="14.25" x14ac:dyDescent="0.2">
      <c r="A500" s="50"/>
      <c r="B500" s="51"/>
      <c r="C500" s="51" t="s">
        <v>1183</v>
      </c>
      <c r="D500" s="32"/>
      <c r="E500" s="13"/>
      <c r="F500" s="33">
        <f>Source!AN301</f>
        <v>0.64</v>
      </c>
      <c r="G500" s="34" t="str">
        <f>Source!DF301</f>
        <v/>
      </c>
      <c r="H500" s="37">
        <f>ROUND(Source!AE301*Source!I301, 2)</f>
        <v>0.1</v>
      </c>
      <c r="I500" s="34"/>
      <c r="J500" s="34">
        <f>IF(Source!BS301&lt;&gt; 0, Source!BS301, 1)</f>
        <v>6.66</v>
      </c>
      <c r="K500" s="37">
        <f>Source!R301</f>
        <v>0.64</v>
      </c>
      <c r="L500" s="36"/>
      <c r="R500">
        <f>H500</f>
        <v>0.1</v>
      </c>
    </row>
    <row r="501" spans="1:26" ht="14.25" x14ac:dyDescent="0.2">
      <c r="A501" s="50"/>
      <c r="B501" s="51"/>
      <c r="C501" s="51" t="s">
        <v>1189</v>
      </c>
      <c r="D501" s="32"/>
      <c r="E501" s="13"/>
      <c r="F501" s="33">
        <f>Source!AL301</f>
        <v>62.22</v>
      </c>
      <c r="G501" s="34" t="str">
        <f>Source!DD301</f>
        <v/>
      </c>
      <c r="H501" s="35">
        <f>ROUND(Source!AC301*Source!I301, 2)</f>
        <v>9.33</v>
      </c>
      <c r="I501" s="34"/>
      <c r="J501" s="34">
        <f>IF(Source!BC301&lt;&gt; 0, Source!BC301, 1)</f>
        <v>6.66</v>
      </c>
      <c r="K501" s="35">
        <f>Source!P301</f>
        <v>62.16</v>
      </c>
      <c r="L501" s="36"/>
    </row>
    <row r="502" spans="1:26" ht="14.25" x14ac:dyDescent="0.2">
      <c r="A502" s="50"/>
      <c r="B502" s="51"/>
      <c r="C502" s="51" t="s">
        <v>1184</v>
      </c>
      <c r="D502" s="32" t="s">
        <v>1185</v>
      </c>
      <c r="E502" s="13">
        <f>Source!BZ301</f>
        <v>95</v>
      </c>
      <c r="F502" s="54"/>
      <c r="G502" s="34"/>
      <c r="H502" s="35">
        <f>SUM(S496:S505)</f>
        <v>43.18</v>
      </c>
      <c r="I502" s="38"/>
      <c r="J502" s="30">
        <f>Source!AT301</f>
        <v>95</v>
      </c>
      <c r="K502" s="35">
        <f>SUM(T496:T505)</f>
        <v>287.57</v>
      </c>
      <c r="L502" s="36"/>
    </row>
    <row r="503" spans="1:26" ht="14.25" x14ac:dyDescent="0.2">
      <c r="A503" s="50"/>
      <c r="B503" s="51"/>
      <c r="C503" s="51" t="s">
        <v>1186</v>
      </c>
      <c r="D503" s="32" t="s">
        <v>1185</v>
      </c>
      <c r="E503" s="13">
        <f>Source!CA301</f>
        <v>65</v>
      </c>
      <c r="F503" s="54"/>
      <c r="G503" s="34"/>
      <c r="H503" s="35">
        <f>SUM(U496:U505)</f>
        <v>29.54</v>
      </c>
      <c r="I503" s="38"/>
      <c r="J503" s="30">
        <f>Source!AU301</f>
        <v>65</v>
      </c>
      <c r="K503" s="35">
        <f>SUM(V496:V505)</f>
        <v>196.76</v>
      </c>
      <c r="L503" s="36"/>
    </row>
    <row r="504" spans="1:26" ht="14.25" x14ac:dyDescent="0.2">
      <c r="A504" s="50"/>
      <c r="B504" s="51"/>
      <c r="C504" s="51" t="s">
        <v>1187</v>
      </c>
      <c r="D504" s="32" t="s">
        <v>1188</v>
      </c>
      <c r="E504" s="13">
        <f>Source!AQ301</f>
        <v>30.48</v>
      </c>
      <c r="F504" s="33"/>
      <c r="G504" s="34" t="str">
        <f>Source!DI301</f>
        <v/>
      </c>
      <c r="H504" s="35"/>
      <c r="I504" s="34"/>
      <c r="J504" s="34"/>
      <c r="K504" s="35"/>
      <c r="L504" s="46">
        <f>Source!U301</f>
        <v>4.5720000000000001</v>
      </c>
    </row>
    <row r="505" spans="1:26" ht="28.5" x14ac:dyDescent="0.2">
      <c r="A505" s="52" t="str">
        <f>Source!E303</f>
        <v>47,1</v>
      </c>
      <c r="B505" s="53" t="str">
        <f>Source!F303</f>
        <v>20.4.03.06-0002</v>
      </c>
      <c r="C505" s="53" t="str">
        <f>Source!G303</f>
        <v>Розетка для скрытой проводки с заземляющими контактами</v>
      </c>
      <c r="D505" s="39" t="str">
        <f>Source!H303</f>
        <v>100 шт.</v>
      </c>
      <c r="E505" s="40">
        <f>Source!I303</f>
        <v>0.15</v>
      </c>
      <c r="F505" s="41">
        <f>Source!AL303+Source!AM303+Source!AO303</f>
        <v>930</v>
      </c>
      <c r="G505" s="48" t="s">
        <v>6</v>
      </c>
      <c r="H505" s="43">
        <f>ROUND(Source!AC303*Source!I303, 2)+ROUND(Source!AD303*Source!I303, 2)+ROUND(Source!AF303*Source!I303, 2)</f>
        <v>139.5</v>
      </c>
      <c r="I505" s="42"/>
      <c r="J505" s="42">
        <f>IF(Source!BC303&lt;&gt; 0, Source!BC303, 1)</f>
        <v>6.66</v>
      </c>
      <c r="K505" s="43">
        <f>Source!O303</f>
        <v>929.07</v>
      </c>
      <c r="L505" s="49"/>
      <c r="S505">
        <f>ROUND((Source!FX303/100)*((ROUND(Source!AF303*Source!I303, 2)+ROUND(Source!AE303*Source!I303, 2))), 2)</f>
        <v>0</v>
      </c>
      <c r="T505">
        <f>Source!X303</f>
        <v>0</v>
      </c>
      <c r="U505">
        <f>ROUND((Source!FY303/100)*((ROUND(Source!AF303*Source!I303, 2)+ROUND(Source!AE303*Source!I303, 2))), 2)</f>
        <v>0</v>
      </c>
      <c r="V505">
        <f>Source!Y303</f>
        <v>0</v>
      </c>
      <c r="W505">
        <f>IF(Source!BI303&lt;=1,H505, 0)</f>
        <v>0</v>
      </c>
      <c r="X505">
        <f>IF(Source!BI303=2,H505, 0)</f>
        <v>139.5</v>
      </c>
      <c r="Y505">
        <f>IF(Source!BI303=3,H505, 0)</f>
        <v>0</v>
      </c>
      <c r="Z505">
        <f>IF(Source!BI303=4,H505, 0)</f>
        <v>0</v>
      </c>
    </row>
    <row r="506" spans="1:26" ht="15" x14ac:dyDescent="0.25">
      <c r="G506" s="81">
        <f>H498+H499+H501+H502+H503+SUM(H505:H505)</f>
        <v>267.60000000000002</v>
      </c>
      <c r="H506" s="81"/>
      <c r="J506" s="81">
        <f>K498+K499+K501+K502+K503+SUM(K505:K505)</f>
        <v>1782.29</v>
      </c>
      <c r="K506" s="81"/>
      <c r="L506" s="45">
        <f>Source!U301</f>
        <v>4.5720000000000001</v>
      </c>
      <c r="O506" s="28">
        <f>G506</f>
        <v>267.60000000000002</v>
      </c>
      <c r="P506" s="28">
        <f>J506</f>
        <v>1782.29</v>
      </c>
      <c r="Q506" s="28">
        <f>L506</f>
        <v>4.5720000000000001</v>
      </c>
      <c r="W506">
        <f>IF(Source!BI301&lt;=1,H498+H499+H501+H502+H503, 0)</f>
        <v>0</v>
      </c>
      <c r="X506">
        <f>IF(Source!BI301=2,H498+H499+H501+H502+H503, 0)</f>
        <v>128.1</v>
      </c>
      <c r="Y506">
        <f>IF(Source!BI301=3,H498+H499+H501+H502+H503, 0)</f>
        <v>0</v>
      </c>
      <c r="Z506">
        <f>IF(Source!BI301=4,H498+H499+H501+H502+H503, 0)</f>
        <v>0</v>
      </c>
    </row>
    <row r="507" spans="1:26" ht="28.5" x14ac:dyDescent="0.2">
      <c r="A507" s="50" t="str">
        <f>Source!E305</f>
        <v>48</v>
      </c>
      <c r="B507" s="51" t="str">
        <f>Source!F305</f>
        <v>м08-03-591-08</v>
      </c>
      <c r="C507" s="51" t="str">
        <f>Source!G305</f>
        <v>Розетка штепсельная неутопленного типа при открытой проводке</v>
      </c>
      <c r="D507" s="32" t="str">
        <f>Source!H305</f>
        <v>100 ШТ</v>
      </c>
      <c r="E507" s="13">
        <f>Source!I305</f>
        <v>0.17</v>
      </c>
      <c r="F507" s="33">
        <f>Source!AL305+Source!AM305+Source!AO305</f>
        <v>453.92999999999995</v>
      </c>
      <c r="G507" s="34"/>
      <c r="H507" s="35"/>
      <c r="I507" s="34" t="str">
        <f>Source!BO305</f>
        <v/>
      </c>
      <c r="J507" s="34"/>
      <c r="K507" s="35"/>
      <c r="L507" s="36"/>
      <c r="S507">
        <f>ROUND((Source!FX305/100)*((ROUND(Source!AF305*Source!I305, 2)+ROUND(Source!AE305*Source!I305, 2))), 2)</f>
        <v>55.47</v>
      </c>
      <c r="T507">
        <f>Source!X305</f>
        <v>369.44</v>
      </c>
      <c r="U507">
        <f>ROUND((Source!FY305/100)*((ROUND(Source!AF305*Source!I305, 2)+ROUND(Source!AE305*Source!I305, 2))), 2)</f>
        <v>37.950000000000003</v>
      </c>
      <c r="V507">
        <f>Source!Y305</f>
        <v>252.77</v>
      </c>
    </row>
    <row r="508" spans="1:26" x14ac:dyDescent="0.2">
      <c r="C508" s="27" t="str">
        <f>"Объем: "&amp;Source!I305&amp;"=17/"&amp;"100"</f>
        <v>Объем: 0,17=17/100</v>
      </c>
    </row>
    <row r="509" spans="1:26" ht="14.25" x14ac:dyDescent="0.2">
      <c r="A509" s="50"/>
      <c r="B509" s="51"/>
      <c r="C509" s="51" t="s">
        <v>1182</v>
      </c>
      <c r="D509" s="32"/>
      <c r="E509" s="13"/>
      <c r="F509" s="33">
        <f>Source!AO305</f>
        <v>342.84</v>
      </c>
      <c r="G509" s="34" t="str">
        <f>Source!DG305</f>
        <v/>
      </c>
      <c r="H509" s="35">
        <f>ROUND(Source!AF305*Source!I305, 2)</f>
        <v>58.28</v>
      </c>
      <c r="I509" s="34"/>
      <c r="J509" s="34">
        <f>IF(Source!BA305&lt;&gt; 0, Source!BA305, 1)</f>
        <v>6.66</v>
      </c>
      <c r="K509" s="35">
        <f>Source!S305</f>
        <v>388.16</v>
      </c>
      <c r="L509" s="36"/>
      <c r="R509">
        <f>H509</f>
        <v>58.28</v>
      </c>
    </row>
    <row r="510" spans="1:26" ht="14.25" x14ac:dyDescent="0.2">
      <c r="A510" s="50"/>
      <c r="B510" s="51"/>
      <c r="C510" s="51" t="s">
        <v>318</v>
      </c>
      <c r="D510" s="32"/>
      <c r="E510" s="13"/>
      <c r="F510" s="33">
        <f>Source!AM305</f>
        <v>4.67</v>
      </c>
      <c r="G510" s="34" t="str">
        <f>Source!DE305</f>
        <v/>
      </c>
      <c r="H510" s="35">
        <f>ROUND(Source!AD305*Source!I305, 2)</f>
        <v>0.79</v>
      </c>
      <c r="I510" s="34"/>
      <c r="J510" s="34">
        <f>IF(Source!BB305&lt;&gt; 0, Source!BB305, 1)</f>
        <v>6.66</v>
      </c>
      <c r="K510" s="35">
        <f>Source!Q305</f>
        <v>5.29</v>
      </c>
      <c r="L510" s="36"/>
    </row>
    <row r="511" spans="1:26" ht="14.25" x14ac:dyDescent="0.2">
      <c r="A511" s="50"/>
      <c r="B511" s="51"/>
      <c r="C511" s="51" t="s">
        <v>1183</v>
      </c>
      <c r="D511" s="32"/>
      <c r="E511" s="13"/>
      <c r="F511" s="33">
        <f>Source!AN305</f>
        <v>0.64</v>
      </c>
      <c r="G511" s="34" t="str">
        <f>Source!DF305</f>
        <v/>
      </c>
      <c r="H511" s="37">
        <f>ROUND(Source!AE305*Source!I305, 2)</f>
        <v>0.11</v>
      </c>
      <c r="I511" s="34"/>
      <c r="J511" s="34">
        <f>IF(Source!BS305&lt;&gt; 0, Source!BS305, 1)</f>
        <v>6.66</v>
      </c>
      <c r="K511" s="37">
        <f>Source!R305</f>
        <v>0.72</v>
      </c>
      <c r="L511" s="36"/>
      <c r="R511">
        <f>H511</f>
        <v>0.11</v>
      </c>
    </row>
    <row r="512" spans="1:26" ht="14.25" x14ac:dyDescent="0.2">
      <c r="A512" s="50"/>
      <c r="B512" s="51"/>
      <c r="C512" s="51" t="s">
        <v>1189</v>
      </c>
      <c r="D512" s="32"/>
      <c r="E512" s="13"/>
      <c r="F512" s="33">
        <f>Source!AL305</f>
        <v>106.42</v>
      </c>
      <c r="G512" s="34" t="str">
        <f>Source!DD305</f>
        <v/>
      </c>
      <c r="H512" s="35">
        <f>ROUND(Source!AC305*Source!I305, 2)</f>
        <v>18.09</v>
      </c>
      <c r="I512" s="34"/>
      <c r="J512" s="34">
        <f>IF(Source!BC305&lt;&gt; 0, Source!BC305, 1)</f>
        <v>6.66</v>
      </c>
      <c r="K512" s="35">
        <f>Source!P305</f>
        <v>120.49</v>
      </c>
      <c r="L512" s="36"/>
    </row>
    <row r="513" spans="1:26" ht="14.25" x14ac:dyDescent="0.2">
      <c r="A513" s="50"/>
      <c r="B513" s="51"/>
      <c r="C513" s="51" t="s">
        <v>1184</v>
      </c>
      <c r="D513" s="32" t="s">
        <v>1185</v>
      </c>
      <c r="E513" s="13">
        <f>Source!BZ305</f>
        <v>95</v>
      </c>
      <c r="F513" s="54"/>
      <c r="G513" s="34"/>
      <c r="H513" s="35">
        <f>SUM(S507:S516)</f>
        <v>55.47</v>
      </c>
      <c r="I513" s="38"/>
      <c r="J513" s="30">
        <f>Source!AT305</f>
        <v>95</v>
      </c>
      <c r="K513" s="35">
        <f>SUM(T507:T516)</f>
        <v>369.44</v>
      </c>
      <c r="L513" s="36"/>
    </row>
    <row r="514" spans="1:26" ht="14.25" x14ac:dyDescent="0.2">
      <c r="A514" s="50"/>
      <c r="B514" s="51"/>
      <c r="C514" s="51" t="s">
        <v>1186</v>
      </c>
      <c r="D514" s="32" t="s">
        <v>1185</v>
      </c>
      <c r="E514" s="13">
        <f>Source!CA305</f>
        <v>65</v>
      </c>
      <c r="F514" s="54"/>
      <c r="G514" s="34"/>
      <c r="H514" s="35">
        <f>SUM(U507:U516)</f>
        <v>37.950000000000003</v>
      </c>
      <c r="I514" s="38"/>
      <c r="J514" s="30">
        <f>Source!AU305</f>
        <v>65</v>
      </c>
      <c r="K514" s="35">
        <f>SUM(V507:V516)</f>
        <v>252.77</v>
      </c>
      <c r="L514" s="36"/>
    </row>
    <row r="515" spans="1:26" ht="14.25" x14ac:dyDescent="0.2">
      <c r="A515" s="50"/>
      <c r="B515" s="51"/>
      <c r="C515" s="51" t="s">
        <v>1187</v>
      </c>
      <c r="D515" s="32" t="s">
        <v>1188</v>
      </c>
      <c r="E515" s="13">
        <f>Source!AQ305</f>
        <v>34.56</v>
      </c>
      <c r="F515" s="33"/>
      <c r="G515" s="34" t="str">
        <f>Source!DI305</f>
        <v/>
      </c>
      <c r="H515" s="35"/>
      <c r="I515" s="34"/>
      <c r="J515" s="34"/>
      <c r="K515" s="35"/>
      <c r="L515" s="46">
        <f>Source!U305</f>
        <v>5.8752000000000004</v>
      </c>
    </row>
    <row r="516" spans="1:26" ht="28.5" x14ac:dyDescent="0.2">
      <c r="A516" s="52" t="str">
        <f>Source!E307</f>
        <v>48,1</v>
      </c>
      <c r="B516" s="53" t="str">
        <f>Source!F307</f>
        <v>20.4.03.05-0008</v>
      </c>
      <c r="C516" s="53" t="str">
        <f>Source!G307</f>
        <v>Розетка штепсельная для открытой проводки</v>
      </c>
      <c r="D516" s="39" t="str">
        <f>Source!H307</f>
        <v>100 шт.</v>
      </c>
      <c r="E516" s="40">
        <f>Source!I307</f>
        <v>0.17</v>
      </c>
      <c r="F516" s="41">
        <f>Source!AL307+Source!AM307+Source!AO307</f>
        <v>2008</v>
      </c>
      <c r="G516" s="48" t="s">
        <v>6</v>
      </c>
      <c r="H516" s="43">
        <f>ROUND(Source!AC307*Source!I307, 2)+ROUND(Source!AD307*Source!I307, 2)+ROUND(Source!AF307*Source!I307, 2)</f>
        <v>341.36</v>
      </c>
      <c r="I516" s="42"/>
      <c r="J516" s="42">
        <f>IF(Source!BC307&lt;&gt; 0, Source!BC307, 1)</f>
        <v>6.66</v>
      </c>
      <c r="K516" s="43">
        <f>Source!O307</f>
        <v>2273.46</v>
      </c>
      <c r="L516" s="49"/>
      <c r="S516">
        <f>ROUND((Source!FX307/100)*((ROUND(Source!AF307*Source!I307, 2)+ROUND(Source!AE307*Source!I307, 2))), 2)</f>
        <v>0</v>
      </c>
      <c r="T516">
        <f>Source!X307</f>
        <v>0</v>
      </c>
      <c r="U516">
        <f>ROUND((Source!FY307/100)*((ROUND(Source!AF307*Source!I307, 2)+ROUND(Source!AE307*Source!I307, 2))), 2)</f>
        <v>0</v>
      </c>
      <c r="V516">
        <f>Source!Y307</f>
        <v>0</v>
      </c>
      <c r="W516">
        <f>IF(Source!BI307&lt;=1,H516, 0)</f>
        <v>0</v>
      </c>
      <c r="X516">
        <f>IF(Source!BI307=2,H516, 0)</f>
        <v>341.36</v>
      </c>
      <c r="Y516">
        <f>IF(Source!BI307=3,H516, 0)</f>
        <v>0</v>
      </c>
      <c r="Z516">
        <f>IF(Source!BI307=4,H516, 0)</f>
        <v>0</v>
      </c>
    </row>
    <row r="517" spans="1:26" ht="15" x14ac:dyDescent="0.25">
      <c r="G517" s="81">
        <f>H509+H510+H512+H513+H514+SUM(H516:H516)</f>
        <v>511.94</v>
      </c>
      <c r="H517" s="81"/>
      <c r="J517" s="81">
        <f>K509+K510+K512+K513+K514+SUM(K516:K516)</f>
        <v>3409.61</v>
      </c>
      <c r="K517" s="81"/>
      <c r="L517" s="45">
        <f>Source!U305</f>
        <v>5.8752000000000004</v>
      </c>
      <c r="O517" s="28">
        <f>G517</f>
        <v>511.94</v>
      </c>
      <c r="P517" s="28">
        <f>J517</f>
        <v>3409.61</v>
      </c>
      <c r="Q517" s="28">
        <f>L517</f>
        <v>5.8752000000000004</v>
      </c>
      <c r="W517">
        <f>IF(Source!BI305&lt;=1,H509+H510+H512+H513+H514, 0)</f>
        <v>0</v>
      </c>
      <c r="X517">
        <f>IF(Source!BI305=2,H509+H510+H512+H513+H514, 0)</f>
        <v>170.57999999999998</v>
      </c>
      <c r="Y517">
        <f>IF(Source!BI305=3,H509+H510+H512+H513+H514, 0)</f>
        <v>0</v>
      </c>
      <c r="Z517">
        <f>IF(Source!BI305=4,H509+H510+H512+H513+H514, 0)</f>
        <v>0</v>
      </c>
    </row>
    <row r="518" spans="1:26" ht="42.75" x14ac:dyDescent="0.2">
      <c r="A518" s="50" t="str">
        <f>Source!E309</f>
        <v>49</v>
      </c>
      <c r="B518" s="51" t="str">
        <f>Source!F309</f>
        <v>м08-03-591-05</v>
      </c>
      <c r="C518" s="51" t="str">
        <f>Source!G309</f>
        <v>Выключатель двухклавишный утопленного типа при скрытой проводке</v>
      </c>
      <c r="D518" s="32" t="str">
        <f>Source!H309</f>
        <v>100 ШТ</v>
      </c>
      <c r="E518" s="13">
        <f>Source!I309</f>
        <v>0.03</v>
      </c>
      <c r="F518" s="33">
        <f>Source!AL309+Source!AM309+Source!AO309</f>
        <v>300.02</v>
      </c>
      <c r="G518" s="34"/>
      <c r="H518" s="35"/>
      <c r="I518" s="34" t="str">
        <f>Source!BO309</f>
        <v/>
      </c>
      <c r="J518" s="34"/>
      <c r="K518" s="35"/>
      <c r="L518" s="36"/>
      <c r="S518">
        <f>ROUND((Source!FX309/100)*((ROUND(Source!AF309*Source!I309, 2)+ROUND(Source!AE309*Source!I309, 2))), 2)</f>
        <v>7.44</v>
      </c>
      <c r="T518">
        <f>Source!X309</f>
        <v>49.53</v>
      </c>
      <c r="U518">
        <f>ROUND((Source!FY309/100)*((ROUND(Source!AF309*Source!I309, 2)+ROUND(Source!AE309*Source!I309, 2))), 2)</f>
        <v>5.09</v>
      </c>
      <c r="V518">
        <f>Source!Y309</f>
        <v>33.89</v>
      </c>
    </row>
    <row r="519" spans="1:26" x14ac:dyDescent="0.2">
      <c r="C519" s="27" t="str">
        <f>"Объем: "&amp;Source!I309&amp;"=3/"&amp;"100"</f>
        <v>Объем: 0,03=3/100</v>
      </c>
    </row>
    <row r="520" spans="1:26" ht="14.25" x14ac:dyDescent="0.2">
      <c r="A520" s="50"/>
      <c r="B520" s="51"/>
      <c r="C520" s="51" t="s">
        <v>1182</v>
      </c>
      <c r="D520" s="32"/>
      <c r="E520" s="13"/>
      <c r="F520" s="33">
        <f>Source!AO309</f>
        <v>260.3</v>
      </c>
      <c r="G520" s="34" t="str">
        <f>Source!DG309</f>
        <v/>
      </c>
      <c r="H520" s="35">
        <f>ROUND(Source!AF309*Source!I309, 2)</f>
        <v>7.81</v>
      </c>
      <c r="I520" s="34"/>
      <c r="J520" s="34">
        <f>IF(Source!BA309&lt;&gt; 0, Source!BA309, 1)</f>
        <v>6.66</v>
      </c>
      <c r="K520" s="35">
        <f>Source!S309</f>
        <v>52.01</v>
      </c>
      <c r="L520" s="36"/>
      <c r="R520">
        <f>H520</f>
        <v>7.81</v>
      </c>
    </row>
    <row r="521" spans="1:26" ht="14.25" x14ac:dyDescent="0.2">
      <c r="A521" s="50"/>
      <c r="B521" s="51"/>
      <c r="C521" s="51" t="s">
        <v>318</v>
      </c>
      <c r="D521" s="32"/>
      <c r="E521" s="13"/>
      <c r="F521" s="33">
        <f>Source!AM309</f>
        <v>4.67</v>
      </c>
      <c r="G521" s="34" t="str">
        <f>Source!DE309</f>
        <v/>
      </c>
      <c r="H521" s="35">
        <f>ROUND(Source!AD309*Source!I309, 2)</f>
        <v>0.14000000000000001</v>
      </c>
      <c r="I521" s="34"/>
      <c r="J521" s="34">
        <f>IF(Source!BB309&lt;&gt; 0, Source!BB309, 1)</f>
        <v>6.66</v>
      </c>
      <c r="K521" s="35">
        <f>Source!Q309</f>
        <v>0.93</v>
      </c>
      <c r="L521" s="36"/>
    </row>
    <row r="522" spans="1:26" ht="14.25" x14ac:dyDescent="0.2">
      <c r="A522" s="50"/>
      <c r="B522" s="51"/>
      <c r="C522" s="51" t="s">
        <v>1183</v>
      </c>
      <c r="D522" s="32"/>
      <c r="E522" s="13"/>
      <c r="F522" s="33">
        <f>Source!AN309</f>
        <v>0.64</v>
      </c>
      <c r="G522" s="34" t="str">
        <f>Source!DF309</f>
        <v/>
      </c>
      <c r="H522" s="37">
        <f>ROUND(Source!AE309*Source!I309, 2)</f>
        <v>0.02</v>
      </c>
      <c r="I522" s="34"/>
      <c r="J522" s="34">
        <f>IF(Source!BS309&lt;&gt; 0, Source!BS309, 1)</f>
        <v>6.66</v>
      </c>
      <c r="K522" s="37">
        <f>Source!R309</f>
        <v>0.13</v>
      </c>
      <c r="L522" s="36"/>
      <c r="R522">
        <f>H522</f>
        <v>0.02</v>
      </c>
    </row>
    <row r="523" spans="1:26" ht="14.25" x14ac:dyDescent="0.2">
      <c r="A523" s="50"/>
      <c r="B523" s="51"/>
      <c r="C523" s="51" t="s">
        <v>1189</v>
      </c>
      <c r="D523" s="32"/>
      <c r="E523" s="13"/>
      <c r="F523" s="33">
        <f>Source!AL309</f>
        <v>35.049999999999997</v>
      </c>
      <c r="G523" s="34" t="str">
        <f>Source!DD309</f>
        <v/>
      </c>
      <c r="H523" s="35">
        <f>ROUND(Source!AC309*Source!I309, 2)</f>
        <v>1.05</v>
      </c>
      <c r="I523" s="34"/>
      <c r="J523" s="34">
        <f>IF(Source!BC309&lt;&gt; 0, Source!BC309, 1)</f>
        <v>6.66</v>
      </c>
      <c r="K523" s="35">
        <f>Source!P309</f>
        <v>7</v>
      </c>
      <c r="L523" s="36"/>
    </row>
    <row r="524" spans="1:26" ht="14.25" x14ac:dyDescent="0.2">
      <c r="A524" s="50"/>
      <c r="B524" s="51"/>
      <c r="C524" s="51" t="s">
        <v>1184</v>
      </c>
      <c r="D524" s="32" t="s">
        <v>1185</v>
      </c>
      <c r="E524" s="13">
        <f>Source!BZ309</f>
        <v>95</v>
      </c>
      <c r="F524" s="54"/>
      <c r="G524" s="34"/>
      <c r="H524" s="35">
        <f>SUM(S518:S527)</f>
        <v>7.44</v>
      </c>
      <c r="I524" s="38"/>
      <c r="J524" s="30">
        <f>Source!AT309</f>
        <v>95</v>
      </c>
      <c r="K524" s="35">
        <f>SUM(T518:T527)</f>
        <v>49.53</v>
      </c>
      <c r="L524" s="36"/>
    </row>
    <row r="525" spans="1:26" ht="14.25" x14ac:dyDescent="0.2">
      <c r="A525" s="50"/>
      <c r="B525" s="51"/>
      <c r="C525" s="51" t="s">
        <v>1186</v>
      </c>
      <c r="D525" s="32" t="s">
        <v>1185</v>
      </c>
      <c r="E525" s="13">
        <f>Source!CA309</f>
        <v>65</v>
      </c>
      <c r="F525" s="54"/>
      <c r="G525" s="34"/>
      <c r="H525" s="35">
        <f>SUM(U518:U527)</f>
        <v>5.09</v>
      </c>
      <c r="I525" s="38"/>
      <c r="J525" s="30">
        <f>Source!AU309</f>
        <v>65</v>
      </c>
      <c r="K525" s="35">
        <f>SUM(V518:V527)</f>
        <v>33.89</v>
      </c>
      <c r="L525" s="36"/>
    </row>
    <row r="526" spans="1:26" ht="14.25" x14ac:dyDescent="0.2">
      <c r="A526" s="50"/>
      <c r="B526" s="51"/>
      <c r="C526" s="51" t="s">
        <v>1187</v>
      </c>
      <c r="D526" s="32" t="s">
        <v>1188</v>
      </c>
      <c r="E526" s="13">
        <f>Source!AQ309</f>
        <v>26.24</v>
      </c>
      <c r="F526" s="33"/>
      <c r="G526" s="34" t="str">
        <f>Source!DI309</f>
        <v/>
      </c>
      <c r="H526" s="35"/>
      <c r="I526" s="34"/>
      <c r="J526" s="34"/>
      <c r="K526" s="35"/>
      <c r="L526" s="46">
        <f>Source!U309</f>
        <v>0.7871999999999999</v>
      </c>
    </row>
    <row r="527" spans="1:26" ht="28.5" x14ac:dyDescent="0.2">
      <c r="A527" s="52" t="str">
        <f>Source!E311</f>
        <v>49,1</v>
      </c>
      <c r="B527" s="53" t="str">
        <f>Source!F311</f>
        <v>20.4.01.01-0011</v>
      </c>
      <c r="C527" s="53" t="str">
        <f>Source!G311</f>
        <v>Выключатель двухклавишный для открытой проводки</v>
      </c>
      <c r="D527" s="39" t="str">
        <f>Source!H311</f>
        <v>10 шт.</v>
      </c>
      <c r="E527" s="40">
        <f>Source!I311</f>
        <v>0.3</v>
      </c>
      <c r="F527" s="41">
        <f>Source!AL311+Source!AM311+Source!AO311</f>
        <v>85.6</v>
      </c>
      <c r="G527" s="48" t="s">
        <v>6</v>
      </c>
      <c r="H527" s="43">
        <f>ROUND(Source!AC311*Source!I311, 2)+ROUND(Source!AD311*Source!I311, 2)+ROUND(Source!AF311*Source!I311, 2)</f>
        <v>25.68</v>
      </c>
      <c r="I527" s="42"/>
      <c r="J527" s="42">
        <f>IF(Source!BC311&lt;&gt; 0, Source!BC311, 1)</f>
        <v>6.66</v>
      </c>
      <c r="K527" s="43">
        <f>Source!O311</f>
        <v>171.03</v>
      </c>
      <c r="L527" s="49"/>
      <c r="S527">
        <f>ROUND((Source!FX311/100)*((ROUND(Source!AF311*Source!I311, 2)+ROUND(Source!AE311*Source!I311, 2))), 2)</f>
        <v>0</v>
      </c>
      <c r="T527">
        <f>Source!X311</f>
        <v>0</v>
      </c>
      <c r="U527">
        <f>ROUND((Source!FY311/100)*((ROUND(Source!AF311*Source!I311, 2)+ROUND(Source!AE311*Source!I311, 2))), 2)</f>
        <v>0</v>
      </c>
      <c r="V527">
        <f>Source!Y311</f>
        <v>0</v>
      </c>
      <c r="W527">
        <f>IF(Source!BI311&lt;=1,H527, 0)</f>
        <v>0</v>
      </c>
      <c r="X527">
        <f>IF(Source!BI311=2,H527, 0)</f>
        <v>25.68</v>
      </c>
      <c r="Y527">
        <f>IF(Source!BI311=3,H527, 0)</f>
        <v>0</v>
      </c>
      <c r="Z527">
        <f>IF(Source!BI311=4,H527, 0)</f>
        <v>0</v>
      </c>
    </row>
    <row r="528" spans="1:26" ht="15" x14ac:dyDescent="0.25">
      <c r="G528" s="81">
        <f>H520+H521+H523+H524+H525+SUM(H527:H527)</f>
        <v>47.21</v>
      </c>
      <c r="H528" s="81"/>
      <c r="J528" s="81">
        <f>K520+K521+K523+K524+K525+SUM(K527:K527)</f>
        <v>314.39</v>
      </c>
      <c r="K528" s="81"/>
      <c r="L528" s="45">
        <f>Source!U309</f>
        <v>0.7871999999999999</v>
      </c>
      <c r="O528" s="28">
        <f>G528</f>
        <v>47.21</v>
      </c>
      <c r="P528" s="28">
        <f>J528</f>
        <v>314.39</v>
      </c>
      <c r="Q528" s="28">
        <f>L528</f>
        <v>0.7871999999999999</v>
      </c>
      <c r="W528">
        <f>IF(Source!BI309&lt;=1,H520+H521+H523+H524+H525, 0)</f>
        <v>0</v>
      </c>
      <c r="X528">
        <f>IF(Source!BI309=2,H520+H521+H523+H524+H525, 0)</f>
        <v>21.53</v>
      </c>
      <c r="Y528">
        <f>IF(Source!BI309=3,H520+H521+H523+H524+H525, 0)</f>
        <v>0</v>
      </c>
      <c r="Z528">
        <f>IF(Source!BI309=4,H520+H521+H523+H524+H525, 0)</f>
        <v>0</v>
      </c>
    </row>
    <row r="529" spans="1:26" ht="42.75" x14ac:dyDescent="0.2">
      <c r="A529" s="50" t="str">
        <f>Source!E313</f>
        <v>50</v>
      </c>
      <c r="B529" s="51" t="str">
        <f>Source!F313</f>
        <v>м08-03-594-14</v>
      </c>
      <c r="C529" s="51" t="str">
        <f>Source!G313</f>
        <v>Светильник в подвесных потолках, устанавливаемый на профиле, количество ламп в светильнике до 4</v>
      </c>
      <c r="D529" s="32" t="str">
        <f>Source!H313</f>
        <v>100 ШТ</v>
      </c>
      <c r="E529" s="13">
        <f>Source!I313</f>
        <v>0.21</v>
      </c>
      <c r="F529" s="33">
        <f>Source!AL313+Source!AM313+Source!AO313</f>
        <v>3323.2299999999996</v>
      </c>
      <c r="G529" s="34"/>
      <c r="H529" s="35"/>
      <c r="I529" s="34" t="str">
        <f>Source!BO313</f>
        <v/>
      </c>
      <c r="J529" s="34"/>
      <c r="K529" s="35"/>
      <c r="L529" s="36"/>
      <c r="S529">
        <f>ROUND((Source!FX313/100)*((ROUND(Source!AF313*Source!I313, 2)+ROUND(Source!AE313*Source!I313, 2))), 2)</f>
        <v>427.68</v>
      </c>
      <c r="T529">
        <f>Source!X313</f>
        <v>2848.36</v>
      </c>
      <c r="U529">
        <f>ROUND((Source!FY313/100)*((ROUND(Source!AF313*Source!I313, 2)+ROUND(Source!AE313*Source!I313, 2))), 2)</f>
        <v>292.62</v>
      </c>
      <c r="V529">
        <f>Source!Y313</f>
        <v>1948.88</v>
      </c>
    </row>
    <row r="530" spans="1:26" x14ac:dyDescent="0.2">
      <c r="C530" s="27" t="str">
        <f>"Объем: "&amp;Source!I313&amp;"=21/"&amp;"100"</f>
        <v>Объем: 0,21=21/100</v>
      </c>
    </row>
    <row r="531" spans="1:26" ht="14.25" x14ac:dyDescent="0.2">
      <c r="A531" s="50"/>
      <c r="B531" s="51"/>
      <c r="C531" s="51" t="s">
        <v>1182</v>
      </c>
      <c r="D531" s="32"/>
      <c r="E531" s="13"/>
      <c r="F531" s="33">
        <f>Source!AO313</f>
        <v>2118.91</v>
      </c>
      <c r="G531" s="34" t="str">
        <f>Source!DG313</f>
        <v/>
      </c>
      <c r="H531" s="35">
        <f>ROUND(Source!AF313*Source!I313, 2)</f>
        <v>444.97</v>
      </c>
      <c r="I531" s="34"/>
      <c r="J531" s="34">
        <f>IF(Source!BA313&lt;&gt; 0, Source!BA313, 1)</f>
        <v>6.66</v>
      </c>
      <c r="K531" s="35">
        <f>Source!S313</f>
        <v>2963.51</v>
      </c>
      <c r="L531" s="36"/>
      <c r="R531">
        <f>H531</f>
        <v>444.97</v>
      </c>
    </row>
    <row r="532" spans="1:26" ht="14.25" x14ac:dyDescent="0.2">
      <c r="A532" s="50"/>
      <c r="B532" s="51"/>
      <c r="C532" s="51" t="s">
        <v>318</v>
      </c>
      <c r="D532" s="32"/>
      <c r="E532" s="13"/>
      <c r="F532" s="33">
        <f>Source!AM313</f>
        <v>185.15</v>
      </c>
      <c r="G532" s="34" t="str">
        <f>Source!DE313</f>
        <v/>
      </c>
      <c r="H532" s="35">
        <f>ROUND(Source!AD313*Source!I313, 2)</f>
        <v>38.880000000000003</v>
      </c>
      <c r="I532" s="34"/>
      <c r="J532" s="34">
        <f>IF(Source!BB313&lt;&gt; 0, Source!BB313, 1)</f>
        <v>6.66</v>
      </c>
      <c r="K532" s="35">
        <f>Source!Q313</f>
        <v>258.95</v>
      </c>
      <c r="L532" s="36"/>
    </row>
    <row r="533" spans="1:26" ht="14.25" x14ac:dyDescent="0.2">
      <c r="A533" s="50"/>
      <c r="B533" s="51"/>
      <c r="C533" s="51" t="s">
        <v>1183</v>
      </c>
      <c r="D533" s="32"/>
      <c r="E533" s="13"/>
      <c r="F533" s="33">
        <f>Source!AN313</f>
        <v>24.85</v>
      </c>
      <c r="G533" s="34" t="str">
        <f>Source!DF313</f>
        <v/>
      </c>
      <c r="H533" s="37">
        <f>ROUND(Source!AE313*Source!I313, 2)</f>
        <v>5.22</v>
      </c>
      <c r="I533" s="34"/>
      <c r="J533" s="34">
        <f>IF(Source!BS313&lt;&gt; 0, Source!BS313, 1)</f>
        <v>6.66</v>
      </c>
      <c r="K533" s="37">
        <f>Source!R313</f>
        <v>34.76</v>
      </c>
      <c r="L533" s="36"/>
      <c r="R533">
        <f>H533</f>
        <v>5.22</v>
      </c>
    </row>
    <row r="534" spans="1:26" ht="14.25" x14ac:dyDescent="0.2">
      <c r="A534" s="50"/>
      <c r="B534" s="51"/>
      <c r="C534" s="51" t="s">
        <v>1189</v>
      </c>
      <c r="D534" s="32"/>
      <c r="E534" s="13"/>
      <c r="F534" s="33">
        <f>Source!AL313</f>
        <v>1019.17</v>
      </c>
      <c r="G534" s="34" t="str">
        <f>Source!DD313</f>
        <v/>
      </c>
      <c r="H534" s="35">
        <f>ROUND(Source!AC313*Source!I313, 2)</f>
        <v>214.03</v>
      </c>
      <c r="I534" s="34"/>
      <c r="J534" s="34">
        <f>IF(Source!BC313&lt;&gt; 0, Source!BC313, 1)</f>
        <v>6.66</v>
      </c>
      <c r="K534" s="35">
        <f>Source!P313</f>
        <v>1425.41</v>
      </c>
      <c r="L534" s="36"/>
    </row>
    <row r="535" spans="1:26" ht="14.25" x14ac:dyDescent="0.2">
      <c r="A535" s="50"/>
      <c r="B535" s="51"/>
      <c r="C535" s="51" t="s">
        <v>1184</v>
      </c>
      <c r="D535" s="32" t="s">
        <v>1185</v>
      </c>
      <c r="E535" s="13">
        <f>Source!BZ313</f>
        <v>95</v>
      </c>
      <c r="F535" s="54"/>
      <c r="G535" s="34"/>
      <c r="H535" s="35">
        <f>SUM(S529:S538)</f>
        <v>427.68</v>
      </c>
      <c r="I535" s="38"/>
      <c r="J535" s="30">
        <f>Source!AT313</f>
        <v>95</v>
      </c>
      <c r="K535" s="35">
        <f>SUM(T529:T538)</f>
        <v>2848.36</v>
      </c>
      <c r="L535" s="36"/>
    </row>
    <row r="536" spans="1:26" ht="14.25" x14ac:dyDescent="0.2">
      <c r="A536" s="50"/>
      <c r="B536" s="51"/>
      <c r="C536" s="51" t="s">
        <v>1186</v>
      </c>
      <c r="D536" s="32" t="s">
        <v>1185</v>
      </c>
      <c r="E536" s="13">
        <f>Source!CA313</f>
        <v>65</v>
      </c>
      <c r="F536" s="54"/>
      <c r="G536" s="34"/>
      <c r="H536" s="35">
        <f>SUM(U529:U538)</f>
        <v>292.62</v>
      </c>
      <c r="I536" s="38"/>
      <c r="J536" s="30">
        <f>Source!AU313</f>
        <v>65</v>
      </c>
      <c r="K536" s="35">
        <f>SUM(V529:V538)</f>
        <v>1948.88</v>
      </c>
      <c r="L536" s="36"/>
    </row>
    <row r="537" spans="1:26" ht="14.25" x14ac:dyDescent="0.2">
      <c r="A537" s="50"/>
      <c r="B537" s="51"/>
      <c r="C537" s="51" t="s">
        <v>1187</v>
      </c>
      <c r="D537" s="32" t="s">
        <v>1188</v>
      </c>
      <c r="E537" s="13">
        <f>Source!AQ313</f>
        <v>213.6</v>
      </c>
      <c r="F537" s="33"/>
      <c r="G537" s="34" t="str">
        <f>Source!DI313</f>
        <v/>
      </c>
      <c r="H537" s="35"/>
      <c r="I537" s="34"/>
      <c r="J537" s="34"/>
      <c r="K537" s="35"/>
      <c r="L537" s="46">
        <f>Source!U313</f>
        <v>44.855999999999995</v>
      </c>
    </row>
    <row r="538" spans="1:26" ht="28.5" x14ac:dyDescent="0.2">
      <c r="A538" s="52" t="str">
        <f>Source!E315</f>
        <v>50,1</v>
      </c>
      <c r="B538" s="53" t="str">
        <f>Source!F315</f>
        <v>20.3.03.04-0221</v>
      </c>
      <c r="C538" s="53" t="str">
        <f>Source!G315</f>
        <v>Светильники ЕПК -600-41-IP40 светодиодные (прим)</v>
      </c>
      <c r="D538" s="39" t="str">
        <f>Source!H315</f>
        <v>шт.</v>
      </c>
      <c r="E538" s="40">
        <f>Source!I315</f>
        <v>21</v>
      </c>
      <c r="F538" s="41">
        <f>Source!AL315+Source!AM315+Source!AO315</f>
        <v>314.14</v>
      </c>
      <c r="G538" s="48" t="s">
        <v>6</v>
      </c>
      <c r="H538" s="43">
        <f>ROUND(Source!AC315*Source!I315, 2)+ROUND(Source!AD315*Source!I315, 2)+ROUND(Source!AF315*Source!I315, 2)</f>
        <v>6596.94</v>
      </c>
      <c r="I538" s="42"/>
      <c r="J538" s="42">
        <f>IF(Source!BC315&lt;&gt; 0, Source!BC315, 1)</f>
        <v>6.66</v>
      </c>
      <c r="K538" s="43">
        <f>Source!O315</f>
        <v>43935.62</v>
      </c>
      <c r="L538" s="49"/>
      <c r="S538">
        <f>ROUND((Source!FX315/100)*((ROUND(Source!AF315*Source!I315, 2)+ROUND(Source!AE315*Source!I315, 2))), 2)</f>
        <v>0</v>
      </c>
      <c r="T538">
        <f>Source!X315</f>
        <v>0</v>
      </c>
      <c r="U538">
        <f>ROUND((Source!FY315/100)*((ROUND(Source!AF315*Source!I315, 2)+ROUND(Source!AE315*Source!I315, 2))), 2)</f>
        <v>0</v>
      </c>
      <c r="V538">
        <f>Source!Y315</f>
        <v>0</v>
      </c>
      <c r="W538">
        <f>IF(Source!BI315&lt;=1,H538, 0)</f>
        <v>0</v>
      </c>
      <c r="X538">
        <f>IF(Source!BI315=2,H538, 0)</f>
        <v>6596.94</v>
      </c>
      <c r="Y538">
        <f>IF(Source!BI315=3,H538, 0)</f>
        <v>0</v>
      </c>
      <c r="Z538">
        <f>IF(Source!BI315=4,H538, 0)</f>
        <v>0</v>
      </c>
    </row>
    <row r="539" spans="1:26" ht="15" x14ac:dyDescent="0.25">
      <c r="G539" s="81">
        <f>H531+H532+H534+H535+H536+SUM(H538:H538)</f>
        <v>8015.119999999999</v>
      </c>
      <c r="H539" s="81"/>
      <c r="J539" s="81">
        <f>K531+K532+K534+K535+K536+SUM(K538:K538)</f>
        <v>53380.73</v>
      </c>
      <c r="K539" s="81"/>
      <c r="L539" s="45">
        <f>Source!U313</f>
        <v>44.855999999999995</v>
      </c>
      <c r="O539" s="28">
        <f>G539</f>
        <v>8015.119999999999</v>
      </c>
      <c r="P539" s="28">
        <f>J539</f>
        <v>53380.73</v>
      </c>
      <c r="Q539" s="28">
        <f>L539</f>
        <v>44.855999999999995</v>
      </c>
      <c r="W539">
        <f>IF(Source!BI313&lt;=1,H531+H532+H534+H535+H536, 0)</f>
        <v>0</v>
      </c>
      <c r="X539">
        <f>IF(Source!BI313=2,H531+H532+H534+H535+H536, 0)</f>
        <v>1418.1799999999998</v>
      </c>
      <c r="Y539">
        <f>IF(Source!BI313=3,H531+H532+H534+H535+H536, 0)</f>
        <v>0</v>
      </c>
      <c r="Z539">
        <f>IF(Source!BI313=4,H531+H532+H534+H535+H536, 0)</f>
        <v>0</v>
      </c>
    </row>
    <row r="540" spans="1:26" ht="28.5" x14ac:dyDescent="0.2">
      <c r="A540" s="50" t="str">
        <f>Source!E317</f>
        <v>51</v>
      </c>
      <c r="B540" s="51" t="str">
        <f>Source!F317</f>
        <v>м08-10-010-01</v>
      </c>
      <c r="C540" s="51" t="str">
        <f>Source!G317</f>
        <v>Прокладка труб гофрированных ПВХ для защиты проводов и кабелей</v>
      </c>
      <c r="D540" s="32" t="str">
        <f>Source!H317</f>
        <v>100 м</v>
      </c>
      <c r="E540" s="13">
        <f>Source!I317</f>
        <v>1.365</v>
      </c>
      <c r="F540" s="33">
        <f>Source!AL317+Source!AM317+Source!AO317</f>
        <v>156.32999999999998</v>
      </c>
      <c r="G540" s="34"/>
      <c r="H540" s="35"/>
      <c r="I540" s="34" t="str">
        <f>Source!BO317</f>
        <v/>
      </c>
      <c r="J540" s="34"/>
      <c r="K540" s="35"/>
      <c r="L540" s="36"/>
      <c r="S540">
        <f>ROUND((Source!FX317/100)*((ROUND(Source!AF317*Source!I317, 2)+ROUND(Source!AE317*Source!I317, 2))), 2)</f>
        <v>180.95</v>
      </c>
      <c r="T540">
        <f>Source!X317</f>
        <v>1205.1099999999999</v>
      </c>
      <c r="U540">
        <f>ROUND((Source!FY317/100)*((ROUND(Source!AF317*Source!I317, 2)+ROUND(Source!AE317*Source!I317, 2))), 2)</f>
        <v>123.81</v>
      </c>
      <c r="V540">
        <f>Source!Y317</f>
        <v>824.55</v>
      </c>
    </row>
    <row r="541" spans="1:26" x14ac:dyDescent="0.2">
      <c r="C541" s="27" t="str">
        <f>"Объем: "&amp;Source!I317&amp;"=136,5/"&amp;"100"</f>
        <v>Объем: 1,365=136,5/100</v>
      </c>
    </row>
    <row r="542" spans="1:26" ht="14.25" x14ac:dyDescent="0.2">
      <c r="A542" s="50"/>
      <c r="B542" s="51"/>
      <c r="C542" s="51" t="s">
        <v>1182</v>
      </c>
      <c r="D542" s="32"/>
      <c r="E542" s="13"/>
      <c r="F542" s="33">
        <f>Source!AO317</f>
        <v>139.54</v>
      </c>
      <c r="G542" s="34" t="str">
        <f>Source!DG317</f>
        <v/>
      </c>
      <c r="H542" s="35">
        <f>ROUND(Source!AF317*Source!I317, 2)</f>
        <v>190.47</v>
      </c>
      <c r="I542" s="34"/>
      <c r="J542" s="34">
        <f>IF(Source!BA317&lt;&gt; 0, Source!BA317, 1)</f>
        <v>6.66</v>
      </c>
      <c r="K542" s="35">
        <f>Source!S317</f>
        <v>1268.54</v>
      </c>
      <c r="L542" s="36"/>
      <c r="R542">
        <f>H542</f>
        <v>190.47</v>
      </c>
    </row>
    <row r="543" spans="1:26" ht="14.25" x14ac:dyDescent="0.2">
      <c r="A543" s="50"/>
      <c r="B543" s="51"/>
      <c r="C543" s="51" t="s">
        <v>1189</v>
      </c>
      <c r="D543" s="32"/>
      <c r="E543" s="13"/>
      <c r="F543" s="33">
        <f>Source!AL317</f>
        <v>16.79</v>
      </c>
      <c r="G543" s="34" t="str">
        <f>Source!DD317</f>
        <v/>
      </c>
      <c r="H543" s="35">
        <f>ROUND(Source!AC317*Source!I317, 2)</f>
        <v>22.92</v>
      </c>
      <c r="I543" s="34"/>
      <c r="J543" s="34">
        <f>IF(Source!BC317&lt;&gt; 0, Source!BC317, 1)</f>
        <v>6.66</v>
      </c>
      <c r="K543" s="35">
        <f>Source!P317</f>
        <v>152.63999999999999</v>
      </c>
      <c r="L543" s="36"/>
    </row>
    <row r="544" spans="1:26" ht="14.25" x14ac:dyDescent="0.2">
      <c r="A544" s="50"/>
      <c r="B544" s="51"/>
      <c r="C544" s="51" t="s">
        <v>1184</v>
      </c>
      <c r="D544" s="32" t="s">
        <v>1185</v>
      </c>
      <c r="E544" s="13">
        <f>Source!BZ317</f>
        <v>95</v>
      </c>
      <c r="F544" s="54"/>
      <c r="G544" s="34"/>
      <c r="H544" s="35">
        <f>SUM(S540:S547)</f>
        <v>180.95</v>
      </c>
      <c r="I544" s="38"/>
      <c r="J544" s="30">
        <f>Source!AT317</f>
        <v>95</v>
      </c>
      <c r="K544" s="35">
        <f>SUM(T540:T547)</f>
        <v>1205.1099999999999</v>
      </c>
      <c r="L544" s="36"/>
    </row>
    <row r="545" spans="1:26" ht="14.25" x14ac:dyDescent="0.2">
      <c r="A545" s="50"/>
      <c r="B545" s="51"/>
      <c r="C545" s="51" t="s">
        <v>1186</v>
      </c>
      <c r="D545" s="32" t="s">
        <v>1185</v>
      </c>
      <c r="E545" s="13">
        <f>Source!CA317</f>
        <v>65</v>
      </c>
      <c r="F545" s="54"/>
      <c r="G545" s="34"/>
      <c r="H545" s="35">
        <f>SUM(U540:U547)</f>
        <v>123.81</v>
      </c>
      <c r="I545" s="38"/>
      <c r="J545" s="30">
        <f>Source!AU317</f>
        <v>65</v>
      </c>
      <c r="K545" s="35">
        <f>SUM(V540:V547)</f>
        <v>824.55</v>
      </c>
      <c r="L545" s="36"/>
    </row>
    <row r="546" spans="1:26" ht="14.25" x14ac:dyDescent="0.2">
      <c r="A546" s="50"/>
      <c r="B546" s="51"/>
      <c r="C546" s="51" t="s">
        <v>1187</v>
      </c>
      <c r="D546" s="32" t="s">
        <v>1188</v>
      </c>
      <c r="E546" s="13">
        <f>Source!AQ317</f>
        <v>15.2</v>
      </c>
      <c r="F546" s="33"/>
      <c r="G546" s="34" t="str">
        <f>Source!DI317</f>
        <v/>
      </c>
      <c r="H546" s="35"/>
      <c r="I546" s="34"/>
      <c r="J546" s="34"/>
      <c r="K546" s="35"/>
      <c r="L546" s="46">
        <f>Source!U317</f>
        <v>20.747999999999998</v>
      </c>
    </row>
    <row r="547" spans="1:26" ht="42.75" x14ac:dyDescent="0.2">
      <c r="A547" s="52" t="str">
        <f>Source!E319</f>
        <v>51,1</v>
      </c>
      <c r="B547" s="53" t="str">
        <f>Source!F319</f>
        <v>24.3.01.02-0023</v>
      </c>
      <c r="C547" s="53" t="str">
        <f>Source!G319</f>
        <v>Трубы гибкие гофрированные легкие из самозатухающего ПВХ (IP55) серии FL, с зондом, диаметром 25 мм</v>
      </c>
      <c r="D547" s="39" t="str">
        <f>Source!H319</f>
        <v>10 м</v>
      </c>
      <c r="E547" s="40">
        <f>Source!I319</f>
        <v>13.65</v>
      </c>
      <c r="F547" s="41">
        <f>Source!AL319+Source!AM319+Source!AO319</f>
        <v>37.299999999999997</v>
      </c>
      <c r="G547" s="48" t="s">
        <v>6</v>
      </c>
      <c r="H547" s="43">
        <f>ROUND(Source!AC319*Source!I319, 2)+ROUND(Source!AD319*Source!I319, 2)+ROUND(Source!AF319*Source!I319, 2)</f>
        <v>509.15</v>
      </c>
      <c r="I547" s="42"/>
      <c r="J547" s="42">
        <f>IF(Source!BC319&lt;&gt; 0, Source!BC319, 1)</f>
        <v>6.66</v>
      </c>
      <c r="K547" s="43">
        <f>Source!O319</f>
        <v>3390.91</v>
      </c>
      <c r="L547" s="49"/>
      <c r="S547">
        <f>ROUND((Source!FX319/100)*((ROUND(Source!AF319*Source!I319, 2)+ROUND(Source!AE319*Source!I319, 2))), 2)</f>
        <v>0</v>
      </c>
      <c r="T547">
        <f>Source!X319</f>
        <v>0</v>
      </c>
      <c r="U547">
        <f>ROUND((Source!FY319/100)*((ROUND(Source!AF319*Source!I319, 2)+ROUND(Source!AE319*Source!I319, 2))), 2)</f>
        <v>0</v>
      </c>
      <c r="V547">
        <f>Source!Y319</f>
        <v>0</v>
      </c>
      <c r="W547">
        <f>IF(Source!BI319&lt;=1,H547, 0)</f>
        <v>0</v>
      </c>
      <c r="X547">
        <f>IF(Source!BI319=2,H547, 0)</f>
        <v>509.15</v>
      </c>
      <c r="Y547">
        <f>IF(Source!BI319=3,H547, 0)</f>
        <v>0</v>
      </c>
      <c r="Z547">
        <f>IF(Source!BI319=4,H547, 0)</f>
        <v>0</v>
      </c>
    </row>
    <row r="548" spans="1:26" ht="15" x14ac:dyDescent="0.25">
      <c r="G548" s="81">
        <f>H542+H543+H544+H545+SUM(H547:H547)</f>
        <v>1027.3</v>
      </c>
      <c r="H548" s="81"/>
      <c r="J548" s="81">
        <f>K542+K543+K544+K545+SUM(K547:K547)</f>
        <v>6841.75</v>
      </c>
      <c r="K548" s="81"/>
      <c r="L548" s="45">
        <f>Source!U317</f>
        <v>20.747999999999998</v>
      </c>
      <c r="O548" s="28">
        <f>G548</f>
        <v>1027.3</v>
      </c>
      <c r="P548" s="28">
        <f>J548</f>
        <v>6841.75</v>
      </c>
      <c r="Q548" s="28">
        <f>L548</f>
        <v>20.747999999999998</v>
      </c>
      <c r="W548">
        <f>IF(Source!BI317&lt;=1,H542+H543+H544+H545, 0)</f>
        <v>0</v>
      </c>
      <c r="X548">
        <f>IF(Source!BI317=2,H542+H543+H544+H545, 0)</f>
        <v>518.15</v>
      </c>
      <c r="Y548">
        <f>IF(Source!BI317=3,H542+H543+H544+H545, 0)</f>
        <v>0</v>
      </c>
      <c r="Z548">
        <f>IF(Source!BI317=4,H542+H543+H544+H545, 0)</f>
        <v>0</v>
      </c>
    </row>
    <row r="549" spans="1:26" ht="71.25" x14ac:dyDescent="0.2">
      <c r="A549" s="50" t="str">
        <f>Source!E321</f>
        <v>52</v>
      </c>
      <c r="B549" s="51" t="str">
        <f>Source!F321</f>
        <v>м08-02-412-03</v>
      </c>
      <c r="C549" s="51" t="str">
        <f>Source!G321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549" s="32" t="str">
        <f>Source!H321</f>
        <v>100 м</v>
      </c>
      <c r="E549" s="13">
        <f>Source!I321</f>
        <v>9.4849999999999994</v>
      </c>
      <c r="F549" s="33">
        <f>Source!AL321+Source!AM321+Source!AO321</f>
        <v>87.15</v>
      </c>
      <c r="G549" s="34"/>
      <c r="H549" s="35"/>
      <c r="I549" s="34" t="str">
        <f>Source!BO321</f>
        <v/>
      </c>
      <c r="J549" s="34"/>
      <c r="K549" s="35"/>
      <c r="L549" s="36"/>
      <c r="S549">
        <f>ROUND((Source!FX321/100)*((ROUND(Source!AF321*Source!I321, 2)+ROUND(Source!AE321*Source!I321, 2))), 2)</f>
        <v>539.66</v>
      </c>
      <c r="T549">
        <f>Source!X321</f>
        <v>3594.1</v>
      </c>
      <c r="U549">
        <f>ROUND((Source!FY321/100)*((ROUND(Source!AF321*Source!I321, 2)+ROUND(Source!AE321*Source!I321, 2))), 2)</f>
        <v>369.24</v>
      </c>
      <c r="V549">
        <f>Source!Y321</f>
        <v>2459.12</v>
      </c>
    </row>
    <row r="550" spans="1:26" x14ac:dyDescent="0.2">
      <c r="C550" s="27" t="str">
        <f>"Объем: "&amp;Source!I321&amp;"=948,5/"&amp;"100"</f>
        <v>Объем: 9,485=948,5/100</v>
      </c>
    </row>
    <row r="551" spans="1:26" ht="14.25" x14ac:dyDescent="0.2">
      <c r="A551" s="50"/>
      <c r="B551" s="51"/>
      <c r="C551" s="51" t="s">
        <v>1182</v>
      </c>
      <c r="D551" s="32"/>
      <c r="E551" s="13"/>
      <c r="F551" s="33">
        <f>Source!AO321</f>
        <v>59.13</v>
      </c>
      <c r="G551" s="34" t="str">
        <f>Source!DG321</f>
        <v/>
      </c>
      <c r="H551" s="35">
        <f>ROUND(Source!AF321*Source!I321, 2)</f>
        <v>560.85</v>
      </c>
      <c r="I551" s="34"/>
      <c r="J551" s="34">
        <f>IF(Source!BA321&lt;&gt; 0, Source!BA321, 1)</f>
        <v>6.66</v>
      </c>
      <c r="K551" s="35">
        <f>Source!S321</f>
        <v>3735.25</v>
      </c>
      <c r="L551" s="36"/>
      <c r="R551">
        <f>H551</f>
        <v>560.85</v>
      </c>
    </row>
    <row r="552" spans="1:26" ht="14.25" x14ac:dyDescent="0.2">
      <c r="A552" s="50"/>
      <c r="B552" s="51"/>
      <c r="C552" s="51" t="s">
        <v>318</v>
      </c>
      <c r="D552" s="32"/>
      <c r="E552" s="13"/>
      <c r="F552" s="33">
        <f>Source!AM321</f>
        <v>5.33</v>
      </c>
      <c r="G552" s="34" t="str">
        <f>Source!DE321</f>
        <v/>
      </c>
      <c r="H552" s="35">
        <f>ROUND(Source!AD321*Source!I321, 2)</f>
        <v>50.56</v>
      </c>
      <c r="I552" s="34"/>
      <c r="J552" s="34">
        <f>IF(Source!BB321&lt;&gt; 0, Source!BB321, 1)</f>
        <v>6.66</v>
      </c>
      <c r="K552" s="35">
        <f>Source!Q321</f>
        <v>336.7</v>
      </c>
      <c r="L552" s="36"/>
    </row>
    <row r="553" spans="1:26" ht="14.25" x14ac:dyDescent="0.2">
      <c r="A553" s="50"/>
      <c r="B553" s="51"/>
      <c r="C553" s="51" t="s">
        <v>1183</v>
      </c>
      <c r="D553" s="32"/>
      <c r="E553" s="13"/>
      <c r="F553" s="33">
        <f>Source!AN321</f>
        <v>0.76</v>
      </c>
      <c r="G553" s="34" t="str">
        <f>Source!DF321</f>
        <v/>
      </c>
      <c r="H553" s="37">
        <f>ROUND(Source!AE321*Source!I321, 2)</f>
        <v>7.21</v>
      </c>
      <c r="I553" s="34"/>
      <c r="J553" s="34">
        <f>IF(Source!BS321&lt;&gt; 0, Source!BS321, 1)</f>
        <v>6.66</v>
      </c>
      <c r="K553" s="37">
        <f>Source!R321</f>
        <v>48.01</v>
      </c>
      <c r="L553" s="36"/>
      <c r="R553">
        <f>H553</f>
        <v>7.21</v>
      </c>
    </row>
    <row r="554" spans="1:26" ht="14.25" x14ac:dyDescent="0.2">
      <c r="A554" s="50"/>
      <c r="B554" s="51"/>
      <c r="C554" s="51" t="s">
        <v>1189</v>
      </c>
      <c r="D554" s="32"/>
      <c r="E554" s="13"/>
      <c r="F554" s="33">
        <f>Source!AL321</f>
        <v>22.69</v>
      </c>
      <c r="G554" s="34" t="str">
        <f>Source!DD321</f>
        <v/>
      </c>
      <c r="H554" s="35">
        <f>ROUND(Source!AC321*Source!I321, 2)</f>
        <v>215.21</v>
      </c>
      <c r="I554" s="34"/>
      <c r="J554" s="34">
        <f>IF(Source!BC321&lt;&gt; 0, Source!BC321, 1)</f>
        <v>6.66</v>
      </c>
      <c r="K554" s="35">
        <f>Source!P321</f>
        <v>1433.33</v>
      </c>
      <c r="L554" s="36"/>
    </row>
    <row r="555" spans="1:26" ht="14.25" x14ac:dyDescent="0.2">
      <c r="A555" s="50"/>
      <c r="B555" s="51"/>
      <c r="C555" s="51" t="s">
        <v>1184</v>
      </c>
      <c r="D555" s="32" t="s">
        <v>1185</v>
      </c>
      <c r="E555" s="13">
        <f>Source!BZ321</f>
        <v>95</v>
      </c>
      <c r="F555" s="54"/>
      <c r="G555" s="34"/>
      <c r="H555" s="35">
        <f>SUM(S549:S561)</f>
        <v>539.66</v>
      </c>
      <c r="I555" s="38"/>
      <c r="J555" s="30">
        <f>Source!AT321</f>
        <v>95</v>
      </c>
      <c r="K555" s="35">
        <f>SUM(T549:T561)</f>
        <v>3594.1</v>
      </c>
      <c r="L555" s="36"/>
    </row>
    <row r="556" spans="1:26" ht="14.25" x14ac:dyDescent="0.2">
      <c r="A556" s="50"/>
      <c r="B556" s="51"/>
      <c r="C556" s="51" t="s">
        <v>1186</v>
      </c>
      <c r="D556" s="32" t="s">
        <v>1185</v>
      </c>
      <c r="E556" s="13">
        <f>Source!CA321</f>
        <v>65</v>
      </c>
      <c r="F556" s="54"/>
      <c r="G556" s="34"/>
      <c r="H556" s="35">
        <f>SUM(U549:U561)</f>
        <v>369.24</v>
      </c>
      <c r="I556" s="38"/>
      <c r="J556" s="30">
        <f>Source!AU321</f>
        <v>65</v>
      </c>
      <c r="K556" s="35">
        <f>SUM(V549:V561)</f>
        <v>2459.12</v>
      </c>
      <c r="L556" s="36"/>
    </row>
    <row r="557" spans="1:26" ht="14.25" x14ac:dyDescent="0.2">
      <c r="A557" s="50"/>
      <c r="B557" s="51"/>
      <c r="C557" s="51" t="s">
        <v>1187</v>
      </c>
      <c r="D557" s="32" t="s">
        <v>1188</v>
      </c>
      <c r="E557" s="13">
        <f>Source!AQ321</f>
        <v>6.29</v>
      </c>
      <c r="F557" s="33"/>
      <c r="G557" s="34" t="str">
        <f>Source!DI321</f>
        <v/>
      </c>
      <c r="H557" s="35"/>
      <c r="I557" s="34"/>
      <c r="J557" s="34"/>
      <c r="K557" s="35"/>
      <c r="L557" s="46">
        <f>Source!U321</f>
        <v>59.660649999999997</v>
      </c>
    </row>
    <row r="558" spans="1:26" ht="85.5" x14ac:dyDescent="0.2">
      <c r="A558" s="50" t="str">
        <f>Source!E323</f>
        <v>52,1</v>
      </c>
      <c r="B558" s="51" t="str">
        <f>Source!F323</f>
        <v>21.1.06.09-0099</v>
      </c>
      <c r="C558" s="51" t="str">
        <f>Source!G323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558" s="32" t="str">
        <f>Source!H323</f>
        <v>1000 м</v>
      </c>
      <c r="E558" s="13">
        <f>Source!I323</f>
        <v>0.68</v>
      </c>
      <c r="F558" s="33">
        <f>Source!AL323+Source!AM323+Source!AO323</f>
        <v>3036.7</v>
      </c>
      <c r="G558" s="47" t="s">
        <v>6</v>
      </c>
      <c r="H558" s="35">
        <f>ROUND(Source!AC323*Source!I323, 2)+ROUND(Source!AD323*Source!I323, 2)+ROUND(Source!AF323*Source!I323, 2)</f>
        <v>2064.96</v>
      </c>
      <c r="I558" s="34"/>
      <c r="J558" s="34">
        <f>IF(Source!BC323&lt;&gt; 0, Source!BC323, 1)</f>
        <v>6.66</v>
      </c>
      <c r="K558" s="35">
        <f>Source!O323</f>
        <v>13752.61</v>
      </c>
      <c r="L558" s="36"/>
      <c r="S558">
        <f>ROUND((Source!FX323/100)*((ROUND(Source!AF323*Source!I323, 2)+ROUND(Source!AE323*Source!I323, 2))), 2)</f>
        <v>0</v>
      </c>
      <c r="T558">
        <f>Source!X323</f>
        <v>0</v>
      </c>
      <c r="U558">
        <f>ROUND((Source!FY323/100)*((ROUND(Source!AF323*Source!I323, 2)+ROUND(Source!AE323*Source!I323, 2))), 2)</f>
        <v>0</v>
      </c>
      <c r="V558">
        <f>Source!Y323</f>
        <v>0</v>
      </c>
      <c r="W558">
        <f>IF(Source!BI323&lt;=1,H558, 0)</f>
        <v>0</v>
      </c>
      <c r="X558">
        <f>IF(Source!BI323=2,H558, 0)</f>
        <v>2064.96</v>
      </c>
      <c r="Y558">
        <f>IF(Source!BI323=3,H558, 0)</f>
        <v>0</v>
      </c>
      <c r="Z558">
        <f>IF(Source!BI323=4,H558, 0)</f>
        <v>0</v>
      </c>
    </row>
    <row r="559" spans="1:26" ht="85.5" x14ac:dyDescent="0.2">
      <c r="A559" s="50" t="str">
        <f>Source!E325</f>
        <v>52,2</v>
      </c>
      <c r="B559" s="51" t="str">
        <f>Source!F325</f>
        <v>21.1.06.09-0100</v>
      </c>
      <c r="C559" s="51" t="str">
        <f>Source!G325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559" s="32" t="str">
        <f>Source!H325</f>
        <v>1000 м</v>
      </c>
      <c r="E559" s="13">
        <f>Source!I325</f>
        <v>0.89</v>
      </c>
      <c r="F559" s="33">
        <f>Source!AL325+Source!AM325+Source!AO325</f>
        <v>4814.0200000000004</v>
      </c>
      <c r="G559" s="47" t="s">
        <v>6</v>
      </c>
      <c r="H559" s="35">
        <f>ROUND(Source!AC325*Source!I325, 2)+ROUND(Source!AD325*Source!I325, 2)+ROUND(Source!AF325*Source!I325, 2)</f>
        <v>4284.4799999999996</v>
      </c>
      <c r="I559" s="34"/>
      <c r="J559" s="34">
        <f>IF(Source!BC325&lt;&gt; 0, Source!BC325, 1)</f>
        <v>6.66</v>
      </c>
      <c r="K559" s="35">
        <f>Source!O325</f>
        <v>28534.62</v>
      </c>
      <c r="L559" s="36"/>
      <c r="S559">
        <f>ROUND((Source!FX325/100)*((ROUND(Source!AF325*Source!I325, 2)+ROUND(Source!AE325*Source!I325, 2))), 2)</f>
        <v>0</v>
      </c>
      <c r="T559">
        <f>Source!X325</f>
        <v>0</v>
      </c>
      <c r="U559">
        <f>ROUND((Source!FY325/100)*((ROUND(Source!AF325*Source!I325, 2)+ROUND(Source!AE325*Source!I325, 2))), 2)</f>
        <v>0</v>
      </c>
      <c r="V559">
        <f>Source!Y325</f>
        <v>0</v>
      </c>
      <c r="W559">
        <f>IF(Source!BI325&lt;=1,H559, 0)</f>
        <v>0</v>
      </c>
      <c r="X559">
        <f>IF(Source!BI325=2,H559, 0)</f>
        <v>4284.4799999999996</v>
      </c>
      <c r="Y559">
        <f>IF(Source!BI325=3,H559, 0)</f>
        <v>0</v>
      </c>
      <c r="Z559">
        <f>IF(Source!BI325=4,H559, 0)</f>
        <v>0</v>
      </c>
    </row>
    <row r="560" spans="1:26" ht="114" x14ac:dyDescent="0.2">
      <c r="A560" s="50" t="str">
        <f>Source!E327</f>
        <v>52,3</v>
      </c>
      <c r="B560" s="51" t="str">
        <f>Source!F327</f>
        <v>21.1.08.01-0314</v>
      </c>
      <c r="C560" s="51" t="str">
        <f>Source!G327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1х2х2,5</v>
      </c>
      <c r="D560" s="32" t="str">
        <f>Source!H327</f>
        <v>1000 м</v>
      </c>
      <c r="E560" s="13">
        <f>Source!I327</f>
        <v>0.14499999999999999</v>
      </c>
      <c r="F560" s="33">
        <f>Source!AL327+Source!AM327+Source!AO327</f>
        <v>8172.36</v>
      </c>
      <c r="G560" s="47" t="s">
        <v>6</v>
      </c>
      <c r="H560" s="35">
        <f>ROUND(Source!AC327*Source!I327, 2)+ROUND(Source!AD327*Source!I327, 2)+ROUND(Source!AF327*Source!I327, 2)</f>
        <v>1184.99</v>
      </c>
      <c r="I560" s="34"/>
      <c r="J560" s="34">
        <f>IF(Source!BC327&lt;&gt; 0, Source!BC327, 1)</f>
        <v>6.66</v>
      </c>
      <c r="K560" s="35">
        <f>Source!O327</f>
        <v>7892.05</v>
      </c>
      <c r="L560" s="36"/>
      <c r="S560">
        <f>ROUND((Source!FX327/100)*((ROUND(Source!AF327*Source!I327, 2)+ROUND(Source!AE327*Source!I327, 2))), 2)</f>
        <v>0</v>
      </c>
      <c r="T560">
        <f>Source!X327</f>
        <v>0</v>
      </c>
      <c r="U560">
        <f>ROUND((Source!FY327/100)*((ROUND(Source!AF327*Source!I327, 2)+ROUND(Source!AE327*Source!I327, 2))), 2)</f>
        <v>0</v>
      </c>
      <c r="V560">
        <f>Source!Y327</f>
        <v>0</v>
      </c>
      <c r="W560">
        <f>IF(Source!BI327&lt;=1,H560, 0)</f>
        <v>0</v>
      </c>
      <c r="X560">
        <f>IF(Source!BI327=2,H560, 0)</f>
        <v>1184.99</v>
      </c>
      <c r="Y560">
        <f>IF(Source!BI327=3,H560, 0)</f>
        <v>0</v>
      </c>
      <c r="Z560">
        <f>IF(Source!BI327=4,H560, 0)</f>
        <v>0</v>
      </c>
    </row>
    <row r="561" spans="1:26" ht="28.5" x14ac:dyDescent="0.2">
      <c r="A561" s="52" t="str">
        <f>Source!E329</f>
        <v>52,4</v>
      </c>
      <c r="B561" s="53" t="str">
        <f>Source!F329</f>
        <v>21.1.04.01-0004</v>
      </c>
      <c r="C561" s="53" t="str">
        <f>Source!G329</f>
        <v>Кабель (витая пара) UTP 4x2x0,52 категория 5е</v>
      </c>
      <c r="D561" s="39" t="str">
        <f>Source!H329</f>
        <v>1000 м</v>
      </c>
      <c r="E561" s="40">
        <f>Source!I329</f>
        <v>0.77699999999999991</v>
      </c>
      <c r="F561" s="41">
        <f>Source!AL329+Source!AM329+Source!AO329</f>
        <v>1150.19</v>
      </c>
      <c r="G561" s="48" t="s">
        <v>6</v>
      </c>
      <c r="H561" s="43">
        <f>ROUND(Source!AC329*Source!I329, 2)+ROUND(Source!AD329*Source!I329, 2)+ROUND(Source!AF329*Source!I329, 2)</f>
        <v>893.7</v>
      </c>
      <c r="I561" s="42"/>
      <c r="J561" s="42">
        <f>IF(Source!BC329&lt;&gt; 0, Source!BC329, 1)</f>
        <v>6.66</v>
      </c>
      <c r="K561" s="43">
        <f>Source!O329</f>
        <v>5952.03</v>
      </c>
      <c r="L561" s="49"/>
      <c r="S561">
        <f>ROUND((Source!FX329/100)*((ROUND(Source!AF329*Source!I329, 2)+ROUND(Source!AE329*Source!I329, 2))), 2)</f>
        <v>0</v>
      </c>
      <c r="T561">
        <f>Source!X329</f>
        <v>0</v>
      </c>
      <c r="U561">
        <f>ROUND((Source!FY329/100)*((ROUND(Source!AF329*Source!I329, 2)+ROUND(Source!AE329*Source!I329, 2))), 2)</f>
        <v>0</v>
      </c>
      <c r="V561">
        <f>Source!Y329</f>
        <v>0</v>
      </c>
      <c r="W561">
        <f>IF(Source!BI329&lt;=1,H561, 0)</f>
        <v>0</v>
      </c>
      <c r="X561">
        <f>IF(Source!BI329=2,H561, 0)</f>
        <v>893.7</v>
      </c>
      <c r="Y561">
        <f>IF(Source!BI329=3,H561, 0)</f>
        <v>0</v>
      </c>
      <c r="Z561">
        <f>IF(Source!BI329=4,H561, 0)</f>
        <v>0</v>
      </c>
    </row>
    <row r="562" spans="1:26" ht="15" x14ac:dyDescent="0.25">
      <c r="G562" s="81">
        <f>H551+H552+H554+H555+H556+SUM(H558:H561)</f>
        <v>10163.65</v>
      </c>
      <c r="H562" s="81"/>
      <c r="J562" s="81">
        <f>K551+K552+K554+K555+K556+SUM(K558:K561)</f>
        <v>67689.81</v>
      </c>
      <c r="K562" s="81"/>
      <c r="L562" s="45">
        <f>Source!U321</f>
        <v>59.660649999999997</v>
      </c>
      <c r="O562" s="28">
        <f>G562</f>
        <v>10163.65</v>
      </c>
      <c r="P562" s="28">
        <f>J562</f>
        <v>67689.81</v>
      </c>
      <c r="Q562" s="28">
        <f>L562</f>
        <v>59.660649999999997</v>
      </c>
      <c r="W562">
        <f>IF(Source!BI321&lt;=1,H551+H552+H554+H555+H556, 0)</f>
        <v>0</v>
      </c>
      <c r="X562">
        <f>IF(Source!BI321=2,H551+H552+H554+H555+H556, 0)</f>
        <v>1735.5200000000002</v>
      </c>
      <c r="Y562">
        <f>IF(Source!BI321=3,H551+H552+H554+H555+H556, 0)</f>
        <v>0</v>
      </c>
      <c r="Z562">
        <f>IF(Source!BI321=4,H551+H552+H554+H555+H556, 0)</f>
        <v>0</v>
      </c>
    </row>
    <row r="563" spans="1:26" ht="28.5" x14ac:dyDescent="0.2">
      <c r="A563" s="50" t="str">
        <f>Source!E331</f>
        <v>53</v>
      </c>
      <c r="B563" s="51" t="str">
        <f>Source!F331</f>
        <v>46-03-011-01</v>
      </c>
      <c r="C563" s="51" t="str">
        <f>Source!G331</f>
        <v>Пробивка в кирпичных стенах борозд площадью сечения до 20 см2</v>
      </c>
      <c r="D563" s="32" t="str">
        <f>Source!H331</f>
        <v>100 м</v>
      </c>
      <c r="E563" s="13">
        <f>Source!I331</f>
        <v>0.54</v>
      </c>
      <c r="F563" s="33">
        <f>Source!AL331+Source!AM331+Source!AO331</f>
        <v>287.95000000000005</v>
      </c>
      <c r="G563" s="34"/>
      <c r="H563" s="35"/>
      <c r="I563" s="34" t="str">
        <f>Source!BO331</f>
        <v/>
      </c>
      <c r="J563" s="34"/>
      <c r="K563" s="35"/>
      <c r="L563" s="36"/>
      <c r="S563">
        <f>ROUND((Source!FX331/100)*((ROUND(Source!AF331*Source!I331, 2)+ROUND(Source!AE331*Source!I331, 2))), 2)</f>
        <v>76.75</v>
      </c>
      <c r="T563">
        <f>Source!X331</f>
        <v>511.21</v>
      </c>
      <c r="U563">
        <f>ROUND((Source!FY331/100)*((ROUND(Source!AF331*Source!I331, 2)+ROUND(Source!AE331*Source!I331, 2))), 2)</f>
        <v>46.13</v>
      </c>
      <c r="V563">
        <f>Source!Y331</f>
        <v>309.82</v>
      </c>
    </row>
    <row r="564" spans="1:26" x14ac:dyDescent="0.2">
      <c r="C564" s="27" t="str">
        <f>"Объем: "&amp;Source!I331&amp;"=54/"&amp;"100"</f>
        <v>Объем: 0,54=54/100</v>
      </c>
    </row>
    <row r="565" spans="1:26" ht="14.25" x14ac:dyDescent="0.2">
      <c r="A565" s="50"/>
      <c r="B565" s="51"/>
      <c r="C565" s="51" t="s">
        <v>1182</v>
      </c>
      <c r="D565" s="32"/>
      <c r="E565" s="13"/>
      <c r="F565" s="33">
        <f>Source!AO331</f>
        <v>143.58000000000001</v>
      </c>
      <c r="G565" s="34" t="str">
        <f>Source!DG331</f>
        <v/>
      </c>
      <c r="H565" s="35">
        <f>ROUND(Source!AF331*Source!I331, 2)</f>
        <v>77.53</v>
      </c>
      <c r="I565" s="34"/>
      <c r="J565" s="34">
        <f>IF(Source!BA331&lt;&gt; 0, Source!BA331, 1)</f>
        <v>6.66</v>
      </c>
      <c r="K565" s="35">
        <f>Source!S331</f>
        <v>516.37</v>
      </c>
      <c r="L565" s="36"/>
      <c r="R565">
        <f>H565</f>
        <v>77.53</v>
      </c>
    </row>
    <row r="566" spans="1:26" ht="14.25" x14ac:dyDescent="0.2">
      <c r="A566" s="50"/>
      <c r="B566" s="51"/>
      <c r="C566" s="51" t="s">
        <v>318</v>
      </c>
      <c r="D566" s="32"/>
      <c r="E566" s="13"/>
      <c r="F566" s="33">
        <f>Source!AM331</f>
        <v>144.37</v>
      </c>
      <c r="G566" s="34" t="str">
        <f>Source!DE331</f>
        <v/>
      </c>
      <c r="H566" s="35">
        <f>ROUND(Source!AD331*Source!I331, 2)</f>
        <v>77.959999999999994</v>
      </c>
      <c r="I566" s="34"/>
      <c r="J566" s="34">
        <f>IF(Source!BB331&lt;&gt; 0, Source!BB331, 1)</f>
        <v>6.66</v>
      </c>
      <c r="K566" s="35">
        <f>Source!Q331</f>
        <v>519.21</v>
      </c>
      <c r="L566" s="36"/>
    </row>
    <row r="567" spans="1:26" ht="14.25" x14ac:dyDescent="0.2">
      <c r="A567" s="50"/>
      <c r="B567" s="51"/>
      <c r="C567" s="51" t="s">
        <v>1184</v>
      </c>
      <c r="D567" s="32" t="s">
        <v>1185</v>
      </c>
      <c r="E567" s="13">
        <f>Source!BZ331</f>
        <v>110</v>
      </c>
      <c r="F567" s="74" t="str">
        <f>CONCATENATE(" )", Source!DL331, Source!FT331, "=", Source!FX331)</f>
        <v xml:space="preserve"> )*0,9=99</v>
      </c>
      <c r="G567" s="80"/>
      <c r="H567" s="35">
        <f>SUM(S563:S569)</f>
        <v>76.75</v>
      </c>
      <c r="I567" s="38"/>
      <c r="J567" s="30">
        <f>Source!AT331</f>
        <v>99</v>
      </c>
      <c r="K567" s="35">
        <f>SUM(T563:T569)</f>
        <v>511.21</v>
      </c>
      <c r="L567" s="36"/>
    </row>
    <row r="568" spans="1:26" ht="14.25" x14ac:dyDescent="0.2">
      <c r="A568" s="50"/>
      <c r="B568" s="51"/>
      <c r="C568" s="51" t="s">
        <v>1186</v>
      </c>
      <c r="D568" s="32" t="s">
        <v>1185</v>
      </c>
      <c r="E568" s="13">
        <f>Source!CA331</f>
        <v>70</v>
      </c>
      <c r="F568" s="74" t="str">
        <f>CONCATENATE(" )", Source!DM331, Source!FU331, "=", Source!FY331)</f>
        <v xml:space="preserve"> )*0,85=59,5</v>
      </c>
      <c r="G568" s="80"/>
      <c r="H568" s="35">
        <f>SUM(U563:U569)</f>
        <v>46.13</v>
      </c>
      <c r="I568" s="38"/>
      <c r="J568" s="30">
        <f>Source!AU331</f>
        <v>60</v>
      </c>
      <c r="K568" s="35">
        <f>SUM(V563:V569)</f>
        <v>309.82</v>
      </c>
      <c r="L568" s="36"/>
    </row>
    <row r="569" spans="1:26" ht="14.25" x14ac:dyDescent="0.2">
      <c r="A569" s="52"/>
      <c r="B569" s="53"/>
      <c r="C569" s="53" t="s">
        <v>1187</v>
      </c>
      <c r="D569" s="39" t="s">
        <v>1188</v>
      </c>
      <c r="E569" s="40">
        <f>Source!AQ331</f>
        <v>15.64</v>
      </c>
      <c r="F569" s="41"/>
      <c r="G569" s="42" t="str">
        <f>Source!DI331</f>
        <v/>
      </c>
      <c r="H569" s="43"/>
      <c r="I569" s="42"/>
      <c r="J569" s="42"/>
      <c r="K569" s="43"/>
      <c r="L569" s="44">
        <f>Source!U331</f>
        <v>8.4456000000000007</v>
      </c>
    </row>
    <row r="570" spans="1:26" ht="15" x14ac:dyDescent="0.25">
      <c r="G570" s="81">
        <f>H565+H566+H567+H568</f>
        <v>278.37</v>
      </c>
      <c r="H570" s="81"/>
      <c r="J570" s="81">
        <f>K565+K566+K567+K568</f>
        <v>1856.61</v>
      </c>
      <c r="K570" s="81"/>
      <c r="L570" s="45">
        <f>Source!U331</f>
        <v>8.4456000000000007</v>
      </c>
      <c r="O570" s="28">
        <f>G570</f>
        <v>278.37</v>
      </c>
      <c r="P570" s="28">
        <f>J570</f>
        <v>1856.61</v>
      </c>
      <c r="Q570" s="28">
        <f>L570</f>
        <v>8.4456000000000007</v>
      </c>
      <c r="W570">
        <f>IF(Source!BI331&lt;=1,H565+H566+H567+H568, 0)</f>
        <v>278.37</v>
      </c>
      <c r="X570">
        <f>IF(Source!BI331=2,H565+H566+H567+H568, 0)</f>
        <v>0</v>
      </c>
      <c r="Y570">
        <f>IF(Source!BI331=3,H565+H566+H567+H568, 0)</f>
        <v>0</v>
      </c>
      <c r="Z570">
        <f>IF(Source!BI331=4,H565+H566+H567+H568, 0)</f>
        <v>0</v>
      </c>
    </row>
    <row r="571" spans="1:26" ht="57" x14ac:dyDescent="0.2">
      <c r="A571" s="50" t="str">
        <f>Source!E333</f>
        <v>54</v>
      </c>
      <c r="B571" s="51" t="str">
        <f>Source!F333</f>
        <v>м08-02-403-03</v>
      </c>
      <c r="C571" s="51" t="str">
        <f>Source!G333</f>
        <v>Провод групповой в защитной оболочке или кабель трех-пятижильный под штукатурку по стенам или в бороздах</v>
      </c>
      <c r="D571" s="32" t="str">
        <f>Source!H333</f>
        <v>100 м</v>
      </c>
      <c r="E571" s="13">
        <f>Source!I333</f>
        <v>0.54</v>
      </c>
      <c r="F571" s="33">
        <f>Source!AL333+Source!AM333+Source!AO333</f>
        <v>199.73</v>
      </c>
      <c r="G571" s="34"/>
      <c r="H571" s="35"/>
      <c r="I571" s="34" t="str">
        <f>Source!BO333</f>
        <v/>
      </c>
      <c r="J571" s="34"/>
      <c r="K571" s="35"/>
      <c r="L571" s="36"/>
      <c r="S571">
        <f>ROUND((Source!FX333/100)*((ROUND(Source!AF333*Source!I333, 2)+ROUND(Source!AE333*Source!I333, 2))), 2)</f>
        <v>79.819999999999993</v>
      </c>
      <c r="T571">
        <f>Source!X333</f>
        <v>531.62</v>
      </c>
      <c r="U571">
        <f>ROUND((Source!FY333/100)*((ROUND(Source!AF333*Source!I333, 2)+ROUND(Source!AE333*Source!I333, 2))), 2)</f>
        <v>54.61</v>
      </c>
      <c r="V571">
        <f>Source!Y333</f>
        <v>363.74</v>
      </c>
    </row>
    <row r="572" spans="1:26" x14ac:dyDescent="0.2">
      <c r="C572" s="27" t="str">
        <f>"Объем: "&amp;Source!I333&amp;"=54/"&amp;"100"</f>
        <v>Объем: 0,54=54/100</v>
      </c>
    </row>
    <row r="573" spans="1:26" ht="14.25" x14ac:dyDescent="0.2">
      <c r="A573" s="50"/>
      <c r="B573" s="51"/>
      <c r="C573" s="51" t="s">
        <v>1182</v>
      </c>
      <c r="D573" s="32"/>
      <c r="E573" s="13"/>
      <c r="F573" s="33">
        <f>Source!AO333</f>
        <v>155.1</v>
      </c>
      <c r="G573" s="34" t="str">
        <f>Source!DG333</f>
        <v/>
      </c>
      <c r="H573" s="35">
        <f>ROUND(Source!AF333*Source!I333, 2)</f>
        <v>83.75</v>
      </c>
      <c r="I573" s="34"/>
      <c r="J573" s="34">
        <f>IF(Source!BA333&lt;&gt; 0, Source!BA333, 1)</f>
        <v>6.66</v>
      </c>
      <c r="K573" s="35">
        <f>Source!S333</f>
        <v>557.79999999999995</v>
      </c>
      <c r="L573" s="36"/>
      <c r="R573">
        <f>H573</f>
        <v>83.75</v>
      </c>
    </row>
    <row r="574" spans="1:26" ht="14.25" x14ac:dyDescent="0.2">
      <c r="A574" s="50"/>
      <c r="B574" s="51"/>
      <c r="C574" s="51" t="s">
        <v>318</v>
      </c>
      <c r="D574" s="32"/>
      <c r="E574" s="13"/>
      <c r="F574" s="33">
        <f>Source!AM333</f>
        <v>3.55</v>
      </c>
      <c r="G574" s="34" t="str">
        <f>Source!DE333</f>
        <v/>
      </c>
      <c r="H574" s="35">
        <f>ROUND(Source!AD333*Source!I333, 2)</f>
        <v>1.92</v>
      </c>
      <c r="I574" s="34"/>
      <c r="J574" s="34">
        <f>IF(Source!BB333&lt;&gt; 0, Source!BB333, 1)</f>
        <v>6.66</v>
      </c>
      <c r="K574" s="35">
        <f>Source!Q333</f>
        <v>12.77</v>
      </c>
      <c r="L574" s="36"/>
    </row>
    <row r="575" spans="1:26" ht="14.25" x14ac:dyDescent="0.2">
      <c r="A575" s="50"/>
      <c r="B575" s="51"/>
      <c r="C575" s="51" t="s">
        <v>1183</v>
      </c>
      <c r="D575" s="32"/>
      <c r="E575" s="13"/>
      <c r="F575" s="33">
        <f>Source!AN333</f>
        <v>0.5</v>
      </c>
      <c r="G575" s="34" t="str">
        <f>Source!DF333</f>
        <v/>
      </c>
      <c r="H575" s="37">
        <f>ROUND(Source!AE333*Source!I333, 2)</f>
        <v>0.27</v>
      </c>
      <c r="I575" s="34"/>
      <c r="J575" s="34">
        <f>IF(Source!BS333&lt;&gt; 0, Source!BS333, 1)</f>
        <v>6.66</v>
      </c>
      <c r="K575" s="37">
        <f>Source!R333</f>
        <v>1.8</v>
      </c>
      <c r="L575" s="36"/>
      <c r="R575">
        <f>H575</f>
        <v>0.27</v>
      </c>
    </row>
    <row r="576" spans="1:26" ht="14.25" x14ac:dyDescent="0.2">
      <c r="A576" s="50"/>
      <c r="B576" s="51"/>
      <c r="C576" s="51" t="s">
        <v>1189</v>
      </c>
      <c r="D576" s="32"/>
      <c r="E576" s="13"/>
      <c r="F576" s="33">
        <f>Source!AL333</f>
        <v>41.08</v>
      </c>
      <c r="G576" s="34" t="str">
        <f>Source!DD333</f>
        <v/>
      </c>
      <c r="H576" s="35">
        <f>ROUND(Source!AC333*Source!I333, 2)</f>
        <v>22.18</v>
      </c>
      <c r="I576" s="34"/>
      <c r="J576" s="34">
        <f>IF(Source!BC333&lt;&gt; 0, Source!BC333, 1)</f>
        <v>6.66</v>
      </c>
      <c r="K576" s="35">
        <f>Source!P333</f>
        <v>147.74</v>
      </c>
      <c r="L576" s="36"/>
    </row>
    <row r="577" spans="1:26" ht="14.25" x14ac:dyDescent="0.2">
      <c r="A577" s="50"/>
      <c r="B577" s="51"/>
      <c r="C577" s="51" t="s">
        <v>1184</v>
      </c>
      <c r="D577" s="32" t="s">
        <v>1185</v>
      </c>
      <c r="E577" s="13">
        <f>Source!BZ333</f>
        <v>95</v>
      </c>
      <c r="F577" s="54"/>
      <c r="G577" s="34"/>
      <c r="H577" s="35">
        <f>SUM(S571:S581)</f>
        <v>79.819999999999993</v>
      </c>
      <c r="I577" s="38"/>
      <c r="J577" s="30">
        <f>Source!AT333</f>
        <v>95</v>
      </c>
      <c r="K577" s="35">
        <f>SUM(T571:T581)</f>
        <v>531.62</v>
      </c>
      <c r="L577" s="36"/>
    </row>
    <row r="578" spans="1:26" ht="14.25" x14ac:dyDescent="0.2">
      <c r="A578" s="50"/>
      <c r="B578" s="51"/>
      <c r="C578" s="51" t="s">
        <v>1186</v>
      </c>
      <c r="D578" s="32" t="s">
        <v>1185</v>
      </c>
      <c r="E578" s="13">
        <f>Source!CA333</f>
        <v>65</v>
      </c>
      <c r="F578" s="54"/>
      <c r="G578" s="34"/>
      <c r="H578" s="35">
        <f>SUM(U571:U581)</f>
        <v>54.61</v>
      </c>
      <c r="I578" s="38"/>
      <c r="J578" s="30">
        <f>Source!AU333</f>
        <v>65</v>
      </c>
      <c r="K578" s="35">
        <f>SUM(V571:V581)</f>
        <v>363.74</v>
      </c>
      <c r="L578" s="36"/>
    </row>
    <row r="579" spans="1:26" ht="14.25" x14ac:dyDescent="0.2">
      <c r="A579" s="50"/>
      <c r="B579" s="51"/>
      <c r="C579" s="51" t="s">
        <v>1187</v>
      </c>
      <c r="D579" s="32" t="s">
        <v>1188</v>
      </c>
      <c r="E579" s="13">
        <f>Source!AQ333</f>
        <v>16.5</v>
      </c>
      <c r="F579" s="33"/>
      <c r="G579" s="34" t="str">
        <f>Source!DI333</f>
        <v/>
      </c>
      <c r="H579" s="35"/>
      <c r="I579" s="34"/>
      <c r="J579" s="34"/>
      <c r="K579" s="35"/>
      <c r="L579" s="46">
        <f>Source!U333</f>
        <v>8.91</v>
      </c>
    </row>
    <row r="580" spans="1:26" ht="85.5" x14ac:dyDescent="0.2">
      <c r="A580" s="50" t="str">
        <f>Source!E335</f>
        <v>54,1</v>
      </c>
      <c r="B580" s="51" t="str">
        <f>Source!F335</f>
        <v>21.1.06.09-0099</v>
      </c>
      <c r="C580" s="51" t="str">
        <f>Source!G335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580" s="32" t="str">
        <f>Source!H335</f>
        <v>1000 м</v>
      </c>
      <c r="E580" s="13">
        <f>Source!I335</f>
        <v>8.9999999999999993E-3</v>
      </c>
      <c r="F580" s="33">
        <f>Source!AL335+Source!AM335+Source!AO335</f>
        <v>3036.7</v>
      </c>
      <c r="G580" s="47" t="s">
        <v>6</v>
      </c>
      <c r="H580" s="35">
        <f>ROUND(Source!AC335*Source!I335, 2)+ROUND(Source!AD335*Source!I335, 2)+ROUND(Source!AF335*Source!I335, 2)</f>
        <v>27.33</v>
      </c>
      <c r="I580" s="34"/>
      <c r="J580" s="34">
        <f>IF(Source!BC335&lt;&gt; 0, Source!BC335, 1)</f>
        <v>6.66</v>
      </c>
      <c r="K580" s="35">
        <f>Source!O335</f>
        <v>182.02</v>
      </c>
      <c r="L580" s="36"/>
      <c r="S580">
        <f>ROUND((Source!FX335/100)*((ROUND(Source!AF335*Source!I335, 2)+ROUND(Source!AE335*Source!I335, 2))), 2)</f>
        <v>0</v>
      </c>
      <c r="T580">
        <f>Source!X335</f>
        <v>0</v>
      </c>
      <c r="U580">
        <f>ROUND((Source!FY335/100)*((ROUND(Source!AF335*Source!I335, 2)+ROUND(Source!AE335*Source!I335, 2))), 2)</f>
        <v>0</v>
      </c>
      <c r="V580">
        <f>Source!Y335</f>
        <v>0</v>
      </c>
      <c r="W580">
        <f>IF(Source!BI335&lt;=1,H580, 0)</f>
        <v>0</v>
      </c>
      <c r="X580">
        <f>IF(Source!BI335=2,H580, 0)</f>
        <v>27.33</v>
      </c>
      <c r="Y580">
        <f>IF(Source!BI335=3,H580, 0)</f>
        <v>0</v>
      </c>
      <c r="Z580">
        <f>IF(Source!BI335=4,H580, 0)</f>
        <v>0</v>
      </c>
    </row>
    <row r="581" spans="1:26" ht="85.5" x14ac:dyDescent="0.2">
      <c r="A581" s="52" t="str">
        <f>Source!E337</f>
        <v>54,2</v>
      </c>
      <c r="B581" s="53" t="str">
        <f>Source!F337</f>
        <v>21.1.06.09-0100</v>
      </c>
      <c r="C581" s="53" t="str">
        <f>Source!G337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581" s="39" t="str">
        <f>Source!H337</f>
        <v>1000 м</v>
      </c>
      <c r="E581" s="40">
        <f>Source!I337</f>
        <v>4.4999999999999998E-2</v>
      </c>
      <c r="F581" s="41">
        <f>Source!AL337+Source!AM337+Source!AO337</f>
        <v>4814.0200000000004</v>
      </c>
      <c r="G581" s="48" t="s">
        <v>6</v>
      </c>
      <c r="H581" s="43">
        <f>ROUND(Source!AC337*Source!I337, 2)+ROUND(Source!AD337*Source!I337, 2)+ROUND(Source!AF337*Source!I337, 2)</f>
        <v>216.63</v>
      </c>
      <c r="I581" s="42"/>
      <c r="J581" s="42">
        <f>IF(Source!BC337&lt;&gt; 0, Source!BC337, 1)</f>
        <v>6.66</v>
      </c>
      <c r="K581" s="43">
        <f>Source!O337</f>
        <v>1442.76</v>
      </c>
      <c r="L581" s="49"/>
      <c r="S581">
        <f>ROUND((Source!FX337/100)*((ROUND(Source!AF337*Source!I337, 2)+ROUND(Source!AE337*Source!I337, 2))), 2)</f>
        <v>0</v>
      </c>
      <c r="T581">
        <f>Source!X337</f>
        <v>0</v>
      </c>
      <c r="U581">
        <f>ROUND((Source!FY337/100)*((ROUND(Source!AF337*Source!I337, 2)+ROUND(Source!AE337*Source!I337, 2))), 2)</f>
        <v>0</v>
      </c>
      <c r="V581">
        <f>Source!Y337</f>
        <v>0</v>
      </c>
      <c r="W581">
        <f>IF(Source!BI337&lt;=1,H581, 0)</f>
        <v>0</v>
      </c>
      <c r="X581">
        <f>IF(Source!BI337=2,H581, 0)</f>
        <v>216.63</v>
      </c>
      <c r="Y581">
        <f>IF(Source!BI337=3,H581, 0)</f>
        <v>0</v>
      </c>
      <c r="Z581">
        <f>IF(Source!BI337=4,H581, 0)</f>
        <v>0</v>
      </c>
    </row>
    <row r="582" spans="1:26" ht="15" x14ac:dyDescent="0.25">
      <c r="G582" s="81">
        <f>H573+H574+H576+H577+H578+SUM(H580:H581)</f>
        <v>486.23999999999995</v>
      </c>
      <c r="H582" s="81"/>
      <c r="J582" s="81">
        <f>K573+K574+K576+K577+K578+SUM(K580:K581)</f>
        <v>3238.45</v>
      </c>
      <c r="K582" s="81"/>
      <c r="L582" s="45">
        <f>Source!U333</f>
        <v>8.91</v>
      </c>
      <c r="O582" s="28">
        <f>G582</f>
        <v>486.23999999999995</v>
      </c>
      <c r="P582" s="28">
        <f>J582</f>
        <v>3238.45</v>
      </c>
      <c r="Q582" s="28">
        <f>L582</f>
        <v>8.91</v>
      </c>
      <c r="W582">
        <f>IF(Source!BI333&lt;=1,H573+H574+H576+H577+H578, 0)</f>
        <v>0</v>
      </c>
      <c r="X582">
        <f>IF(Source!BI333=2,H573+H574+H576+H577+H578, 0)</f>
        <v>242.27999999999997</v>
      </c>
      <c r="Y582">
        <f>IF(Source!BI333=3,H573+H574+H576+H577+H578, 0)</f>
        <v>0</v>
      </c>
      <c r="Z582">
        <f>IF(Source!BI333=4,H573+H574+H576+H577+H578, 0)</f>
        <v>0</v>
      </c>
    </row>
    <row r="583" spans="1:26" ht="42.75" x14ac:dyDescent="0.2">
      <c r="A583" s="50" t="str">
        <f>Source!E339</f>
        <v>55</v>
      </c>
      <c r="B583" s="51" t="str">
        <f>Source!F339</f>
        <v>м08-02-407-06</v>
      </c>
      <c r="C583" s="51" t="str">
        <f>Source!G339</f>
        <v>Труба стальная по установленным конструкциям, в готовых бороздах, по основанию пола, диаметр до 25 мм</v>
      </c>
      <c r="D583" s="32" t="str">
        <f>Source!H339</f>
        <v>100 м</v>
      </c>
      <c r="E583" s="13">
        <f>Source!I339</f>
        <v>0.52</v>
      </c>
      <c r="F583" s="33">
        <f>Source!AL339+Source!AM339+Source!AO339</f>
        <v>347.26</v>
      </c>
      <c r="G583" s="34"/>
      <c r="H583" s="35"/>
      <c r="I583" s="34" t="str">
        <f>Source!BO339</f>
        <v/>
      </c>
      <c r="J583" s="34"/>
      <c r="K583" s="35"/>
      <c r="L583" s="36"/>
      <c r="S583">
        <f>ROUND((Source!FX339/100)*((ROUND(Source!AF339*Source!I339, 2)+ROUND(Source!AE339*Source!I339, 2))), 2)</f>
        <v>75.3</v>
      </c>
      <c r="T583">
        <f>Source!X339</f>
        <v>501.47</v>
      </c>
      <c r="U583">
        <f>ROUND((Source!FY339/100)*((ROUND(Source!AF339*Source!I339, 2)+ROUND(Source!AE339*Source!I339, 2))), 2)</f>
        <v>51.52</v>
      </c>
      <c r="V583">
        <f>Source!Y339</f>
        <v>343.11</v>
      </c>
    </row>
    <row r="584" spans="1:26" x14ac:dyDescent="0.2">
      <c r="C584" s="27" t="str">
        <f>"Объем: "&amp;Source!I339&amp;"=52/"&amp;"100"</f>
        <v>Объем: 0,52=52/100</v>
      </c>
    </row>
    <row r="585" spans="1:26" ht="14.25" x14ac:dyDescent="0.2">
      <c r="A585" s="50"/>
      <c r="B585" s="51"/>
      <c r="C585" s="51" t="s">
        <v>1182</v>
      </c>
      <c r="D585" s="32"/>
      <c r="E585" s="13"/>
      <c r="F585" s="33">
        <f>Source!AO339</f>
        <v>142.88</v>
      </c>
      <c r="G585" s="34" t="str">
        <f>Source!DG339</f>
        <v/>
      </c>
      <c r="H585" s="35">
        <f>ROUND(Source!AF339*Source!I339, 2)</f>
        <v>74.3</v>
      </c>
      <c r="I585" s="34"/>
      <c r="J585" s="34">
        <f>IF(Source!BA339&lt;&gt; 0, Source!BA339, 1)</f>
        <v>6.66</v>
      </c>
      <c r="K585" s="35">
        <f>Source!S339</f>
        <v>494.82</v>
      </c>
      <c r="L585" s="36"/>
      <c r="R585">
        <f>H585</f>
        <v>74.3</v>
      </c>
    </row>
    <row r="586" spans="1:26" ht="14.25" x14ac:dyDescent="0.2">
      <c r="A586" s="50"/>
      <c r="B586" s="51"/>
      <c r="C586" s="51" t="s">
        <v>318</v>
      </c>
      <c r="D586" s="32"/>
      <c r="E586" s="13"/>
      <c r="F586" s="33">
        <f>Source!AM339</f>
        <v>95.07</v>
      </c>
      <c r="G586" s="34" t="str">
        <f>Source!DE339</f>
        <v/>
      </c>
      <c r="H586" s="35">
        <f>ROUND(Source!AD339*Source!I339, 2)</f>
        <v>49.44</v>
      </c>
      <c r="I586" s="34"/>
      <c r="J586" s="34">
        <f>IF(Source!BB339&lt;&gt; 0, Source!BB339, 1)</f>
        <v>6.66</v>
      </c>
      <c r="K586" s="35">
        <f>Source!Q339</f>
        <v>329.25</v>
      </c>
      <c r="L586" s="36"/>
    </row>
    <row r="587" spans="1:26" ht="14.25" x14ac:dyDescent="0.2">
      <c r="A587" s="50"/>
      <c r="B587" s="51"/>
      <c r="C587" s="51" t="s">
        <v>1183</v>
      </c>
      <c r="D587" s="32"/>
      <c r="E587" s="13"/>
      <c r="F587" s="33">
        <f>Source!AN339</f>
        <v>9.5399999999999991</v>
      </c>
      <c r="G587" s="34" t="str">
        <f>Source!DF339</f>
        <v/>
      </c>
      <c r="H587" s="37">
        <f>ROUND(Source!AE339*Source!I339, 2)</f>
        <v>4.96</v>
      </c>
      <c r="I587" s="34"/>
      <c r="J587" s="34">
        <f>IF(Source!BS339&lt;&gt; 0, Source!BS339, 1)</f>
        <v>6.66</v>
      </c>
      <c r="K587" s="37">
        <f>Source!R339</f>
        <v>33.04</v>
      </c>
      <c r="L587" s="36"/>
      <c r="R587">
        <f>H587</f>
        <v>4.96</v>
      </c>
    </row>
    <row r="588" spans="1:26" ht="14.25" x14ac:dyDescent="0.2">
      <c r="A588" s="50"/>
      <c r="B588" s="51"/>
      <c r="C588" s="51" t="s">
        <v>1189</v>
      </c>
      <c r="D588" s="32"/>
      <c r="E588" s="13"/>
      <c r="F588" s="33">
        <f>Source!AL339</f>
        <v>109.31</v>
      </c>
      <c r="G588" s="34" t="str">
        <f>Source!DD339</f>
        <v/>
      </c>
      <c r="H588" s="35">
        <f>ROUND(Source!AC339*Source!I339, 2)</f>
        <v>56.84</v>
      </c>
      <c r="I588" s="34"/>
      <c r="J588" s="34">
        <f>IF(Source!BC339&lt;&gt; 0, Source!BC339, 1)</f>
        <v>6.66</v>
      </c>
      <c r="K588" s="35">
        <f>Source!P339</f>
        <v>378.56</v>
      </c>
      <c r="L588" s="36"/>
    </row>
    <row r="589" spans="1:26" ht="14.25" x14ac:dyDescent="0.2">
      <c r="A589" s="50"/>
      <c r="B589" s="51"/>
      <c r="C589" s="51" t="s">
        <v>1184</v>
      </c>
      <c r="D589" s="32" t="s">
        <v>1185</v>
      </c>
      <c r="E589" s="13">
        <f>Source!BZ339</f>
        <v>95</v>
      </c>
      <c r="F589" s="54"/>
      <c r="G589" s="34"/>
      <c r="H589" s="35">
        <f>SUM(S583:S592)</f>
        <v>75.3</v>
      </c>
      <c r="I589" s="38"/>
      <c r="J589" s="30">
        <f>Source!AT339</f>
        <v>95</v>
      </c>
      <c r="K589" s="35">
        <f>SUM(T583:T592)</f>
        <v>501.47</v>
      </c>
      <c r="L589" s="36"/>
    </row>
    <row r="590" spans="1:26" ht="14.25" x14ac:dyDescent="0.2">
      <c r="A590" s="50"/>
      <c r="B590" s="51"/>
      <c r="C590" s="51" t="s">
        <v>1186</v>
      </c>
      <c r="D590" s="32" t="s">
        <v>1185</v>
      </c>
      <c r="E590" s="13">
        <f>Source!CA339</f>
        <v>65</v>
      </c>
      <c r="F590" s="54"/>
      <c r="G590" s="34"/>
      <c r="H590" s="35">
        <f>SUM(U583:U592)</f>
        <v>51.52</v>
      </c>
      <c r="I590" s="38"/>
      <c r="J590" s="30">
        <f>Source!AU339</f>
        <v>65</v>
      </c>
      <c r="K590" s="35">
        <f>SUM(V583:V592)</f>
        <v>343.11</v>
      </c>
      <c r="L590" s="36"/>
    </row>
    <row r="591" spans="1:26" ht="14.25" x14ac:dyDescent="0.2">
      <c r="A591" s="50"/>
      <c r="B591" s="51"/>
      <c r="C591" s="51" t="s">
        <v>1187</v>
      </c>
      <c r="D591" s="32" t="s">
        <v>1188</v>
      </c>
      <c r="E591" s="13">
        <f>Source!AQ339</f>
        <v>15.2</v>
      </c>
      <c r="F591" s="33"/>
      <c r="G591" s="34" t="str">
        <f>Source!DI339</f>
        <v/>
      </c>
      <c r="H591" s="35"/>
      <c r="I591" s="34"/>
      <c r="J591" s="34"/>
      <c r="K591" s="35"/>
      <c r="L591" s="46">
        <f>Source!U339</f>
        <v>7.9039999999999999</v>
      </c>
    </row>
    <row r="592" spans="1:26" ht="28.5" x14ac:dyDescent="0.2">
      <c r="A592" s="52" t="str">
        <f>Source!E341</f>
        <v>55,1</v>
      </c>
      <c r="B592" s="53" t="str">
        <f>Source!F341</f>
        <v>23.7.01.03-0003</v>
      </c>
      <c r="C592" s="53" t="str">
        <f>Source!G341</f>
        <v>Трубы стальные  диаметром 25 мм</v>
      </c>
      <c r="D592" s="39" t="str">
        <f>Source!H341</f>
        <v>м</v>
      </c>
      <c r="E592" s="40">
        <f>Source!I341</f>
        <v>52</v>
      </c>
      <c r="F592" s="41">
        <f>Source!AL341+Source!AM341+Source!AO341</f>
        <v>27.2</v>
      </c>
      <c r="G592" s="48" t="s">
        <v>6</v>
      </c>
      <c r="H592" s="43">
        <f>ROUND(Source!AC341*Source!I341, 2)+ROUND(Source!AD341*Source!I341, 2)+ROUND(Source!AF341*Source!I341, 2)</f>
        <v>1414.4</v>
      </c>
      <c r="I592" s="42"/>
      <c r="J592" s="42">
        <f>IF(Source!BC341&lt;&gt; 0, Source!BC341, 1)</f>
        <v>6.66</v>
      </c>
      <c r="K592" s="43">
        <f>Source!O341</f>
        <v>9419.9</v>
      </c>
      <c r="L592" s="49"/>
      <c r="S592">
        <f>ROUND((Source!FX341/100)*((ROUND(Source!AF341*Source!I341, 2)+ROUND(Source!AE341*Source!I341, 2))), 2)</f>
        <v>0</v>
      </c>
      <c r="T592">
        <f>Source!X341</f>
        <v>0</v>
      </c>
      <c r="U592">
        <f>ROUND((Source!FY341/100)*((ROUND(Source!AF341*Source!I341, 2)+ROUND(Source!AE341*Source!I341, 2))), 2)</f>
        <v>0</v>
      </c>
      <c r="V592">
        <f>Source!Y341</f>
        <v>0</v>
      </c>
      <c r="W592">
        <f>IF(Source!BI341&lt;=1,H592, 0)</f>
        <v>0</v>
      </c>
      <c r="X592">
        <f>IF(Source!BI341=2,H592, 0)</f>
        <v>1414.4</v>
      </c>
      <c r="Y592">
        <f>IF(Source!BI341=3,H592, 0)</f>
        <v>0</v>
      </c>
      <c r="Z592">
        <f>IF(Source!BI341=4,H592, 0)</f>
        <v>0</v>
      </c>
    </row>
    <row r="593" spans="1:26" ht="15" x14ac:dyDescent="0.25">
      <c r="G593" s="81">
        <f>H585+H586+H588+H589+H590+SUM(H592:H592)</f>
        <v>1721.8000000000002</v>
      </c>
      <c r="H593" s="81"/>
      <c r="J593" s="81">
        <f>K585+K586+K588+K589+K590+SUM(K592:K592)</f>
        <v>11467.11</v>
      </c>
      <c r="K593" s="81"/>
      <c r="L593" s="45">
        <f>Source!U339</f>
        <v>7.9039999999999999</v>
      </c>
      <c r="O593" s="28">
        <f>G593</f>
        <v>1721.8000000000002</v>
      </c>
      <c r="P593" s="28">
        <f>J593</f>
        <v>11467.11</v>
      </c>
      <c r="Q593" s="28">
        <f>L593</f>
        <v>7.9039999999999999</v>
      </c>
      <c r="W593">
        <f>IF(Source!BI339&lt;=1,H585+H586+H588+H589+H590, 0)</f>
        <v>0</v>
      </c>
      <c r="X593">
        <f>IF(Source!BI339=2,H585+H586+H588+H589+H590, 0)</f>
        <v>307.39999999999998</v>
      </c>
      <c r="Y593">
        <f>IF(Source!BI339=3,H585+H586+H588+H589+H590, 0)</f>
        <v>0</v>
      </c>
      <c r="Z593">
        <f>IF(Source!BI339=4,H585+H586+H588+H589+H590, 0)</f>
        <v>0</v>
      </c>
    </row>
    <row r="594" spans="1:26" ht="28.5" x14ac:dyDescent="0.2">
      <c r="A594" s="50" t="str">
        <f>Source!E343</f>
        <v>56</v>
      </c>
      <c r="B594" s="51" t="str">
        <f>Source!F343</f>
        <v>м08-02-390-01</v>
      </c>
      <c r="C594" s="51" t="str">
        <f>Source!G343</f>
        <v>Короба пластмассовые шириной до 40 мм</v>
      </c>
      <c r="D594" s="32" t="str">
        <f>Source!H343</f>
        <v>100 м</v>
      </c>
      <c r="E594" s="13">
        <f>Source!I343</f>
        <v>0.67500000000000004</v>
      </c>
      <c r="F594" s="33">
        <f>Source!AL343+Source!AM343+Source!AO343</f>
        <v>206.76</v>
      </c>
      <c r="G594" s="34"/>
      <c r="H594" s="35"/>
      <c r="I594" s="34" t="str">
        <f>Source!BO343</f>
        <v/>
      </c>
      <c r="J594" s="34"/>
      <c r="K594" s="35"/>
      <c r="L594" s="36"/>
      <c r="S594">
        <f>ROUND((Source!FX343/100)*((ROUND(Source!AF343*Source!I343, 2)+ROUND(Source!AE343*Source!I343, 2))), 2)</f>
        <v>99.43</v>
      </c>
      <c r="T594">
        <f>Source!X343</f>
        <v>662.22</v>
      </c>
      <c r="U594">
        <f>ROUND((Source!FY343/100)*((ROUND(Source!AF343*Source!I343, 2)+ROUND(Source!AE343*Source!I343, 2))), 2)</f>
        <v>68.03</v>
      </c>
      <c r="V594">
        <f>Source!Y343</f>
        <v>453.1</v>
      </c>
    </row>
    <row r="595" spans="1:26" x14ac:dyDescent="0.2">
      <c r="C595" s="27" t="str">
        <f>"Объем: "&amp;Source!I343&amp;"=67,5/"&amp;"100"</f>
        <v>Объем: 0,675=67,5/100</v>
      </c>
    </row>
    <row r="596" spans="1:26" ht="14.25" x14ac:dyDescent="0.2">
      <c r="A596" s="50"/>
      <c r="B596" s="51"/>
      <c r="C596" s="51" t="s">
        <v>1182</v>
      </c>
      <c r="D596" s="32"/>
      <c r="E596" s="13"/>
      <c r="F596" s="33">
        <f>Source!AO343</f>
        <v>154.91999999999999</v>
      </c>
      <c r="G596" s="34" t="str">
        <f>Source!DG343</f>
        <v/>
      </c>
      <c r="H596" s="35">
        <f>ROUND(Source!AF343*Source!I343, 2)</f>
        <v>104.57</v>
      </c>
      <c r="I596" s="34"/>
      <c r="J596" s="34">
        <f>IF(Source!BA343&lt;&gt; 0, Source!BA343, 1)</f>
        <v>6.66</v>
      </c>
      <c r="K596" s="35">
        <f>Source!S343</f>
        <v>696.44</v>
      </c>
      <c r="L596" s="36"/>
      <c r="R596">
        <f>H596</f>
        <v>104.57</v>
      </c>
    </row>
    <row r="597" spans="1:26" ht="14.25" x14ac:dyDescent="0.2">
      <c r="A597" s="50"/>
      <c r="B597" s="51"/>
      <c r="C597" s="51" t="s">
        <v>318</v>
      </c>
      <c r="D597" s="32"/>
      <c r="E597" s="13"/>
      <c r="F597" s="33">
        <f>Source!AM343</f>
        <v>0.31</v>
      </c>
      <c r="G597" s="34" t="str">
        <f>Source!DE343</f>
        <v/>
      </c>
      <c r="H597" s="35">
        <f>ROUND(Source!AD343*Source!I343, 2)</f>
        <v>0.21</v>
      </c>
      <c r="I597" s="34"/>
      <c r="J597" s="34">
        <f>IF(Source!BB343&lt;&gt; 0, Source!BB343, 1)</f>
        <v>6.66</v>
      </c>
      <c r="K597" s="35">
        <f>Source!Q343</f>
        <v>1.39</v>
      </c>
      <c r="L597" s="36"/>
    </row>
    <row r="598" spans="1:26" ht="14.25" x14ac:dyDescent="0.2">
      <c r="A598" s="50"/>
      <c r="B598" s="51"/>
      <c r="C598" s="51" t="s">
        <v>1183</v>
      </c>
      <c r="D598" s="32"/>
      <c r="E598" s="13"/>
      <c r="F598" s="33">
        <f>Source!AN343</f>
        <v>0.14000000000000001</v>
      </c>
      <c r="G598" s="34" t="str">
        <f>Source!DF343</f>
        <v/>
      </c>
      <c r="H598" s="37">
        <f>ROUND(Source!AE343*Source!I343, 2)</f>
        <v>0.09</v>
      </c>
      <c r="I598" s="34"/>
      <c r="J598" s="34">
        <f>IF(Source!BS343&lt;&gt; 0, Source!BS343, 1)</f>
        <v>6.66</v>
      </c>
      <c r="K598" s="37">
        <f>Source!R343</f>
        <v>0.63</v>
      </c>
      <c r="L598" s="36"/>
      <c r="R598">
        <f>H598</f>
        <v>0.09</v>
      </c>
    </row>
    <row r="599" spans="1:26" ht="14.25" x14ac:dyDescent="0.2">
      <c r="A599" s="50"/>
      <c r="B599" s="51"/>
      <c r="C599" s="51" t="s">
        <v>1189</v>
      </c>
      <c r="D599" s="32"/>
      <c r="E599" s="13"/>
      <c r="F599" s="33">
        <f>Source!AL343</f>
        <v>51.53</v>
      </c>
      <c r="G599" s="34" t="str">
        <f>Source!DD343</f>
        <v/>
      </c>
      <c r="H599" s="35">
        <f>ROUND(Source!AC343*Source!I343, 2)</f>
        <v>34.78</v>
      </c>
      <c r="I599" s="34"/>
      <c r="J599" s="34">
        <f>IF(Source!BC343&lt;&gt; 0, Source!BC343, 1)</f>
        <v>6.66</v>
      </c>
      <c r="K599" s="35">
        <f>Source!P343</f>
        <v>231.65</v>
      </c>
      <c r="L599" s="36"/>
    </row>
    <row r="600" spans="1:26" ht="14.25" x14ac:dyDescent="0.2">
      <c r="A600" s="50"/>
      <c r="B600" s="51"/>
      <c r="C600" s="51" t="s">
        <v>1184</v>
      </c>
      <c r="D600" s="32" t="s">
        <v>1185</v>
      </c>
      <c r="E600" s="13">
        <f>Source!BZ343</f>
        <v>95</v>
      </c>
      <c r="F600" s="54"/>
      <c r="G600" s="34"/>
      <c r="H600" s="35">
        <f>SUM(S594:S604)</f>
        <v>99.43</v>
      </c>
      <c r="I600" s="38"/>
      <c r="J600" s="30">
        <f>Source!AT343</f>
        <v>95</v>
      </c>
      <c r="K600" s="35">
        <f>SUM(T594:T604)</f>
        <v>662.22</v>
      </c>
      <c r="L600" s="36"/>
    </row>
    <row r="601" spans="1:26" ht="14.25" x14ac:dyDescent="0.2">
      <c r="A601" s="50"/>
      <c r="B601" s="51"/>
      <c r="C601" s="51" t="s">
        <v>1186</v>
      </c>
      <c r="D601" s="32" t="s">
        <v>1185</v>
      </c>
      <c r="E601" s="13">
        <f>Source!CA343</f>
        <v>65</v>
      </c>
      <c r="F601" s="54"/>
      <c r="G601" s="34"/>
      <c r="H601" s="35">
        <f>SUM(U594:U604)</f>
        <v>68.03</v>
      </c>
      <c r="I601" s="38"/>
      <c r="J601" s="30">
        <f>Source!AU343</f>
        <v>65</v>
      </c>
      <c r="K601" s="35">
        <f>SUM(V594:V604)</f>
        <v>453.1</v>
      </c>
      <c r="L601" s="36"/>
    </row>
    <row r="602" spans="1:26" ht="14.25" x14ac:dyDescent="0.2">
      <c r="A602" s="50"/>
      <c r="B602" s="51"/>
      <c r="C602" s="51" t="s">
        <v>1187</v>
      </c>
      <c r="D602" s="32" t="s">
        <v>1188</v>
      </c>
      <c r="E602" s="13">
        <f>Source!AQ343</f>
        <v>16.29</v>
      </c>
      <c r="F602" s="33"/>
      <c r="G602" s="34" t="str">
        <f>Source!DI343</f>
        <v/>
      </c>
      <c r="H602" s="35"/>
      <c r="I602" s="34"/>
      <c r="J602" s="34"/>
      <c r="K602" s="35"/>
      <c r="L602" s="46">
        <f>Source!U343</f>
        <v>10.995750000000001</v>
      </c>
    </row>
    <row r="603" spans="1:26" ht="28.5" x14ac:dyDescent="0.2">
      <c r="A603" s="50" t="str">
        <f>Source!E345</f>
        <v>56,1</v>
      </c>
      <c r="B603" s="51" t="str">
        <f>Source!F345</f>
        <v>20.2.05.04-0025</v>
      </c>
      <c r="C603" s="51" t="str">
        <f>Source!G345</f>
        <v>Кабель-канал (короб) "Электропласт" 20x16 мм</v>
      </c>
      <c r="D603" s="32" t="str">
        <f>Source!H345</f>
        <v>100 м</v>
      </c>
      <c r="E603" s="13">
        <f>Source!I345</f>
        <v>0.23</v>
      </c>
      <c r="F603" s="33">
        <f>Source!AL345+Source!AM345+Source!AO345</f>
        <v>171</v>
      </c>
      <c r="G603" s="47" t="s">
        <v>6</v>
      </c>
      <c r="H603" s="35">
        <f>ROUND(Source!AC345*Source!I345, 2)+ROUND(Source!AD345*Source!I345, 2)+ROUND(Source!AF345*Source!I345, 2)</f>
        <v>39.33</v>
      </c>
      <c r="I603" s="34"/>
      <c r="J603" s="34">
        <f>IF(Source!BC345&lt;&gt; 0, Source!BC345, 1)</f>
        <v>6.66</v>
      </c>
      <c r="K603" s="35">
        <f>Source!O345</f>
        <v>261.94</v>
      </c>
      <c r="L603" s="36"/>
      <c r="S603">
        <f>ROUND((Source!FX345/100)*((ROUND(Source!AF345*Source!I345, 2)+ROUND(Source!AE345*Source!I345, 2))), 2)</f>
        <v>0</v>
      </c>
      <c r="T603">
        <f>Source!X345</f>
        <v>0</v>
      </c>
      <c r="U603">
        <f>ROUND((Source!FY345/100)*((ROUND(Source!AF345*Source!I345, 2)+ROUND(Source!AE345*Source!I345, 2))), 2)</f>
        <v>0</v>
      </c>
      <c r="V603">
        <f>Source!Y345</f>
        <v>0</v>
      </c>
      <c r="W603">
        <f>IF(Source!BI345&lt;=1,H603, 0)</f>
        <v>0</v>
      </c>
      <c r="X603">
        <f>IF(Source!BI345=2,H603, 0)</f>
        <v>39.33</v>
      </c>
      <c r="Y603">
        <f>IF(Source!BI345=3,H603, 0)</f>
        <v>0</v>
      </c>
      <c r="Z603">
        <f>IF(Source!BI345=4,H603, 0)</f>
        <v>0</v>
      </c>
    </row>
    <row r="604" spans="1:26" ht="28.5" x14ac:dyDescent="0.2">
      <c r="A604" s="52" t="str">
        <f>Source!E347</f>
        <v>56,2</v>
      </c>
      <c r="B604" s="53" t="str">
        <f>Source!F347</f>
        <v>20.2.05.04-0027</v>
      </c>
      <c r="C604" s="53" t="str">
        <f>Source!G347</f>
        <v>Кабель-канал (короб) "Электропласт" 40x16 мм</v>
      </c>
      <c r="D604" s="39" t="str">
        <f>Source!H347</f>
        <v>100 м</v>
      </c>
      <c r="E604" s="40">
        <f>Source!I347</f>
        <v>0.44500000000000001</v>
      </c>
      <c r="F604" s="41">
        <f>Source!AL347+Source!AM347+Source!AO347</f>
        <v>270</v>
      </c>
      <c r="G604" s="48" t="s">
        <v>6</v>
      </c>
      <c r="H604" s="43">
        <f>ROUND(Source!AC347*Source!I347, 2)+ROUND(Source!AD347*Source!I347, 2)+ROUND(Source!AF347*Source!I347, 2)</f>
        <v>120.15</v>
      </c>
      <c r="I604" s="42"/>
      <c r="J604" s="42">
        <f>IF(Source!BC347&lt;&gt; 0, Source!BC347, 1)</f>
        <v>6.66</v>
      </c>
      <c r="K604" s="43">
        <f>Source!O347</f>
        <v>800.2</v>
      </c>
      <c r="L604" s="49"/>
      <c r="S604">
        <f>ROUND((Source!FX347/100)*((ROUND(Source!AF347*Source!I347, 2)+ROUND(Source!AE347*Source!I347, 2))), 2)</f>
        <v>0</v>
      </c>
      <c r="T604">
        <f>Source!X347</f>
        <v>0</v>
      </c>
      <c r="U604">
        <f>ROUND((Source!FY347/100)*((ROUND(Source!AF347*Source!I347, 2)+ROUND(Source!AE347*Source!I347, 2))), 2)</f>
        <v>0</v>
      </c>
      <c r="V604">
        <f>Source!Y347</f>
        <v>0</v>
      </c>
      <c r="W604">
        <f>IF(Source!BI347&lt;=1,H604, 0)</f>
        <v>0</v>
      </c>
      <c r="X604">
        <f>IF(Source!BI347=2,H604, 0)</f>
        <v>120.15</v>
      </c>
      <c r="Y604">
        <f>IF(Source!BI347=3,H604, 0)</f>
        <v>0</v>
      </c>
      <c r="Z604">
        <f>IF(Source!BI347=4,H604, 0)</f>
        <v>0</v>
      </c>
    </row>
    <row r="605" spans="1:26" ht="15" x14ac:dyDescent="0.25">
      <c r="G605" s="81">
        <f>H596+H597+H599+H600+H601+SUM(H603:H604)</f>
        <v>466.5</v>
      </c>
      <c r="H605" s="81"/>
      <c r="J605" s="81">
        <f>K596+K597+K599+K600+K601+SUM(K603:K604)</f>
        <v>3106.9400000000005</v>
      </c>
      <c r="K605" s="81"/>
      <c r="L605" s="45">
        <f>Source!U343</f>
        <v>10.995750000000001</v>
      </c>
      <c r="O605" s="28">
        <f>G605</f>
        <v>466.5</v>
      </c>
      <c r="P605" s="28">
        <f>J605</f>
        <v>3106.9400000000005</v>
      </c>
      <c r="Q605" s="28">
        <f>L605</f>
        <v>10.995750000000001</v>
      </c>
      <c r="W605">
        <f>IF(Source!BI343&lt;=1,H596+H597+H599+H600+H601, 0)</f>
        <v>0</v>
      </c>
      <c r="X605">
        <f>IF(Source!BI343=2,H596+H597+H599+H600+H601, 0)</f>
        <v>307.02</v>
      </c>
      <c r="Y605">
        <f>IF(Source!BI343=3,H596+H597+H599+H600+H601, 0)</f>
        <v>0</v>
      </c>
      <c r="Z605">
        <f>IF(Source!BI343=4,H596+H597+H599+H600+H601, 0)</f>
        <v>0</v>
      </c>
    </row>
    <row r="606" spans="1:26" ht="28.5" x14ac:dyDescent="0.2">
      <c r="A606" s="50" t="str">
        <f>Source!E349</f>
        <v>57</v>
      </c>
      <c r="B606" s="51" t="str">
        <f>Source!F349</f>
        <v>м08-02-399-02</v>
      </c>
      <c r="C606" s="51" t="str">
        <f>Source!G349</f>
        <v>Провод в коробах, сечением до 35 мм2</v>
      </c>
      <c r="D606" s="32" t="str">
        <f>Source!H349</f>
        <v>100 м</v>
      </c>
      <c r="E606" s="13">
        <f>Source!I349</f>
        <v>7.43</v>
      </c>
      <c r="F606" s="33">
        <f>Source!AL349+Source!AM349+Source!AO349</f>
        <v>50.72</v>
      </c>
      <c r="G606" s="34"/>
      <c r="H606" s="35"/>
      <c r="I606" s="34" t="str">
        <f>Source!BO349</f>
        <v/>
      </c>
      <c r="J606" s="34"/>
      <c r="K606" s="35"/>
      <c r="L606" s="36"/>
      <c r="S606">
        <f>ROUND((Source!FX349/100)*((ROUND(Source!AF349*Source!I349, 2)+ROUND(Source!AE349*Source!I349, 2))), 2)</f>
        <v>251.28</v>
      </c>
      <c r="T606">
        <f>Source!X349</f>
        <v>1673.55</v>
      </c>
      <c r="U606">
        <f>ROUND((Source!FY349/100)*((ROUND(Source!AF349*Source!I349, 2)+ROUND(Source!AE349*Source!I349, 2))), 2)</f>
        <v>171.93</v>
      </c>
      <c r="V606">
        <f>Source!Y349</f>
        <v>1145.06</v>
      </c>
    </row>
    <row r="607" spans="1:26" x14ac:dyDescent="0.2">
      <c r="C607" s="27" t="str">
        <f>"Объем: "&amp;Source!I349&amp;"=743/"&amp;"100"</f>
        <v>Объем: 7,43=743/100</v>
      </c>
    </row>
    <row r="608" spans="1:26" ht="14.25" x14ac:dyDescent="0.2">
      <c r="A608" s="50"/>
      <c r="B608" s="51"/>
      <c r="C608" s="51" t="s">
        <v>1182</v>
      </c>
      <c r="D608" s="32"/>
      <c r="E608" s="13"/>
      <c r="F608" s="33">
        <f>Source!AO349</f>
        <v>35.340000000000003</v>
      </c>
      <c r="G608" s="34" t="str">
        <f>Source!DG349</f>
        <v/>
      </c>
      <c r="H608" s="35">
        <f>ROUND(Source!AF349*Source!I349, 2)</f>
        <v>262.58</v>
      </c>
      <c r="I608" s="34"/>
      <c r="J608" s="34">
        <f>IF(Source!BA349&lt;&gt; 0, Source!BA349, 1)</f>
        <v>6.66</v>
      </c>
      <c r="K608" s="35">
        <f>Source!S349</f>
        <v>1748.76</v>
      </c>
      <c r="L608" s="36"/>
      <c r="R608">
        <f>H608</f>
        <v>262.58</v>
      </c>
    </row>
    <row r="609" spans="1:26" ht="14.25" x14ac:dyDescent="0.2">
      <c r="A609" s="50"/>
      <c r="B609" s="51"/>
      <c r="C609" s="51" t="s">
        <v>318</v>
      </c>
      <c r="D609" s="32"/>
      <c r="E609" s="13"/>
      <c r="F609" s="33">
        <f>Source!AM349</f>
        <v>1.78</v>
      </c>
      <c r="G609" s="34" t="str">
        <f>Source!DE349</f>
        <v/>
      </c>
      <c r="H609" s="35">
        <f>ROUND(Source!AD349*Source!I349, 2)</f>
        <v>13.23</v>
      </c>
      <c r="I609" s="34"/>
      <c r="J609" s="34">
        <f>IF(Source!BB349&lt;&gt; 0, Source!BB349, 1)</f>
        <v>6.66</v>
      </c>
      <c r="K609" s="35">
        <f>Source!Q349</f>
        <v>88.08</v>
      </c>
      <c r="L609" s="36"/>
    </row>
    <row r="610" spans="1:26" ht="14.25" x14ac:dyDescent="0.2">
      <c r="A610" s="50"/>
      <c r="B610" s="51"/>
      <c r="C610" s="51" t="s">
        <v>1183</v>
      </c>
      <c r="D610" s="32"/>
      <c r="E610" s="13"/>
      <c r="F610" s="33">
        <f>Source!AN349</f>
        <v>0.26</v>
      </c>
      <c r="G610" s="34" t="str">
        <f>Source!DF349</f>
        <v/>
      </c>
      <c r="H610" s="37">
        <f>ROUND(Source!AE349*Source!I349, 2)</f>
        <v>1.93</v>
      </c>
      <c r="I610" s="34"/>
      <c r="J610" s="34">
        <f>IF(Source!BS349&lt;&gt; 0, Source!BS349, 1)</f>
        <v>6.66</v>
      </c>
      <c r="K610" s="37">
        <f>Source!R349</f>
        <v>12.87</v>
      </c>
      <c r="L610" s="36"/>
      <c r="R610">
        <f>H610</f>
        <v>1.93</v>
      </c>
    </row>
    <row r="611" spans="1:26" ht="14.25" x14ac:dyDescent="0.2">
      <c r="A611" s="50"/>
      <c r="B611" s="51"/>
      <c r="C611" s="51" t="s">
        <v>1189</v>
      </c>
      <c r="D611" s="32"/>
      <c r="E611" s="13"/>
      <c r="F611" s="33">
        <f>Source!AL349</f>
        <v>13.6</v>
      </c>
      <c r="G611" s="34" t="str">
        <f>Source!DD349</f>
        <v/>
      </c>
      <c r="H611" s="35">
        <f>ROUND(Source!AC349*Source!I349, 2)</f>
        <v>101.05</v>
      </c>
      <c r="I611" s="34"/>
      <c r="J611" s="34">
        <f>IF(Source!BC349&lt;&gt; 0, Source!BC349, 1)</f>
        <v>6.66</v>
      </c>
      <c r="K611" s="35">
        <f>Source!P349</f>
        <v>672.98</v>
      </c>
      <c r="L611" s="36"/>
    </row>
    <row r="612" spans="1:26" ht="14.25" x14ac:dyDescent="0.2">
      <c r="A612" s="50"/>
      <c r="B612" s="51"/>
      <c r="C612" s="51" t="s">
        <v>1184</v>
      </c>
      <c r="D612" s="32" t="s">
        <v>1185</v>
      </c>
      <c r="E612" s="13">
        <f>Source!BZ349</f>
        <v>95</v>
      </c>
      <c r="F612" s="54"/>
      <c r="G612" s="34"/>
      <c r="H612" s="35">
        <f>SUM(S606:S616)</f>
        <v>251.28</v>
      </c>
      <c r="I612" s="38"/>
      <c r="J612" s="30">
        <f>Source!AT349</f>
        <v>95</v>
      </c>
      <c r="K612" s="35">
        <f>SUM(T606:T616)</f>
        <v>1673.55</v>
      </c>
      <c r="L612" s="36"/>
    </row>
    <row r="613" spans="1:26" ht="14.25" x14ac:dyDescent="0.2">
      <c r="A613" s="50"/>
      <c r="B613" s="51"/>
      <c r="C613" s="51" t="s">
        <v>1186</v>
      </c>
      <c r="D613" s="32" t="s">
        <v>1185</v>
      </c>
      <c r="E613" s="13">
        <f>Source!CA349</f>
        <v>65</v>
      </c>
      <c r="F613" s="54"/>
      <c r="G613" s="34"/>
      <c r="H613" s="35">
        <f>SUM(U606:U616)</f>
        <v>171.93</v>
      </c>
      <c r="I613" s="38"/>
      <c r="J613" s="30">
        <f>Source!AU349</f>
        <v>65</v>
      </c>
      <c r="K613" s="35">
        <f>SUM(V606:V616)</f>
        <v>1145.06</v>
      </c>
      <c r="L613" s="36"/>
    </row>
    <row r="614" spans="1:26" ht="14.25" x14ac:dyDescent="0.2">
      <c r="A614" s="50"/>
      <c r="B614" s="51"/>
      <c r="C614" s="51" t="s">
        <v>1187</v>
      </c>
      <c r="D614" s="32" t="s">
        <v>1188</v>
      </c>
      <c r="E614" s="13">
        <f>Source!AQ349</f>
        <v>3.76</v>
      </c>
      <c r="F614" s="33"/>
      <c r="G614" s="34" t="str">
        <f>Source!DI349</f>
        <v/>
      </c>
      <c r="H614" s="35"/>
      <c r="I614" s="34"/>
      <c r="J614" s="34"/>
      <c r="K614" s="35"/>
      <c r="L614" s="46">
        <f>Source!U349</f>
        <v>27.936799999999998</v>
      </c>
    </row>
    <row r="615" spans="1:26" ht="28.5" x14ac:dyDescent="0.2">
      <c r="A615" s="50" t="str">
        <f>Source!E351</f>
        <v>57,1</v>
      </c>
      <c r="B615" s="51" t="str">
        <f>Source!F351</f>
        <v>21.1.04.01-0004</v>
      </c>
      <c r="C615" s="51" t="str">
        <f>Source!G351</f>
        <v>Кабель (витая пара) UTP 4x2x0,52 категория 5е</v>
      </c>
      <c r="D615" s="32" t="str">
        <f>Source!H351</f>
        <v>1000 м</v>
      </c>
      <c r="E615" s="13">
        <f>Source!I351</f>
        <v>0.72</v>
      </c>
      <c r="F615" s="33">
        <f>Source!AL351+Source!AM351+Source!AO351</f>
        <v>1150.19</v>
      </c>
      <c r="G615" s="47" t="s">
        <v>6</v>
      </c>
      <c r="H615" s="35">
        <f>ROUND(Source!AC351*Source!I351, 2)+ROUND(Source!AD351*Source!I351, 2)+ROUND(Source!AF351*Source!I351, 2)</f>
        <v>828.14</v>
      </c>
      <c r="I615" s="34"/>
      <c r="J615" s="34">
        <f>IF(Source!BC351&lt;&gt; 0, Source!BC351, 1)</f>
        <v>6.66</v>
      </c>
      <c r="K615" s="35">
        <f>Source!O351</f>
        <v>5515.39</v>
      </c>
      <c r="L615" s="36"/>
      <c r="S615">
        <f>ROUND((Source!FX351/100)*((ROUND(Source!AF351*Source!I351, 2)+ROUND(Source!AE351*Source!I351, 2))), 2)</f>
        <v>0</v>
      </c>
      <c r="T615">
        <f>Source!X351</f>
        <v>0</v>
      </c>
      <c r="U615">
        <f>ROUND((Source!FY351/100)*((ROUND(Source!AF351*Source!I351, 2)+ROUND(Source!AE351*Source!I351, 2))), 2)</f>
        <v>0</v>
      </c>
      <c r="V615">
        <f>Source!Y351</f>
        <v>0</v>
      </c>
      <c r="W615">
        <f>IF(Source!BI351&lt;=1,H615, 0)</f>
        <v>0</v>
      </c>
      <c r="X615">
        <f>IF(Source!BI351=2,H615, 0)</f>
        <v>828.14</v>
      </c>
      <c r="Y615">
        <f>IF(Source!BI351=3,H615, 0)</f>
        <v>0</v>
      </c>
      <c r="Z615">
        <f>IF(Source!BI351=4,H615, 0)</f>
        <v>0</v>
      </c>
    </row>
    <row r="616" spans="1:26" ht="85.5" x14ac:dyDescent="0.2">
      <c r="A616" s="52" t="str">
        <f>Source!E353</f>
        <v>57,2</v>
      </c>
      <c r="B616" s="53" t="str">
        <f>Source!F353</f>
        <v>21.1.06.09-0100</v>
      </c>
      <c r="C616" s="53" t="str">
        <f>Source!G353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616" s="39" t="str">
        <f>Source!H353</f>
        <v>1000 м</v>
      </c>
      <c r="E616" s="40">
        <f>Source!I353</f>
        <v>2.3E-2</v>
      </c>
      <c r="F616" s="41">
        <f>Source!AL353+Source!AM353+Source!AO353</f>
        <v>4814.0200000000004</v>
      </c>
      <c r="G616" s="48" t="s">
        <v>6</v>
      </c>
      <c r="H616" s="43">
        <f>ROUND(Source!AC353*Source!I353, 2)+ROUND(Source!AD353*Source!I353, 2)+ROUND(Source!AF353*Source!I353, 2)</f>
        <v>110.72</v>
      </c>
      <c r="I616" s="42"/>
      <c r="J616" s="42">
        <f>IF(Source!BC353&lt;&gt; 0, Source!BC353, 1)</f>
        <v>6.66</v>
      </c>
      <c r="K616" s="43">
        <f>Source!O353</f>
        <v>737.41</v>
      </c>
      <c r="L616" s="49"/>
      <c r="S616">
        <f>ROUND((Source!FX353/100)*((ROUND(Source!AF353*Source!I353, 2)+ROUND(Source!AE353*Source!I353, 2))), 2)</f>
        <v>0</v>
      </c>
      <c r="T616">
        <f>Source!X353</f>
        <v>0</v>
      </c>
      <c r="U616">
        <f>ROUND((Source!FY353/100)*((ROUND(Source!AF353*Source!I353, 2)+ROUND(Source!AE353*Source!I353, 2))), 2)</f>
        <v>0</v>
      </c>
      <c r="V616">
        <f>Source!Y353</f>
        <v>0</v>
      </c>
      <c r="W616">
        <f>IF(Source!BI353&lt;=1,H616, 0)</f>
        <v>0</v>
      </c>
      <c r="X616">
        <f>IF(Source!BI353=2,H616, 0)</f>
        <v>110.72</v>
      </c>
      <c r="Y616">
        <f>IF(Source!BI353=3,H616, 0)</f>
        <v>0</v>
      </c>
      <c r="Z616">
        <f>IF(Source!BI353=4,H616, 0)</f>
        <v>0</v>
      </c>
    </row>
    <row r="617" spans="1:26" ht="15" x14ac:dyDescent="0.25">
      <c r="G617" s="81">
        <f>H608+H609+H611+H612+H613+SUM(H615:H616)</f>
        <v>1738.9299999999998</v>
      </c>
      <c r="H617" s="81"/>
      <c r="J617" s="81">
        <f>K608+K609+K611+K612+K613+SUM(K615:K616)</f>
        <v>11581.23</v>
      </c>
      <c r="K617" s="81"/>
      <c r="L617" s="45">
        <f>Source!U349</f>
        <v>27.936799999999998</v>
      </c>
      <c r="O617" s="28">
        <f>G617</f>
        <v>1738.9299999999998</v>
      </c>
      <c r="P617" s="28">
        <f>J617</f>
        <v>11581.23</v>
      </c>
      <c r="Q617" s="28">
        <f>L617</f>
        <v>27.936799999999998</v>
      </c>
      <c r="W617">
        <f>IF(Source!BI349&lt;=1,H608+H609+H611+H612+H613, 0)</f>
        <v>0</v>
      </c>
      <c r="X617">
        <f>IF(Source!BI349=2,H608+H609+H611+H612+H613, 0)</f>
        <v>800.06999999999994</v>
      </c>
      <c r="Y617">
        <f>IF(Source!BI349=3,H608+H609+H611+H612+H613, 0)</f>
        <v>0</v>
      </c>
      <c r="Z617">
        <f>IF(Source!BI349=4,H608+H609+H611+H612+H613, 0)</f>
        <v>0</v>
      </c>
    </row>
    <row r="618" spans="1:26" ht="42.75" x14ac:dyDescent="0.2">
      <c r="A618" s="50" t="str">
        <f>Source!E355</f>
        <v>58</v>
      </c>
      <c r="B618" s="51" t="str">
        <f>Source!F355</f>
        <v>м08-02-472-06</v>
      </c>
      <c r="C618" s="51" t="str">
        <f>Source!G355</f>
        <v>Демонтаж:заземляющий открыто по строительным основаниям из полосовой стали сечением 100 мм2</v>
      </c>
      <c r="D618" s="32" t="str">
        <f>Source!H355</f>
        <v>100 м</v>
      </c>
      <c r="E618" s="13">
        <f>Source!I355</f>
        <v>0.20300000000000001</v>
      </c>
      <c r="F618" s="33">
        <f>Source!AL355+Source!AM355+Source!AO355</f>
        <v>748.97</v>
      </c>
      <c r="G618" s="34"/>
      <c r="H618" s="35"/>
      <c r="I618" s="34" t="str">
        <f>Source!BO355</f>
        <v/>
      </c>
      <c r="J618" s="34"/>
      <c r="K618" s="35"/>
      <c r="L618" s="36"/>
      <c r="S618">
        <f>ROUND((Source!FX355/100)*((ROUND(Source!AF355*Source!I355, 2)+ROUND(Source!AE355*Source!I355, 2))), 2)</f>
        <v>10.61</v>
      </c>
      <c r="T618">
        <f>Source!X355</f>
        <v>70.650000000000006</v>
      </c>
      <c r="U618">
        <f>ROUND((Source!FY355/100)*((ROUND(Source!AF355*Source!I355, 2)+ROUND(Source!AE355*Source!I355, 2))), 2)</f>
        <v>7.26</v>
      </c>
      <c r="V618">
        <f>Source!Y355</f>
        <v>48.34</v>
      </c>
    </row>
    <row r="619" spans="1:26" x14ac:dyDescent="0.2">
      <c r="C619" s="27" t="str">
        <f>"Объем: "&amp;Source!I355&amp;"=20,3/"&amp;"100"</f>
        <v>Объем: 0,203=20,3/100</v>
      </c>
    </row>
    <row r="620" spans="1:26" ht="14.25" x14ac:dyDescent="0.2">
      <c r="A620" s="50"/>
      <c r="B620" s="51"/>
      <c r="C620" s="51" t="s">
        <v>1182</v>
      </c>
      <c r="D620" s="32"/>
      <c r="E620" s="13"/>
      <c r="F620" s="33">
        <f>Source!AO355</f>
        <v>178.6</v>
      </c>
      <c r="G620" s="34" t="str">
        <f>Source!DG355</f>
        <v>)*0,3</v>
      </c>
      <c r="H620" s="35">
        <f>ROUND(Source!AF355*Source!I355, 2)</f>
        <v>10.88</v>
      </c>
      <c r="I620" s="34"/>
      <c r="J620" s="34">
        <f>IF(Source!BA355&lt;&gt; 0, Source!BA355, 1)</f>
        <v>6.66</v>
      </c>
      <c r="K620" s="35">
        <f>Source!S355</f>
        <v>72.44</v>
      </c>
      <c r="L620" s="36"/>
      <c r="R620">
        <f>H620</f>
        <v>10.88</v>
      </c>
    </row>
    <row r="621" spans="1:26" ht="14.25" x14ac:dyDescent="0.2">
      <c r="A621" s="50"/>
      <c r="B621" s="51"/>
      <c r="C621" s="51" t="s">
        <v>318</v>
      </c>
      <c r="D621" s="32"/>
      <c r="E621" s="13"/>
      <c r="F621" s="33">
        <f>Source!AM355</f>
        <v>60.98</v>
      </c>
      <c r="G621" s="34" t="str">
        <f>Source!DE355</f>
        <v>)*0,3</v>
      </c>
      <c r="H621" s="35">
        <f>ROUND(Source!AD355*Source!I355, 2)</f>
        <v>3.71</v>
      </c>
      <c r="I621" s="34"/>
      <c r="J621" s="34">
        <f>IF(Source!BB355&lt;&gt; 0, Source!BB355, 1)</f>
        <v>6.66</v>
      </c>
      <c r="K621" s="35">
        <f>Source!Q355</f>
        <v>24.73</v>
      </c>
      <c r="L621" s="36"/>
    </row>
    <row r="622" spans="1:26" ht="14.25" x14ac:dyDescent="0.2">
      <c r="A622" s="50"/>
      <c r="B622" s="51"/>
      <c r="C622" s="51" t="s">
        <v>1183</v>
      </c>
      <c r="D622" s="32"/>
      <c r="E622" s="13"/>
      <c r="F622" s="33">
        <f>Source!AN355</f>
        <v>4.7699999999999996</v>
      </c>
      <c r="G622" s="34" t="str">
        <f>Source!DF355</f>
        <v>)*0,3</v>
      </c>
      <c r="H622" s="37">
        <f>ROUND(Source!AE355*Source!I355, 2)</f>
        <v>0.28999999999999998</v>
      </c>
      <c r="I622" s="34"/>
      <c r="J622" s="34">
        <f>IF(Source!BS355&lt;&gt; 0, Source!BS355, 1)</f>
        <v>6.66</v>
      </c>
      <c r="K622" s="37">
        <f>Source!R355</f>
        <v>1.93</v>
      </c>
      <c r="L622" s="36"/>
      <c r="R622">
        <f>H622</f>
        <v>0.28999999999999998</v>
      </c>
    </row>
    <row r="623" spans="1:26" ht="14.25" x14ac:dyDescent="0.2">
      <c r="A623" s="50"/>
      <c r="B623" s="51"/>
      <c r="C623" s="51" t="s">
        <v>1184</v>
      </c>
      <c r="D623" s="32" t="s">
        <v>1185</v>
      </c>
      <c r="E623" s="13">
        <f>Source!BZ355</f>
        <v>95</v>
      </c>
      <c r="F623" s="54"/>
      <c r="G623" s="34"/>
      <c r="H623" s="35">
        <f>SUM(S618:S625)</f>
        <v>10.61</v>
      </c>
      <c r="I623" s="38"/>
      <c r="J623" s="30">
        <f>Source!AT355</f>
        <v>95</v>
      </c>
      <c r="K623" s="35">
        <f>SUM(T618:T625)</f>
        <v>70.650000000000006</v>
      </c>
      <c r="L623" s="36"/>
    </row>
    <row r="624" spans="1:26" ht="14.25" x14ac:dyDescent="0.2">
      <c r="A624" s="50"/>
      <c r="B624" s="51"/>
      <c r="C624" s="51" t="s">
        <v>1186</v>
      </c>
      <c r="D624" s="32" t="s">
        <v>1185</v>
      </c>
      <c r="E624" s="13">
        <f>Source!CA355</f>
        <v>65</v>
      </c>
      <c r="F624" s="54"/>
      <c r="G624" s="34"/>
      <c r="H624" s="35">
        <f>SUM(U618:U625)</f>
        <v>7.26</v>
      </c>
      <c r="I624" s="38"/>
      <c r="J624" s="30">
        <f>Source!AU355</f>
        <v>65</v>
      </c>
      <c r="K624" s="35">
        <f>SUM(V618:V625)</f>
        <v>48.34</v>
      </c>
      <c r="L624" s="36"/>
    </row>
    <row r="625" spans="1:26" ht="14.25" x14ac:dyDescent="0.2">
      <c r="A625" s="52"/>
      <c r="B625" s="53"/>
      <c r="C625" s="53" t="s">
        <v>1187</v>
      </c>
      <c r="D625" s="39" t="s">
        <v>1188</v>
      </c>
      <c r="E625" s="40">
        <f>Source!AQ355</f>
        <v>19</v>
      </c>
      <c r="F625" s="41"/>
      <c r="G625" s="42" t="str">
        <f>Source!DI355</f>
        <v>)*0,3</v>
      </c>
      <c r="H625" s="43"/>
      <c r="I625" s="42"/>
      <c r="J625" s="42"/>
      <c r="K625" s="43"/>
      <c r="L625" s="44">
        <f>Source!U355</f>
        <v>1.1571</v>
      </c>
    </row>
    <row r="626" spans="1:26" ht="15" x14ac:dyDescent="0.25">
      <c r="G626" s="81">
        <f>H620+H621+H623+H624</f>
        <v>32.46</v>
      </c>
      <c r="H626" s="81"/>
      <c r="J626" s="81">
        <f>K620+K621+K623+K624</f>
        <v>216.16</v>
      </c>
      <c r="K626" s="81"/>
      <c r="L626" s="45">
        <f>Source!U355</f>
        <v>1.1571</v>
      </c>
      <c r="O626" s="28">
        <f>G626</f>
        <v>32.46</v>
      </c>
      <c r="P626" s="28">
        <f>J626</f>
        <v>216.16</v>
      </c>
      <c r="Q626" s="28">
        <f>L626</f>
        <v>1.1571</v>
      </c>
      <c r="W626">
        <f>IF(Source!BI355&lt;=1,H620+H621+H623+H624, 0)</f>
        <v>0</v>
      </c>
      <c r="X626">
        <f>IF(Source!BI355=2,H620+H621+H623+H624, 0)</f>
        <v>32.46</v>
      </c>
      <c r="Y626">
        <f>IF(Source!BI355=3,H620+H621+H623+H624, 0)</f>
        <v>0</v>
      </c>
      <c r="Z626">
        <f>IF(Source!BI355=4,H620+H621+H623+H624, 0)</f>
        <v>0</v>
      </c>
    </row>
    <row r="627" spans="1:26" ht="57" x14ac:dyDescent="0.2">
      <c r="A627" s="50" t="str">
        <f>Source!E357</f>
        <v>59</v>
      </c>
      <c r="B627" s="51" t="str">
        <f>Source!F357</f>
        <v>м08-02-472-06</v>
      </c>
      <c r="C627" s="51" t="str">
        <f>Source!G357</f>
        <v>Проводник заземляющий открыто по строительным основаниям из полосовой стали сечением 100 мм2 (ранее демонтированной)</v>
      </c>
      <c r="D627" s="32" t="str">
        <f>Source!H357</f>
        <v>100 м</v>
      </c>
      <c r="E627" s="13">
        <f>Source!I357</f>
        <v>0.20300000000000001</v>
      </c>
      <c r="F627" s="33">
        <f>Source!AL357+Source!AM357+Source!AO357</f>
        <v>748.97</v>
      </c>
      <c r="G627" s="34"/>
      <c r="H627" s="35"/>
      <c r="I627" s="34" t="str">
        <f>Source!BO357</f>
        <v/>
      </c>
      <c r="J627" s="34"/>
      <c r="K627" s="35"/>
      <c r="L627" s="36"/>
      <c r="S627">
        <f>ROUND((Source!FX357/100)*((ROUND(Source!AF357*Source!I357, 2)+ROUND(Source!AE357*Source!I357, 2))), 2)</f>
        <v>35.369999999999997</v>
      </c>
      <c r="T627">
        <f>Source!X357</f>
        <v>235.51</v>
      </c>
      <c r="U627">
        <f>ROUND((Source!FY357/100)*((ROUND(Source!AF357*Source!I357, 2)+ROUND(Source!AE357*Source!I357, 2))), 2)</f>
        <v>24.2</v>
      </c>
      <c r="V627">
        <f>Source!Y357</f>
        <v>161.13999999999999</v>
      </c>
    </row>
    <row r="628" spans="1:26" x14ac:dyDescent="0.2">
      <c r="C628" s="27" t="str">
        <f>"Объем: "&amp;Source!I357&amp;"=20,3/"&amp;"100"</f>
        <v>Объем: 0,203=20,3/100</v>
      </c>
    </row>
    <row r="629" spans="1:26" ht="14.25" x14ac:dyDescent="0.2">
      <c r="A629" s="50"/>
      <c r="B629" s="51"/>
      <c r="C629" s="51" t="s">
        <v>1182</v>
      </c>
      <c r="D629" s="32"/>
      <c r="E629" s="13"/>
      <c r="F629" s="33">
        <f>Source!AO357</f>
        <v>178.6</v>
      </c>
      <c r="G629" s="34" t="str">
        <f>Source!DG357</f>
        <v/>
      </c>
      <c r="H629" s="35">
        <f>ROUND(Source!AF357*Source!I357, 2)</f>
        <v>36.26</v>
      </c>
      <c r="I629" s="34"/>
      <c r="J629" s="34">
        <f>IF(Source!BA357&lt;&gt; 0, Source!BA357, 1)</f>
        <v>6.66</v>
      </c>
      <c r="K629" s="35">
        <f>Source!S357</f>
        <v>241.46</v>
      </c>
      <c r="L629" s="36"/>
      <c r="R629">
        <f>H629</f>
        <v>36.26</v>
      </c>
    </row>
    <row r="630" spans="1:26" ht="14.25" x14ac:dyDescent="0.2">
      <c r="A630" s="50"/>
      <c r="B630" s="51"/>
      <c r="C630" s="51" t="s">
        <v>318</v>
      </c>
      <c r="D630" s="32"/>
      <c r="E630" s="13"/>
      <c r="F630" s="33">
        <f>Source!AM357</f>
        <v>60.98</v>
      </c>
      <c r="G630" s="34" t="str">
        <f>Source!DE357</f>
        <v/>
      </c>
      <c r="H630" s="35">
        <f>ROUND(Source!AD357*Source!I357, 2)</f>
        <v>12.38</v>
      </c>
      <c r="I630" s="34"/>
      <c r="J630" s="34">
        <f>IF(Source!BB357&lt;&gt; 0, Source!BB357, 1)</f>
        <v>6.66</v>
      </c>
      <c r="K630" s="35">
        <f>Source!Q357</f>
        <v>82.44</v>
      </c>
      <c r="L630" s="36"/>
    </row>
    <row r="631" spans="1:26" ht="14.25" x14ac:dyDescent="0.2">
      <c r="A631" s="50"/>
      <c r="B631" s="51"/>
      <c r="C631" s="51" t="s">
        <v>1183</v>
      </c>
      <c r="D631" s="32"/>
      <c r="E631" s="13"/>
      <c r="F631" s="33">
        <f>Source!AN357</f>
        <v>4.7699999999999996</v>
      </c>
      <c r="G631" s="34" t="str">
        <f>Source!DF357</f>
        <v/>
      </c>
      <c r="H631" s="37">
        <f>ROUND(Source!AE357*Source!I357, 2)</f>
        <v>0.97</v>
      </c>
      <c r="I631" s="34"/>
      <c r="J631" s="34">
        <f>IF(Source!BS357&lt;&gt; 0, Source!BS357, 1)</f>
        <v>6.66</v>
      </c>
      <c r="K631" s="37">
        <f>Source!R357</f>
        <v>6.45</v>
      </c>
      <c r="L631" s="36"/>
      <c r="R631">
        <f>H631</f>
        <v>0.97</v>
      </c>
    </row>
    <row r="632" spans="1:26" ht="14.25" x14ac:dyDescent="0.2">
      <c r="A632" s="50"/>
      <c r="B632" s="51"/>
      <c r="C632" s="51" t="s">
        <v>1189</v>
      </c>
      <c r="D632" s="32"/>
      <c r="E632" s="13"/>
      <c r="F632" s="33">
        <f>Source!AL357</f>
        <v>509.39</v>
      </c>
      <c r="G632" s="34" t="str">
        <f>Source!DD357</f>
        <v/>
      </c>
      <c r="H632" s="35">
        <f>ROUND(Source!AC357*Source!I357, 2)</f>
        <v>103.41</v>
      </c>
      <c r="I632" s="34"/>
      <c r="J632" s="34">
        <f>IF(Source!BC357&lt;&gt; 0, Source!BC357, 1)</f>
        <v>6.66</v>
      </c>
      <c r="K632" s="35">
        <f>Source!P357</f>
        <v>688.69</v>
      </c>
      <c r="L632" s="36"/>
    </row>
    <row r="633" spans="1:26" ht="14.25" x14ac:dyDescent="0.2">
      <c r="A633" s="50"/>
      <c r="B633" s="51"/>
      <c r="C633" s="51" t="s">
        <v>1184</v>
      </c>
      <c r="D633" s="32" t="s">
        <v>1185</v>
      </c>
      <c r="E633" s="13">
        <f>Source!BZ357</f>
        <v>95</v>
      </c>
      <c r="F633" s="54"/>
      <c r="G633" s="34"/>
      <c r="H633" s="35">
        <f>SUM(S627:S635)</f>
        <v>35.369999999999997</v>
      </c>
      <c r="I633" s="38"/>
      <c r="J633" s="30">
        <f>Source!AT357</f>
        <v>95</v>
      </c>
      <c r="K633" s="35">
        <f>SUM(T627:T635)</f>
        <v>235.51</v>
      </c>
      <c r="L633" s="36"/>
    </row>
    <row r="634" spans="1:26" ht="14.25" x14ac:dyDescent="0.2">
      <c r="A634" s="50"/>
      <c r="B634" s="51"/>
      <c r="C634" s="51" t="s">
        <v>1186</v>
      </c>
      <c r="D634" s="32" t="s">
        <v>1185</v>
      </c>
      <c r="E634" s="13">
        <f>Source!CA357</f>
        <v>65</v>
      </c>
      <c r="F634" s="54"/>
      <c r="G634" s="34"/>
      <c r="H634" s="35">
        <f>SUM(U627:U635)</f>
        <v>24.2</v>
      </c>
      <c r="I634" s="38"/>
      <c r="J634" s="30">
        <f>Source!AU357</f>
        <v>65</v>
      </c>
      <c r="K634" s="35">
        <f>SUM(V627:V635)</f>
        <v>161.13999999999999</v>
      </c>
      <c r="L634" s="36"/>
    </row>
    <row r="635" spans="1:26" ht="14.25" x14ac:dyDescent="0.2">
      <c r="A635" s="52"/>
      <c r="B635" s="53"/>
      <c r="C635" s="53" t="s">
        <v>1187</v>
      </c>
      <c r="D635" s="39" t="s">
        <v>1188</v>
      </c>
      <c r="E635" s="40">
        <f>Source!AQ357</f>
        <v>19</v>
      </c>
      <c r="F635" s="41"/>
      <c r="G635" s="42" t="str">
        <f>Source!DI357</f>
        <v/>
      </c>
      <c r="H635" s="43"/>
      <c r="I635" s="42"/>
      <c r="J635" s="42"/>
      <c r="K635" s="43"/>
      <c r="L635" s="44">
        <f>Source!U357</f>
        <v>3.8570000000000002</v>
      </c>
    </row>
    <row r="636" spans="1:26" ht="15" x14ac:dyDescent="0.25">
      <c r="G636" s="81">
        <f>H629+H630+H632+H633+H634</f>
        <v>211.62</v>
      </c>
      <c r="H636" s="81"/>
      <c r="J636" s="81">
        <f>K629+K630+K632+K633+K634</f>
        <v>1409.2399999999998</v>
      </c>
      <c r="K636" s="81"/>
      <c r="L636" s="45">
        <f>Source!U357</f>
        <v>3.8570000000000002</v>
      </c>
      <c r="O636" s="28">
        <f>G636</f>
        <v>211.62</v>
      </c>
      <c r="P636" s="28">
        <f>J636</f>
        <v>1409.2399999999998</v>
      </c>
      <c r="Q636" s="28">
        <f>L636</f>
        <v>3.8570000000000002</v>
      </c>
      <c r="W636">
        <f>IF(Source!BI357&lt;=1,H629+H630+H632+H633+H634, 0)</f>
        <v>0</v>
      </c>
      <c r="X636">
        <f>IF(Source!BI357=2,H629+H630+H632+H633+H634, 0)</f>
        <v>211.62</v>
      </c>
      <c r="Y636">
        <f>IF(Source!BI357=3,H629+H630+H632+H633+H634, 0)</f>
        <v>0</v>
      </c>
      <c r="Z636">
        <f>IF(Source!BI357=4,H629+H630+H632+H633+H634, 0)</f>
        <v>0</v>
      </c>
    </row>
    <row r="637" spans="1:26" ht="42.75" x14ac:dyDescent="0.2">
      <c r="A637" s="50" t="str">
        <f>Source!E359</f>
        <v>60</v>
      </c>
      <c r="B637" s="51" t="str">
        <f>Source!F359</f>
        <v>м08-02-472-10</v>
      </c>
      <c r="C637" s="51" t="str">
        <f>Source!G359</f>
        <v>Проводник заземляющий из медного изолированного провода сечением 25 мм2</v>
      </c>
      <c r="D637" s="32" t="str">
        <f>Source!H359</f>
        <v>100 м</v>
      </c>
      <c r="E637" s="13">
        <f>Source!I359</f>
        <v>0.18</v>
      </c>
      <c r="F637" s="33">
        <f>Source!AL359+Source!AM359+Source!AO359</f>
        <v>493.20000000000005</v>
      </c>
      <c r="G637" s="34"/>
      <c r="H637" s="35"/>
      <c r="I637" s="34" t="str">
        <f>Source!BO359</f>
        <v/>
      </c>
      <c r="J637" s="34"/>
      <c r="K637" s="35"/>
      <c r="L637" s="36"/>
      <c r="S637">
        <f>ROUND((Source!FX359/100)*((ROUND(Source!AF359*Source!I359, 2)+ROUND(Source!AE359*Source!I359, 2))), 2)</f>
        <v>51.82</v>
      </c>
      <c r="T637">
        <f>Source!X359</f>
        <v>345.14</v>
      </c>
      <c r="U637">
        <f>ROUND((Source!FY359/100)*((ROUND(Source!AF359*Source!I359, 2)+ROUND(Source!AE359*Source!I359, 2))), 2)</f>
        <v>35.46</v>
      </c>
      <c r="V637">
        <f>Source!Y359</f>
        <v>236.15</v>
      </c>
    </row>
    <row r="638" spans="1:26" x14ac:dyDescent="0.2">
      <c r="C638" s="27" t="str">
        <f>"Объем: "&amp;Source!I359&amp;"=18/"&amp;"100"</f>
        <v>Объем: 0,18=18/100</v>
      </c>
    </row>
    <row r="639" spans="1:26" ht="14.25" x14ac:dyDescent="0.2">
      <c r="A639" s="50"/>
      <c r="B639" s="51"/>
      <c r="C639" s="51" t="s">
        <v>1182</v>
      </c>
      <c r="D639" s="32"/>
      <c r="E639" s="13"/>
      <c r="F639" s="33">
        <f>Source!AO359</f>
        <v>302.3</v>
      </c>
      <c r="G639" s="34" t="str">
        <f>Source!DG359</f>
        <v/>
      </c>
      <c r="H639" s="35">
        <f>ROUND(Source!AF359*Source!I359, 2)</f>
        <v>54.41</v>
      </c>
      <c r="I639" s="34"/>
      <c r="J639" s="34">
        <f>IF(Source!BA359&lt;&gt; 0, Source!BA359, 1)</f>
        <v>6.66</v>
      </c>
      <c r="K639" s="35">
        <f>Source!S359</f>
        <v>362.4</v>
      </c>
      <c r="L639" s="36"/>
      <c r="R639">
        <f>H639</f>
        <v>54.41</v>
      </c>
    </row>
    <row r="640" spans="1:26" ht="14.25" x14ac:dyDescent="0.2">
      <c r="A640" s="50"/>
      <c r="B640" s="51"/>
      <c r="C640" s="51" t="s">
        <v>318</v>
      </c>
      <c r="D640" s="32"/>
      <c r="E640" s="13"/>
      <c r="F640" s="33">
        <f>Source!AM359</f>
        <v>5.33</v>
      </c>
      <c r="G640" s="34" t="str">
        <f>Source!DE359</f>
        <v/>
      </c>
      <c r="H640" s="35">
        <f>ROUND(Source!AD359*Source!I359, 2)</f>
        <v>0.96</v>
      </c>
      <c r="I640" s="34"/>
      <c r="J640" s="34">
        <f>IF(Source!BB359&lt;&gt; 0, Source!BB359, 1)</f>
        <v>6.66</v>
      </c>
      <c r="K640" s="35">
        <f>Source!Q359</f>
        <v>6.39</v>
      </c>
      <c r="L640" s="36"/>
    </row>
    <row r="641" spans="1:26" ht="14.25" x14ac:dyDescent="0.2">
      <c r="A641" s="50"/>
      <c r="B641" s="51"/>
      <c r="C641" s="51" t="s">
        <v>1183</v>
      </c>
      <c r="D641" s="32"/>
      <c r="E641" s="13"/>
      <c r="F641" s="33">
        <f>Source!AN359</f>
        <v>0.76</v>
      </c>
      <c r="G641" s="34" t="str">
        <f>Source!DF359</f>
        <v/>
      </c>
      <c r="H641" s="37">
        <f>ROUND(Source!AE359*Source!I359, 2)</f>
        <v>0.14000000000000001</v>
      </c>
      <c r="I641" s="34"/>
      <c r="J641" s="34">
        <f>IF(Source!BS359&lt;&gt; 0, Source!BS359, 1)</f>
        <v>6.66</v>
      </c>
      <c r="K641" s="37">
        <f>Source!R359</f>
        <v>0.91</v>
      </c>
      <c r="L641" s="36"/>
      <c r="R641">
        <f>H641</f>
        <v>0.14000000000000001</v>
      </c>
    </row>
    <row r="642" spans="1:26" ht="14.25" x14ac:dyDescent="0.2">
      <c r="A642" s="50"/>
      <c r="B642" s="51"/>
      <c r="C642" s="51" t="s">
        <v>1189</v>
      </c>
      <c r="D642" s="32"/>
      <c r="E642" s="13"/>
      <c r="F642" s="33">
        <f>Source!AL359</f>
        <v>185.57</v>
      </c>
      <c r="G642" s="34" t="str">
        <f>Source!DD359</f>
        <v/>
      </c>
      <c r="H642" s="35">
        <f>ROUND(Source!AC359*Source!I359, 2)</f>
        <v>33.4</v>
      </c>
      <c r="I642" s="34"/>
      <c r="J642" s="34">
        <f>IF(Source!BC359&lt;&gt; 0, Source!BC359, 1)</f>
        <v>6.66</v>
      </c>
      <c r="K642" s="35">
        <f>Source!P359</f>
        <v>222.46</v>
      </c>
      <c r="L642" s="36"/>
    </row>
    <row r="643" spans="1:26" ht="14.25" x14ac:dyDescent="0.2">
      <c r="A643" s="50"/>
      <c r="B643" s="51"/>
      <c r="C643" s="51" t="s">
        <v>1184</v>
      </c>
      <c r="D643" s="32" t="s">
        <v>1185</v>
      </c>
      <c r="E643" s="13">
        <f>Source!BZ359</f>
        <v>95</v>
      </c>
      <c r="F643" s="54"/>
      <c r="G643" s="34"/>
      <c r="H643" s="35">
        <f>SUM(S637:S646)</f>
        <v>51.82</v>
      </c>
      <c r="I643" s="38"/>
      <c r="J643" s="30">
        <f>Source!AT359</f>
        <v>95</v>
      </c>
      <c r="K643" s="35">
        <f>SUM(T637:T646)</f>
        <v>345.14</v>
      </c>
      <c r="L643" s="36"/>
    </row>
    <row r="644" spans="1:26" ht="14.25" x14ac:dyDescent="0.2">
      <c r="A644" s="50"/>
      <c r="B644" s="51"/>
      <c r="C644" s="51" t="s">
        <v>1186</v>
      </c>
      <c r="D644" s="32" t="s">
        <v>1185</v>
      </c>
      <c r="E644" s="13">
        <f>Source!CA359</f>
        <v>65</v>
      </c>
      <c r="F644" s="54"/>
      <c r="G644" s="34"/>
      <c r="H644" s="35">
        <f>SUM(U637:U646)</f>
        <v>35.46</v>
      </c>
      <c r="I644" s="38"/>
      <c r="J644" s="30">
        <f>Source!AU359</f>
        <v>65</v>
      </c>
      <c r="K644" s="35">
        <f>SUM(V637:V646)</f>
        <v>236.15</v>
      </c>
      <c r="L644" s="36"/>
    </row>
    <row r="645" spans="1:26" ht="14.25" x14ac:dyDescent="0.2">
      <c r="A645" s="50"/>
      <c r="B645" s="51"/>
      <c r="C645" s="51" t="s">
        <v>1187</v>
      </c>
      <c r="D645" s="32" t="s">
        <v>1188</v>
      </c>
      <c r="E645" s="13">
        <f>Source!AQ359</f>
        <v>32.159999999999997</v>
      </c>
      <c r="F645" s="33"/>
      <c r="G645" s="34" t="str">
        <f>Source!DI359</f>
        <v/>
      </c>
      <c r="H645" s="35"/>
      <c r="I645" s="34"/>
      <c r="J645" s="34"/>
      <c r="K645" s="35"/>
      <c r="L645" s="46">
        <f>Source!U359</f>
        <v>5.7887999999999993</v>
      </c>
    </row>
    <row r="646" spans="1:26" ht="28.5" x14ac:dyDescent="0.2">
      <c r="A646" s="52" t="str">
        <f>Source!E361</f>
        <v>60,1</v>
      </c>
      <c r="B646" s="53" t="str">
        <f>Source!F361</f>
        <v>21.1.06.04-0014</v>
      </c>
      <c r="C646" s="53" t="str">
        <f>Source!G361</f>
        <v>Провод медный диаметром 6 мм2 (согласно тех. заданию)</v>
      </c>
      <c r="D646" s="39" t="str">
        <f>Source!H361</f>
        <v>1000 м</v>
      </c>
      <c r="E646" s="40">
        <f>Source!I361</f>
        <v>1.7999999999999999E-2</v>
      </c>
      <c r="F646" s="41">
        <f>Source!AL361+Source!AM361+Source!AO361</f>
        <v>85292.86</v>
      </c>
      <c r="G646" s="48" t="s">
        <v>6</v>
      </c>
      <c r="H646" s="43">
        <f>ROUND(Source!AC361*Source!I361, 2)+ROUND(Source!AD361*Source!I361, 2)+ROUND(Source!AF361*Source!I361, 2)</f>
        <v>1535.27</v>
      </c>
      <c r="I646" s="42"/>
      <c r="J646" s="42">
        <f>IF(Source!BC361&lt;&gt; 0, Source!BC361, 1)</f>
        <v>6.66</v>
      </c>
      <c r="K646" s="43">
        <f>Source!O361</f>
        <v>10224.91</v>
      </c>
      <c r="L646" s="49"/>
      <c r="S646">
        <f>ROUND((Source!FX361/100)*((ROUND(Source!AF361*Source!I361, 2)+ROUND(Source!AE361*Source!I361, 2))), 2)</f>
        <v>0</v>
      </c>
      <c r="T646">
        <f>Source!X361</f>
        <v>0</v>
      </c>
      <c r="U646">
        <f>ROUND((Source!FY361/100)*((ROUND(Source!AF361*Source!I361, 2)+ROUND(Source!AE361*Source!I361, 2))), 2)</f>
        <v>0</v>
      </c>
      <c r="V646">
        <f>Source!Y361</f>
        <v>0</v>
      </c>
      <c r="W646">
        <f>IF(Source!BI361&lt;=1,H646, 0)</f>
        <v>0</v>
      </c>
      <c r="X646">
        <f>IF(Source!BI361=2,H646, 0)</f>
        <v>1535.27</v>
      </c>
      <c r="Y646">
        <f>IF(Source!BI361=3,H646, 0)</f>
        <v>0</v>
      </c>
      <c r="Z646">
        <f>IF(Source!BI361=4,H646, 0)</f>
        <v>0</v>
      </c>
    </row>
    <row r="647" spans="1:26" ht="15" x14ac:dyDescent="0.25">
      <c r="G647" s="81">
        <f>H639+H640+H642+H643+H644+SUM(H646:H646)</f>
        <v>1711.32</v>
      </c>
      <c r="H647" s="81"/>
      <c r="J647" s="81">
        <f>K639+K640+K642+K643+K644+SUM(K646:K646)</f>
        <v>11397.45</v>
      </c>
      <c r="K647" s="81"/>
      <c r="L647" s="45">
        <f>Source!U359</f>
        <v>5.7887999999999993</v>
      </c>
      <c r="O647" s="28">
        <f>G647</f>
        <v>1711.32</v>
      </c>
      <c r="P647" s="28">
        <f>J647</f>
        <v>11397.45</v>
      </c>
      <c r="Q647" s="28">
        <f>L647</f>
        <v>5.7887999999999993</v>
      </c>
      <c r="W647">
        <f>IF(Source!BI359&lt;=1,H639+H640+H642+H643+H644, 0)</f>
        <v>0</v>
      </c>
      <c r="X647">
        <f>IF(Source!BI359=2,H639+H640+H642+H643+H644, 0)</f>
        <v>176.05</v>
      </c>
      <c r="Y647">
        <f>IF(Source!BI359=3,H639+H640+H642+H643+H644, 0)</f>
        <v>0</v>
      </c>
      <c r="Z647">
        <f>IF(Source!BI359=4,H639+H640+H642+H643+H644, 0)</f>
        <v>0</v>
      </c>
    </row>
    <row r="648" spans="1:26" ht="28.5" x14ac:dyDescent="0.2">
      <c r="A648" s="50" t="str">
        <f>Source!E363</f>
        <v>61</v>
      </c>
      <c r="B648" s="51" t="str">
        <f>Source!F363</f>
        <v>м08-03-641-09</v>
      </c>
      <c r="C648" s="51" t="str">
        <f>Source!G363</f>
        <v>Лючки для штепсельных коробок типа ЛП-6</v>
      </c>
      <c r="D648" s="32" t="str">
        <f>Source!H363</f>
        <v>ШТ</v>
      </c>
      <c r="E648" s="13">
        <f>Source!I363</f>
        <v>10</v>
      </c>
      <c r="F648" s="33">
        <f>Source!AL363+Source!AM363+Source!AO363</f>
        <v>164.12</v>
      </c>
      <c r="G648" s="34"/>
      <c r="H648" s="35"/>
      <c r="I648" s="34" t="str">
        <f>Source!BO363</f>
        <v/>
      </c>
      <c r="J648" s="34"/>
      <c r="K648" s="35"/>
      <c r="L648" s="36"/>
      <c r="S648">
        <f>ROUND((Source!FX363/100)*((ROUND(Source!AF363*Source!I363, 2)+ROUND(Source!AE363*Source!I363, 2))), 2)</f>
        <v>102.98</v>
      </c>
      <c r="T648">
        <f>Source!X363</f>
        <v>685.84</v>
      </c>
      <c r="U648">
        <f>ROUND((Source!FY363/100)*((ROUND(Source!AF363*Source!I363, 2)+ROUND(Source!AE363*Source!I363, 2))), 2)</f>
        <v>70.459999999999994</v>
      </c>
      <c r="V648">
        <f>Source!Y363</f>
        <v>469.26</v>
      </c>
    </row>
    <row r="649" spans="1:26" ht="14.25" x14ac:dyDescent="0.2">
      <c r="A649" s="50"/>
      <c r="B649" s="51"/>
      <c r="C649" s="51" t="s">
        <v>1182</v>
      </c>
      <c r="D649" s="32"/>
      <c r="E649" s="13"/>
      <c r="F649" s="33">
        <f>Source!AO363</f>
        <v>10.84</v>
      </c>
      <c r="G649" s="34" t="str">
        <f>Source!DG363</f>
        <v/>
      </c>
      <c r="H649" s="35">
        <f>ROUND(Source!AF363*Source!I363, 2)</f>
        <v>108.4</v>
      </c>
      <c r="I649" s="34"/>
      <c r="J649" s="34">
        <f>IF(Source!BA363&lt;&gt; 0, Source!BA363, 1)</f>
        <v>6.66</v>
      </c>
      <c r="K649" s="35">
        <f>Source!S363</f>
        <v>721.94</v>
      </c>
      <c r="L649" s="36"/>
      <c r="R649">
        <f>H649</f>
        <v>108.4</v>
      </c>
    </row>
    <row r="650" spans="1:26" ht="14.25" x14ac:dyDescent="0.2">
      <c r="A650" s="50"/>
      <c r="B650" s="51"/>
      <c r="C650" s="51" t="s">
        <v>318</v>
      </c>
      <c r="D650" s="32"/>
      <c r="E650" s="13"/>
      <c r="F650" s="33">
        <f>Source!AM363</f>
        <v>1.05</v>
      </c>
      <c r="G650" s="34" t="str">
        <f>Source!DE363</f>
        <v/>
      </c>
      <c r="H650" s="35">
        <f>ROUND(Source!AD363*Source!I363, 2)</f>
        <v>10.5</v>
      </c>
      <c r="I650" s="34"/>
      <c r="J650" s="34">
        <f>IF(Source!BB363&lt;&gt; 0, Source!BB363, 1)</f>
        <v>6.66</v>
      </c>
      <c r="K650" s="35">
        <f>Source!Q363</f>
        <v>69.930000000000007</v>
      </c>
      <c r="L650" s="36"/>
    </row>
    <row r="651" spans="1:26" ht="14.25" x14ac:dyDescent="0.2">
      <c r="A651" s="50"/>
      <c r="B651" s="51"/>
      <c r="C651" s="51" t="s">
        <v>1189</v>
      </c>
      <c r="D651" s="32"/>
      <c r="E651" s="13"/>
      <c r="F651" s="33">
        <f>Source!AL363</f>
        <v>152.22999999999999</v>
      </c>
      <c r="G651" s="34" t="str">
        <f>Source!DD363</f>
        <v/>
      </c>
      <c r="H651" s="35">
        <f>ROUND(Source!AC363*Source!I363, 2)</f>
        <v>1522.3</v>
      </c>
      <c r="I651" s="34"/>
      <c r="J651" s="34">
        <f>IF(Source!BC363&lt;&gt; 0, Source!BC363, 1)</f>
        <v>6.66</v>
      </c>
      <c r="K651" s="35">
        <f>Source!P363</f>
        <v>10138.52</v>
      </c>
      <c r="L651" s="36"/>
    </row>
    <row r="652" spans="1:26" ht="14.25" x14ac:dyDescent="0.2">
      <c r="A652" s="50"/>
      <c r="B652" s="51"/>
      <c r="C652" s="51" t="s">
        <v>1184</v>
      </c>
      <c r="D652" s="32" t="s">
        <v>1185</v>
      </c>
      <c r="E652" s="13">
        <f>Source!BZ363</f>
        <v>95</v>
      </c>
      <c r="F652" s="54"/>
      <c r="G652" s="34"/>
      <c r="H652" s="35">
        <f>SUM(S648:S655)</f>
        <v>102.98</v>
      </c>
      <c r="I652" s="38"/>
      <c r="J652" s="30">
        <f>Source!AT363</f>
        <v>95</v>
      </c>
      <c r="K652" s="35">
        <f>SUM(T648:T655)</f>
        <v>685.84</v>
      </c>
      <c r="L652" s="36"/>
    </row>
    <row r="653" spans="1:26" ht="14.25" x14ac:dyDescent="0.2">
      <c r="A653" s="50"/>
      <c r="B653" s="51"/>
      <c r="C653" s="51" t="s">
        <v>1186</v>
      </c>
      <c r="D653" s="32" t="s">
        <v>1185</v>
      </c>
      <c r="E653" s="13">
        <f>Source!CA363</f>
        <v>65</v>
      </c>
      <c r="F653" s="54"/>
      <c r="G653" s="34"/>
      <c r="H653" s="35">
        <f>SUM(U648:U655)</f>
        <v>70.459999999999994</v>
      </c>
      <c r="I653" s="38"/>
      <c r="J653" s="30">
        <f>Source!AU363</f>
        <v>65</v>
      </c>
      <c r="K653" s="35">
        <f>SUM(V648:V655)</f>
        <v>469.26</v>
      </c>
      <c r="L653" s="36"/>
    </row>
    <row r="654" spans="1:26" ht="14.25" x14ac:dyDescent="0.2">
      <c r="A654" s="50"/>
      <c r="B654" s="51"/>
      <c r="C654" s="51" t="s">
        <v>1187</v>
      </c>
      <c r="D654" s="32" t="s">
        <v>1188</v>
      </c>
      <c r="E654" s="13">
        <f>Source!AQ363</f>
        <v>1.1399999999999999</v>
      </c>
      <c r="F654" s="33"/>
      <c r="G654" s="34" t="str">
        <f>Source!DI363</f>
        <v/>
      </c>
      <c r="H654" s="35"/>
      <c r="I654" s="34"/>
      <c r="J654" s="34"/>
      <c r="K654" s="35"/>
      <c r="L654" s="46">
        <f>Source!U363</f>
        <v>11.399999999999999</v>
      </c>
    </row>
    <row r="655" spans="1:26" ht="28.5" x14ac:dyDescent="0.2">
      <c r="A655" s="52" t="str">
        <f>Source!E365</f>
        <v>61,1</v>
      </c>
      <c r="B655" s="53" t="str">
        <f>Source!F365</f>
        <v>20.5.02.05-0001</v>
      </c>
      <c r="C655" s="53" t="str">
        <f>Source!G365</f>
        <v>Лючок напольный (согласно тех.заданию)</v>
      </c>
      <c r="D655" s="39" t="str">
        <f>Source!H365</f>
        <v>шт.</v>
      </c>
      <c r="E655" s="40">
        <f>Source!I365</f>
        <v>10</v>
      </c>
      <c r="F655" s="41">
        <f>Source!AL365+Source!AM365+Source!AO365</f>
        <v>46.99</v>
      </c>
      <c r="G655" s="48" t="s">
        <v>6</v>
      </c>
      <c r="H655" s="43">
        <f>ROUND(Source!AC365*Source!I365, 2)+ROUND(Source!AD365*Source!I365, 2)+ROUND(Source!AF365*Source!I365, 2)</f>
        <v>469.9</v>
      </c>
      <c r="I655" s="42"/>
      <c r="J655" s="42">
        <f>IF(Source!BC365&lt;&gt; 0, Source!BC365, 1)</f>
        <v>6.66</v>
      </c>
      <c r="K655" s="43">
        <f>Source!O365</f>
        <v>3129.53</v>
      </c>
      <c r="L655" s="49"/>
      <c r="S655">
        <f>ROUND((Source!FX365/100)*((ROUND(Source!AF365*Source!I365, 2)+ROUND(Source!AE365*Source!I365, 2))), 2)</f>
        <v>0</v>
      </c>
      <c r="T655">
        <f>Source!X365</f>
        <v>0</v>
      </c>
      <c r="U655">
        <f>ROUND((Source!FY365/100)*((ROUND(Source!AF365*Source!I365, 2)+ROUND(Source!AE365*Source!I365, 2))), 2)</f>
        <v>0</v>
      </c>
      <c r="V655">
        <f>Source!Y365</f>
        <v>0</v>
      </c>
      <c r="W655">
        <f>IF(Source!BI365&lt;=1,H655, 0)</f>
        <v>0</v>
      </c>
      <c r="X655">
        <f>IF(Source!BI365=2,H655, 0)</f>
        <v>469.9</v>
      </c>
      <c r="Y655">
        <f>IF(Source!BI365=3,H655, 0)</f>
        <v>0</v>
      </c>
      <c r="Z655">
        <f>IF(Source!BI365=4,H655, 0)</f>
        <v>0</v>
      </c>
    </row>
    <row r="656" spans="1:26" ht="15" x14ac:dyDescent="0.25">
      <c r="G656" s="81">
        <f>H649+H650+H651+H652+H653+SUM(H655:H655)</f>
        <v>2284.54</v>
      </c>
      <c r="H656" s="81"/>
      <c r="J656" s="81">
        <f>K649+K650+K651+K652+K653+SUM(K655:K655)</f>
        <v>15215.020000000002</v>
      </c>
      <c r="K656" s="81"/>
      <c r="L656" s="45">
        <f>Source!U363</f>
        <v>11.399999999999999</v>
      </c>
      <c r="O656" s="28">
        <f>G656</f>
        <v>2284.54</v>
      </c>
      <c r="P656" s="28">
        <f>J656</f>
        <v>15215.020000000002</v>
      </c>
      <c r="Q656" s="28">
        <f>L656</f>
        <v>11.399999999999999</v>
      </c>
      <c r="W656">
        <f>IF(Source!BI363&lt;=1,H649+H650+H651+H652+H653, 0)</f>
        <v>0</v>
      </c>
      <c r="X656">
        <f>IF(Source!BI363=2,H649+H650+H651+H652+H653, 0)</f>
        <v>1814.64</v>
      </c>
      <c r="Y656">
        <f>IF(Source!BI363=3,H649+H650+H651+H652+H653, 0)</f>
        <v>0</v>
      </c>
      <c r="Z656">
        <f>IF(Source!BI363=4,H649+H650+H651+H652+H653, 0)</f>
        <v>0</v>
      </c>
    </row>
    <row r="657" spans="1:26" ht="42.75" x14ac:dyDescent="0.2">
      <c r="A657" s="50" t="str">
        <f>Source!E367</f>
        <v>62</v>
      </c>
      <c r="B657" s="51" t="str">
        <f>Source!F367</f>
        <v>м08-02-409-07</v>
      </c>
      <c r="C657" s="51" t="str">
        <f>Source!G367</f>
        <v>Труба винипластовая по установленным конструкциям, по основанию пола, диаметр до 50 мм</v>
      </c>
      <c r="D657" s="32" t="str">
        <f>Source!H367</f>
        <v>100 м</v>
      </c>
      <c r="E657" s="13">
        <f>Source!I367</f>
        <v>1.08</v>
      </c>
      <c r="F657" s="33">
        <f>Source!AL367+Source!AM367+Source!AO367</f>
        <v>233.27</v>
      </c>
      <c r="G657" s="34"/>
      <c r="H657" s="35"/>
      <c r="I657" s="34" t="str">
        <f>Source!BO367</f>
        <v/>
      </c>
      <c r="J657" s="34"/>
      <c r="K657" s="35"/>
      <c r="L657" s="36"/>
      <c r="S657">
        <f>ROUND((Source!FX367/100)*((ROUND(Source!AF367*Source!I367, 2)+ROUND(Source!AE367*Source!I367, 2))), 2)</f>
        <v>171.81</v>
      </c>
      <c r="T657">
        <f>Source!X367</f>
        <v>1144.28</v>
      </c>
      <c r="U657">
        <f>ROUND((Source!FY367/100)*((ROUND(Source!AF367*Source!I367, 2)+ROUND(Source!AE367*Source!I367, 2))), 2)</f>
        <v>117.55</v>
      </c>
      <c r="V657">
        <f>Source!Y367</f>
        <v>782.93</v>
      </c>
    </row>
    <row r="658" spans="1:26" x14ac:dyDescent="0.2">
      <c r="C658" s="27" t="str">
        <f>"Объем: "&amp;Source!I367&amp;"=108/"&amp;"100"</f>
        <v>Объем: 1,08=108/100</v>
      </c>
    </row>
    <row r="659" spans="1:26" ht="14.25" x14ac:dyDescent="0.2">
      <c r="A659" s="50"/>
      <c r="B659" s="51"/>
      <c r="C659" s="51" t="s">
        <v>1182</v>
      </c>
      <c r="D659" s="32"/>
      <c r="E659" s="13"/>
      <c r="F659" s="33">
        <f>Source!AO367</f>
        <v>160.93</v>
      </c>
      <c r="G659" s="34" t="str">
        <f>Source!DG367</f>
        <v/>
      </c>
      <c r="H659" s="35">
        <f>ROUND(Source!AF367*Source!I367, 2)</f>
        <v>173.8</v>
      </c>
      <c r="I659" s="34"/>
      <c r="J659" s="34">
        <f>IF(Source!BA367&lt;&gt; 0, Source!BA367, 1)</f>
        <v>6.66</v>
      </c>
      <c r="K659" s="35">
        <f>Source!S367</f>
        <v>1157.54</v>
      </c>
      <c r="L659" s="36"/>
      <c r="R659">
        <f>H659</f>
        <v>173.8</v>
      </c>
    </row>
    <row r="660" spans="1:26" ht="14.25" x14ac:dyDescent="0.2">
      <c r="A660" s="50"/>
      <c r="B660" s="51"/>
      <c r="C660" s="51" t="s">
        <v>318</v>
      </c>
      <c r="D660" s="32"/>
      <c r="E660" s="13"/>
      <c r="F660" s="33">
        <f>Source!AM367</f>
        <v>46.2</v>
      </c>
      <c r="G660" s="34" t="str">
        <f>Source!DE367</f>
        <v/>
      </c>
      <c r="H660" s="35">
        <f>ROUND(Source!AD367*Source!I367, 2)</f>
        <v>49.9</v>
      </c>
      <c r="I660" s="34"/>
      <c r="J660" s="34">
        <f>IF(Source!BB367&lt;&gt; 0, Source!BB367, 1)</f>
        <v>6.66</v>
      </c>
      <c r="K660" s="35">
        <f>Source!Q367</f>
        <v>332.31</v>
      </c>
      <c r="L660" s="36"/>
    </row>
    <row r="661" spans="1:26" ht="14.25" x14ac:dyDescent="0.2">
      <c r="A661" s="50"/>
      <c r="B661" s="51"/>
      <c r="C661" s="51" t="s">
        <v>1183</v>
      </c>
      <c r="D661" s="32"/>
      <c r="E661" s="13"/>
      <c r="F661" s="33">
        <f>Source!AN367</f>
        <v>6.53</v>
      </c>
      <c r="G661" s="34" t="str">
        <f>Source!DF367</f>
        <v/>
      </c>
      <c r="H661" s="37">
        <f>ROUND(Source!AE367*Source!I367, 2)</f>
        <v>7.05</v>
      </c>
      <c r="I661" s="34"/>
      <c r="J661" s="34">
        <f>IF(Source!BS367&lt;&gt; 0, Source!BS367, 1)</f>
        <v>6.66</v>
      </c>
      <c r="K661" s="37">
        <f>Source!R367</f>
        <v>46.97</v>
      </c>
      <c r="L661" s="36"/>
      <c r="R661">
        <f>H661</f>
        <v>7.05</v>
      </c>
    </row>
    <row r="662" spans="1:26" ht="14.25" x14ac:dyDescent="0.2">
      <c r="A662" s="50"/>
      <c r="B662" s="51"/>
      <c r="C662" s="51" t="s">
        <v>1189</v>
      </c>
      <c r="D662" s="32"/>
      <c r="E662" s="13"/>
      <c r="F662" s="33">
        <f>Source!AL367</f>
        <v>26.14</v>
      </c>
      <c r="G662" s="34" t="str">
        <f>Source!DD367</f>
        <v/>
      </c>
      <c r="H662" s="35">
        <f>ROUND(Source!AC367*Source!I367, 2)</f>
        <v>28.23</v>
      </c>
      <c r="I662" s="34"/>
      <c r="J662" s="34">
        <f>IF(Source!BC367&lt;&gt; 0, Source!BC367, 1)</f>
        <v>6.66</v>
      </c>
      <c r="K662" s="35">
        <f>Source!P367</f>
        <v>188.02</v>
      </c>
      <c r="L662" s="36"/>
    </row>
    <row r="663" spans="1:26" ht="14.25" x14ac:dyDescent="0.2">
      <c r="A663" s="50"/>
      <c r="B663" s="51"/>
      <c r="C663" s="51" t="s">
        <v>1184</v>
      </c>
      <c r="D663" s="32" t="s">
        <v>1185</v>
      </c>
      <c r="E663" s="13">
        <f>Source!BZ367</f>
        <v>95</v>
      </c>
      <c r="F663" s="54"/>
      <c r="G663" s="34"/>
      <c r="H663" s="35">
        <f>SUM(S657:S666)</f>
        <v>171.81</v>
      </c>
      <c r="I663" s="38"/>
      <c r="J663" s="30">
        <f>Source!AT367</f>
        <v>95</v>
      </c>
      <c r="K663" s="35">
        <f>SUM(T657:T666)</f>
        <v>1144.28</v>
      </c>
      <c r="L663" s="36"/>
    </row>
    <row r="664" spans="1:26" ht="14.25" x14ac:dyDescent="0.2">
      <c r="A664" s="50"/>
      <c r="B664" s="51"/>
      <c r="C664" s="51" t="s">
        <v>1186</v>
      </c>
      <c r="D664" s="32" t="s">
        <v>1185</v>
      </c>
      <c r="E664" s="13">
        <f>Source!CA367</f>
        <v>65</v>
      </c>
      <c r="F664" s="54"/>
      <c r="G664" s="34"/>
      <c r="H664" s="35">
        <f>SUM(U657:U666)</f>
        <v>117.55</v>
      </c>
      <c r="I664" s="38"/>
      <c r="J664" s="30">
        <f>Source!AU367</f>
        <v>65</v>
      </c>
      <c r="K664" s="35">
        <f>SUM(V657:V666)</f>
        <v>782.93</v>
      </c>
      <c r="L664" s="36"/>
    </row>
    <row r="665" spans="1:26" ht="14.25" x14ac:dyDescent="0.2">
      <c r="A665" s="50"/>
      <c r="B665" s="51"/>
      <c r="C665" s="51" t="s">
        <v>1187</v>
      </c>
      <c r="D665" s="32" t="s">
        <v>1188</v>
      </c>
      <c r="E665" s="13">
        <f>Source!AQ367</f>
        <v>17.12</v>
      </c>
      <c r="F665" s="33"/>
      <c r="G665" s="34" t="str">
        <f>Source!DI367</f>
        <v/>
      </c>
      <c r="H665" s="35"/>
      <c r="I665" s="34"/>
      <c r="J665" s="34"/>
      <c r="K665" s="35"/>
      <c r="L665" s="46">
        <f>Source!U367</f>
        <v>18.489600000000003</v>
      </c>
    </row>
    <row r="666" spans="1:26" ht="28.5" x14ac:dyDescent="0.2">
      <c r="A666" s="52" t="str">
        <f>Source!E369</f>
        <v>62,1</v>
      </c>
      <c r="B666" s="53" t="str">
        <f>Source!F369</f>
        <v>24.3.03.13-0305</v>
      </c>
      <c r="C666" s="53" t="str">
        <f>Source!G369</f>
        <v>Трубы гладкие одностенные легкие из ПНД, диаметром 40 мм</v>
      </c>
      <c r="D666" s="39" t="str">
        <f>Source!H369</f>
        <v>10 м</v>
      </c>
      <c r="E666" s="40">
        <f>Source!I369</f>
        <v>10.8</v>
      </c>
      <c r="F666" s="41">
        <f>Source!AL369+Source!AM369+Source!AO369</f>
        <v>149.84</v>
      </c>
      <c r="G666" s="48" t="s">
        <v>6</v>
      </c>
      <c r="H666" s="43">
        <f>ROUND(Source!AC369*Source!I369, 2)+ROUND(Source!AD369*Source!I369, 2)+ROUND(Source!AF369*Source!I369, 2)</f>
        <v>1618.27</v>
      </c>
      <c r="I666" s="42"/>
      <c r="J666" s="42">
        <f>IF(Source!BC369&lt;&gt; 0, Source!BC369, 1)</f>
        <v>6.66</v>
      </c>
      <c r="K666" s="43">
        <f>Source!O369</f>
        <v>10777.69</v>
      </c>
      <c r="L666" s="49"/>
      <c r="S666">
        <f>ROUND((Source!FX369/100)*((ROUND(Source!AF369*Source!I369, 2)+ROUND(Source!AE369*Source!I369, 2))), 2)</f>
        <v>0</v>
      </c>
      <c r="T666">
        <f>Source!X369</f>
        <v>0</v>
      </c>
      <c r="U666">
        <f>ROUND((Source!FY369/100)*((ROUND(Source!AF369*Source!I369, 2)+ROUND(Source!AE369*Source!I369, 2))), 2)</f>
        <v>0</v>
      </c>
      <c r="V666">
        <f>Source!Y369</f>
        <v>0</v>
      </c>
      <c r="W666">
        <f>IF(Source!BI369&lt;=1,H666, 0)</f>
        <v>0</v>
      </c>
      <c r="X666">
        <f>IF(Source!BI369=2,H666, 0)</f>
        <v>1618.27</v>
      </c>
      <c r="Y666">
        <f>IF(Source!BI369=3,H666, 0)</f>
        <v>0</v>
      </c>
      <c r="Z666">
        <f>IF(Source!BI369=4,H666, 0)</f>
        <v>0</v>
      </c>
    </row>
    <row r="667" spans="1:26" ht="15" x14ac:dyDescent="0.25">
      <c r="G667" s="81">
        <f>H659+H660+H662+H663+H664+SUM(H666:H666)</f>
        <v>2159.56</v>
      </c>
      <c r="H667" s="81"/>
      <c r="J667" s="81">
        <f>K659+K660+K662+K663+K664+SUM(K666:K666)</f>
        <v>14382.77</v>
      </c>
      <c r="K667" s="81"/>
      <c r="L667" s="45">
        <f>Source!U367</f>
        <v>18.489600000000003</v>
      </c>
      <c r="O667" s="28">
        <f>G667</f>
        <v>2159.56</v>
      </c>
      <c r="P667" s="28">
        <f>J667</f>
        <v>14382.77</v>
      </c>
      <c r="Q667" s="28">
        <f>L667</f>
        <v>18.489600000000003</v>
      </c>
      <c r="W667">
        <f>IF(Source!BI367&lt;=1,H659+H660+H662+H663+H664, 0)</f>
        <v>0</v>
      </c>
      <c r="X667">
        <f>IF(Source!BI367=2,H659+H660+H662+H663+H664, 0)</f>
        <v>541.29</v>
      </c>
      <c r="Y667">
        <f>IF(Source!BI367=3,H659+H660+H662+H663+H664, 0)</f>
        <v>0</v>
      </c>
      <c r="Z667">
        <f>IF(Source!BI367=4,H659+H660+H662+H663+H664, 0)</f>
        <v>0</v>
      </c>
    </row>
    <row r="668" spans="1:26" ht="28.5" x14ac:dyDescent="0.2">
      <c r="A668" s="50" t="str">
        <f>Source!E371</f>
        <v>63</v>
      </c>
      <c r="B668" s="51" t="str">
        <f>Source!F371</f>
        <v>46-03-009-01</v>
      </c>
      <c r="C668" s="51" t="str">
        <f>Source!G371</f>
        <v>Пробивка в кирпичных стенах гнезд размером до 130х130 мм</v>
      </c>
      <c r="D668" s="32" t="str">
        <f>Source!H371</f>
        <v>100 ШТ</v>
      </c>
      <c r="E668" s="13">
        <f>Source!I371</f>
        <v>0.4</v>
      </c>
      <c r="F668" s="33">
        <f>Source!AL371+Source!AM371+Source!AO371</f>
        <v>736.73</v>
      </c>
      <c r="G668" s="34"/>
      <c r="H668" s="35"/>
      <c r="I668" s="34" t="str">
        <f>Source!BO371</f>
        <v/>
      </c>
      <c r="J668" s="34"/>
      <c r="K668" s="35"/>
      <c r="L668" s="36"/>
      <c r="S668">
        <f>ROUND((Source!FX371/100)*((ROUND(Source!AF371*Source!I371, 2)+ROUND(Source!AE371*Source!I371, 2))), 2)</f>
        <v>131.63</v>
      </c>
      <c r="T668">
        <f>Source!X371</f>
        <v>876.68</v>
      </c>
      <c r="U668">
        <f>ROUND((Source!FY371/100)*((ROUND(Source!AF371*Source!I371, 2)+ROUND(Source!AE371*Source!I371, 2))), 2)</f>
        <v>79.11</v>
      </c>
      <c r="V668">
        <f>Source!Y371</f>
        <v>531.32000000000005</v>
      </c>
    </row>
    <row r="669" spans="1:26" x14ac:dyDescent="0.2">
      <c r="C669" s="27" t="str">
        <f>"Объем: "&amp;Source!I371&amp;"=40/"&amp;"100"</f>
        <v>Объем: 0,4=40/100</v>
      </c>
    </row>
    <row r="670" spans="1:26" ht="14.25" x14ac:dyDescent="0.2">
      <c r="A670" s="50"/>
      <c r="B670" s="51"/>
      <c r="C670" s="51" t="s">
        <v>1182</v>
      </c>
      <c r="D670" s="32"/>
      <c r="E670" s="13"/>
      <c r="F670" s="33">
        <f>Source!AO371</f>
        <v>332.41</v>
      </c>
      <c r="G670" s="34" t="str">
        <f>Source!DG371</f>
        <v/>
      </c>
      <c r="H670" s="35">
        <f>ROUND(Source!AF371*Source!I371, 2)</f>
        <v>132.96</v>
      </c>
      <c r="I670" s="34"/>
      <c r="J670" s="34">
        <f>IF(Source!BA371&lt;&gt; 0, Source!BA371, 1)</f>
        <v>6.66</v>
      </c>
      <c r="K670" s="35">
        <f>Source!S371</f>
        <v>885.54</v>
      </c>
      <c r="L670" s="36"/>
      <c r="R670">
        <f>H670</f>
        <v>132.96</v>
      </c>
    </row>
    <row r="671" spans="1:26" ht="14.25" x14ac:dyDescent="0.2">
      <c r="A671" s="50"/>
      <c r="B671" s="51"/>
      <c r="C671" s="51" t="s">
        <v>318</v>
      </c>
      <c r="D671" s="32"/>
      <c r="E671" s="13"/>
      <c r="F671" s="33">
        <f>Source!AM371</f>
        <v>404.32</v>
      </c>
      <c r="G671" s="34" t="str">
        <f>Source!DE371</f>
        <v/>
      </c>
      <c r="H671" s="35">
        <f>ROUND(Source!AD371*Source!I371, 2)</f>
        <v>161.72999999999999</v>
      </c>
      <c r="I671" s="34"/>
      <c r="J671" s="34">
        <f>IF(Source!BB371&lt;&gt; 0, Source!BB371, 1)</f>
        <v>6.66</v>
      </c>
      <c r="K671" s="35">
        <f>Source!Q371</f>
        <v>1077.1099999999999</v>
      </c>
      <c r="L671" s="36"/>
    </row>
    <row r="672" spans="1:26" ht="14.25" x14ac:dyDescent="0.2">
      <c r="A672" s="50"/>
      <c r="B672" s="51"/>
      <c r="C672" s="51" t="s">
        <v>1184</v>
      </c>
      <c r="D672" s="32" t="s">
        <v>1185</v>
      </c>
      <c r="E672" s="13">
        <f>Source!BZ371</f>
        <v>110</v>
      </c>
      <c r="F672" s="74" t="str">
        <f>CONCATENATE(" )", Source!DL371, Source!FT371, "=", Source!FX371)</f>
        <v xml:space="preserve"> )*0,9=99</v>
      </c>
      <c r="G672" s="80"/>
      <c r="H672" s="35">
        <f>SUM(S668:S674)</f>
        <v>131.63</v>
      </c>
      <c r="I672" s="38"/>
      <c r="J672" s="30">
        <f>Source!AT371</f>
        <v>99</v>
      </c>
      <c r="K672" s="35">
        <f>SUM(T668:T674)</f>
        <v>876.68</v>
      </c>
      <c r="L672" s="36"/>
    </row>
    <row r="673" spans="1:26" ht="14.25" x14ac:dyDescent="0.2">
      <c r="A673" s="50"/>
      <c r="B673" s="51"/>
      <c r="C673" s="51" t="s">
        <v>1186</v>
      </c>
      <c r="D673" s="32" t="s">
        <v>1185</v>
      </c>
      <c r="E673" s="13">
        <f>Source!CA371</f>
        <v>70</v>
      </c>
      <c r="F673" s="74" t="str">
        <f>CONCATENATE(" )", Source!DM371, Source!FU371, "=", Source!FY371)</f>
        <v xml:space="preserve"> )*0,85=59,5</v>
      </c>
      <c r="G673" s="80"/>
      <c r="H673" s="35">
        <f>SUM(U668:U674)</f>
        <v>79.11</v>
      </c>
      <c r="I673" s="38"/>
      <c r="J673" s="30">
        <f>Source!AU371</f>
        <v>60</v>
      </c>
      <c r="K673" s="35">
        <f>SUM(V668:V674)</f>
        <v>531.32000000000005</v>
      </c>
      <c r="L673" s="36"/>
    </row>
    <row r="674" spans="1:26" ht="14.25" x14ac:dyDescent="0.2">
      <c r="A674" s="52"/>
      <c r="B674" s="53"/>
      <c r="C674" s="53" t="s">
        <v>1187</v>
      </c>
      <c r="D674" s="39" t="s">
        <v>1188</v>
      </c>
      <c r="E674" s="40">
        <f>Source!AQ371</f>
        <v>36.21</v>
      </c>
      <c r="F674" s="41"/>
      <c r="G674" s="42" t="str">
        <f>Source!DI371</f>
        <v/>
      </c>
      <c r="H674" s="43"/>
      <c r="I674" s="42"/>
      <c r="J674" s="42"/>
      <c r="K674" s="43"/>
      <c r="L674" s="44">
        <f>Source!U371</f>
        <v>14.484000000000002</v>
      </c>
    </row>
    <row r="675" spans="1:26" ht="15" x14ac:dyDescent="0.25">
      <c r="G675" s="81">
        <f>H670+H671+H672+H673</f>
        <v>505.43</v>
      </c>
      <c r="H675" s="81"/>
      <c r="J675" s="81">
        <f>K670+K671+K672+K673</f>
        <v>3370.65</v>
      </c>
      <c r="K675" s="81"/>
      <c r="L675" s="45">
        <f>Source!U371</f>
        <v>14.484000000000002</v>
      </c>
      <c r="O675" s="28">
        <f>G675</f>
        <v>505.43</v>
      </c>
      <c r="P675" s="28">
        <f>J675</f>
        <v>3370.65</v>
      </c>
      <c r="Q675" s="28">
        <f>L675</f>
        <v>14.484000000000002</v>
      </c>
      <c r="W675">
        <f>IF(Source!BI371&lt;=1,H670+H671+H672+H673, 0)</f>
        <v>505.43</v>
      </c>
      <c r="X675">
        <f>IF(Source!BI371=2,H670+H671+H672+H673, 0)</f>
        <v>0</v>
      </c>
      <c r="Y675">
        <f>IF(Source!BI371=3,H670+H671+H672+H673, 0)</f>
        <v>0</v>
      </c>
      <c r="Z675">
        <f>IF(Source!BI371=4,H670+H671+H672+H673, 0)</f>
        <v>0</v>
      </c>
    </row>
    <row r="676" spans="1:26" ht="28.5" x14ac:dyDescent="0.2">
      <c r="A676" s="50" t="str">
        <f>Source!E373</f>
        <v>64</v>
      </c>
      <c r="B676" s="51" t="str">
        <f>Source!F373</f>
        <v>м10-08-019-01</v>
      </c>
      <c r="C676" s="51" t="str">
        <f>Source!G373</f>
        <v>Коробка ответвительная на стене</v>
      </c>
      <c r="D676" s="32" t="str">
        <f>Source!H373</f>
        <v>ШТ</v>
      </c>
      <c r="E676" s="13">
        <f>Source!I373</f>
        <v>22</v>
      </c>
      <c r="F676" s="33">
        <f>Source!AL373+Source!AM373+Source!AO373</f>
        <v>5.29</v>
      </c>
      <c r="G676" s="34"/>
      <c r="H676" s="35"/>
      <c r="I676" s="34" t="str">
        <f>Source!BO373</f>
        <v/>
      </c>
      <c r="J676" s="34"/>
      <c r="K676" s="35"/>
      <c r="L676" s="36"/>
      <c r="S676">
        <f>ROUND((Source!FX373/100)*((ROUND(Source!AF373*Source!I373, 2)+ROUND(Source!AE373*Source!I373, 2))), 2)</f>
        <v>85.89</v>
      </c>
      <c r="T676">
        <f>Source!X373</f>
        <v>572.02</v>
      </c>
      <c r="U676">
        <f>ROUND((Source!FY373/100)*((ROUND(Source!AF373*Source!I373, 2)+ROUND(Source!AE373*Source!I373, 2))), 2)</f>
        <v>64.42</v>
      </c>
      <c r="V676">
        <f>Source!Y373</f>
        <v>429.01</v>
      </c>
    </row>
    <row r="677" spans="1:26" ht="14.25" x14ac:dyDescent="0.2">
      <c r="A677" s="50"/>
      <c r="B677" s="51"/>
      <c r="C677" s="51" t="s">
        <v>1182</v>
      </c>
      <c r="D677" s="32"/>
      <c r="E677" s="13"/>
      <c r="F677" s="33">
        <f>Source!AO373</f>
        <v>4.88</v>
      </c>
      <c r="G677" s="34" t="str">
        <f>Source!DG373</f>
        <v/>
      </c>
      <c r="H677" s="35">
        <f>ROUND(Source!AF373*Source!I373, 2)</f>
        <v>107.36</v>
      </c>
      <c r="I677" s="34"/>
      <c r="J677" s="34">
        <f>IF(Source!BA373&lt;&gt; 0, Source!BA373, 1)</f>
        <v>6.66</v>
      </c>
      <c r="K677" s="35">
        <f>Source!S373</f>
        <v>715.02</v>
      </c>
      <c r="L677" s="36"/>
      <c r="R677">
        <f>H677</f>
        <v>107.36</v>
      </c>
    </row>
    <row r="678" spans="1:26" ht="14.25" x14ac:dyDescent="0.2">
      <c r="A678" s="50"/>
      <c r="B678" s="51"/>
      <c r="C678" s="51" t="s">
        <v>1189</v>
      </c>
      <c r="D678" s="32"/>
      <c r="E678" s="13"/>
      <c r="F678" s="33">
        <f>Source!AL373</f>
        <v>0.41</v>
      </c>
      <c r="G678" s="34" t="str">
        <f>Source!DD373</f>
        <v/>
      </c>
      <c r="H678" s="35">
        <f>ROUND(Source!AC373*Source!I373, 2)</f>
        <v>9.02</v>
      </c>
      <c r="I678" s="34"/>
      <c r="J678" s="34">
        <f>IF(Source!BC373&lt;&gt; 0, Source!BC373, 1)</f>
        <v>6.66</v>
      </c>
      <c r="K678" s="35">
        <f>Source!P373</f>
        <v>60.07</v>
      </c>
      <c r="L678" s="36"/>
    </row>
    <row r="679" spans="1:26" ht="14.25" x14ac:dyDescent="0.2">
      <c r="A679" s="50"/>
      <c r="B679" s="51"/>
      <c r="C679" s="51" t="s">
        <v>1184</v>
      </c>
      <c r="D679" s="32" t="s">
        <v>1185</v>
      </c>
      <c r="E679" s="13">
        <f>Source!BZ373</f>
        <v>80</v>
      </c>
      <c r="F679" s="54"/>
      <c r="G679" s="34"/>
      <c r="H679" s="35">
        <f>SUM(S676:S682)</f>
        <v>85.89</v>
      </c>
      <c r="I679" s="38"/>
      <c r="J679" s="30">
        <f>Source!AT373</f>
        <v>80</v>
      </c>
      <c r="K679" s="35">
        <f>SUM(T676:T682)</f>
        <v>572.02</v>
      </c>
      <c r="L679" s="36"/>
    </row>
    <row r="680" spans="1:26" ht="14.25" x14ac:dyDescent="0.2">
      <c r="A680" s="50"/>
      <c r="B680" s="51"/>
      <c r="C680" s="51" t="s">
        <v>1186</v>
      </c>
      <c r="D680" s="32" t="s">
        <v>1185</v>
      </c>
      <c r="E680" s="13">
        <f>Source!CA373</f>
        <v>60</v>
      </c>
      <c r="F680" s="54"/>
      <c r="G680" s="34"/>
      <c r="H680" s="35">
        <f>SUM(U676:U682)</f>
        <v>64.42</v>
      </c>
      <c r="I680" s="38"/>
      <c r="J680" s="30">
        <f>Source!AU373</f>
        <v>60</v>
      </c>
      <c r="K680" s="35">
        <f>SUM(V676:V682)</f>
        <v>429.01</v>
      </c>
      <c r="L680" s="36"/>
    </row>
    <row r="681" spans="1:26" ht="14.25" x14ac:dyDescent="0.2">
      <c r="A681" s="50"/>
      <c r="B681" s="51"/>
      <c r="C681" s="51" t="s">
        <v>1187</v>
      </c>
      <c r="D681" s="32" t="s">
        <v>1188</v>
      </c>
      <c r="E681" s="13">
        <f>Source!AQ373</f>
        <v>0.5</v>
      </c>
      <c r="F681" s="33"/>
      <c r="G681" s="34" t="str">
        <f>Source!DI373</f>
        <v/>
      </c>
      <c r="H681" s="35"/>
      <c r="I681" s="34"/>
      <c r="J681" s="34"/>
      <c r="K681" s="35"/>
      <c r="L681" s="46">
        <f>Source!U373</f>
        <v>11</v>
      </c>
    </row>
    <row r="682" spans="1:26" ht="28.5" x14ac:dyDescent="0.2">
      <c r="A682" s="52" t="str">
        <f>Source!E375</f>
        <v>64,1</v>
      </c>
      <c r="B682" s="53" t="str">
        <f>Source!F375</f>
        <v>20.5.02.04-0006</v>
      </c>
      <c r="C682" s="53" t="str">
        <f>Source!G375</f>
        <v>Коробка ответвительная</v>
      </c>
      <c r="D682" s="39" t="str">
        <f>Source!H375</f>
        <v>10 шт.</v>
      </c>
      <c r="E682" s="40">
        <f>Source!I375</f>
        <v>2.2000000000000002</v>
      </c>
      <c r="F682" s="41">
        <f>Source!AL375+Source!AM375+Source!AO375</f>
        <v>130.1</v>
      </c>
      <c r="G682" s="48" t="s">
        <v>6</v>
      </c>
      <c r="H682" s="43">
        <f>ROUND(Source!AC375*Source!I375, 2)+ROUND(Source!AD375*Source!I375, 2)+ROUND(Source!AF375*Source!I375, 2)</f>
        <v>286.22000000000003</v>
      </c>
      <c r="I682" s="42"/>
      <c r="J682" s="42">
        <f>IF(Source!BC375&lt;&gt; 0, Source!BC375, 1)</f>
        <v>6.66</v>
      </c>
      <c r="K682" s="43">
        <f>Source!O375</f>
        <v>1906.23</v>
      </c>
      <c r="L682" s="49"/>
      <c r="S682">
        <f>ROUND((Source!FX375/100)*((ROUND(Source!AF375*Source!I375, 2)+ROUND(Source!AE375*Source!I375, 2))), 2)</f>
        <v>0</v>
      </c>
      <c r="T682">
        <f>Source!X375</f>
        <v>0</v>
      </c>
      <c r="U682">
        <f>ROUND((Source!FY375/100)*((ROUND(Source!AF375*Source!I375, 2)+ROUND(Source!AE375*Source!I375, 2))), 2)</f>
        <v>0</v>
      </c>
      <c r="V682">
        <f>Source!Y375</f>
        <v>0</v>
      </c>
      <c r="W682">
        <f>IF(Source!BI375&lt;=1,H682, 0)</f>
        <v>0</v>
      </c>
      <c r="X682">
        <f>IF(Source!BI375=2,H682, 0)</f>
        <v>286.22000000000003</v>
      </c>
      <c r="Y682">
        <f>IF(Source!BI375=3,H682, 0)</f>
        <v>0</v>
      </c>
      <c r="Z682">
        <f>IF(Source!BI375=4,H682, 0)</f>
        <v>0</v>
      </c>
    </row>
    <row r="683" spans="1:26" ht="15" x14ac:dyDescent="0.25">
      <c r="G683" s="81">
        <f>H677+H678+H679+H680+SUM(H682:H682)</f>
        <v>552.91000000000008</v>
      </c>
      <c r="H683" s="81"/>
      <c r="J683" s="81">
        <f>K677+K678+K679+K680+SUM(K682:K682)</f>
        <v>3682.3500000000004</v>
      </c>
      <c r="K683" s="81"/>
      <c r="L683" s="45">
        <f>Source!U373</f>
        <v>11</v>
      </c>
      <c r="O683" s="28">
        <f>G683</f>
        <v>552.91000000000008</v>
      </c>
      <c r="P683" s="28">
        <f>J683</f>
        <v>3682.3500000000004</v>
      </c>
      <c r="Q683" s="28">
        <f>L683</f>
        <v>11</v>
      </c>
      <c r="W683">
        <f>IF(Source!BI373&lt;=1,H677+H678+H679+H680, 0)</f>
        <v>0</v>
      </c>
      <c r="X683">
        <f>IF(Source!BI373=2,H677+H678+H679+H680, 0)</f>
        <v>266.69</v>
      </c>
      <c r="Y683">
        <f>IF(Source!BI373=3,H677+H678+H679+H680, 0)</f>
        <v>0</v>
      </c>
      <c r="Z683">
        <f>IF(Source!BI373=4,H677+H678+H679+H680, 0)</f>
        <v>0</v>
      </c>
    </row>
    <row r="684" spans="1:26" ht="57" x14ac:dyDescent="0.2">
      <c r="A684" s="50" t="str">
        <f>Source!E377</f>
        <v>65</v>
      </c>
      <c r="B684" s="51" t="str">
        <f>Source!F377</f>
        <v>м10-08-002-02</v>
      </c>
      <c r="C684" s="51" t="str">
        <f>Source!G377</f>
        <v>Демонтаж:Извещатель ПС автоматический дымовой, фотоэлектрический, радиоизотопный, световой в нормальном исполнении</v>
      </c>
      <c r="D684" s="32" t="str">
        <f>Source!H377</f>
        <v>ШТ</v>
      </c>
      <c r="E684" s="13">
        <f>Source!I377</f>
        <v>4</v>
      </c>
      <c r="F684" s="33">
        <f>Source!AL377+Source!AM377+Source!AO377</f>
        <v>18.91</v>
      </c>
      <c r="G684" s="34"/>
      <c r="H684" s="35"/>
      <c r="I684" s="34" t="str">
        <f>Source!BO377</f>
        <v/>
      </c>
      <c r="J684" s="34"/>
      <c r="K684" s="35"/>
      <c r="L684" s="36"/>
      <c r="S684">
        <f>ROUND((Source!FX377/100)*((ROUND(Source!AF377*Source!I377, 2)+ROUND(Source!AE377*Source!I377, 2))), 2)</f>
        <v>15.51</v>
      </c>
      <c r="T684">
        <f>Source!X377</f>
        <v>103.32</v>
      </c>
      <c r="U684">
        <f>ROUND((Source!FY377/100)*((ROUND(Source!AF377*Source!I377, 2)+ROUND(Source!AE377*Source!I377, 2))), 2)</f>
        <v>11.63</v>
      </c>
      <c r="V684">
        <f>Source!Y377</f>
        <v>77.489999999999995</v>
      </c>
    </row>
    <row r="685" spans="1:26" ht="14.25" x14ac:dyDescent="0.2">
      <c r="A685" s="50"/>
      <c r="B685" s="51"/>
      <c r="C685" s="51" t="s">
        <v>1182</v>
      </c>
      <c r="D685" s="32"/>
      <c r="E685" s="13"/>
      <c r="F685" s="33">
        <f>Source!AO377</f>
        <v>16.16</v>
      </c>
      <c r="G685" s="34" t="str">
        <f>Source!DG377</f>
        <v>)*0,3</v>
      </c>
      <c r="H685" s="35">
        <f>ROUND(Source!AF377*Source!I377, 2)</f>
        <v>19.39</v>
      </c>
      <c r="I685" s="34"/>
      <c r="J685" s="34">
        <f>IF(Source!BA377&lt;&gt; 0, Source!BA377, 1)</f>
        <v>6.66</v>
      </c>
      <c r="K685" s="35">
        <f>Source!S377</f>
        <v>129.15</v>
      </c>
      <c r="L685" s="36"/>
      <c r="R685">
        <f>H685</f>
        <v>19.39</v>
      </c>
    </row>
    <row r="686" spans="1:26" ht="14.25" x14ac:dyDescent="0.2">
      <c r="A686" s="50"/>
      <c r="B686" s="51"/>
      <c r="C686" s="51" t="s">
        <v>1184</v>
      </c>
      <c r="D686" s="32" t="s">
        <v>1185</v>
      </c>
      <c r="E686" s="13">
        <f>Source!BZ377</f>
        <v>80</v>
      </c>
      <c r="F686" s="54"/>
      <c r="G686" s="34"/>
      <c r="H686" s="35">
        <f>SUM(S684:S688)</f>
        <v>15.51</v>
      </c>
      <c r="I686" s="38"/>
      <c r="J686" s="30">
        <f>Source!AT377</f>
        <v>80</v>
      </c>
      <c r="K686" s="35">
        <f>SUM(T684:T688)</f>
        <v>103.32</v>
      </c>
      <c r="L686" s="36"/>
    </row>
    <row r="687" spans="1:26" ht="14.25" x14ac:dyDescent="0.2">
      <c r="A687" s="50"/>
      <c r="B687" s="51"/>
      <c r="C687" s="51" t="s">
        <v>1186</v>
      </c>
      <c r="D687" s="32" t="s">
        <v>1185</v>
      </c>
      <c r="E687" s="13">
        <f>Source!CA377</f>
        <v>60</v>
      </c>
      <c r="F687" s="54"/>
      <c r="G687" s="34"/>
      <c r="H687" s="35">
        <f>SUM(U684:U688)</f>
        <v>11.63</v>
      </c>
      <c r="I687" s="38"/>
      <c r="J687" s="30">
        <f>Source!AU377</f>
        <v>60</v>
      </c>
      <c r="K687" s="35">
        <f>SUM(V684:V688)</f>
        <v>77.489999999999995</v>
      </c>
      <c r="L687" s="36"/>
    </row>
    <row r="688" spans="1:26" ht="14.25" x14ac:dyDescent="0.2">
      <c r="A688" s="52"/>
      <c r="B688" s="53"/>
      <c r="C688" s="53" t="s">
        <v>1187</v>
      </c>
      <c r="D688" s="39" t="s">
        <v>1188</v>
      </c>
      <c r="E688" s="40">
        <f>Source!AQ377</f>
        <v>1.68</v>
      </c>
      <c r="F688" s="41"/>
      <c r="G688" s="42" t="str">
        <f>Source!DI377</f>
        <v>)*0,3</v>
      </c>
      <c r="H688" s="43"/>
      <c r="I688" s="42"/>
      <c r="J688" s="42"/>
      <c r="K688" s="43"/>
      <c r="L688" s="44">
        <f>Source!U377</f>
        <v>2.016</v>
      </c>
    </row>
    <row r="689" spans="1:26" ht="15" x14ac:dyDescent="0.25">
      <c r="G689" s="81">
        <f>H685+H686+H687</f>
        <v>46.53</v>
      </c>
      <c r="H689" s="81"/>
      <c r="J689" s="81">
        <f>K685+K686+K687</f>
        <v>309.95999999999998</v>
      </c>
      <c r="K689" s="81"/>
      <c r="L689" s="45">
        <f>Source!U377</f>
        <v>2.016</v>
      </c>
      <c r="O689" s="28">
        <f>G689</f>
        <v>46.53</v>
      </c>
      <c r="P689" s="28">
        <f>J689</f>
        <v>309.95999999999998</v>
      </c>
      <c r="Q689" s="28">
        <f>L689</f>
        <v>2.016</v>
      </c>
      <c r="W689">
        <f>IF(Source!BI377&lt;=1,H685+H686+H687, 0)</f>
        <v>0</v>
      </c>
      <c r="X689">
        <f>IF(Source!BI377=2,H685+H686+H687, 0)</f>
        <v>46.53</v>
      </c>
      <c r="Y689">
        <f>IF(Source!BI377=3,H685+H686+H687, 0)</f>
        <v>0</v>
      </c>
      <c r="Z689">
        <f>IF(Source!BI377=4,H685+H686+H687, 0)</f>
        <v>0</v>
      </c>
    </row>
    <row r="690" spans="1:26" ht="71.25" x14ac:dyDescent="0.2">
      <c r="A690" s="50" t="str">
        <f>Source!E379</f>
        <v>66</v>
      </c>
      <c r="B690" s="51" t="str">
        <f>Source!F379</f>
        <v>м10-08-002-02</v>
      </c>
      <c r="C690" s="51" t="str">
        <f>Source!G379</f>
        <v>Извещатель ПС автоматический дымовой, фотоэлектрический, радиоизотопный, световой в нормальном исполнении  (ранее демонтированных)</v>
      </c>
      <c r="D690" s="32" t="str">
        <f>Source!H379</f>
        <v>ШТ</v>
      </c>
      <c r="E690" s="13">
        <f>Source!I379</f>
        <v>4</v>
      </c>
      <c r="F690" s="33">
        <f>Source!AL379+Source!AM379+Source!AO379</f>
        <v>18.91</v>
      </c>
      <c r="G690" s="34"/>
      <c r="H690" s="35"/>
      <c r="I690" s="34" t="str">
        <f>Source!BO379</f>
        <v/>
      </c>
      <c r="J690" s="34"/>
      <c r="K690" s="35"/>
      <c r="L690" s="36"/>
      <c r="S690">
        <f>ROUND((Source!FX379/100)*((ROUND(Source!AF379*Source!I379, 2)+ROUND(Source!AE379*Source!I379, 2))), 2)</f>
        <v>51.71</v>
      </c>
      <c r="T690">
        <f>Source!X379</f>
        <v>344.4</v>
      </c>
      <c r="U690">
        <f>ROUND((Source!FY379/100)*((ROUND(Source!AF379*Source!I379, 2)+ROUND(Source!AE379*Source!I379, 2))), 2)</f>
        <v>38.78</v>
      </c>
      <c r="V690">
        <f>Source!Y379</f>
        <v>258.3</v>
      </c>
    </row>
    <row r="691" spans="1:26" ht="14.25" x14ac:dyDescent="0.2">
      <c r="A691" s="50"/>
      <c r="B691" s="51"/>
      <c r="C691" s="51" t="s">
        <v>1182</v>
      </c>
      <c r="D691" s="32"/>
      <c r="E691" s="13"/>
      <c r="F691" s="33">
        <f>Source!AO379</f>
        <v>16.16</v>
      </c>
      <c r="G691" s="34" t="str">
        <f>Source!DG379</f>
        <v/>
      </c>
      <c r="H691" s="35">
        <f>ROUND(Source!AF379*Source!I379, 2)</f>
        <v>64.64</v>
      </c>
      <c r="I691" s="34"/>
      <c r="J691" s="34">
        <f>IF(Source!BA379&lt;&gt; 0, Source!BA379, 1)</f>
        <v>6.66</v>
      </c>
      <c r="K691" s="35">
        <f>Source!S379</f>
        <v>430.5</v>
      </c>
      <c r="L691" s="36"/>
      <c r="R691">
        <f>H691</f>
        <v>64.64</v>
      </c>
    </row>
    <row r="692" spans="1:26" ht="14.25" x14ac:dyDescent="0.2">
      <c r="A692" s="50"/>
      <c r="B692" s="51"/>
      <c r="C692" s="51" t="s">
        <v>1189</v>
      </c>
      <c r="D692" s="32"/>
      <c r="E692" s="13"/>
      <c r="F692" s="33">
        <f>Source!AL379</f>
        <v>2.75</v>
      </c>
      <c r="G692" s="34" t="str">
        <f>Source!DD379</f>
        <v/>
      </c>
      <c r="H692" s="35">
        <f>ROUND(Source!AC379*Source!I379, 2)</f>
        <v>11</v>
      </c>
      <c r="I692" s="34"/>
      <c r="J692" s="34">
        <f>IF(Source!BC379&lt;&gt; 0, Source!BC379, 1)</f>
        <v>6.66</v>
      </c>
      <c r="K692" s="35">
        <f>Source!P379</f>
        <v>73.260000000000005</v>
      </c>
      <c r="L692" s="36"/>
    </row>
    <row r="693" spans="1:26" ht="14.25" x14ac:dyDescent="0.2">
      <c r="A693" s="50"/>
      <c r="B693" s="51"/>
      <c r="C693" s="51" t="s">
        <v>1184</v>
      </c>
      <c r="D693" s="32" t="s">
        <v>1185</v>
      </c>
      <c r="E693" s="13">
        <f>Source!BZ379</f>
        <v>80</v>
      </c>
      <c r="F693" s="54"/>
      <c r="G693" s="34"/>
      <c r="H693" s="35">
        <f>SUM(S690:S695)</f>
        <v>51.71</v>
      </c>
      <c r="I693" s="38"/>
      <c r="J693" s="30">
        <f>Source!AT379</f>
        <v>80</v>
      </c>
      <c r="K693" s="35">
        <f>SUM(T690:T695)</f>
        <v>344.4</v>
      </c>
      <c r="L693" s="36"/>
    </row>
    <row r="694" spans="1:26" ht="14.25" x14ac:dyDescent="0.2">
      <c r="A694" s="50"/>
      <c r="B694" s="51"/>
      <c r="C694" s="51" t="s">
        <v>1186</v>
      </c>
      <c r="D694" s="32" t="s">
        <v>1185</v>
      </c>
      <c r="E694" s="13">
        <f>Source!CA379</f>
        <v>60</v>
      </c>
      <c r="F694" s="54"/>
      <c r="G694" s="34"/>
      <c r="H694" s="35">
        <f>SUM(U690:U695)</f>
        <v>38.78</v>
      </c>
      <c r="I694" s="38"/>
      <c r="J694" s="30">
        <f>Source!AU379</f>
        <v>60</v>
      </c>
      <c r="K694" s="35">
        <f>SUM(V690:V695)</f>
        <v>258.3</v>
      </c>
      <c r="L694" s="36"/>
    </row>
    <row r="695" spans="1:26" ht="14.25" x14ac:dyDescent="0.2">
      <c r="A695" s="52"/>
      <c r="B695" s="53"/>
      <c r="C695" s="53" t="s">
        <v>1187</v>
      </c>
      <c r="D695" s="39" t="s">
        <v>1188</v>
      </c>
      <c r="E695" s="40">
        <f>Source!AQ379</f>
        <v>1.68</v>
      </c>
      <c r="F695" s="41"/>
      <c r="G695" s="42" t="str">
        <f>Source!DI379</f>
        <v/>
      </c>
      <c r="H695" s="43"/>
      <c r="I695" s="42"/>
      <c r="J695" s="42"/>
      <c r="K695" s="43"/>
      <c r="L695" s="44">
        <f>Source!U379</f>
        <v>6.72</v>
      </c>
    </row>
    <row r="696" spans="1:26" ht="15" x14ac:dyDescent="0.25">
      <c r="G696" s="81">
        <f>H691+H692+H693+H694</f>
        <v>166.13</v>
      </c>
      <c r="H696" s="81"/>
      <c r="J696" s="81">
        <f>K691+K692+K693+K694</f>
        <v>1106.46</v>
      </c>
      <c r="K696" s="81"/>
      <c r="L696" s="45">
        <f>Source!U379</f>
        <v>6.72</v>
      </c>
      <c r="O696" s="28">
        <f>G696</f>
        <v>166.13</v>
      </c>
      <c r="P696" s="28">
        <f>J696</f>
        <v>1106.46</v>
      </c>
      <c r="Q696" s="28">
        <f>L696</f>
        <v>6.72</v>
      </c>
      <c r="W696">
        <f>IF(Source!BI379&lt;=1,H691+H692+H693+H694, 0)</f>
        <v>0</v>
      </c>
      <c r="X696">
        <f>IF(Source!BI379=2,H691+H692+H693+H694, 0)</f>
        <v>166.13</v>
      </c>
      <c r="Y696">
        <f>IF(Source!BI379=3,H691+H692+H693+H694, 0)</f>
        <v>0</v>
      </c>
      <c r="Z696">
        <f>IF(Source!BI379=4,H691+H692+H693+H694, 0)</f>
        <v>0</v>
      </c>
    </row>
    <row r="697" spans="1:26" ht="14.25" x14ac:dyDescent="0.2">
      <c r="A697" s="50" t="str">
        <f>Source!E381</f>
        <v>67</v>
      </c>
      <c r="B697" s="51" t="str">
        <f>Source!F381</f>
        <v>67-3-1</v>
      </c>
      <c r="C697" s="51" t="str">
        <f>Source!G381</f>
        <v>Демонтаж кабеля</v>
      </c>
      <c r="D697" s="32" t="str">
        <f>Source!H381</f>
        <v>100 м</v>
      </c>
      <c r="E697" s="13">
        <f>Source!I381</f>
        <v>0.13</v>
      </c>
      <c r="F697" s="33">
        <f>Source!AL381+Source!AM381+Source!AO381</f>
        <v>75.5</v>
      </c>
      <c r="G697" s="34"/>
      <c r="H697" s="35"/>
      <c r="I697" s="34" t="str">
        <f>Source!BO381</f>
        <v/>
      </c>
      <c r="J697" s="34"/>
      <c r="K697" s="35"/>
      <c r="L697" s="36"/>
      <c r="S697">
        <f>ROUND((Source!FX381/100)*((ROUND(Source!AF381*Source!I381, 2)+ROUND(Source!AE381*Source!I381, 2))), 2)</f>
        <v>8.32</v>
      </c>
      <c r="T697">
        <f>Source!X381</f>
        <v>55.44</v>
      </c>
      <c r="U697">
        <f>ROUND((Source!FY381/100)*((ROUND(Source!AF381*Source!I381, 2)+ROUND(Source!AE381*Source!I381, 2))), 2)</f>
        <v>6.36</v>
      </c>
      <c r="V697">
        <f>Source!Y381</f>
        <v>42.39</v>
      </c>
    </row>
    <row r="698" spans="1:26" x14ac:dyDescent="0.2">
      <c r="C698" s="27" t="str">
        <f>"Объем: "&amp;Source!I381&amp;"=13/"&amp;"100"</f>
        <v>Объем: 0,13=13/100</v>
      </c>
    </row>
    <row r="699" spans="1:26" ht="14.25" x14ac:dyDescent="0.2">
      <c r="A699" s="50"/>
      <c r="B699" s="51"/>
      <c r="C699" s="51" t="s">
        <v>1182</v>
      </c>
      <c r="D699" s="32"/>
      <c r="E699" s="13"/>
      <c r="F699" s="33">
        <f>Source!AO381</f>
        <v>75.19</v>
      </c>
      <c r="G699" s="34" t="str">
        <f>Source!DG381</f>
        <v/>
      </c>
      <c r="H699" s="35">
        <f>ROUND(Source!AF381*Source!I381, 2)</f>
        <v>9.77</v>
      </c>
      <c r="I699" s="34"/>
      <c r="J699" s="34">
        <f>IF(Source!BA381&lt;&gt; 0, Source!BA381, 1)</f>
        <v>6.66</v>
      </c>
      <c r="K699" s="35">
        <f>Source!S381</f>
        <v>65.099999999999994</v>
      </c>
      <c r="L699" s="36"/>
      <c r="R699">
        <f>H699</f>
        <v>9.77</v>
      </c>
    </row>
    <row r="700" spans="1:26" ht="14.25" x14ac:dyDescent="0.2">
      <c r="A700" s="50"/>
      <c r="B700" s="51"/>
      <c r="C700" s="51" t="s">
        <v>318</v>
      </c>
      <c r="D700" s="32"/>
      <c r="E700" s="13"/>
      <c r="F700" s="33">
        <f>Source!AM381</f>
        <v>0.31</v>
      </c>
      <c r="G700" s="34" t="str">
        <f>Source!DE381</f>
        <v/>
      </c>
      <c r="H700" s="35">
        <f>ROUND(Source!AD381*Source!I381, 2)</f>
        <v>0.04</v>
      </c>
      <c r="I700" s="34"/>
      <c r="J700" s="34">
        <f>IF(Source!BB381&lt;&gt; 0, Source!BB381, 1)</f>
        <v>6.66</v>
      </c>
      <c r="K700" s="35">
        <f>Source!Q381</f>
        <v>0.27</v>
      </c>
      <c r="L700" s="36"/>
    </row>
    <row r="701" spans="1:26" ht="14.25" x14ac:dyDescent="0.2">
      <c r="A701" s="50"/>
      <c r="B701" s="51"/>
      <c r="C701" s="51" t="s">
        <v>1183</v>
      </c>
      <c r="D701" s="32"/>
      <c r="E701" s="13"/>
      <c r="F701" s="33">
        <f>Source!AN381</f>
        <v>0.14000000000000001</v>
      </c>
      <c r="G701" s="34" t="str">
        <f>Source!DF381</f>
        <v/>
      </c>
      <c r="H701" s="37">
        <f>ROUND(Source!AE381*Source!I381, 2)</f>
        <v>0.02</v>
      </c>
      <c r="I701" s="34"/>
      <c r="J701" s="34">
        <f>IF(Source!BS381&lt;&gt; 0, Source!BS381, 1)</f>
        <v>6.66</v>
      </c>
      <c r="K701" s="37">
        <f>Source!R381</f>
        <v>0.12</v>
      </c>
      <c r="L701" s="36"/>
      <c r="R701">
        <f>H701</f>
        <v>0.02</v>
      </c>
    </row>
    <row r="702" spans="1:26" ht="14.25" x14ac:dyDescent="0.2">
      <c r="A702" s="50"/>
      <c r="B702" s="51"/>
      <c r="C702" s="51" t="s">
        <v>1184</v>
      </c>
      <c r="D702" s="32" t="s">
        <v>1185</v>
      </c>
      <c r="E702" s="13">
        <f>Source!BZ381</f>
        <v>85</v>
      </c>
      <c r="F702" s="54"/>
      <c r="G702" s="34"/>
      <c r="H702" s="35">
        <f>SUM(S697:S704)</f>
        <v>8.32</v>
      </c>
      <c r="I702" s="38"/>
      <c r="J702" s="30">
        <f>Source!AT381</f>
        <v>85</v>
      </c>
      <c r="K702" s="35">
        <f>SUM(T697:T704)</f>
        <v>55.44</v>
      </c>
      <c r="L702" s="36"/>
    </row>
    <row r="703" spans="1:26" ht="14.25" x14ac:dyDescent="0.2">
      <c r="A703" s="50"/>
      <c r="B703" s="51"/>
      <c r="C703" s="51" t="s">
        <v>1186</v>
      </c>
      <c r="D703" s="32" t="s">
        <v>1185</v>
      </c>
      <c r="E703" s="13">
        <f>Source!CA381</f>
        <v>65</v>
      </c>
      <c r="F703" s="54"/>
      <c r="G703" s="34"/>
      <c r="H703" s="35">
        <f>SUM(U697:U704)</f>
        <v>6.36</v>
      </c>
      <c r="I703" s="38"/>
      <c r="J703" s="30">
        <f>Source!AU381</f>
        <v>65</v>
      </c>
      <c r="K703" s="35">
        <f>SUM(V697:V704)</f>
        <v>42.39</v>
      </c>
      <c r="L703" s="36"/>
    </row>
    <row r="704" spans="1:26" ht="14.25" x14ac:dyDescent="0.2">
      <c r="A704" s="52"/>
      <c r="B704" s="53"/>
      <c r="C704" s="53" t="s">
        <v>1187</v>
      </c>
      <c r="D704" s="39" t="s">
        <v>1188</v>
      </c>
      <c r="E704" s="40">
        <f>Source!AQ381</f>
        <v>9.64</v>
      </c>
      <c r="F704" s="41"/>
      <c r="G704" s="42" t="str">
        <f>Source!DI381</f>
        <v/>
      </c>
      <c r="H704" s="43"/>
      <c r="I704" s="42"/>
      <c r="J704" s="42"/>
      <c r="K704" s="43"/>
      <c r="L704" s="44">
        <f>Source!U381</f>
        <v>1.2532000000000001</v>
      </c>
    </row>
    <row r="705" spans="1:32" ht="15" x14ac:dyDescent="0.25">
      <c r="G705" s="81">
        <f>H699+H700+H702+H703</f>
        <v>24.49</v>
      </c>
      <c r="H705" s="81"/>
      <c r="J705" s="81">
        <f>K699+K700+K702+K703</f>
        <v>163.19999999999999</v>
      </c>
      <c r="K705" s="81"/>
      <c r="L705" s="45">
        <f>Source!U381</f>
        <v>1.2532000000000001</v>
      </c>
      <c r="O705" s="28">
        <f>G705</f>
        <v>24.49</v>
      </c>
      <c r="P705" s="28">
        <f>J705</f>
        <v>163.19999999999999</v>
      </c>
      <c r="Q705" s="28">
        <f>L705</f>
        <v>1.2532000000000001</v>
      </c>
      <c r="W705">
        <f>IF(Source!BI381&lt;=1,H699+H700+H702+H703, 0)</f>
        <v>24.49</v>
      </c>
      <c r="X705">
        <f>IF(Source!BI381=2,H699+H700+H702+H703, 0)</f>
        <v>0</v>
      </c>
      <c r="Y705">
        <f>IF(Source!BI381=3,H699+H700+H702+H703, 0)</f>
        <v>0</v>
      </c>
      <c r="Z705">
        <f>IF(Source!BI381=4,H699+H700+H702+H703, 0)</f>
        <v>0</v>
      </c>
    </row>
    <row r="706" spans="1:32" ht="28.5" x14ac:dyDescent="0.2">
      <c r="A706" s="50" t="str">
        <f>Source!E383</f>
        <v>68</v>
      </c>
      <c r="B706" s="51" t="str">
        <f>Source!F383</f>
        <v>м08-02-390-01</v>
      </c>
      <c r="C706" s="51" t="str">
        <f>Source!G383</f>
        <v>Демонтаж:Короба пластмассовые шириной до 40 мм</v>
      </c>
      <c r="D706" s="32" t="str">
        <f>Source!H383</f>
        <v>100 м</v>
      </c>
      <c r="E706" s="13">
        <f>Source!I383</f>
        <v>0.13</v>
      </c>
      <c r="F706" s="33">
        <f>Source!AL383+Source!AM383+Source!AO383</f>
        <v>206.76</v>
      </c>
      <c r="G706" s="34"/>
      <c r="H706" s="35"/>
      <c r="I706" s="34" t="str">
        <f>Source!BO383</f>
        <v/>
      </c>
      <c r="J706" s="34"/>
      <c r="K706" s="35"/>
      <c r="L706" s="36"/>
      <c r="S706">
        <f>ROUND((Source!FX383/100)*((ROUND(Source!AF383*Source!I383, 2)+ROUND(Source!AE383*Source!I383, 2))), 2)</f>
        <v>5.75</v>
      </c>
      <c r="T706">
        <f>Source!X383</f>
        <v>38.270000000000003</v>
      </c>
      <c r="U706">
        <f>ROUND((Source!FY383/100)*((ROUND(Source!AF383*Source!I383, 2)+ROUND(Source!AE383*Source!I383, 2))), 2)</f>
        <v>3.93</v>
      </c>
      <c r="V706">
        <f>Source!Y383</f>
        <v>26.18</v>
      </c>
    </row>
    <row r="707" spans="1:32" x14ac:dyDescent="0.2">
      <c r="C707" s="27" t="str">
        <f>"Объем: "&amp;Source!I383&amp;"=13/"&amp;"100"</f>
        <v>Объем: 0,13=13/100</v>
      </c>
    </row>
    <row r="708" spans="1:32" ht="14.25" x14ac:dyDescent="0.2">
      <c r="A708" s="50"/>
      <c r="B708" s="51"/>
      <c r="C708" s="51" t="s">
        <v>1182</v>
      </c>
      <c r="D708" s="32"/>
      <c r="E708" s="13"/>
      <c r="F708" s="33">
        <f>Source!AO383</f>
        <v>154.91999999999999</v>
      </c>
      <c r="G708" s="34" t="str">
        <f>Source!DG383</f>
        <v>)*0,3</v>
      </c>
      <c r="H708" s="35">
        <f>ROUND(Source!AF383*Source!I383, 2)</f>
        <v>6.04</v>
      </c>
      <c r="I708" s="34"/>
      <c r="J708" s="34">
        <f>IF(Source!BA383&lt;&gt; 0, Source!BA383, 1)</f>
        <v>6.66</v>
      </c>
      <c r="K708" s="35">
        <f>Source!S383</f>
        <v>40.24</v>
      </c>
      <c r="L708" s="36"/>
      <c r="R708">
        <f>H708</f>
        <v>6.04</v>
      </c>
    </row>
    <row r="709" spans="1:32" ht="14.25" x14ac:dyDescent="0.2">
      <c r="A709" s="50"/>
      <c r="B709" s="51"/>
      <c r="C709" s="51" t="s">
        <v>318</v>
      </c>
      <c r="D709" s="32"/>
      <c r="E709" s="13"/>
      <c r="F709" s="33">
        <f>Source!AM383</f>
        <v>0.31</v>
      </c>
      <c r="G709" s="34" t="str">
        <f>Source!DE383</f>
        <v>)*0,3</v>
      </c>
      <c r="H709" s="35">
        <f>ROUND(Source!AD383*Source!I383, 2)</f>
        <v>0.01</v>
      </c>
      <c r="I709" s="34"/>
      <c r="J709" s="34">
        <f>IF(Source!BB383&lt;&gt; 0, Source!BB383, 1)</f>
        <v>6.66</v>
      </c>
      <c r="K709" s="35">
        <f>Source!Q383</f>
        <v>0.08</v>
      </c>
      <c r="L709" s="36"/>
    </row>
    <row r="710" spans="1:32" ht="14.25" x14ac:dyDescent="0.2">
      <c r="A710" s="50"/>
      <c r="B710" s="51"/>
      <c r="C710" s="51" t="s">
        <v>1183</v>
      </c>
      <c r="D710" s="32"/>
      <c r="E710" s="13"/>
      <c r="F710" s="33">
        <f>Source!AN383</f>
        <v>0.14000000000000001</v>
      </c>
      <c r="G710" s="34" t="str">
        <f>Source!DF383</f>
        <v>)*0,3</v>
      </c>
      <c r="H710" s="37">
        <f>ROUND(Source!AE383*Source!I383, 2)</f>
        <v>0.01</v>
      </c>
      <c r="I710" s="34"/>
      <c r="J710" s="34">
        <f>IF(Source!BS383&lt;&gt; 0, Source!BS383, 1)</f>
        <v>6.66</v>
      </c>
      <c r="K710" s="37">
        <f>Source!R383</f>
        <v>0.04</v>
      </c>
      <c r="L710" s="36"/>
      <c r="R710">
        <f>H710</f>
        <v>0.01</v>
      </c>
    </row>
    <row r="711" spans="1:32" ht="14.25" x14ac:dyDescent="0.2">
      <c r="A711" s="50"/>
      <c r="B711" s="51"/>
      <c r="C711" s="51" t="s">
        <v>1184</v>
      </c>
      <c r="D711" s="32" t="s">
        <v>1185</v>
      </c>
      <c r="E711" s="13">
        <f>Source!BZ383</f>
        <v>95</v>
      </c>
      <c r="F711" s="54"/>
      <c r="G711" s="34"/>
      <c r="H711" s="35">
        <f>SUM(S706:S713)</f>
        <v>5.75</v>
      </c>
      <c r="I711" s="38"/>
      <c r="J711" s="30">
        <f>Source!AT383</f>
        <v>95</v>
      </c>
      <c r="K711" s="35">
        <f>SUM(T706:T713)</f>
        <v>38.270000000000003</v>
      </c>
      <c r="L711" s="36"/>
    </row>
    <row r="712" spans="1:32" ht="14.25" x14ac:dyDescent="0.2">
      <c r="A712" s="50"/>
      <c r="B712" s="51"/>
      <c r="C712" s="51" t="s">
        <v>1186</v>
      </c>
      <c r="D712" s="32" t="s">
        <v>1185</v>
      </c>
      <c r="E712" s="13">
        <f>Source!CA383</f>
        <v>65</v>
      </c>
      <c r="F712" s="54"/>
      <c r="G712" s="34"/>
      <c r="H712" s="35">
        <f>SUM(U706:U713)</f>
        <v>3.93</v>
      </c>
      <c r="I712" s="38"/>
      <c r="J712" s="30">
        <f>Source!AU383</f>
        <v>65</v>
      </c>
      <c r="K712" s="35">
        <f>SUM(V706:V713)</f>
        <v>26.18</v>
      </c>
      <c r="L712" s="36"/>
    </row>
    <row r="713" spans="1:32" ht="14.25" x14ac:dyDescent="0.2">
      <c r="A713" s="52"/>
      <c r="B713" s="53"/>
      <c r="C713" s="53" t="s">
        <v>1187</v>
      </c>
      <c r="D713" s="39" t="s">
        <v>1188</v>
      </c>
      <c r="E713" s="40">
        <f>Source!AQ383</f>
        <v>16.29</v>
      </c>
      <c r="F713" s="41"/>
      <c r="G713" s="42" t="str">
        <f>Source!DI383</f>
        <v>)*0,3</v>
      </c>
      <c r="H713" s="43"/>
      <c r="I713" s="42"/>
      <c r="J713" s="42"/>
      <c r="K713" s="43"/>
      <c r="L713" s="44">
        <f>Source!U383</f>
        <v>0.63530999999999993</v>
      </c>
    </row>
    <row r="714" spans="1:32" ht="15" x14ac:dyDescent="0.25">
      <c r="G714" s="81">
        <f>H708+H709+H711+H712</f>
        <v>15.73</v>
      </c>
      <c r="H714" s="81"/>
      <c r="J714" s="81">
        <f>K708+K709+K711+K712</f>
        <v>104.77000000000001</v>
      </c>
      <c r="K714" s="81"/>
      <c r="L714" s="45">
        <f>Source!U383</f>
        <v>0.63530999999999993</v>
      </c>
      <c r="O714" s="28">
        <f>G714</f>
        <v>15.73</v>
      </c>
      <c r="P714" s="28">
        <f>J714</f>
        <v>104.77000000000001</v>
      </c>
      <c r="Q714" s="28">
        <f>L714</f>
        <v>0.63530999999999993</v>
      </c>
      <c r="W714">
        <f>IF(Source!BI383&lt;=1,H708+H709+H711+H712, 0)</f>
        <v>0</v>
      </c>
      <c r="X714">
        <f>IF(Source!BI383=2,H708+H709+H711+H712, 0)</f>
        <v>15.73</v>
      </c>
      <c r="Y714">
        <f>IF(Source!BI383=3,H708+H709+H711+H712, 0)</f>
        <v>0</v>
      </c>
      <c r="Z714">
        <f>IF(Source!BI383=4,H708+H709+H711+H712, 0)</f>
        <v>0</v>
      </c>
    </row>
    <row r="715" spans="1:32" ht="42.75" x14ac:dyDescent="0.2">
      <c r="A715" s="52" t="str">
        <f>Source!E385</f>
        <v>69</v>
      </c>
      <c r="B715" s="53" t="str">
        <f>Source!F385</f>
        <v>т01-01-01-041</v>
      </c>
      <c r="C715" s="53" t="str">
        <f>Source!G385</f>
        <v>Погрузочные работы при автомобильных перевозках мусора строительного с погрузкой вручную</v>
      </c>
      <c r="D715" s="39" t="str">
        <f>Source!H385</f>
        <v>1 Т ГРУЗА</v>
      </c>
      <c r="E715" s="40">
        <f>Source!I385</f>
        <v>12</v>
      </c>
      <c r="F715" s="41">
        <f>Source!AK385</f>
        <v>42.98</v>
      </c>
      <c r="G715" s="42" t="str">
        <f>Source!DC385</f>
        <v/>
      </c>
      <c r="H715" s="43">
        <f>ROUND(Source!AB385*Source!I385, 2)</f>
        <v>515.76</v>
      </c>
      <c r="I715" s="42" t="str">
        <f>Source!BO385</f>
        <v/>
      </c>
      <c r="J715" s="42">
        <f>Source!AZ385</f>
        <v>6.66</v>
      </c>
      <c r="K715" s="43">
        <f>Source!GM385</f>
        <v>3434.96</v>
      </c>
      <c r="L715" s="49"/>
      <c r="S715">
        <f>ROUND((Source!FX385/100)*((ROUND(0*Source!I385, 2)+ROUND(0*Source!I385, 2))), 2)</f>
        <v>0</v>
      </c>
      <c r="T715">
        <f>Source!X385</f>
        <v>0</v>
      </c>
      <c r="U715">
        <f>ROUND((Source!FY385/100)*((ROUND(0*Source!I385, 2)+ROUND(0*Source!I385, 2))), 2)</f>
        <v>0</v>
      </c>
      <c r="V715">
        <f>Source!Y385</f>
        <v>0</v>
      </c>
    </row>
    <row r="716" spans="1:32" ht="15" x14ac:dyDescent="0.25">
      <c r="G716" s="81">
        <f>H715</f>
        <v>515.76</v>
      </c>
      <c r="H716" s="81"/>
      <c r="J716" s="81">
        <f>K715</f>
        <v>3434.96</v>
      </c>
      <c r="K716" s="81"/>
      <c r="L716" s="45">
        <f>Source!U385</f>
        <v>0</v>
      </c>
      <c r="O716" s="28">
        <f>G716</f>
        <v>515.76</v>
      </c>
      <c r="P716" s="28">
        <f>J716</f>
        <v>3434.96</v>
      </c>
      <c r="Q716" s="28">
        <f>L716</f>
        <v>0</v>
      </c>
      <c r="W716">
        <f>IF(Source!BI385&lt;=1,H715, 0)</f>
        <v>515.76</v>
      </c>
      <c r="X716">
        <f>IF(Source!BI385=2,H715, 0)</f>
        <v>0</v>
      </c>
      <c r="Y716">
        <f>IF(Source!BI385=3,H715, 0)</f>
        <v>0</v>
      </c>
      <c r="Z716">
        <f>IF(Source!BI385=4,H715, 0)</f>
        <v>0</v>
      </c>
    </row>
    <row r="717" spans="1:32" ht="57" x14ac:dyDescent="0.2">
      <c r="A717" s="52" t="str">
        <f>Source!E387</f>
        <v>70</v>
      </c>
      <c r="B717" s="53" t="str">
        <f>Source!F387</f>
        <v>т03-01-01-016</v>
      </c>
      <c r="C717" s="53" t="str">
        <f>Source!G387</f>
        <v>Перевозка грузов I класса автомобилями бортовыми грузоподъемностью до 15 т на расстояние до 16 км</v>
      </c>
      <c r="D717" s="39" t="str">
        <f>Source!H387</f>
        <v>1 Т ГРУЗА</v>
      </c>
      <c r="E717" s="40">
        <f>Source!I387</f>
        <v>12</v>
      </c>
      <c r="F717" s="41">
        <f>Source!AK387</f>
        <v>14.3</v>
      </c>
      <c r="G717" s="42" t="str">
        <f>Source!DC387</f>
        <v/>
      </c>
      <c r="H717" s="43">
        <f>ROUND(Source!AB387*Source!I387, 2)</f>
        <v>171.6</v>
      </c>
      <c r="I717" s="42" t="str">
        <f>Source!BO387</f>
        <v/>
      </c>
      <c r="J717" s="42">
        <f>Source!AZ387</f>
        <v>6.66</v>
      </c>
      <c r="K717" s="43">
        <f>Source!GM387</f>
        <v>1142.8599999999999</v>
      </c>
      <c r="L717" s="49"/>
      <c r="S717">
        <f>ROUND((Source!FX387/100)*((ROUND(0*Source!I387, 2)+ROUND(0*Source!I387, 2))), 2)</f>
        <v>0</v>
      </c>
      <c r="T717">
        <f>Source!X387</f>
        <v>0</v>
      </c>
      <c r="U717">
        <f>ROUND((Source!FY387/100)*((ROUND(0*Source!I387, 2)+ROUND(0*Source!I387, 2))), 2)</f>
        <v>0</v>
      </c>
      <c r="V717">
        <f>Source!Y387</f>
        <v>0</v>
      </c>
    </row>
    <row r="718" spans="1:32" ht="15" x14ac:dyDescent="0.25">
      <c r="G718" s="81">
        <f>H717</f>
        <v>171.6</v>
      </c>
      <c r="H718" s="81"/>
      <c r="J718" s="81">
        <f>K717</f>
        <v>1142.8599999999999</v>
      </c>
      <c r="K718" s="81"/>
      <c r="L718" s="45">
        <f>Source!U387</f>
        <v>0</v>
      </c>
      <c r="O718" s="28">
        <f>G718</f>
        <v>171.6</v>
      </c>
      <c r="P718" s="28">
        <f>J718</f>
        <v>1142.8599999999999</v>
      </c>
      <c r="Q718" s="28">
        <f>L718</f>
        <v>0</v>
      </c>
      <c r="W718">
        <f>IF(Source!BI387&lt;=1,H717, 0)</f>
        <v>171.6</v>
      </c>
      <c r="X718">
        <f>IF(Source!BI387=2,H717, 0)</f>
        <v>0</v>
      </c>
      <c r="Y718">
        <f>IF(Source!BI387=3,H717, 0)</f>
        <v>0</v>
      </c>
      <c r="Z718">
        <f>IF(Source!BI387=4,H717, 0)</f>
        <v>0</v>
      </c>
    </row>
    <row r="720" spans="1:32" ht="15" x14ac:dyDescent="0.25">
      <c r="A720" s="82" t="str">
        <f>CONCATENATE("Итого по разделу: ",IF(Source!G389&lt;&gt;"Новый раздел", Source!G389, ""))</f>
        <v>Итого по разделу: Раздел 3 Электромонтажные работы</v>
      </c>
      <c r="B720" s="82"/>
      <c r="C720" s="82"/>
      <c r="D720" s="82"/>
      <c r="E720" s="82"/>
      <c r="F720" s="82"/>
      <c r="G720" s="83">
        <f>SUM(O419:O719)</f>
        <v>39830.899999999994</v>
      </c>
      <c r="H720" s="83"/>
      <c r="I720" s="29"/>
      <c r="J720" s="83">
        <f>SUM(P419:P719)</f>
        <v>265280.78999999998</v>
      </c>
      <c r="K720" s="83"/>
      <c r="L720" s="45">
        <f>SUM(Q419:Q719)</f>
        <v>387.03881000000001</v>
      </c>
      <c r="AF720" s="55" t="str">
        <f>CONCATENATE("Итого по разделу: ",IF(Source!G389&lt;&gt;"Новый раздел", Source!G389, ""))</f>
        <v>Итого по разделу: Раздел 3 Электромонтажные работы</v>
      </c>
    </row>
    <row r="723" spans="3:11" ht="15" x14ac:dyDescent="0.25">
      <c r="C723" s="82" t="str">
        <f>Source!H481</f>
        <v>Всего</v>
      </c>
      <c r="D723" s="82"/>
      <c r="E723" s="82"/>
      <c r="F723" s="82"/>
      <c r="G723" s="82"/>
      <c r="H723" s="82"/>
      <c r="I723" s="82"/>
      <c r="J723" s="83">
        <f>IF(Source!P481=0, "", Source!P481)</f>
        <v>972275.67</v>
      </c>
      <c r="K723" s="83"/>
    </row>
    <row r="724" spans="3:11" ht="15" x14ac:dyDescent="0.25">
      <c r="C724" s="82" t="str">
        <f>Source!H482</f>
        <v>Итого НДС 18%</v>
      </c>
      <c r="D724" s="82"/>
      <c r="E724" s="82"/>
      <c r="F724" s="82"/>
      <c r="G724" s="82"/>
      <c r="H724" s="82"/>
      <c r="I724" s="82"/>
      <c r="J724" s="83">
        <f>IF(Source!P482=0, "", Source!P482)</f>
        <v>175009.62</v>
      </c>
      <c r="K724" s="83"/>
    </row>
    <row r="725" spans="3:11" ht="15" x14ac:dyDescent="0.25">
      <c r="C725" s="82" t="str">
        <f>Source!H483</f>
        <v>Всего по смете</v>
      </c>
      <c r="D725" s="82"/>
      <c r="E725" s="82"/>
      <c r="F725" s="82"/>
      <c r="G725" s="82"/>
      <c r="H725" s="82"/>
      <c r="I725" s="82"/>
      <c r="J725" s="83">
        <f>IF(Source!P483=0, "", Source!P483)</f>
        <v>1147285.29</v>
      </c>
      <c r="K725" s="83"/>
    </row>
  </sheetData>
  <mergeCells count="265">
    <mergeCell ref="J617:K617"/>
    <mergeCell ref="G617:H617"/>
    <mergeCell ref="J636:K636"/>
    <mergeCell ref="G636:H636"/>
    <mergeCell ref="J626:K626"/>
    <mergeCell ref="G626:H626"/>
    <mergeCell ref="G720:H720"/>
    <mergeCell ref="J720:K720"/>
    <mergeCell ref="F672:G672"/>
    <mergeCell ref="J667:K667"/>
    <mergeCell ref="G667:H667"/>
    <mergeCell ref="J656:K656"/>
    <mergeCell ref="G656:H656"/>
    <mergeCell ref="J647:K647"/>
    <mergeCell ref="G647:H647"/>
    <mergeCell ref="J705:K705"/>
    <mergeCell ref="G705:H705"/>
    <mergeCell ref="A720:F720"/>
    <mergeCell ref="J718:K718"/>
    <mergeCell ref="G718:H718"/>
    <mergeCell ref="J716:K716"/>
    <mergeCell ref="G716:H716"/>
    <mergeCell ref="J714:K714"/>
    <mergeCell ref="G714:H714"/>
    <mergeCell ref="J696:K696"/>
    <mergeCell ref="G696:H696"/>
    <mergeCell ref="J689:K689"/>
    <mergeCell ref="G689:H689"/>
    <mergeCell ref="J683:K683"/>
    <mergeCell ref="G683:H683"/>
    <mergeCell ref="J675:K675"/>
    <mergeCell ref="G675:H675"/>
    <mergeCell ref="F673:G673"/>
    <mergeCell ref="J605:K605"/>
    <mergeCell ref="G605:H605"/>
    <mergeCell ref="J593:K593"/>
    <mergeCell ref="G593:H593"/>
    <mergeCell ref="J456:K456"/>
    <mergeCell ref="G456:H456"/>
    <mergeCell ref="J449:K449"/>
    <mergeCell ref="G449:H449"/>
    <mergeCell ref="J441:K441"/>
    <mergeCell ref="G441:H441"/>
    <mergeCell ref="J528:K528"/>
    <mergeCell ref="J562:K562"/>
    <mergeCell ref="G562:H562"/>
    <mergeCell ref="J548:K548"/>
    <mergeCell ref="G548:H548"/>
    <mergeCell ref="J539:K539"/>
    <mergeCell ref="G539:H539"/>
    <mergeCell ref="J582:K582"/>
    <mergeCell ref="G582:H582"/>
    <mergeCell ref="J570:K570"/>
    <mergeCell ref="G570:H570"/>
    <mergeCell ref="F568:G568"/>
    <mergeCell ref="F567:G567"/>
    <mergeCell ref="G396:H396"/>
    <mergeCell ref="F394:G394"/>
    <mergeCell ref="F393:G393"/>
    <mergeCell ref="J415:K415"/>
    <mergeCell ref="G415:H415"/>
    <mergeCell ref="F411:G411"/>
    <mergeCell ref="F410:G410"/>
    <mergeCell ref="J404:K404"/>
    <mergeCell ref="G404:H404"/>
    <mergeCell ref="F283:G283"/>
    <mergeCell ref="F282:G282"/>
    <mergeCell ref="J275:K275"/>
    <mergeCell ref="G275:H275"/>
    <mergeCell ref="F271:G271"/>
    <mergeCell ref="G388:H388"/>
    <mergeCell ref="F386:G386"/>
    <mergeCell ref="F385:G385"/>
    <mergeCell ref="J379:K379"/>
    <mergeCell ref="G379:H379"/>
    <mergeCell ref="F302:G302"/>
    <mergeCell ref="J295:K295"/>
    <mergeCell ref="G295:H295"/>
    <mergeCell ref="F293:G293"/>
    <mergeCell ref="F292:G292"/>
    <mergeCell ref="J285:K285"/>
    <mergeCell ref="G285:H285"/>
    <mergeCell ref="G314:H314"/>
    <mergeCell ref="J314:K314"/>
    <mergeCell ref="A314:F314"/>
    <mergeCell ref="J312:K312"/>
    <mergeCell ref="G312:H312"/>
    <mergeCell ref="F303:G303"/>
    <mergeCell ref="J334:K334"/>
    <mergeCell ref="F225:G225"/>
    <mergeCell ref="F224:G224"/>
    <mergeCell ref="J219:K219"/>
    <mergeCell ref="G219:H219"/>
    <mergeCell ref="F217:G217"/>
    <mergeCell ref="F216:G216"/>
    <mergeCell ref="J241:K241"/>
    <mergeCell ref="G241:H241"/>
    <mergeCell ref="F237:G237"/>
    <mergeCell ref="F236:G236"/>
    <mergeCell ref="J229:K229"/>
    <mergeCell ref="G229:H229"/>
    <mergeCell ref="F167:G167"/>
    <mergeCell ref="F166:G166"/>
    <mergeCell ref="J159:K159"/>
    <mergeCell ref="G159:H159"/>
    <mergeCell ref="F155:G155"/>
    <mergeCell ref="F154:G154"/>
    <mergeCell ref="J179:K179"/>
    <mergeCell ref="G179:H179"/>
    <mergeCell ref="F175:G175"/>
    <mergeCell ref="F174:G174"/>
    <mergeCell ref="J169:K169"/>
    <mergeCell ref="G169:H169"/>
    <mergeCell ref="F270:G270"/>
    <mergeCell ref="J264:K264"/>
    <mergeCell ref="G264:H264"/>
    <mergeCell ref="F260:G260"/>
    <mergeCell ref="F259:G259"/>
    <mergeCell ref="J252:K252"/>
    <mergeCell ref="G252:H252"/>
    <mergeCell ref="F248:G248"/>
    <mergeCell ref="F247:G247"/>
    <mergeCell ref="J97:K97"/>
    <mergeCell ref="G97:H97"/>
    <mergeCell ref="J210:K210"/>
    <mergeCell ref="G210:H210"/>
    <mergeCell ref="F208:G208"/>
    <mergeCell ref="F207:G207"/>
    <mergeCell ref="J201:K201"/>
    <mergeCell ref="G201:H201"/>
    <mergeCell ref="J191:K191"/>
    <mergeCell ref="G191:H191"/>
    <mergeCell ref="F113:G113"/>
    <mergeCell ref="F112:G112"/>
    <mergeCell ref="J108:K108"/>
    <mergeCell ref="G108:H108"/>
    <mergeCell ref="F105:G105"/>
    <mergeCell ref="F104:G104"/>
    <mergeCell ref="F134:G134"/>
    <mergeCell ref="J127:K127"/>
    <mergeCell ref="G127:H127"/>
    <mergeCell ref="F123:G123"/>
    <mergeCell ref="F122:G122"/>
    <mergeCell ref="J115:K115"/>
    <mergeCell ref="G115:H115"/>
    <mergeCell ref="J150:K150"/>
    <mergeCell ref="A315:L315"/>
    <mergeCell ref="F35:G35"/>
    <mergeCell ref="F34:G34"/>
    <mergeCell ref="A28:L28"/>
    <mergeCell ref="G150:H150"/>
    <mergeCell ref="F145:G145"/>
    <mergeCell ref="F144:G144"/>
    <mergeCell ref="J137:K137"/>
    <mergeCell ref="G137:H137"/>
    <mergeCell ref="F135:G135"/>
    <mergeCell ref="J46:K46"/>
    <mergeCell ref="G46:H46"/>
    <mergeCell ref="F44:G44"/>
    <mergeCell ref="F43:G43"/>
    <mergeCell ref="J37:K37"/>
    <mergeCell ref="G37:H37"/>
    <mergeCell ref="F67:G67"/>
    <mergeCell ref="J61:K61"/>
    <mergeCell ref="G61:H61"/>
    <mergeCell ref="F59:G59"/>
    <mergeCell ref="F58:G58"/>
    <mergeCell ref="J54:K54"/>
    <mergeCell ref="G54:H54"/>
    <mergeCell ref="G87:H87"/>
    <mergeCell ref="C724:I724"/>
    <mergeCell ref="J724:K724"/>
    <mergeCell ref="C725:I725"/>
    <mergeCell ref="J725:K725"/>
    <mergeCell ref="G334:H334"/>
    <mergeCell ref="J435:K435"/>
    <mergeCell ref="G435:H435"/>
    <mergeCell ref="J428:K428"/>
    <mergeCell ref="G428:H428"/>
    <mergeCell ref="A419:L419"/>
    <mergeCell ref="G417:H417"/>
    <mergeCell ref="J417:K417"/>
    <mergeCell ref="A417:F417"/>
    <mergeCell ref="F353:G353"/>
    <mergeCell ref="F352:G352"/>
    <mergeCell ref="J345:K345"/>
    <mergeCell ref="G345:H345"/>
    <mergeCell ref="F341:G341"/>
    <mergeCell ref="F340:G340"/>
    <mergeCell ref="F374:G374"/>
    <mergeCell ref="J367:K367"/>
    <mergeCell ref="G367:H367"/>
    <mergeCell ref="F364:G364"/>
    <mergeCell ref="F363:G363"/>
    <mergeCell ref="C723:I723"/>
    <mergeCell ref="J723:K723"/>
    <mergeCell ref="J477:K477"/>
    <mergeCell ref="G477:H477"/>
    <mergeCell ref="J466:K466"/>
    <mergeCell ref="G466:H466"/>
    <mergeCell ref="J325:K325"/>
    <mergeCell ref="G325:H325"/>
    <mergeCell ref="F375:G375"/>
    <mergeCell ref="J357:K357"/>
    <mergeCell ref="G357:H357"/>
    <mergeCell ref="J388:K388"/>
    <mergeCell ref="G528:H528"/>
    <mergeCell ref="J517:K517"/>
    <mergeCell ref="G517:H517"/>
    <mergeCell ref="J506:K506"/>
    <mergeCell ref="G506:H506"/>
    <mergeCell ref="J495:K495"/>
    <mergeCell ref="G495:H495"/>
    <mergeCell ref="J485:K485"/>
    <mergeCell ref="G485:H485"/>
    <mergeCell ref="F402:G402"/>
    <mergeCell ref="F401:G401"/>
    <mergeCell ref="J396:K396"/>
    <mergeCell ref="C23:F23"/>
    <mergeCell ref="G23:H23"/>
    <mergeCell ref="I23:J23"/>
    <mergeCell ref="K23:L23"/>
    <mergeCell ref="A25:L25"/>
    <mergeCell ref="F93:G93"/>
    <mergeCell ref="F92:G92"/>
    <mergeCell ref="J87:K87"/>
    <mergeCell ref="C21:F21"/>
    <mergeCell ref="G21:H21"/>
    <mergeCell ref="I21:J21"/>
    <mergeCell ref="K21:L21"/>
    <mergeCell ref="C22:F22"/>
    <mergeCell ref="G22:H22"/>
    <mergeCell ref="I22:J22"/>
    <mergeCell ref="K22:L22"/>
    <mergeCell ref="F76:G76"/>
    <mergeCell ref="J70:K70"/>
    <mergeCell ref="G70:H70"/>
    <mergeCell ref="F68:G68"/>
    <mergeCell ref="F77:G77"/>
    <mergeCell ref="C19:F19"/>
    <mergeCell ref="G19:H19"/>
    <mergeCell ref="I19:J19"/>
    <mergeCell ref="K19:L19"/>
    <mergeCell ref="C20:F20"/>
    <mergeCell ref="G20:H20"/>
    <mergeCell ref="I20:J20"/>
    <mergeCell ref="K20:L20"/>
    <mergeCell ref="C17:F17"/>
    <mergeCell ref="G17:H17"/>
    <mergeCell ref="I17:J17"/>
    <mergeCell ref="K17:L17"/>
    <mergeCell ref="C18:F18"/>
    <mergeCell ref="G18:H18"/>
    <mergeCell ref="I18:J18"/>
    <mergeCell ref="K18:L18"/>
    <mergeCell ref="B7:K7"/>
    <mergeCell ref="B9:K9"/>
    <mergeCell ref="B11:K11"/>
    <mergeCell ref="B12:K12"/>
    <mergeCell ref="G16:H16"/>
    <mergeCell ref="I16:J16"/>
    <mergeCell ref="B3:E3"/>
    <mergeCell ref="H3:L3"/>
    <mergeCell ref="B4:E4"/>
    <mergeCell ref="H4:L4"/>
  </mergeCells>
  <pageMargins left="0.4" right="0.2" top="0.4" bottom="0.4" header="0.2" footer="0.2"/>
  <pageSetup paperSize="9" scale="87" fitToHeight="0" orientation="landscape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40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9"/>
      <c r="B2" s="29"/>
      <c r="C2" s="29"/>
      <c r="D2" s="29"/>
      <c r="E2" s="91" t="s">
        <v>1192</v>
      </c>
      <c r="F2" s="91"/>
      <c r="G2" s="91"/>
      <c r="H2" s="91"/>
    </row>
    <row r="3" spans="1:31" ht="14.25" x14ac:dyDescent="0.2">
      <c r="A3" s="14"/>
      <c r="B3" s="14"/>
      <c r="C3" s="14"/>
      <c r="D3" s="14"/>
      <c r="E3" s="91" t="s">
        <v>1193</v>
      </c>
      <c r="F3" s="91"/>
      <c r="G3" s="91"/>
      <c r="H3" s="91"/>
    </row>
    <row r="4" spans="1:31" ht="14.25" x14ac:dyDescent="0.2">
      <c r="A4" s="14"/>
      <c r="B4" s="14"/>
      <c r="C4" s="14"/>
      <c r="D4" s="14"/>
      <c r="E4" s="91" t="s">
        <v>1194</v>
      </c>
      <c r="F4" s="91"/>
      <c r="G4" s="91"/>
      <c r="H4" s="91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86" t="s">
        <v>1195</v>
      </c>
      <c r="H6" s="87"/>
    </row>
    <row r="7" spans="1:31" ht="14.25" x14ac:dyDescent="0.2">
      <c r="A7" s="14"/>
      <c r="B7" s="14"/>
      <c r="C7" s="14"/>
      <c r="D7" s="14"/>
      <c r="E7" s="14"/>
      <c r="F7" s="13" t="s">
        <v>1196</v>
      </c>
      <c r="G7" s="92" t="s">
        <v>1197</v>
      </c>
      <c r="H7" s="87"/>
    </row>
    <row r="8" spans="1:31" ht="14.25" x14ac:dyDescent="0.2">
      <c r="A8" s="14"/>
      <c r="B8" s="14"/>
      <c r="C8" s="14"/>
      <c r="D8" s="14"/>
      <c r="E8" s="14"/>
      <c r="F8" s="14"/>
      <c r="G8" s="86" t="str">
        <f>IF(Source!AT15 &lt;&gt; "", Source!AT15, "")</f>
        <v/>
      </c>
      <c r="H8" s="87"/>
    </row>
    <row r="9" spans="1:31" ht="14.25" x14ac:dyDescent="0.2">
      <c r="A9" s="14" t="s">
        <v>1198</v>
      </c>
      <c r="B9" s="14"/>
      <c r="C9" s="90" t="str">
        <f>IF(Source!BA15 &lt;&gt; "", Source!BA15, IF(Source!AU15 &lt;&gt; "", Source!AU15, ""))</f>
        <v/>
      </c>
      <c r="D9" s="90"/>
      <c r="E9" s="90"/>
      <c r="F9" s="13" t="s">
        <v>1199</v>
      </c>
      <c r="G9" s="88"/>
      <c r="H9" s="89"/>
    </row>
    <row r="10" spans="1:31" ht="14.25" x14ac:dyDescent="0.2">
      <c r="A10" s="14"/>
      <c r="B10" s="14"/>
      <c r="C10" s="85" t="s">
        <v>1200</v>
      </c>
      <c r="D10" s="85"/>
      <c r="E10" s="85"/>
      <c r="F10" s="14"/>
      <c r="G10" s="86" t="str">
        <f>IF(Source!AK15 &lt;&gt; "", Source!AK15, "")</f>
        <v/>
      </c>
      <c r="H10" s="87"/>
    </row>
    <row r="11" spans="1:31" ht="14.25" x14ac:dyDescent="0.2">
      <c r="A11" s="14" t="s">
        <v>1201</v>
      </c>
      <c r="B11" s="14"/>
      <c r="C11" s="90" t="str">
        <f>IF(Source!AX12&lt;&gt; "", Source!AX12, IF(Source!AJ12 &lt;&gt; "", Source!AJ12, ""))</f>
        <v/>
      </c>
      <c r="D11" s="90"/>
      <c r="E11" s="90"/>
      <c r="F11" s="13" t="s">
        <v>1199</v>
      </c>
      <c r="G11" s="88"/>
      <c r="H11" s="89"/>
    </row>
    <row r="12" spans="1:31" ht="14.25" x14ac:dyDescent="0.2">
      <c r="A12" s="14"/>
      <c r="B12" s="14"/>
      <c r="C12" s="85" t="s">
        <v>1200</v>
      </c>
      <c r="D12" s="85"/>
      <c r="E12" s="85"/>
      <c r="F12" s="14"/>
      <c r="G12" s="86" t="str">
        <f>IF(Source!AO15 &lt;&gt; "", Source!AO15, "")</f>
        <v/>
      </c>
      <c r="H12" s="87"/>
    </row>
    <row r="13" spans="1:31" ht="14.25" x14ac:dyDescent="0.2">
      <c r="A13" s="14" t="s">
        <v>1202</v>
      </c>
      <c r="B13" s="14"/>
      <c r="C13" s="90" t="str">
        <f>IF(Source!AY12&lt;&gt; "", Source!AY12, IF(Source!AN12 &lt;&gt; "", Source!AN12, ""))</f>
        <v/>
      </c>
      <c r="D13" s="90"/>
      <c r="E13" s="90"/>
      <c r="F13" s="13" t="s">
        <v>1199</v>
      </c>
      <c r="G13" s="88"/>
      <c r="H13" s="89"/>
    </row>
    <row r="14" spans="1:31" ht="14.25" x14ac:dyDescent="0.2">
      <c r="A14" s="14"/>
      <c r="B14" s="14"/>
      <c r="C14" s="85" t="s">
        <v>1200</v>
      </c>
      <c r="D14" s="85"/>
      <c r="E14" s="85"/>
      <c r="F14" s="14"/>
      <c r="G14" s="86" t="str">
        <f>IF(Source!CO15 &lt;&gt; "", Source!CO15, "")</f>
        <v/>
      </c>
      <c r="H14" s="87"/>
    </row>
    <row r="15" spans="1:31" ht="28.5" x14ac:dyDescent="0.2">
      <c r="A15" s="14" t="s">
        <v>1203</v>
      </c>
      <c r="B15" s="14"/>
      <c r="C15" s="90" t="s">
        <v>5</v>
      </c>
      <c r="D15" s="90"/>
      <c r="E15" s="90"/>
      <c r="F15" s="14"/>
      <c r="G15" s="88"/>
      <c r="H15" s="89"/>
      <c r="AE15" s="31" t="s">
        <v>5</v>
      </c>
    </row>
    <row r="16" spans="1:31" ht="14.25" x14ac:dyDescent="0.2">
      <c r="A16" s="14"/>
      <c r="B16" s="14"/>
      <c r="C16" s="85" t="s">
        <v>1204</v>
      </c>
      <c r="D16" s="85"/>
      <c r="E16" s="85"/>
      <c r="F16" s="14"/>
      <c r="G16" s="86" t="str">
        <f>IF(Source!CP15 &lt;&gt; "", Source!CP15, "")</f>
        <v/>
      </c>
      <c r="H16" s="87"/>
    </row>
    <row r="17" spans="1:31" ht="57" x14ac:dyDescent="0.2">
      <c r="A17" s="14" t="s">
        <v>1205</v>
      </c>
      <c r="B17" s="14"/>
      <c r="C17" s="90" t="str">
        <f>IF(Source!G12&lt;&gt;"Новый объект", Source!G12, "")</f>
        <v>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  <c r="D17" s="90"/>
      <c r="E17" s="90"/>
      <c r="F17" s="14"/>
      <c r="G17" s="96"/>
      <c r="H17" s="97"/>
      <c r="AE17" s="31" t="str">
        <f>IF(Source!G12&lt;&gt;"Новый объект", Source!G12, "")</f>
        <v>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</row>
    <row r="18" spans="1:31" ht="14.25" x14ac:dyDescent="0.2">
      <c r="A18" s="14"/>
      <c r="B18" s="14"/>
      <c r="C18" s="85" t="s">
        <v>1206</v>
      </c>
      <c r="D18" s="85"/>
      <c r="E18" s="85"/>
      <c r="F18" s="14"/>
      <c r="G18" s="14"/>
      <c r="H18" s="14"/>
    </row>
    <row r="19" spans="1:31" ht="14.25" x14ac:dyDescent="0.2">
      <c r="A19" s="14"/>
      <c r="B19" s="14"/>
      <c r="C19" s="14"/>
      <c r="D19" s="75" t="s">
        <v>1207</v>
      </c>
      <c r="E19" s="75"/>
      <c r="F19" s="93"/>
      <c r="G19" s="86" t="str">
        <f>IF(Source!CQ15 &lt;&gt; "", Source!CQ15, "")</f>
        <v/>
      </c>
      <c r="H19" s="87"/>
    </row>
    <row r="20" spans="1:31" ht="14.25" x14ac:dyDescent="0.2">
      <c r="A20" s="14"/>
      <c r="B20" s="14"/>
      <c r="C20" s="14"/>
      <c r="D20" s="75" t="s">
        <v>1208</v>
      </c>
      <c r="E20" s="93"/>
      <c r="F20" s="56" t="s">
        <v>1209</v>
      </c>
      <c r="G20" s="86" t="str">
        <f>IF(Source!CR15 &lt;&gt; "", Source!CR15, "")</f>
        <v/>
      </c>
      <c r="H20" s="87"/>
    </row>
    <row r="21" spans="1:31" ht="14.25" x14ac:dyDescent="0.2">
      <c r="A21" s="14"/>
      <c r="B21" s="14"/>
      <c r="C21" s="14"/>
      <c r="D21" s="14"/>
      <c r="E21" s="14"/>
      <c r="F21" s="23" t="s">
        <v>1210</v>
      </c>
      <c r="G21" s="94" t="str">
        <f>IF(Source!CS15 &lt;&gt; 0, Source!CS15, "")</f>
        <v/>
      </c>
      <c r="H21" s="95"/>
    </row>
    <row r="22" spans="1:31" ht="14.25" x14ac:dyDescent="0.2">
      <c r="A22" s="14"/>
      <c r="B22" s="14"/>
      <c r="C22" s="14"/>
      <c r="D22" s="14"/>
      <c r="E22" s="14"/>
      <c r="F22" s="13" t="s">
        <v>1211</v>
      </c>
      <c r="G22" s="100" t="str">
        <f>IF(Source!CT15 &lt;&gt; "", Source!CT15, "")</f>
        <v/>
      </c>
      <c r="H22" s="101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2" t="s">
        <v>1212</v>
      </c>
      <c r="E24" s="104" t="s">
        <v>1213</v>
      </c>
      <c r="F24" s="104" t="s">
        <v>1214</v>
      </c>
      <c r="G24" s="106"/>
      <c r="H24" s="14"/>
    </row>
    <row r="25" spans="1:31" ht="14.25" x14ac:dyDescent="0.2">
      <c r="A25" s="14"/>
      <c r="B25" s="14"/>
      <c r="C25" s="14"/>
      <c r="D25" s="103"/>
      <c r="E25" s="105"/>
      <c r="F25" s="57" t="s">
        <v>1215</v>
      </c>
      <c r="G25" s="58" t="s">
        <v>1216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43234.650648148148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7" t="s">
        <v>1217</v>
      </c>
      <c r="B28" s="107"/>
      <c r="C28" s="107"/>
      <c r="D28" s="107"/>
      <c r="E28" s="107"/>
      <c r="F28" s="107"/>
      <c r="G28" s="107"/>
      <c r="H28" s="107"/>
    </row>
    <row r="29" spans="1:31" ht="18" x14ac:dyDescent="0.25">
      <c r="A29" s="107" t="s">
        <v>1218</v>
      </c>
      <c r="B29" s="107"/>
      <c r="C29" s="107"/>
      <c r="D29" s="107"/>
      <c r="E29" s="107"/>
      <c r="F29" s="107"/>
      <c r="G29" s="107"/>
      <c r="H29" s="107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1219</v>
      </c>
      <c r="B31" s="14"/>
      <c r="C31" s="14"/>
      <c r="D31" s="14"/>
      <c r="E31" s="14"/>
      <c r="F31" s="98">
        <f>(Source!P483/1000)</f>
        <v>1147.28529</v>
      </c>
      <c r="G31" s="98"/>
      <c r="H31" s="14" t="s">
        <v>1220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9" t="s">
        <v>1221</v>
      </c>
      <c r="B33" s="99"/>
      <c r="C33" s="99" t="s">
        <v>1222</v>
      </c>
      <c r="D33" s="99" t="s">
        <v>1223</v>
      </c>
      <c r="E33" s="99" t="s">
        <v>1224</v>
      </c>
      <c r="F33" s="99" t="s">
        <v>1225</v>
      </c>
      <c r="G33" s="99"/>
      <c r="H33" s="99"/>
    </row>
    <row r="34" spans="1:28" ht="57" x14ac:dyDescent="0.2">
      <c r="A34" s="22" t="s">
        <v>1226</v>
      </c>
      <c r="B34" s="22" t="s">
        <v>1227</v>
      </c>
      <c r="C34" s="99"/>
      <c r="D34" s="99"/>
      <c r="E34" s="99"/>
      <c r="F34" s="22" t="s">
        <v>1228</v>
      </c>
      <c r="G34" s="22" t="s">
        <v>1229</v>
      </c>
      <c r="H34" s="22" t="s">
        <v>1230</v>
      </c>
    </row>
    <row r="35" spans="1:28" ht="14.25" x14ac:dyDescent="0.2">
      <c r="A35" s="22">
        <v>1</v>
      </c>
      <c r="B35" s="22">
        <v>2</v>
      </c>
      <c r="C35" s="22">
        <v>3</v>
      </c>
      <c r="D35" s="22">
        <v>4</v>
      </c>
      <c r="E35" s="22">
        <v>5</v>
      </c>
      <c r="F35" s="22">
        <v>6</v>
      </c>
      <c r="G35" s="22">
        <v>7</v>
      </c>
      <c r="H35" s="22">
        <v>8</v>
      </c>
    </row>
    <row r="37" spans="1:28" ht="16.5" x14ac:dyDescent="0.25">
      <c r="A37" s="84" t="str">
        <f>CONCATENATE("Локальная смета: ",IF(Source!G20&lt;&gt;"Новая локальная смета", Source!G20, ""))</f>
        <v xml:space="preserve">Локальная смета: </v>
      </c>
      <c r="B37" s="84"/>
      <c r="C37" s="84"/>
      <c r="D37" s="84"/>
      <c r="E37" s="84"/>
      <c r="F37" s="84"/>
      <c r="G37" s="84"/>
      <c r="H37" s="84"/>
    </row>
    <row r="39" spans="1:28" ht="16.5" x14ac:dyDescent="0.25">
      <c r="A39" s="84" t="str">
        <f>CONCATENATE("Раздел: ",IF(Source!G24&lt;&gt;"Новый раздел", Source!G24, ""))</f>
        <v>Раздел: Раздел 1 Общестроительные работы</v>
      </c>
      <c r="B39" s="84"/>
      <c r="C39" s="84"/>
      <c r="D39" s="84"/>
      <c r="E39" s="84"/>
      <c r="F39" s="84"/>
      <c r="G39" s="84"/>
      <c r="H39" s="84"/>
    </row>
    <row r="40" spans="1:28" ht="28.5" x14ac:dyDescent="0.2">
      <c r="A40" s="51">
        <v>1</v>
      </c>
      <c r="B40" s="51" t="str">
        <f>Source!E29</f>
        <v>1</v>
      </c>
      <c r="C40" s="51" t="str">
        <f>Source!G29</f>
        <v>Разборка деревянных заполнений проемов дверных и воротных</v>
      </c>
      <c r="D40" s="51" t="str">
        <f>Source!F29</f>
        <v>46-04-012-03</v>
      </c>
      <c r="E40" s="34" t="str">
        <f>Source!H29</f>
        <v>100 м2</v>
      </c>
      <c r="F40" s="14">
        <f>Source!I29</f>
        <v>9.1649999999999995E-2</v>
      </c>
      <c r="G40" s="25">
        <f>Source!AB29</f>
        <v>1082.58</v>
      </c>
      <c r="H40" s="26">
        <f>Source!O29</f>
        <v>660.79</v>
      </c>
      <c r="T40">
        <f>Source!O29+Source!X29+Source!Y29</f>
        <v>1578.04</v>
      </c>
      <c r="U40">
        <f>Source!P29</f>
        <v>0</v>
      </c>
      <c r="V40">
        <f>Source!S29</f>
        <v>513.11</v>
      </c>
      <c r="W40">
        <f>Source!Q29</f>
        <v>147.68</v>
      </c>
      <c r="X40">
        <f>Source!R29</f>
        <v>63.78</v>
      </c>
      <c r="Y40">
        <f>Source!U29</f>
        <v>9.5233514999999986</v>
      </c>
      <c r="Z40">
        <f>Source!V29</f>
        <v>0.70937099999999997</v>
      </c>
      <c r="AA40">
        <f>Source!X29</f>
        <v>571.12</v>
      </c>
      <c r="AB40">
        <f>Source!Y29</f>
        <v>346.13</v>
      </c>
    </row>
    <row r="41" spans="1:28" ht="14.25" x14ac:dyDescent="0.2">
      <c r="C41" s="27" t="str">
        <f>"Объем: "&amp;Source!I29&amp;"=9,165/"&amp;"100"</f>
        <v>Объем: 0,09165=9,165/100</v>
      </c>
      <c r="F41" s="14"/>
      <c r="G41" s="14"/>
      <c r="H41" s="14"/>
    </row>
    <row r="42" spans="1:28" x14ac:dyDescent="0.2">
      <c r="C42" s="27" t="s">
        <v>1231</v>
      </c>
      <c r="D42" s="27">
        <f>Source!BA29</f>
        <v>6.66</v>
      </c>
    </row>
    <row r="43" spans="1:28" x14ac:dyDescent="0.2">
      <c r="C43" s="27" t="s">
        <v>1232</v>
      </c>
      <c r="D43" s="27">
        <f>Source!BB29</f>
        <v>6.66</v>
      </c>
    </row>
    <row r="44" spans="1:28" x14ac:dyDescent="0.2">
      <c r="C44" s="27" t="s">
        <v>1233</v>
      </c>
      <c r="D44" s="27">
        <f>Source!BC29</f>
        <v>6.66</v>
      </c>
    </row>
    <row r="45" spans="1:28" x14ac:dyDescent="0.2">
      <c r="C45" s="27" t="s">
        <v>1234</v>
      </c>
      <c r="D45" s="27">
        <f>Source!BS29</f>
        <v>6.66</v>
      </c>
    </row>
    <row r="46" spans="1:28" x14ac:dyDescent="0.2">
      <c r="C46" s="11" t="s">
        <v>1235</v>
      </c>
      <c r="D46" s="38"/>
      <c r="E46" s="38"/>
      <c r="F46" s="38">
        <f>Source!BZ29</f>
        <v>110</v>
      </c>
      <c r="G46" s="62">
        <f>(Source!AF29+Source!AE29)*Source!FX29/100</f>
        <v>935.66880000000003</v>
      </c>
      <c r="H46" s="63">
        <f>Source!X29</f>
        <v>571.12</v>
      </c>
    </row>
    <row r="47" spans="1:28" x14ac:dyDescent="0.2">
      <c r="C47" s="11" t="s">
        <v>1236</v>
      </c>
      <c r="D47" s="38"/>
      <c r="E47" s="38"/>
      <c r="F47" s="38"/>
      <c r="G47" s="38" t="str">
        <f>CONCATENATE(Source!DL29,Source!FT29, "=", Source!FX29, "%")</f>
        <v>*0,9=99%</v>
      </c>
      <c r="H47" s="38" t="str">
        <f>CONCATENATE(Source!AT29)</f>
        <v>99</v>
      </c>
    </row>
    <row r="48" spans="1:28" x14ac:dyDescent="0.2">
      <c r="C48" s="11" t="s">
        <v>1237</v>
      </c>
      <c r="D48" s="38"/>
      <c r="E48" s="38"/>
      <c r="F48" s="38">
        <f>Source!CA29</f>
        <v>70</v>
      </c>
      <c r="G48" s="62">
        <f>(Source!AF29+Source!AE29)*Source!FY29/100</f>
        <v>562.34640000000002</v>
      </c>
      <c r="H48" s="63">
        <f>Source!Y29</f>
        <v>346.13</v>
      </c>
    </row>
    <row r="49" spans="1:28" x14ac:dyDescent="0.2">
      <c r="C49" s="11" t="s">
        <v>1238</v>
      </c>
      <c r="D49" s="38"/>
      <c r="E49" s="38"/>
      <c r="F49" s="38"/>
      <c r="G49" s="38" t="str">
        <f>CONCATENATE(Source!DM29,Source!FU29, "=", Source!FY29, "%")</f>
        <v>*0,85=59,5%</v>
      </c>
      <c r="H49" s="38" t="str">
        <f>CONCATENATE(Source!AU29)</f>
        <v>60</v>
      </c>
    </row>
    <row r="50" spans="1:28" x14ac:dyDescent="0.2">
      <c r="C50" s="11" t="s">
        <v>1239</v>
      </c>
      <c r="D50" s="38"/>
      <c r="E50" s="38"/>
      <c r="F50" s="38"/>
      <c r="G50" s="62">
        <f>((Source!AF29+Source!AE29)*Source!FX29/100)+((Source!AF29+Source!AE29)*Source!FY29/100)+Source!AB29</f>
        <v>2580.5951999999997</v>
      </c>
      <c r="H50" s="63">
        <f>Source!O29+Source!X29+Source!Y29</f>
        <v>1578.04</v>
      </c>
    </row>
    <row r="51" spans="1:28" ht="42.75" x14ac:dyDescent="0.2">
      <c r="A51" s="51">
        <v>2</v>
      </c>
      <c r="B51" s="51" t="str">
        <f>Source!E31</f>
        <v>2</v>
      </c>
      <c r="C51" s="51" t="str">
        <f>Source!G31</f>
        <v>Демонтаж: Монтаж перегородок из алюминиевых сплавов сборно-разборных с остеклением</v>
      </c>
      <c r="D51" s="51" t="str">
        <f>Source!F31</f>
        <v>09-03-046-01</v>
      </c>
      <c r="E51" s="34" t="str">
        <f>Source!H31</f>
        <v>100 м2</v>
      </c>
      <c r="F51" s="14">
        <f>Source!I31</f>
        <v>0.13730000000000001</v>
      </c>
      <c r="G51" s="25">
        <f>Source!AB31</f>
        <v>2684.7660000000001</v>
      </c>
      <c r="H51" s="26">
        <f>Source!O31</f>
        <v>2454.9899999999998</v>
      </c>
      <c r="T51">
        <f>Source!O31+Source!X31+Source!Y31</f>
        <v>5687.4400000000005</v>
      </c>
      <c r="U51">
        <f>Source!P31</f>
        <v>0</v>
      </c>
      <c r="V51">
        <f>Source!S31</f>
        <v>2091.62</v>
      </c>
      <c r="W51">
        <f>Source!Q31</f>
        <v>363.37</v>
      </c>
      <c r="X51">
        <f>Source!R31</f>
        <v>21.09</v>
      </c>
      <c r="Y51">
        <f>Source!U31</f>
        <v>31.218450199999996</v>
      </c>
      <c r="Z51">
        <f>Source!V31</f>
        <v>0.2383528</v>
      </c>
      <c r="AA51">
        <f>Source!X31</f>
        <v>1711.3</v>
      </c>
      <c r="AB51">
        <f>Source!Y31</f>
        <v>1521.15</v>
      </c>
    </row>
    <row r="52" spans="1:28" ht="14.25" x14ac:dyDescent="0.2">
      <c r="C52" s="27" t="str">
        <f>"Объем: "&amp;Source!I31&amp;"=13,73/"&amp;"100"</f>
        <v>Объем: 0,1373=13,73/100</v>
      </c>
      <c r="F52" s="14"/>
      <c r="G52" s="14"/>
      <c r="H52" s="14"/>
    </row>
    <row r="53" spans="1:28" x14ac:dyDescent="0.2">
      <c r="C53" s="27" t="s">
        <v>1231</v>
      </c>
      <c r="D53" s="27">
        <f>Source!BA31</f>
        <v>6.66</v>
      </c>
    </row>
    <row r="54" spans="1:28" x14ac:dyDescent="0.2">
      <c r="C54" s="27" t="s">
        <v>1232</v>
      </c>
      <c r="D54" s="27">
        <f>Source!BB31</f>
        <v>6.66</v>
      </c>
    </row>
    <row r="55" spans="1:28" x14ac:dyDescent="0.2">
      <c r="C55" s="27" t="s">
        <v>1233</v>
      </c>
      <c r="D55" s="27">
        <f>Source!BC31</f>
        <v>6.66</v>
      </c>
    </row>
    <row r="56" spans="1:28" x14ac:dyDescent="0.2">
      <c r="C56" s="27" t="s">
        <v>1234</v>
      </c>
      <c r="D56" s="27">
        <f>Source!BS31</f>
        <v>6.66</v>
      </c>
    </row>
    <row r="57" spans="1:28" x14ac:dyDescent="0.2">
      <c r="C57" s="27" t="s">
        <v>1240</v>
      </c>
      <c r="D57" s="108" t="s">
        <v>30</v>
      </c>
      <c r="E57" s="108"/>
      <c r="F57" s="108"/>
      <c r="G57" s="108"/>
      <c r="H57" s="108"/>
    </row>
    <row r="58" spans="1:28" x14ac:dyDescent="0.2">
      <c r="C58" s="27" t="s">
        <v>1241</v>
      </c>
      <c r="D58" s="108" t="s">
        <v>31</v>
      </c>
      <c r="E58" s="108"/>
      <c r="F58" s="108"/>
      <c r="G58" s="108"/>
      <c r="H58" s="108"/>
    </row>
    <row r="59" spans="1:28" x14ac:dyDescent="0.2">
      <c r="C59" s="27" t="s">
        <v>1242</v>
      </c>
      <c r="D59" s="108" t="s">
        <v>31</v>
      </c>
      <c r="E59" s="108"/>
      <c r="F59" s="108"/>
      <c r="G59" s="108"/>
      <c r="H59" s="108"/>
    </row>
    <row r="60" spans="1:28" x14ac:dyDescent="0.2">
      <c r="C60" s="27" t="s">
        <v>1243</v>
      </c>
      <c r="D60" s="108" t="s">
        <v>31</v>
      </c>
      <c r="E60" s="108"/>
      <c r="F60" s="108"/>
      <c r="G60" s="108"/>
      <c r="H60" s="108"/>
    </row>
    <row r="61" spans="1:28" x14ac:dyDescent="0.2">
      <c r="C61" s="27" t="s">
        <v>1244</v>
      </c>
      <c r="D61" s="108" t="s">
        <v>31</v>
      </c>
      <c r="E61" s="108"/>
      <c r="F61" s="108"/>
      <c r="G61" s="108"/>
      <c r="H61" s="108"/>
    </row>
    <row r="62" spans="1:28" x14ac:dyDescent="0.2">
      <c r="C62" s="27" t="s">
        <v>1245</v>
      </c>
      <c r="D62" s="108" t="s">
        <v>31</v>
      </c>
      <c r="E62" s="108"/>
      <c r="F62" s="108"/>
      <c r="G62" s="108"/>
      <c r="H62" s="108"/>
    </row>
    <row r="63" spans="1:28" x14ac:dyDescent="0.2">
      <c r="C63" s="11" t="s">
        <v>1235</v>
      </c>
      <c r="D63" s="38"/>
      <c r="E63" s="38"/>
      <c r="F63" s="38">
        <f>Source!BZ31</f>
        <v>90</v>
      </c>
      <c r="G63" s="62">
        <f>(Source!AF31+Source!AE31)*Source!FX31/100</f>
        <v>1871.46288</v>
      </c>
      <c r="H63" s="63">
        <f>Source!X31</f>
        <v>1711.3</v>
      </c>
    </row>
    <row r="64" spans="1:28" x14ac:dyDescent="0.2">
      <c r="C64" s="11" t="s">
        <v>1236</v>
      </c>
      <c r="D64" s="38"/>
      <c r="E64" s="38"/>
      <c r="F64" s="38"/>
      <c r="G64" s="38" t="str">
        <f>CONCATENATE(Source!DL31,Source!FT31, "=", Source!FX31, "%")</f>
        <v>*0,9=81%</v>
      </c>
      <c r="H64" s="38" t="str">
        <f>CONCATENATE(Source!AT31)</f>
        <v>81</v>
      </c>
    </row>
    <row r="65" spans="1:28" x14ac:dyDescent="0.2">
      <c r="C65" s="11" t="s">
        <v>1237</v>
      </c>
      <c r="D65" s="38"/>
      <c r="E65" s="38"/>
      <c r="F65" s="38">
        <f>Source!CA31</f>
        <v>85</v>
      </c>
      <c r="G65" s="62">
        <f>(Source!AF31+Source!AE31)*Source!FY31/100</f>
        <v>1669.2986799999999</v>
      </c>
      <c r="H65" s="63">
        <f>Source!Y31</f>
        <v>1521.15</v>
      </c>
    </row>
    <row r="66" spans="1:28" x14ac:dyDescent="0.2">
      <c r="C66" s="11" t="s">
        <v>1238</v>
      </c>
      <c r="D66" s="38"/>
      <c r="E66" s="38"/>
      <c r="F66" s="38"/>
      <c r="G66" s="38" t="str">
        <f>CONCATENATE(Source!DM31,Source!FU31, "=", Source!FY31, "%")</f>
        <v>*0,85=72,25%</v>
      </c>
      <c r="H66" s="38" t="str">
        <f>CONCATENATE(Source!AU31)</f>
        <v>72</v>
      </c>
    </row>
    <row r="67" spans="1:28" x14ac:dyDescent="0.2">
      <c r="C67" s="11" t="s">
        <v>1239</v>
      </c>
      <c r="D67" s="38"/>
      <c r="E67" s="38"/>
      <c r="F67" s="38"/>
      <c r="G67" s="62">
        <f>((Source!AF31+Source!AE31)*Source!FX31/100)+((Source!AF31+Source!AE31)*Source!FY31/100)+Source!AB31</f>
        <v>6225.5275600000004</v>
      </c>
      <c r="H67" s="63">
        <f>Source!O31+Source!X31+Source!Y31</f>
        <v>5687.4400000000005</v>
      </c>
    </row>
    <row r="68" spans="1:28" ht="28.5" x14ac:dyDescent="0.2">
      <c r="A68" s="51">
        <v>3</v>
      </c>
      <c r="B68" s="51" t="str">
        <f>Source!E33</f>
        <v>3</v>
      </c>
      <c r="C68" s="51" t="str">
        <f>Source!G33</f>
        <v>Разборка кирпичных перегородок на отдельные кирпичи</v>
      </c>
      <c r="D68" s="51" t="str">
        <f>Source!F33</f>
        <v>55-5-1</v>
      </c>
      <c r="E68" s="34" t="str">
        <f>Source!H33</f>
        <v>100 м2</v>
      </c>
      <c r="F68" s="14">
        <f>Source!I33</f>
        <v>8.3199999999999996E-2</v>
      </c>
      <c r="G68" s="25">
        <f>Source!AB33</f>
        <v>1443.4</v>
      </c>
      <c r="H68" s="26">
        <f>Source!O33</f>
        <v>799.8</v>
      </c>
      <c r="T68">
        <f>Source!O33+Source!X33+Source!Y33</f>
        <v>1827.58</v>
      </c>
      <c r="U68">
        <f>Source!P33</f>
        <v>0</v>
      </c>
      <c r="V68">
        <f>Source!S33</f>
        <v>667.39</v>
      </c>
      <c r="W68">
        <f>Source!Q33</f>
        <v>132.41</v>
      </c>
      <c r="X68">
        <f>Source!R33</f>
        <v>0</v>
      </c>
      <c r="Y68">
        <f>Source!U33</f>
        <v>11.747839999999998</v>
      </c>
      <c r="Z68">
        <f>Source!V33</f>
        <v>0</v>
      </c>
      <c r="AA68">
        <f>Source!X33</f>
        <v>593.98</v>
      </c>
      <c r="AB68">
        <f>Source!Y33</f>
        <v>433.8</v>
      </c>
    </row>
    <row r="69" spans="1:28" ht="14.25" x14ac:dyDescent="0.2">
      <c r="C69" s="27" t="str">
        <f>"Объем: "&amp;Source!I33&amp;"=8,32/"&amp;"100"</f>
        <v>Объем: 0,0832=8,32/100</v>
      </c>
      <c r="F69" s="14"/>
      <c r="G69" s="14"/>
      <c r="H69" s="14"/>
    </row>
    <row r="70" spans="1:28" x14ac:dyDescent="0.2">
      <c r="C70" s="27" t="s">
        <v>1231</v>
      </c>
      <c r="D70" s="27">
        <f>Source!BA33</f>
        <v>6.66</v>
      </c>
    </row>
    <row r="71" spans="1:28" x14ac:dyDescent="0.2">
      <c r="C71" s="27" t="s">
        <v>1232</v>
      </c>
      <c r="D71" s="27">
        <f>Source!BB33</f>
        <v>6.66</v>
      </c>
    </row>
    <row r="72" spans="1:28" x14ac:dyDescent="0.2">
      <c r="C72" s="27" t="s">
        <v>1233</v>
      </c>
      <c r="D72" s="27">
        <f>Source!BC33</f>
        <v>6.66</v>
      </c>
    </row>
    <row r="73" spans="1:28" x14ac:dyDescent="0.2">
      <c r="C73" s="27" t="s">
        <v>1234</v>
      </c>
      <c r="D73" s="27">
        <f>Source!BS33</f>
        <v>6.66</v>
      </c>
    </row>
    <row r="74" spans="1:28" x14ac:dyDescent="0.2">
      <c r="C74" s="11" t="s">
        <v>1235</v>
      </c>
      <c r="D74" s="38"/>
      <c r="E74" s="38"/>
      <c r="F74" s="38">
        <f>Source!BZ33</f>
        <v>89</v>
      </c>
      <c r="G74" s="62">
        <f>(Source!AF33+Source!AE33)*Source!FX33/100</f>
        <v>1071.9516000000001</v>
      </c>
      <c r="H74" s="63">
        <f>Source!X33</f>
        <v>593.98</v>
      </c>
    </row>
    <row r="75" spans="1:28" x14ac:dyDescent="0.2">
      <c r="C75" s="11" t="s">
        <v>1237</v>
      </c>
      <c r="D75" s="38"/>
      <c r="E75" s="38"/>
      <c r="F75" s="38">
        <f>Source!CA33</f>
        <v>65</v>
      </c>
      <c r="G75" s="62">
        <f>(Source!AF33+Source!AE33)*Source!FY33/100</f>
        <v>782.88600000000008</v>
      </c>
      <c r="H75" s="63">
        <f>Source!Y33</f>
        <v>433.8</v>
      </c>
    </row>
    <row r="76" spans="1:28" x14ac:dyDescent="0.2">
      <c r="C76" s="11" t="s">
        <v>1239</v>
      </c>
      <c r="D76" s="38"/>
      <c r="E76" s="38"/>
      <c r="F76" s="38"/>
      <c r="G76" s="62">
        <f>((Source!AF33+Source!AE33)*Source!FX33/100)+((Source!AF33+Source!AE33)*Source!FY33/100)+Source!AB33</f>
        <v>3298.2376000000004</v>
      </c>
      <c r="H76" s="63">
        <f>Source!O33+Source!X33+Source!Y33</f>
        <v>1827.58</v>
      </c>
    </row>
    <row r="77" spans="1:28" ht="28.5" x14ac:dyDescent="0.2">
      <c r="A77" s="51">
        <v>4</v>
      </c>
      <c r="B77" s="51" t="str">
        <f>Source!E35</f>
        <v>4</v>
      </c>
      <c r="C77" s="51" t="str">
        <f>Source!G35</f>
        <v>Разборка бетонных оснований</v>
      </c>
      <c r="D77" s="51" t="str">
        <f>Source!F35</f>
        <v>46-04-009-01</v>
      </c>
      <c r="E77" s="34" t="str">
        <f>Source!H35</f>
        <v>м3</v>
      </c>
      <c r="F77" s="14">
        <f>Source!I35</f>
        <v>1.51</v>
      </c>
      <c r="G77" s="25">
        <f>Source!AB35</f>
        <v>161.37</v>
      </c>
      <c r="H77" s="26">
        <f>Source!O35</f>
        <v>1622.83</v>
      </c>
      <c r="T77">
        <f>Source!O35+Source!X35+Source!Y35</f>
        <v>2918.0099999999998</v>
      </c>
      <c r="U77">
        <f>Source!P35</f>
        <v>0</v>
      </c>
      <c r="V77">
        <f>Source!S35</f>
        <v>814.58</v>
      </c>
      <c r="W77">
        <f>Source!Q35</f>
        <v>808.25</v>
      </c>
      <c r="X77">
        <f>Source!R35</f>
        <v>0</v>
      </c>
      <c r="Y77">
        <f>Source!U35</f>
        <v>13.484299999999999</v>
      </c>
      <c r="Z77">
        <f>Source!V35</f>
        <v>0</v>
      </c>
      <c r="AA77">
        <f>Source!X35</f>
        <v>806.43</v>
      </c>
      <c r="AB77">
        <f>Source!Y35</f>
        <v>488.75</v>
      </c>
    </row>
    <row r="78" spans="1:28" ht="14.25" x14ac:dyDescent="0.2">
      <c r="C78" s="27" t="s">
        <v>1231</v>
      </c>
      <c r="D78" s="27">
        <f>Source!BA35</f>
        <v>6.66</v>
      </c>
      <c r="F78" s="14"/>
      <c r="G78" s="14"/>
      <c r="H78" s="14"/>
    </row>
    <row r="79" spans="1:28" x14ac:dyDescent="0.2">
      <c r="C79" s="27" t="s">
        <v>1232</v>
      </c>
      <c r="D79" s="27">
        <f>Source!BB35</f>
        <v>6.66</v>
      </c>
    </row>
    <row r="80" spans="1:28" x14ac:dyDescent="0.2">
      <c r="C80" s="27" t="s">
        <v>1233</v>
      </c>
      <c r="D80" s="27">
        <f>Source!BC35</f>
        <v>6.66</v>
      </c>
    </row>
    <row r="81" spans="1:28" x14ac:dyDescent="0.2">
      <c r="C81" s="27" t="s">
        <v>1234</v>
      </c>
      <c r="D81" s="27">
        <f>Source!BS35</f>
        <v>6.66</v>
      </c>
    </row>
    <row r="82" spans="1:28" x14ac:dyDescent="0.2">
      <c r="C82" s="11" t="s">
        <v>1235</v>
      </c>
      <c r="D82" s="38"/>
      <c r="E82" s="38"/>
      <c r="F82" s="38">
        <f>Source!BZ35</f>
        <v>110</v>
      </c>
      <c r="G82" s="62">
        <f>(Source!AF35+Source!AE35)*Source!FX35/100</f>
        <v>80.19</v>
      </c>
      <c r="H82" s="63">
        <f>Source!X35</f>
        <v>806.43</v>
      </c>
    </row>
    <row r="83" spans="1:28" x14ac:dyDescent="0.2">
      <c r="C83" s="11" t="s">
        <v>1236</v>
      </c>
      <c r="D83" s="38"/>
      <c r="E83" s="38"/>
      <c r="F83" s="38"/>
      <c r="G83" s="38" t="str">
        <f>CONCATENATE(Source!DL35,Source!FT35, "=", Source!FX35, "%")</f>
        <v>*0,9=99%</v>
      </c>
      <c r="H83" s="38" t="str">
        <f>CONCATENATE(Source!AT35)</f>
        <v>99</v>
      </c>
    </row>
    <row r="84" spans="1:28" x14ac:dyDescent="0.2">
      <c r="C84" s="11" t="s">
        <v>1237</v>
      </c>
      <c r="D84" s="38"/>
      <c r="E84" s="38"/>
      <c r="F84" s="38">
        <f>Source!CA35</f>
        <v>70</v>
      </c>
      <c r="G84" s="62">
        <f>(Source!AF35+Source!AE35)*Source!FY35/100</f>
        <v>48.195</v>
      </c>
      <c r="H84" s="63">
        <f>Source!Y35</f>
        <v>488.75</v>
      </c>
    </row>
    <row r="85" spans="1:28" x14ac:dyDescent="0.2">
      <c r="C85" s="11" t="s">
        <v>1238</v>
      </c>
      <c r="D85" s="38"/>
      <c r="E85" s="38"/>
      <c r="F85" s="38"/>
      <c r="G85" s="38" t="str">
        <f>CONCATENATE(Source!DM35,Source!FU35, "=", Source!FY35, "%")</f>
        <v>*0,85=59,5%</v>
      </c>
      <c r="H85" s="38" t="str">
        <f>CONCATENATE(Source!AU35)</f>
        <v>60</v>
      </c>
    </row>
    <row r="86" spans="1:28" x14ac:dyDescent="0.2">
      <c r="C86" s="11" t="s">
        <v>1239</v>
      </c>
      <c r="D86" s="38"/>
      <c r="E86" s="38"/>
      <c r="F86" s="38"/>
      <c r="G86" s="62">
        <f>((Source!AF35+Source!AE35)*Source!FX35/100)+((Source!AF35+Source!AE35)*Source!FY35/100)+Source!AB35</f>
        <v>289.755</v>
      </c>
      <c r="H86" s="63">
        <f>Source!O35+Source!X35+Source!Y35</f>
        <v>2918.0099999999998</v>
      </c>
    </row>
    <row r="87" spans="1:28" ht="28.5" x14ac:dyDescent="0.2">
      <c r="A87" s="51">
        <v>5</v>
      </c>
      <c r="B87" s="51" t="str">
        <f>Source!E37</f>
        <v>5</v>
      </c>
      <c r="C87" s="51" t="str">
        <f>Source!G37</f>
        <v>Разборка деревянных подвесных потолков из плит акмигран</v>
      </c>
      <c r="D87" s="51" t="str">
        <f>Source!F37</f>
        <v>46-04-007-06 прим.</v>
      </c>
      <c r="E87" s="34" t="str">
        <f>Source!H37</f>
        <v>100 м2</v>
      </c>
      <c r="F87" s="14">
        <f>Source!I37</f>
        <v>1.8704000000000001</v>
      </c>
      <c r="G87" s="25">
        <f>Source!AB37</f>
        <v>646.53</v>
      </c>
      <c r="H87" s="26">
        <f>Source!O37</f>
        <v>8053.74</v>
      </c>
      <c r="T87">
        <f>Source!O37+Source!X37+Source!Y37</f>
        <v>20085.349999999999</v>
      </c>
      <c r="U87">
        <f>Source!P37</f>
        <v>0</v>
      </c>
      <c r="V87">
        <f>Source!S37</f>
        <v>7197.08</v>
      </c>
      <c r="W87">
        <f>Source!Q37</f>
        <v>856.66</v>
      </c>
      <c r="X87">
        <f>Source!R37</f>
        <v>369.97</v>
      </c>
      <c r="Y87">
        <f>Source!U37</f>
        <v>125.07364800000001</v>
      </c>
      <c r="Z87">
        <f>Source!V37</f>
        <v>4.1148800000000003</v>
      </c>
      <c r="AA87">
        <f>Source!X37</f>
        <v>7491.38</v>
      </c>
      <c r="AB87">
        <f>Source!Y37</f>
        <v>4540.2299999999996</v>
      </c>
    </row>
    <row r="88" spans="1:28" ht="14.25" x14ac:dyDescent="0.2">
      <c r="C88" s="27" t="str">
        <f>"Объем: "&amp;Source!I37&amp;"=187,04/"&amp;"100"</f>
        <v>Объем: 1,8704=187,04/100</v>
      </c>
      <c r="F88" s="14"/>
      <c r="G88" s="14"/>
      <c r="H88" s="14"/>
    </row>
    <row r="89" spans="1:28" x14ac:dyDescent="0.2">
      <c r="C89" s="27" t="s">
        <v>1231</v>
      </c>
      <c r="D89" s="27">
        <f>Source!BA37</f>
        <v>6.66</v>
      </c>
    </row>
    <row r="90" spans="1:28" x14ac:dyDescent="0.2">
      <c r="C90" s="27" t="s">
        <v>1232</v>
      </c>
      <c r="D90" s="27">
        <f>Source!BB37</f>
        <v>6.66</v>
      </c>
    </row>
    <row r="91" spans="1:28" x14ac:dyDescent="0.2">
      <c r="C91" s="27" t="s">
        <v>1233</v>
      </c>
      <c r="D91" s="27">
        <f>Source!BC37</f>
        <v>6.66</v>
      </c>
    </row>
    <row r="92" spans="1:28" x14ac:dyDescent="0.2">
      <c r="C92" s="27" t="s">
        <v>1234</v>
      </c>
      <c r="D92" s="27">
        <f>Source!BS37</f>
        <v>6.66</v>
      </c>
    </row>
    <row r="93" spans="1:28" x14ac:dyDescent="0.2">
      <c r="C93" s="11" t="s">
        <v>1235</v>
      </c>
      <c r="D93" s="38"/>
      <c r="E93" s="38"/>
      <c r="F93" s="38">
        <f>Source!BZ37</f>
        <v>110</v>
      </c>
      <c r="G93" s="62">
        <f>(Source!AF37+Source!AE37)*Source!FX37/100</f>
        <v>601.3854</v>
      </c>
      <c r="H93" s="63">
        <f>Source!X37</f>
        <v>7491.38</v>
      </c>
    </row>
    <row r="94" spans="1:28" x14ac:dyDescent="0.2">
      <c r="C94" s="11" t="s">
        <v>1236</v>
      </c>
      <c r="D94" s="38"/>
      <c r="E94" s="38"/>
      <c r="F94" s="38"/>
      <c r="G94" s="38" t="str">
        <f>CONCATENATE(Source!DL37,Source!FT37, "=", Source!FX37, "%")</f>
        <v>*0,9=99%</v>
      </c>
      <c r="H94" s="38" t="str">
        <f>CONCATENATE(Source!AT37)</f>
        <v>99</v>
      </c>
    </row>
    <row r="95" spans="1:28" x14ac:dyDescent="0.2">
      <c r="C95" s="11" t="s">
        <v>1237</v>
      </c>
      <c r="D95" s="38"/>
      <c r="E95" s="38"/>
      <c r="F95" s="38">
        <f>Source!CA37</f>
        <v>70</v>
      </c>
      <c r="G95" s="62">
        <f>(Source!AF37+Source!AE37)*Source!FY37/100</f>
        <v>361.43870000000004</v>
      </c>
      <c r="H95" s="63">
        <f>Source!Y37</f>
        <v>4540.2299999999996</v>
      </c>
    </row>
    <row r="96" spans="1:28" x14ac:dyDescent="0.2">
      <c r="C96" s="11" t="s">
        <v>1238</v>
      </c>
      <c r="D96" s="38"/>
      <c r="E96" s="38"/>
      <c r="F96" s="38"/>
      <c r="G96" s="38" t="str">
        <f>CONCATENATE(Source!DM37,Source!FU37, "=", Source!FY37, "%")</f>
        <v>*0,85=59,5%</v>
      </c>
      <c r="H96" s="38" t="str">
        <f>CONCATENATE(Source!AU37)</f>
        <v>60</v>
      </c>
    </row>
    <row r="97" spans="1:28" x14ac:dyDescent="0.2">
      <c r="C97" s="11" t="s">
        <v>1239</v>
      </c>
      <c r="D97" s="38"/>
      <c r="E97" s="38"/>
      <c r="F97" s="38"/>
      <c r="G97" s="62">
        <f>((Source!AF37+Source!AE37)*Source!FX37/100)+((Source!AF37+Source!AE37)*Source!FY37/100)+Source!AB37</f>
        <v>1609.3541</v>
      </c>
      <c r="H97" s="63">
        <f>Source!O37+Source!X37+Source!Y37</f>
        <v>20085.349999999999</v>
      </c>
    </row>
    <row r="98" spans="1:28" ht="85.5" x14ac:dyDescent="0.2">
      <c r="A98" s="51">
        <v>6</v>
      </c>
      <c r="B98" s="51" t="str">
        <f>Source!E39</f>
        <v>6</v>
      </c>
      <c r="C98" s="51" t="str">
        <f>Source!G39</f>
        <v>Устройство перегородок  из гипсокартонных листов (ГКЛ) по системе «КНАУФ» с двойным металлическим каркасом и двухслойной обшивкой с обеих сторон (С 115-1) глухих</v>
      </c>
      <c r="D98" s="51" t="str">
        <f>Source!F39</f>
        <v>10-05-004-01 прим.</v>
      </c>
      <c r="E98" s="34" t="str">
        <f>Source!H39</f>
        <v>100 м2</v>
      </c>
      <c r="F98" s="14">
        <f>Source!I39</f>
        <v>6.055E-2</v>
      </c>
      <c r="G98" s="25">
        <f>Source!AB39</f>
        <v>3220.1835000000001</v>
      </c>
      <c r="H98" s="26">
        <f>Source!O39</f>
        <v>1298.57</v>
      </c>
      <c r="T98">
        <f>Source!O39+Source!X39+Source!Y39</f>
        <v>2523.4199999999996</v>
      </c>
      <c r="U98">
        <f>Source!P39</f>
        <v>529.49</v>
      </c>
      <c r="V98">
        <f>Source!S39</f>
        <v>765.53</v>
      </c>
      <c r="W98">
        <f>Source!Q39</f>
        <v>3.55</v>
      </c>
      <c r="X98">
        <f>Source!R39</f>
        <v>0</v>
      </c>
      <c r="Y98">
        <f>Source!U39</f>
        <v>12.673114999999999</v>
      </c>
      <c r="Z98">
        <f>Source!V39</f>
        <v>0</v>
      </c>
      <c r="AA98">
        <f>Source!X39</f>
        <v>811.46</v>
      </c>
      <c r="AB98">
        <f>Source!Y39</f>
        <v>413.39</v>
      </c>
    </row>
    <row r="99" spans="1:28" ht="14.25" x14ac:dyDescent="0.2">
      <c r="C99" s="27" t="str">
        <f>"Объем: "&amp;Source!I39&amp;"=6,055/"&amp;"100"</f>
        <v>Объем: 0,06055=6,055/100</v>
      </c>
      <c r="F99" s="14"/>
      <c r="G99" s="14"/>
      <c r="H99" s="14"/>
    </row>
    <row r="100" spans="1:28" x14ac:dyDescent="0.2">
      <c r="C100" s="27" t="s">
        <v>1231</v>
      </c>
      <c r="D100" s="27">
        <f>Source!BA39</f>
        <v>6.66</v>
      </c>
    </row>
    <row r="101" spans="1:28" x14ac:dyDescent="0.2">
      <c r="C101" s="27" t="s">
        <v>1232</v>
      </c>
      <c r="D101" s="27">
        <f>Source!BB39</f>
        <v>6.66</v>
      </c>
    </row>
    <row r="102" spans="1:28" x14ac:dyDescent="0.2">
      <c r="C102" s="27" t="s">
        <v>1233</v>
      </c>
      <c r="D102" s="27">
        <f>Source!BC39</f>
        <v>6.66</v>
      </c>
    </row>
    <row r="103" spans="1:28" x14ac:dyDescent="0.2">
      <c r="C103" s="27" t="s">
        <v>1234</v>
      </c>
      <c r="D103" s="27">
        <f>Source!BS39</f>
        <v>6.66</v>
      </c>
    </row>
    <row r="104" spans="1:28" x14ac:dyDescent="0.2">
      <c r="C104" s="27" t="s">
        <v>1241</v>
      </c>
      <c r="D104" s="108" t="s">
        <v>55</v>
      </c>
      <c r="E104" s="108"/>
      <c r="F104" s="108"/>
      <c r="G104" s="108"/>
      <c r="H104" s="108"/>
    </row>
    <row r="105" spans="1:28" x14ac:dyDescent="0.2">
      <c r="C105" s="27" t="s">
        <v>1242</v>
      </c>
      <c r="D105" s="108" t="s">
        <v>55</v>
      </c>
      <c r="E105" s="108"/>
      <c r="F105" s="108"/>
      <c r="G105" s="108"/>
      <c r="H105" s="108"/>
    </row>
    <row r="106" spans="1:28" x14ac:dyDescent="0.2">
      <c r="C106" s="27" t="s">
        <v>1243</v>
      </c>
      <c r="D106" s="108" t="s">
        <v>56</v>
      </c>
      <c r="E106" s="108"/>
      <c r="F106" s="108"/>
      <c r="G106" s="108"/>
      <c r="H106" s="108"/>
    </row>
    <row r="107" spans="1:28" x14ac:dyDescent="0.2">
      <c r="C107" s="27" t="s">
        <v>1244</v>
      </c>
      <c r="D107" s="108" t="s">
        <v>56</v>
      </c>
      <c r="E107" s="108"/>
      <c r="F107" s="108"/>
      <c r="G107" s="108"/>
      <c r="H107" s="108"/>
    </row>
    <row r="108" spans="1:28" x14ac:dyDescent="0.2">
      <c r="C108" s="27" t="s">
        <v>1245</v>
      </c>
      <c r="D108" s="108" t="s">
        <v>55</v>
      </c>
      <c r="E108" s="108"/>
      <c r="F108" s="108"/>
      <c r="G108" s="108"/>
      <c r="H108" s="108"/>
    </row>
    <row r="109" spans="1:28" x14ac:dyDescent="0.2">
      <c r="C109" s="11" t="s">
        <v>1235</v>
      </c>
      <c r="D109" s="38"/>
      <c r="E109" s="38"/>
      <c r="F109" s="38">
        <f>Source!BZ39</f>
        <v>118</v>
      </c>
      <c r="G109" s="62">
        <f>(Source!AF39+Source!AE39)*Source!FX39/100</f>
        <v>2016.0487620000004</v>
      </c>
      <c r="H109" s="63">
        <f>Source!X39</f>
        <v>811.46</v>
      </c>
    </row>
    <row r="110" spans="1:28" x14ac:dyDescent="0.2">
      <c r="C110" s="11" t="s">
        <v>1236</v>
      </c>
      <c r="D110" s="38"/>
      <c r="E110" s="38"/>
      <c r="F110" s="38"/>
      <c r="G110" s="38" t="str">
        <f>CONCATENATE(Source!DL39,Source!FT39, "=", Source!FX39, "%")</f>
        <v>*0,9=106,2%</v>
      </c>
      <c r="H110" s="38" t="str">
        <f>CONCATENATE(Source!AT39)</f>
        <v>106</v>
      </c>
    </row>
    <row r="111" spans="1:28" x14ac:dyDescent="0.2">
      <c r="C111" s="11" t="s">
        <v>1237</v>
      </c>
      <c r="D111" s="38"/>
      <c r="E111" s="38"/>
      <c r="F111" s="38">
        <f>Source!CA39</f>
        <v>63</v>
      </c>
      <c r="G111" s="62">
        <f>(Source!AF39+Source!AE39)*Source!FY39/100</f>
        <v>1016.5669604999999</v>
      </c>
      <c r="H111" s="63">
        <f>Source!Y39</f>
        <v>413.39</v>
      </c>
    </row>
    <row r="112" spans="1:28" x14ac:dyDescent="0.2">
      <c r="C112" s="11" t="s">
        <v>1238</v>
      </c>
      <c r="D112" s="38"/>
      <c r="E112" s="38"/>
      <c r="F112" s="38"/>
      <c r="G112" s="38" t="str">
        <f>CONCATENATE(Source!DM39,Source!FU39, "=", Source!FY39, "%")</f>
        <v>*0,85=53,55%</v>
      </c>
      <c r="H112" s="38" t="str">
        <f>CONCATENATE(Source!AU39)</f>
        <v>54</v>
      </c>
    </row>
    <row r="113" spans="1:28" x14ac:dyDescent="0.2">
      <c r="C113" s="11" t="s">
        <v>1239</v>
      </c>
      <c r="D113" s="38"/>
      <c r="E113" s="38"/>
      <c r="F113" s="38"/>
      <c r="G113" s="62">
        <f>((Source!AF39+Source!AE39)*Source!FX39/100)+((Source!AF39+Source!AE39)*Source!FY39/100)+Source!AB39</f>
        <v>6252.7992224999998</v>
      </c>
      <c r="H113" s="63">
        <f>Source!O39+Source!X39+Source!Y39</f>
        <v>2523.4199999999996</v>
      </c>
    </row>
    <row r="114" spans="1:28" ht="14.25" x14ac:dyDescent="0.2">
      <c r="A114" s="51">
        <v>7</v>
      </c>
      <c r="B114" s="51" t="str">
        <f>Source!E41</f>
        <v>6,1</v>
      </c>
      <c r="C114" s="51" t="str">
        <f>Source!G41</f>
        <v>Листы гипсокартонные</v>
      </c>
      <c r="D114" s="51" t="str">
        <f>Source!F41</f>
        <v>01.6.01.02</v>
      </c>
      <c r="E114" s="34" t="str">
        <f>Source!H41</f>
        <v>м2</v>
      </c>
      <c r="F114" s="14">
        <f>Source!I41</f>
        <v>25.49155</v>
      </c>
      <c r="G114" s="25">
        <f>Source!AB41</f>
        <v>0</v>
      </c>
      <c r="H114" s="26">
        <f>Source!O41</f>
        <v>0</v>
      </c>
      <c r="T114">
        <f>Source!O41+Source!X41+Source!Y41</f>
        <v>0</v>
      </c>
      <c r="U114">
        <f>Source!P41</f>
        <v>0</v>
      </c>
      <c r="V114">
        <f>Source!S41</f>
        <v>0</v>
      </c>
      <c r="W114">
        <f>Source!Q41</f>
        <v>0</v>
      </c>
      <c r="X114">
        <f>Source!R41</f>
        <v>0</v>
      </c>
      <c r="Y114">
        <f>Source!U41</f>
        <v>0</v>
      </c>
      <c r="Z114">
        <f>Source!V41</f>
        <v>0</v>
      </c>
      <c r="AA114">
        <f>Source!X41</f>
        <v>0</v>
      </c>
      <c r="AB114">
        <f>Source!Y41</f>
        <v>0</v>
      </c>
    </row>
    <row r="115" spans="1:28" ht="14.25" x14ac:dyDescent="0.2">
      <c r="C115" s="27" t="s">
        <v>1233</v>
      </c>
      <c r="D115" s="27">
        <f>Source!BC41</f>
        <v>6.66</v>
      </c>
      <c r="F115" s="14"/>
      <c r="G115" s="14"/>
      <c r="H115" s="14"/>
    </row>
    <row r="116" spans="1:28" ht="28.5" x14ac:dyDescent="0.2">
      <c r="A116" s="51">
        <v>8</v>
      </c>
      <c r="B116" s="51" t="str">
        <f>Source!E43</f>
        <v>6,2</v>
      </c>
      <c r="C116" s="51" t="str">
        <f>Source!G43</f>
        <v>Листы гипсокартонные ГКЛ 12,5 мм</v>
      </c>
      <c r="D116" s="51" t="str">
        <f>Source!F43</f>
        <v>01.6.01.02-0006</v>
      </c>
      <c r="E116" s="34" t="str">
        <f>Source!H43</f>
        <v>м2</v>
      </c>
      <c r="F116" s="14">
        <f>Source!I43</f>
        <v>25.49155</v>
      </c>
      <c r="G116" s="25">
        <f>Source!AB43</f>
        <v>15</v>
      </c>
      <c r="H116" s="26">
        <f>Source!O43</f>
        <v>2546.61</v>
      </c>
      <c r="T116">
        <f>Source!O43+Source!X43+Source!Y43</f>
        <v>2546.61</v>
      </c>
      <c r="U116">
        <f>Source!P43</f>
        <v>2546.61</v>
      </c>
      <c r="V116">
        <f>Source!S43</f>
        <v>0</v>
      </c>
      <c r="W116">
        <f>Source!Q43</f>
        <v>0</v>
      </c>
      <c r="X116">
        <f>Source!R43</f>
        <v>0</v>
      </c>
      <c r="Y116">
        <f>Source!U43</f>
        <v>0</v>
      </c>
      <c r="Z116">
        <f>Source!V43</f>
        <v>0</v>
      </c>
      <c r="AA116">
        <f>Source!X43</f>
        <v>0</v>
      </c>
      <c r="AB116">
        <f>Source!Y43</f>
        <v>0</v>
      </c>
    </row>
    <row r="117" spans="1:28" ht="14.25" x14ac:dyDescent="0.2">
      <c r="C117" s="27" t="s">
        <v>1233</v>
      </c>
      <c r="D117" s="27">
        <f>Source!BC43</f>
        <v>6.66</v>
      </c>
      <c r="F117" s="14"/>
      <c r="G117" s="14"/>
      <c r="H117" s="14"/>
    </row>
    <row r="118" spans="1:28" ht="14.25" x14ac:dyDescent="0.2">
      <c r="A118" s="51">
        <v>9</v>
      </c>
      <c r="B118" s="51" t="str">
        <f>Source!E45</f>
        <v>6,3</v>
      </c>
      <c r="C118" s="51" t="str">
        <f>Source!G45</f>
        <v>Профиль направляющий</v>
      </c>
      <c r="D118" s="51" t="str">
        <f>Source!F45</f>
        <v>07.2.06.03</v>
      </c>
      <c r="E118" s="34" t="str">
        <f>Source!H45</f>
        <v>м</v>
      </c>
      <c r="F118" s="14">
        <f>Source!I45</f>
        <v>9.1430500000000006</v>
      </c>
      <c r="G118" s="25">
        <f>Source!AB45</f>
        <v>0</v>
      </c>
      <c r="H118" s="26">
        <f>Source!O45</f>
        <v>0</v>
      </c>
      <c r="T118">
        <f>Source!O45+Source!X45+Source!Y45</f>
        <v>0</v>
      </c>
      <c r="U118">
        <f>Source!P45</f>
        <v>0</v>
      </c>
      <c r="V118">
        <f>Source!S45</f>
        <v>0</v>
      </c>
      <c r="W118">
        <f>Source!Q45</f>
        <v>0</v>
      </c>
      <c r="X118">
        <f>Source!R45</f>
        <v>0</v>
      </c>
      <c r="Y118">
        <f>Source!U45</f>
        <v>0</v>
      </c>
      <c r="Z118">
        <f>Source!V45</f>
        <v>0</v>
      </c>
      <c r="AA118">
        <f>Source!X45</f>
        <v>0</v>
      </c>
      <c r="AB118">
        <f>Source!Y45</f>
        <v>0</v>
      </c>
    </row>
    <row r="119" spans="1:28" ht="14.25" x14ac:dyDescent="0.2">
      <c r="C119" s="27" t="s">
        <v>1233</v>
      </c>
      <c r="D119" s="27">
        <f>Source!BC45</f>
        <v>6.66</v>
      </c>
      <c r="F119" s="14"/>
      <c r="G119" s="14"/>
      <c r="H119" s="14"/>
    </row>
    <row r="120" spans="1:28" ht="28.5" x14ac:dyDescent="0.2">
      <c r="A120" s="51">
        <v>10</v>
      </c>
      <c r="B120" s="51" t="str">
        <f>Source!E47</f>
        <v>6,4</v>
      </c>
      <c r="C120" s="51" t="str">
        <f>Source!G47</f>
        <v>Профиль стоечный «ОМЕГА» 20х90 мм</v>
      </c>
      <c r="D120" s="51" t="str">
        <f>Source!F47</f>
        <v>07.2.06.03-0181</v>
      </c>
      <c r="E120" s="34" t="str">
        <f>Source!H47</f>
        <v>м</v>
      </c>
      <c r="F120" s="14">
        <f>Source!I47</f>
        <v>24.64385</v>
      </c>
      <c r="G120" s="25">
        <f>Source!AB47</f>
        <v>10.72</v>
      </c>
      <c r="H120" s="26">
        <f>Source!O47</f>
        <v>1759.45</v>
      </c>
      <c r="T120">
        <f>Source!O47+Source!X47+Source!Y47</f>
        <v>1759.45</v>
      </c>
      <c r="U120">
        <f>Source!P47</f>
        <v>1759.45</v>
      </c>
      <c r="V120">
        <f>Source!S47</f>
        <v>0</v>
      </c>
      <c r="W120">
        <f>Source!Q47</f>
        <v>0</v>
      </c>
      <c r="X120">
        <f>Source!R47</f>
        <v>0</v>
      </c>
      <c r="Y120">
        <f>Source!U47</f>
        <v>0</v>
      </c>
      <c r="Z120">
        <f>Source!V47</f>
        <v>0</v>
      </c>
      <c r="AA120">
        <f>Source!X47</f>
        <v>0</v>
      </c>
      <c r="AB120">
        <f>Source!Y47</f>
        <v>0</v>
      </c>
    </row>
    <row r="121" spans="1:28" ht="14.25" x14ac:dyDescent="0.2">
      <c r="C121" s="27" t="s">
        <v>1233</v>
      </c>
      <c r="D121" s="27">
        <f>Source!BC47</f>
        <v>6.66</v>
      </c>
      <c r="F121" s="14"/>
      <c r="G121" s="14"/>
      <c r="H121" s="14"/>
    </row>
    <row r="122" spans="1:28" ht="28.5" x14ac:dyDescent="0.2">
      <c r="A122" s="51">
        <v>11</v>
      </c>
      <c r="B122" s="51" t="str">
        <f>Source!E49</f>
        <v>6,5</v>
      </c>
      <c r="C122" s="51" t="str">
        <f>Source!G49</f>
        <v>Профиль направляющий ПН-2 50/30/0,6</v>
      </c>
      <c r="D122" s="51" t="str">
        <f>Source!F49</f>
        <v>07.2.06.03-0111</v>
      </c>
      <c r="E122" s="34" t="str">
        <f>Source!H49</f>
        <v>м</v>
      </c>
      <c r="F122" s="14">
        <f>Source!I49</f>
        <v>9.1403499999999998</v>
      </c>
      <c r="G122" s="25">
        <f>Source!AB49</f>
        <v>5.6</v>
      </c>
      <c r="H122" s="26">
        <f>Source!O49</f>
        <v>340.9</v>
      </c>
      <c r="T122">
        <f>Source!O49+Source!X49+Source!Y49</f>
        <v>340.9</v>
      </c>
      <c r="U122">
        <f>Source!P49</f>
        <v>340.9</v>
      </c>
      <c r="V122">
        <f>Source!S49</f>
        <v>0</v>
      </c>
      <c r="W122">
        <f>Source!Q49</f>
        <v>0</v>
      </c>
      <c r="X122">
        <f>Source!R49</f>
        <v>0</v>
      </c>
      <c r="Y122">
        <f>Source!U49</f>
        <v>0</v>
      </c>
      <c r="Z122">
        <f>Source!V49</f>
        <v>0</v>
      </c>
      <c r="AA122">
        <f>Source!X49</f>
        <v>0</v>
      </c>
      <c r="AB122">
        <f>Source!Y49</f>
        <v>0</v>
      </c>
    </row>
    <row r="123" spans="1:28" ht="14.25" x14ac:dyDescent="0.2">
      <c r="C123" s="27" t="s">
        <v>1233</v>
      </c>
      <c r="D123" s="27">
        <f>Source!BC49</f>
        <v>6.66</v>
      </c>
      <c r="F123" s="14"/>
      <c r="G123" s="14"/>
      <c r="H123" s="14"/>
    </row>
    <row r="124" spans="1:28" ht="14.25" x14ac:dyDescent="0.2">
      <c r="A124" s="51">
        <v>12</v>
      </c>
      <c r="B124" s="51" t="str">
        <f>Source!E51</f>
        <v>6,6</v>
      </c>
      <c r="C124" s="51" t="str">
        <f>Source!G51</f>
        <v>Профиль стоечный</v>
      </c>
      <c r="D124" s="51" t="str">
        <f>Source!F51</f>
        <v>07.2.06.03</v>
      </c>
      <c r="E124" s="34" t="str">
        <f>Source!H51</f>
        <v>м</v>
      </c>
      <c r="F124" s="14">
        <f>Source!I51</f>
        <v>24.64385</v>
      </c>
      <c r="G124" s="25">
        <f>Source!AB51</f>
        <v>0</v>
      </c>
      <c r="H124" s="26">
        <f>Source!O51</f>
        <v>0</v>
      </c>
      <c r="T124">
        <f>Source!O51+Source!X51+Source!Y51</f>
        <v>0</v>
      </c>
      <c r="U124">
        <f>Source!P51</f>
        <v>0</v>
      </c>
      <c r="V124">
        <f>Source!S51</f>
        <v>0</v>
      </c>
      <c r="W124">
        <f>Source!Q51</f>
        <v>0</v>
      </c>
      <c r="X124">
        <f>Source!R51</f>
        <v>0</v>
      </c>
      <c r="Y124">
        <f>Source!U51</f>
        <v>0</v>
      </c>
      <c r="Z124">
        <f>Source!V51</f>
        <v>0</v>
      </c>
      <c r="AA124">
        <f>Source!X51</f>
        <v>0</v>
      </c>
      <c r="AB124">
        <f>Source!Y51</f>
        <v>0</v>
      </c>
    </row>
    <row r="125" spans="1:28" ht="14.25" x14ac:dyDescent="0.2">
      <c r="C125" s="27" t="s">
        <v>1233</v>
      </c>
      <c r="D125" s="27">
        <f>Source!BC51</f>
        <v>6.66</v>
      </c>
      <c r="F125" s="14"/>
      <c r="G125" s="14"/>
      <c r="H125" s="14"/>
    </row>
    <row r="126" spans="1:28" ht="28.5" x14ac:dyDescent="0.2">
      <c r="A126" s="51">
        <v>13</v>
      </c>
      <c r="B126" s="51" t="str">
        <f>Source!E53</f>
        <v>6,7</v>
      </c>
      <c r="C126" s="51" t="str">
        <f>Source!G53</f>
        <v>Материалы теплоизоляционные из минеральных волокон</v>
      </c>
      <c r="D126" s="51" t="str">
        <f>Source!F53</f>
        <v>12.2.03.15</v>
      </c>
      <c r="E126" s="34" t="str">
        <f>Source!H53</f>
        <v>м2</v>
      </c>
      <c r="F126" s="14">
        <f>Source!I53</f>
        <v>12.4733</v>
      </c>
      <c r="G126" s="25">
        <f>Source!AB53</f>
        <v>0</v>
      </c>
      <c r="H126" s="26">
        <f>Source!O53</f>
        <v>0</v>
      </c>
      <c r="T126">
        <f>Source!O53+Source!X53+Source!Y53</f>
        <v>0</v>
      </c>
      <c r="U126">
        <f>Source!P53</f>
        <v>0</v>
      </c>
      <c r="V126">
        <f>Source!S53</f>
        <v>0</v>
      </c>
      <c r="W126">
        <f>Source!Q53</f>
        <v>0</v>
      </c>
      <c r="X126">
        <f>Source!R53</f>
        <v>0</v>
      </c>
      <c r="Y126">
        <f>Source!U53</f>
        <v>0</v>
      </c>
      <c r="Z126">
        <f>Source!V53</f>
        <v>0</v>
      </c>
      <c r="AA126">
        <f>Source!X53</f>
        <v>0</v>
      </c>
      <c r="AB126">
        <f>Source!Y53</f>
        <v>0</v>
      </c>
    </row>
    <row r="127" spans="1:28" ht="14.25" x14ac:dyDescent="0.2">
      <c r="C127" s="27" t="s">
        <v>1233</v>
      </c>
      <c r="D127" s="27">
        <f>Source!BC53</f>
        <v>6.66</v>
      </c>
      <c r="F127" s="14"/>
      <c r="G127" s="14"/>
      <c r="H127" s="14"/>
    </row>
    <row r="128" spans="1:28" ht="28.5" x14ac:dyDescent="0.2">
      <c r="A128" s="51">
        <v>14</v>
      </c>
      <c r="B128" s="51" t="str">
        <f>Source!E55</f>
        <v>6,8</v>
      </c>
      <c r="C128" s="51" t="str">
        <f>Source!G55</f>
        <v>Вата минеральная «ISOVER» ЗвукоЗащита-100</v>
      </c>
      <c r="D128" s="51" t="str">
        <f>Source!F55</f>
        <v>12.2.03.02-0012</v>
      </c>
      <c r="E128" s="34" t="str">
        <f>Source!H55</f>
        <v>м3</v>
      </c>
      <c r="F128" s="14">
        <f>Source!I55</f>
        <v>0.60550000000000004</v>
      </c>
      <c r="G128" s="25">
        <f>Source!AB55</f>
        <v>338.92</v>
      </c>
      <c r="H128" s="26">
        <f>Source!O55</f>
        <v>1366.74</v>
      </c>
      <c r="T128">
        <f>Source!O55+Source!X55+Source!Y55</f>
        <v>1366.74</v>
      </c>
      <c r="U128">
        <f>Source!P55</f>
        <v>1366.74</v>
      </c>
      <c r="V128">
        <f>Source!S55</f>
        <v>0</v>
      </c>
      <c r="W128">
        <f>Source!Q55</f>
        <v>0</v>
      </c>
      <c r="X128">
        <f>Source!R55</f>
        <v>0</v>
      </c>
      <c r="Y128">
        <f>Source!U55</f>
        <v>0</v>
      </c>
      <c r="Z128">
        <f>Source!V55</f>
        <v>0</v>
      </c>
      <c r="AA128">
        <f>Source!X55</f>
        <v>0</v>
      </c>
      <c r="AB128">
        <f>Source!Y55</f>
        <v>0</v>
      </c>
    </row>
    <row r="129" spans="1:28" ht="14.25" x14ac:dyDescent="0.2">
      <c r="C129" s="27" t="s">
        <v>1233</v>
      </c>
      <c r="D129" s="27">
        <f>Source!BC55</f>
        <v>6.66</v>
      </c>
      <c r="F129" s="14"/>
      <c r="G129" s="14"/>
      <c r="H129" s="14"/>
    </row>
    <row r="130" spans="1:28" ht="57" x14ac:dyDescent="0.2">
      <c r="A130" s="51">
        <v>15</v>
      </c>
      <c r="B130" s="51" t="str">
        <f>Source!E57</f>
        <v>7</v>
      </c>
      <c r="C130" s="51" t="str">
        <f>Source!G57</f>
        <v>Кладка отдельных участков кирпичных стен и заделка проемов в кирпичных стенах при объеме кладки в одном месте до 5 м3</v>
      </c>
      <c r="D130" s="51" t="str">
        <f>Source!F57</f>
        <v>46-02-007-01</v>
      </c>
      <c r="E130" s="34" t="str">
        <f>Source!H57</f>
        <v>м3</v>
      </c>
      <c r="F130" s="14">
        <f>Source!I57</f>
        <v>0.504</v>
      </c>
      <c r="G130" s="25">
        <f>Source!AB57</f>
        <v>246.41</v>
      </c>
      <c r="H130" s="26">
        <f>Source!O57</f>
        <v>827.11</v>
      </c>
      <c r="T130">
        <f>Source!O57+Source!X57+Source!Y57</f>
        <v>1465.05</v>
      </c>
      <c r="U130">
        <f>Source!P57</f>
        <v>418.74</v>
      </c>
      <c r="V130">
        <f>Source!S57</f>
        <v>401.22</v>
      </c>
      <c r="W130">
        <f>Source!Q57</f>
        <v>7.15</v>
      </c>
      <c r="X130">
        <f>Source!R57</f>
        <v>0</v>
      </c>
      <c r="Y130">
        <f>Source!U57</f>
        <v>7.3735200000000001</v>
      </c>
      <c r="Z130">
        <f>Source!V57</f>
        <v>0</v>
      </c>
      <c r="AA130">
        <f>Source!X57</f>
        <v>397.21</v>
      </c>
      <c r="AB130">
        <f>Source!Y57</f>
        <v>240.73</v>
      </c>
    </row>
    <row r="131" spans="1:28" ht="14.25" x14ac:dyDescent="0.2">
      <c r="C131" s="27" t="s">
        <v>1231</v>
      </c>
      <c r="D131" s="27">
        <f>Source!BA57</f>
        <v>6.66</v>
      </c>
      <c r="F131" s="14"/>
      <c r="G131" s="14"/>
      <c r="H131" s="14"/>
    </row>
    <row r="132" spans="1:28" x14ac:dyDescent="0.2">
      <c r="C132" s="27" t="s">
        <v>1232</v>
      </c>
      <c r="D132" s="27">
        <f>Source!BB57</f>
        <v>6.66</v>
      </c>
    </row>
    <row r="133" spans="1:28" x14ac:dyDescent="0.2">
      <c r="C133" s="27" t="s">
        <v>1233</v>
      </c>
      <c r="D133" s="27">
        <f>Source!BC57</f>
        <v>6.66</v>
      </c>
    </row>
    <row r="134" spans="1:28" x14ac:dyDescent="0.2">
      <c r="C134" s="27" t="s">
        <v>1234</v>
      </c>
      <c r="D134" s="27">
        <f>Source!BS57</f>
        <v>6.66</v>
      </c>
    </row>
    <row r="135" spans="1:28" x14ac:dyDescent="0.2">
      <c r="C135" s="11" t="s">
        <v>1235</v>
      </c>
      <c r="D135" s="38"/>
      <c r="E135" s="38"/>
      <c r="F135" s="38">
        <f>Source!BZ57</f>
        <v>110</v>
      </c>
      <c r="G135" s="62">
        <f>(Source!AF57+Source!AE57)*Source!FX57/100</f>
        <v>118.3347</v>
      </c>
      <c r="H135" s="63">
        <f>Source!X57</f>
        <v>397.21</v>
      </c>
    </row>
    <row r="136" spans="1:28" x14ac:dyDescent="0.2">
      <c r="C136" s="11" t="s">
        <v>1236</v>
      </c>
      <c r="D136" s="38"/>
      <c r="E136" s="38"/>
      <c r="F136" s="38"/>
      <c r="G136" s="38" t="str">
        <f>CONCATENATE(Source!DL57,Source!FT57, "=", Source!FX57, "%")</f>
        <v>*0,9=99%</v>
      </c>
      <c r="H136" s="38" t="str">
        <f>CONCATENATE(Source!AT57)</f>
        <v>99</v>
      </c>
    </row>
    <row r="137" spans="1:28" x14ac:dyDescent="0.2">
      <c r="C137" s="11" t="s">
        <v>1237</v>
      </c>
      <c r="D137" s="38"/>
      <c r="E137" s="38"/>
      <c r="F137" s="38">
        <f>Source!CA57</f>
        <v>70</v>
      </c>
      <c r="G137" s="62">
        <f>(Source!AF57+Source!AE57)*Source!FY57/100</f>
        <v>71.120350000000002</v>
      </c>
      <c r="H137" s="63">
        <f>Source!Y57</f>
        <v>240.73</v>
      </c>
    </row>
    <row r="138" spans="1:28" x14ac:dyDescent="0.2">
      <c r="C138" s="11" t="s">
        <v>1238</v>
      </c>
      <c r="D138" s="38"/>
      <c r="E138" s="38"/>
      <c r="F138" s="38"/>
      <c r="G138" s="38" t="str">
        <f>CONCATENATE(Source!DM57,Source!FU57, "=", Source!FY57, "%")</f>
        <v>*0,85=59,5%</v>
      </c>
      <c r="H138" s="38" t="str">
        <f>CONCATENATE(Source!AU57)</f>
        <v>60</v>
      </c>
    </row>
    <row r="139" spans="1:28" x14ac:dyDescent="0.2">
      <c r="C139" s="11" t="s">
        <v>1239</v>
      </c>
      <c r="D139" s="38"/>
      <c r="E139" s="38"/>
      <c r="F139" s="38"/>
      <c r="G139" s="62">
        <f>((Source!AF57+Source!AE57)*Source!FX57/100)+((Source!AF57+Source!AE57)*Source!FY57/100)+Source!AB57</f>
        <v>435.86505</v>
      </c>
      <c r="H139" s="63">
        <f>Source!O57+Source!X57+Source!Y57</f>
        <v>1465.05</v>
      </c>
    </row>
    <row r="140" spans="1:28" ht="14.25" x14ac:dyDescent="0.2">
      <c r="A140" s="51">
        <v>16</v>
      </c>
      <c r="B140" s="51" t="str">
        <f>Source!E59</f>
        <v>7,1</v>
      </c>
      <c r="C140" s="51" t="str">
        <f>Source!G59</f>
        <v>Кирпич глиняный обыкновенный</v>
      </c>
      <c r="D140" s="51" t="str">
        <f>Source!F59</f>
        <v>06.1.01.05</v>
      </c>
      <c r="E140" s="34" t="str">
        <f>Source!H59</f>
        <v>1000 шт.</v>
      </c>
      <c r="F140" s="14">
        <f>Source!I59</f>
        <v>0.2016</v>
      </c>
      <c r="G140" s="25">
        <f>Source!AB59</f>
        <v>0</v>
      </c>
      <c r="H140" s="26">
        <f>Source!O59</f>
        <v>0</v>
      </c>
      <c r="T140">
        <f>Source!O59+Source!X59+Source!Y59</f>
        <v>0</v>
      </c>
      <c r="U140">
        <f>Source!P59</f>
        <v>0</v>
      </c>
      <c r="V140">
        <f>Source!S59</f>
        <v>0</v>
      </c>
      <c r="W140">
        <f>Source!Q59</f>
        <v>0</v>
      </c>
      <c r="X140">
        <f>Source!R59</f>
        <v>0</v>
      </c>
      <c r="Y140">
        <f>Source!U59</f>
        <v>0</v>
      </c>
      <c r="Z140">
        <f>Source!V59</f>
        <v>0</v>
      </c>
      <c r="AA140">
        <f>Source!X59</f>
        <v>0</v>
      </c>
      <c r="AB140">
        <f>Source!Y59</f>
        <v>0</v>
      </c>
    </row>
    <row r="141" spans="1:28" ht="14.25" x14ac:dyDescent="0.2">
      <c r="C141" s="27" t="s">
        <v>1233</v>
      </c>
      <c r="D141" s="27">
        <f>Source!BC59</f>
        <v>6.66</v>
      </c>
      <c r="F141" s="14"/>
      <c r="G141" s="14"/>
      <c r="H141" s="14"/>
    </row>
    <row r="142" spans="1:28" ht="28.5" x14ac:dyDescent="0.2">
      <c r="A142" s="51">
        <v>17</v>
      </c>
      <c r="B142" s="51" t="str">
        <f>Source!E61</f>
        <v>7,2</v>
      </c>
      <c r="C142" s="51" t="str">
        <f>Source!G61</f>
        <v>Кирпич керамический лицевой, размером 250х120х65 мм, марка 100</v>
      </c>
      <c r="D142" s="51" t="str">
        <f>Source!F61</f>
        <v>06.1.01.05-0015</v>
      </c>
      <c r="E142" s="34" t="str">
        <f>Source!H61</f>
        <v>1000 шт.</v>
      </c>
      <c r="F142" s="14">
        <f>Source!I61</f>
        <v>0.2016</v>
      </c>
      <c r="G142" s="25">
        <f>Source!AB61</f>
        <v>1740.2</v>
      </c>
      <c r="H142" s="26">
        <f>Source!O61</f>
        <v>2336.4899999999998</v>
      </c>
      <c r="T142">
        <f>Source!O61+Source!X61+Source!Y61</f>
        <v>2336.4899999999998</v>
      </c>
      <c r="U142">
        <f>Source!P61</f>
        <v>2336.4899999999998</v>
      </c>
      <c r="V142">
        <f>Source!S61</f>
        <v>0</v>
      </c>
      <c r="W142">
        <f>Source!Q61</f>
        <v>0</v>
      </c>
      <c r="X142">
        <f>Source!R61</f>
        <v>0</v>
      </c>
      <c r="Y142">
        <f>Source!U61</f>
        <v>0</v>
      </c>
      <c r="Z142">
        <f>Source!V61</f>
        <v>0</v>
      </c>
      <c r="AA142">
        <f>Source!X61</f>
        <v>0</v>
      </c>
      <c r="AB142">
        <f>Source!Y61</f>
        <v>0</v>
      </c>
    </row>
    <row r="143" spans="1:28" ht="14.25" x14ac:dyDescent="0.2">
      <c r="C143" s="27" t="s">
        <v>1233</v>
      </c>
      <c r="D143" s="27">
        <f>Source!BC61</f>
        <v>6.66</v>
      </c>
      <c r="F143" s="14"/>
      <c r="G143" s="14"/>
      <c r="H143" s="14"/>
    </row>
    <row r="144" spans="1:28" ht="42.75" x14ac:dyDescent="0.2">
      <c r="A144" s="51">
        <v>18</v>
      </c>
      <c r="B144" s="51" t="str">
        <f>Source!E63</f>
        <v>8</v>
      </c>
      <c r="C144" s="51" t="str">
        <f>Source!G63</f>
        <v>Монтаж перегородок из алюминиевых сплавов сборно-разборных с остеклением</v>
      </c>
      <c r="D144" s="51" t="str">
        <f>Source!F63</f>
        <v>09-03-046-01</v>
      </c>
      <c r="E144" s="34" t="str">
        <f>Source!H63</f>
        <v>100 м2</v>
      </c>
      <c r="F144" s="14">
        <f>Source!I63</f>
        <v>0.19439999999999999</v>
      </c>
      <c r="G144" s="25">
        <f>Source!AB63</f>
        <v>4743.3360000000002</v>
      </c>
      <c r="H144" s="26">
        <f>Source!O63</f>
        <v>6141.22</v>
      </c>
      <c r="T144">
        <f>Source!O63+Source!X63+Source!Y63</f>
        <v>13666.720000000001</v>
      </c>
      <c r="U144">
        <f>Source!P63</f>
        <v>357.18</v>
      </c>
      <c r="V144">
        <f>Source!S63</f>
        <v>4865.3</v>
      </c>
      <c r="W144">
        <f>Source!Q63</f>
        <v>918.74</v>
      </c>
      <c r="X144">
        <f>Source!R63</f>
        <v>53.33</v>
      </c>
      <c r="Y144">
        <f>Source!U63</f>
        <v>72.61675919999999</v>
      </c>
      <c r="Z144">
        <f>Source!V63</f>
        <v>0.60263999999999995</v>
      </c>
      <c r="AA144">
        <f>Source!X63</f>
        <v>3984.09</v>
      </c>
      <c r="AB144">
        <f>Source!Y63</f>
        <v>3541.41</v>
      </c>
    </row>
    <row r="145" spans="1:28" ht="14.25" x14ac:dyDescent="0.2">
      <c r="C145" s="27" t="str">
        <f>"Объем: "&amp;Source!I63&amp;"=19,44/"&amp;"100"</f>
        <v>Объем: 0,1944=19,44/100</v>
      </c>
      <c r="F145" s="14"/>
      <c r="G145" s="14"/>
      <c r="H145" s="14"/>
    </row>
    <row r="146" spans="1:28" x14ac:dyDescent="0.2">
      <c r="C146" s="27" t="s">
        <v>1231</v>
      </c>
      <c r="D146" s="27">
        <f>Source!BA63</f>
        <v>6.66</v>
      </c>
    </row>
    <row r="147" spans="1:28" x14ac:dyDescent="0.2">
      <c r="C147" s="27" t="s">
        <v>1232</v>
      </c>
      <c r="D147" s="27">
        <f>Source!BB63</f>
        <v>6.66</v>
      </c>
    </row>
    <row r="148" spans="1:28" x14ac:dyDescent="0.2">
      <c r="C148" s="27" t="s">
        <v>1233</v>
      </c>
      <c r="D148" s="27">
        <f>Source!BC63</f>
        <v>6.66</v>
      </c>
    </row>
    <row r="149" spans="1:28" x14ac:dyDescent="0.2">
      <c r="C149" s="27" t="s">
        <v>1234</v>
      </c>
      <c r="D149" s="27">
        <f>Source!BS63</f>
        <v>6.66</v>
      </c>
    </row>
    <row r="150" spans="1:28" x14ac:dyDescent="0.2">
      <c r="C150" s="27" t="s">
        <v>1241</v>
      </c>
      <c r="D150" s="108" t="s">
        <v>55</v>
      </c>
      <c r="E150" s="108"/>
      <c r="F150" s="108"/>
      <c r="G150" s="108"/>
      <c r="H150" s="108"/>
    </row>
    <row r="151" spans="1:28" x14ac:dyDescent="0.2">
      <c r="C151" s="27" t="s">
        <v>1242</v>
      </c>
      <c r="D151" s="108" t="s">
        <v>55</v>
      </c>
      <c r="E151" s="108"/>
      <c r="F151" s="108"/>
      <c r="G151" s="108"/>
      <c r="H151" s="108"/>
    </row>
    <row r="152" spans="1:28" x14ac:dyDescent="0.2">
      <c r="C152" s="27" t="s">
        <v>1243</v>
      </c>
      <c r="D152" s="108" t="s">
        <v>56</v>
      </c>
      <c r="E152" s="108"/>
      <c r="F152" s="108"/>
      <c r="G152" s="108"/>
      <c r="H152" s="108"/>
    </row>
    <row r="153" spans="1:28" x14ac:dyDescent="0.2">
      <c r="C153" s="27" t="s">
        <v>1244</v>
      </c>
      <c r="D153" s="108" t="s">
        <v>56</v>
      </c>
      <c r="E153" s="108"/>
      <c r="F153" s="108"/>
      <c r="G153" s="108"/>
      <c r="H153" s="108"/>
    </row>
    <row r="154" spans="1:28" x14ac:dyDescent="0.2">
      <c r="C154" s="27" t="s">
        <v>1245</v>
      </c>
      <c r="D154" s="108" t="s">
        <v>55</v>
      </c>
      <c r="E154" s="108"/>
      <c r="F154" s="108"/>
      <c r="G154" s="108"/>
      <c r="H154" s="108"/>
    </row>
    <row r="155" spans="1:28" x14ac:dyDescent="0.2">
      <c r="C155" s="11" t="s">
        <v>1235</v>
      </c>
      <c r="D155" s="38"/>
      <c r="E155" s="38"/>
      <c r="F155" s="38">
        <f>Source!BZ63</f>
        <v>90</v>
      </c>
      <c r="G155" s="62">
        <f>(Source!AF63+Source!AE63)*Source!FX63/100</f>
        <v>3077.2151100000001</v>
      </c>
      <c r="H155" s="63">
        <f>Source!X63</f>
        <v>3984.09</v>
      </c>
    </row>
    <row r="156" spans="1:28" x14ac:dyDescent="0.2">
      <c r="C156" s="11" t="s">
        <v>1236</v>
      </c>
      <c r="D156" s="38"/>
      <c r="E156" s="38"/>
      <c r="F156" s="38"/>
      <c r="G156" s="38" t="str">
        <f>CONCATENATE(Source!DL63,Source!FT63, "=", Source!FX63, "%")</f>
        <v>*0,9=81%</v>
      </c>
      <c r="H156" s="38" t="str">
        <f>CONCATENATE(Source!AT63)</f>
        <v>81</v>
      </c>
    </row>
    <row r="157" spans="1:28" x14ac:dyDescent="0.2">
      <c r="C157" s="11" t="s">
        <v>1237</v>
      </c>
      <c r="D157" s="38"/>
      <c r="E157" s="38"/>
      <c r="F157" s="38">
        <f>Source!CA63</f>
        <v>85</v>
      </c>
      <c r="G157" s="62">
        <f>(Source!AF63+Source!AE63)*Source!FY63/100</f>
        <v>2744.7998975</v>
      </c>
      <c r="H157" s="63">
        <f>Source!Y63</f>
        <v>3541.41</v>
      </c>
    </row>
    <row r="158" spans="1:28" x14ac:dyDescent="0.2">
      <c r="C158" s="11" t="s">
        <v>1238</v>
      </c>
      <c r="D158" s="38"/>
      <c r="E158" s="38"/>
      <c r="F158" s="38"/>
      <c r="G158" s="38" t="str">
        <f>CONCATENATE(Source!DM63,Source!FU63, "=", Source!FY63, "%")</f>
        <v>*0,85=72,25%</v>
      </c>
      <c r="H158" s="38" t="str">
        <f>CONCATENATE(Source!AU63)</f>
        <v>72</v>
      </c>
    </row>
    <row r="159" spans="1:28" x14ac:dyDescent="0.2">
      <c r="C159" s="11" t="s">
        <v>1239</v>
      </c>
      <c r="D159" s="38"/>
      <c r="E159" s="38"/>
      <c r="F159" s="38"/>
      <c r="G159" s="62">
        <f>((Source!AF63+Source!AE63)*Source!FX63/100)+((Source!AF63+Source!AE63)*Source!FY63/100)+Source!AB63</f>
        <v>10565.351007500001</v>
      </c>
      <c r="H159" s="63">
        <f>Source!O63+Source!X63+Source!Y63</f>
        <v>13666.720000000001</v>
      </c>
    </row>
    <row r="160" spans="1:28" ht="42.75" x14ac:dyDescent="0.2">
      <c r="A160" s="51">
        <v>19</v>
      </c>
      <c r="B160" s="51" t="str">
        <f>Source!E65</f>
        <v>8,1</v>
      </c>
      <c r="C160" s="51" t="str">
        <f>Source!G65</f>
        <v>Перегородки на алюминиевом каркасе цельностеклянные (согласно тех.заданию)</v>
      </c>
      <c r="D160" s="51" t="str">
        <f>Source!F65</f>
        <v>09.3.04.03-0002</v>
      </c>
      <c r="E160" s="34" t="str">
        <f>Source!H65</f>
        <v>м2</v>
      </c>
      <c r="F160" s="14">
        <f>Source!I65</f>
        <v>19.440000000000001</v>
      </c>
      <c r="G160" s="25">
        <f>Source!AB65</f>
        <v>988.9</v>
      </c>
      <c r="H160" s="26">
        <f>Source!O65</f>
        <v>128033.28</v>
      </c>
      <c r="T160">
        <f>Source!O65+Source!X65+Source!Y65</f>
        <v>128033.28</v>
      </c>
      <c r="U160">
        <f>Source!P65</f>
        <v>128033.28</v>
      </c>
      <c r="V160">
        <f>Source!S65</f>
        <v>0</v>
      </c>
      <c r="W160">
        <f>Source!Q65</f>
        <v>0</v>
      </c>
      <c r="X160">
        <f>Source!R65</f>
        <v>0</v>
      </c>
      <c r="Y160">
        <f>Source!U65</f>
        <v>0</v>
      </c>
      <c r="Z160">
        <f>Source!V65</f>
        <v>0</v>
      </c>
      <c r="AA160">
        <f>Source!X65</f>
        <v>0</v>
      </c>
      <c r="AB160">
        <f>Source!Y65</f>
        <v>0</v>
      </c>
    </row>
    <row r="161" spans="1:28" ht="14.25" x14ac:dyDescent="0.2">
      <c r="C161" s="27" t="s">
        <v>1233</v>
      </c>
      <c r="D161" s="27">
        <f>Source!BC65</f>
        <v>6.66</v>
      </c>
      <c r="F161" s="14"/>
      <c r="G161" s="14"/>
      <c r="H161" s="14"/>
    </row>
    <row r="162" spans="1:28" ht="28.5" x14ac:dyDescent="0.2">
      <c r="A162" s="51">
        <v>20</v>
      </c>
      <c r="B162" s="51" t="str">
        <f>Source!E67</f>
        <v>9</v>
      </c>
      <c r="C162" s="51" t="str">
        <f>Source!G67</f>
        <v>Отбивка штукатурки с поверхностей стен и откосов</v>
      </c>
      <c r="D162" s="51" t="str">
        <f>Source!F67</f>
        <v>46-02-009-02</v>
      </c>
      <c r="E162" s="34" t="str">
        <f>Source!H67</f>
        <v>100 м2</v>
      </c>
      <c r="F162" s="14">
        <f>Source!I67</f>
        <v>2.0823999999999998</v>
      </c>
      <c r="G162" s="25">
        <f>Source!AB67</f>
        <v>178</v>
      </c>
      <c r="H162" s="26">
        <f>Source!O67</f>
        <v>2468.64</v>
      </c>
      <c r="T162">
        <f>Source!O67+Source!X67+Source!Y67</f>
        <v>6393.77</v>
      </c>
      <c r="U162">
        <f>Source!P67</f>
        <v>0</v>
      </c>
      <c r="V162">
        <f>Source!S67</f>
        <v>2468.64</v>
      </c>
      <c r="W162">
        <f>Source!Q67</f>
        <v>0</v>
      </c>
      <c r="X162">
        <f>Source!R67</f>
        <v>0</v>
      </c>
      <c r="Y162">
        <f>Source!U67</f>
        <v>47.520367999999998</v>
      </c>
      <c r="Z162">
        <f>Source!V67</f>
        <v>0</v>
      </c>
      <c r="AA162">
        <f>Source!X67</f>
        <v>2443.9499999999998</v>
      </c>
      <c r="AB162">
        <f>Source!Y67</f>
        <v>1481.18</v>
      </c>
    </row>
    <row r="163" spans="1:28" ht="14.25" x14ac:dyDescent="0.2">
      <c r="C163" s="27" t="str">
        <f>"Объем: "&amp;Source!I67&amp;"=208,24/"&amp;"100"</f>
        <v>Объем: 2,0824=208,24/100</v>
      </c>
      <c r="F163" s="14"/>
      <c r="G163" s="14"/>
      <c r="H163" s="14"/>
    </row>
    <row r="164" spans="1:28" x14ac:dyDescent="0.2">
      <c r="C164" s="27" t="s">
        <v>1231</v>
      </c>
      <c r="D164" s="27">
        <f>Source!BA67</f>
        <v>6.66</v>
      </c>
    </row>
    <row r="165" spans="1:28" x14ac:dyDescent="0.2">
      <c r="C165" s="27" t="s">
        <v>1232</v>
      </c>
      <c r="D165" s="27">
        <f>Source!BB67</f>
        <v>6.66</v>
      </c>
    </row>
    <row r="166" spans="1:28" x14ac:dyDescent="0.2">
      <c r="C166" s="27" t="s">
        <v>1233</v>
      </c>
      <c r="D166" s="27">
        <f>Source!BC67</f>
        <v>6.66</v>
      </c>
    </row>
    <row r="167" spans="1:28" x14ac:dyDescent="0.2">
      <c r="C167" s="27" t="s">
        <v>1234</v>
      </c>
      <c r="D167" s="27">
        <f>Source!BS67</f>
        <v>6.66</v>
      </c>
    </row>
    <row r="168" spans="1:28" x14ac:dyDescent="0.2">
      <c r="C168" s="11" t="s">
        <v>1235</v>
      </c>
      <c r="D168" s="38"/>
      <c r="E168" s="38"/>
      <c r="F168" s="38">
        <f>Source!BZ67</f>
        <v>110</v>
      </c>
      <c r="G168" s="62">
        <f>(Source!AF67+Source!AE67)*Source!FX67/100</f>
        <v>176.22</v>
      </c>
      <c r="H168" s="63">
        <f>Source!X67</f>
        <v>2443.9499999999998</v>
      </c>
    </row>
    <row r="169" spans="1:28" x14ac:dyDescent="0.2">
      <c r="C169" s="11" t="s">
        <v>1236</v>
      </c>
      <c r="D169" s="38"/>
      <c r="E169" s="38"/>
      <c r="F169" s="38"/>
      <c r="G169" s="38" t="str">
        <f>CONCATENATE(Source!DL67,Source!FT67, "=", Source!FX67, "%")</f>
        <v>*0,9=99%</v>
      </c>
      <c r="H169" s="38" t="str">
        <f>CONCATENATE(Source!AT67)</f>
        <v>99</v>
      </c>
    </row>
    <row r="170" spans="1:28" x14ac:dyDescent="0.2">
      <c r="C170" s="11" t="s">
        <v>1237</v>
      </c>
      <c r="D170" s="38"/>
      <c r="E170" s="38"/>
      <c r="F170" s="38">
        <f>Source!CA67</f>
        <v>70</v>
      </c>
      <c r="G170" s="62">
        <f>(Source!AF67+Source!AE67)*Source!FY67/100</f>
        <v>105.91</v>
      </c>
      <c r="H170" s="63">
        <f>Source!Y67</f>
        <v>1481.18</v>
      </c>
    </row>
    <row r="171" spans="1:28" x14ac:dyDescent="0.2">
      <c r="C171" s="11" t="s">
        <v>1238</v>
      </c>
      <c r="D171" s="38"/>
      <c r="E171" s="38"/>
      <c r="F171" s="38"/>
      <c r="G171" s="38" t="str">
        <f>CONCATENATE(Source!DM67,Source!FU67, "=", Source!FY67, "%")</f>
        <v>*0,85=59,5%</v>
      </c>
      <c r="H171" s="38" t="str">
        <f>CONCATENATE(Source!AU67)</f>
        <v>60</v>
      </c>
    </row>
    <row r="172" spans="1:28" x14ac:dyDescent="0.2">
      <c r="C172" s="11" t="s">
        <v>1239</v>
      </c>
      <c r="D172" s="38"/>
      <c r="E172" s="38"/>
      <c r="F172" s="38"/>
      <c r="G172" s="62">
        <f>((Source!AF67+Source!AE67)*Source!FX67/100)+((Source!AF67+Source!AE67)*Source!FY67/100)+Source!AB67</f>
        <v>460.13</v>
      </c>
      <c r="H172" s="63">
        <f>Source!O67+Source!X67+Source!Y67</f>
        <v>6393.77</v>
      </c>
    </row>
    <row r="173" spans="1:28" ht="28.5" x14ac:dyDescent="0.2">
      <c r="A173" s="51">
        <v>21</v>
      </c>
      <c r="B173" s="51" t="str">
        <f>Source!E69</f>
        <v>10</v>
      </c>
      <c r="C173" s="51" t="str">
        <f>Source!G69</f>
        <v>Покрытие поверхностей грунтовкой глубокого проникновения за 1 раз стен</v>
      </c>
      <c r="D173" s="51" t="str">
        <f>Source!F69</f>
        <v>15-04-006-03</v>
      </c>
      <c r="E173" s="34" t="str">
        <f>Source!H69</f>
        <v>100 м2</v>
      </c>
      <c r="F173" s="14">
        <f>Source!I69</f>
        <v>2.0823999999999998</v>
      </c>
      <c r="G173" s="25">
        <f>Source!AB69</f>
        <v>73.853999999999999</v>
      </c>
      <c r="H173" s="26">
        <f>Source!O69</f>
        <v>1024.27</v>
      </c>
      <c r="T173">
        <f>Source!O69+Source!X69+Source!Y69</f>
        <v>2457.71</v>
      </c>
      <c r="U173">
        <f>Source!P69</f>
        <v>2.5</v>
      </c>
      <c r="V173">
        <f>Source!S69</f>
        <v>1004.95</v>
      </c>
      <c r="W173">
        <f>Source!Q69</f>
        <v>16.82</v>
      </c>
      <c r="X173">
        <f>Source!R69</f>
        <v>4.51</v>
      </c>
      <c r="Y173">
        <f>Source!U69</f>
        <v>15.685677999999996</v>
      </c>
      <c r="Z173">
        <f>Source!V69</f>
        <v>5.2059999999999995E-2</v>
      </c>
      <c r="AA173">
        <f>Source!X69</f>
        <v>958.99</v>
      </c>
      <c r="AB173">
        <f>Source!Y69</f>
        <v>474.45</v>
      </c>
    </row>
    <row r="174" spans="1:28" ht="14.25" x14ac:dyDescent="0.2">
      <c r="C174" s="27" t="str">
        <f>"Объем: "&amp;Source!I69&amp;"=208,24/"&amp;"100"</f>
        <v>Объем: 2,0824=208,24/100</v>
      </c>
      <c r="F174" s="14"/>
      <c r="G174" s="14"/>
      <c r="H174" s="14"/>
    </row>
    <row r="175" spans="1:28" x14ac:dyDescent="0.2">
      <c r="C175" s="27" t="s">
        <v>1231</v>
      </c>
      <c r="D175" s="27">
        <f>Source!BA69</f>
        <v>6.66</v>
      </c>
    </row>
    <row r="176" spans="1:28" x14ac:dyDescent="0.2">
      <c r="C176" s="27" t="s">
        <v>1232</v>
      </c>
      <c r="D176" s="27">
        <f>Source!BB69</f>
        <v>6.66</v>
      </c>
    </row>
    <row r="177" spans="1:28" x14ac:dyDescent="0.2">
      <c r="C177" s="27" t="s">
        <v>1233</v>
      </c>
      <c r="D177" s="27">
        <f>Source!BC69</f>
        <v>6.66</v>
      </c>
    </row>
    <row r="178" spans="1:28" x14ac:dyDescent="0.2">
      <c r="C178" s="27" t="s">
        <v>1234</v>
      </c>
      <c r="D178" s="27">
        <f>Source!BS69</f>
        <v>6.66</v>
      </c>
    </row>
    <row r="179" spans="1:28" x14ac:dyDescent="0.2">
      <c r="C179" s="27" t="s">
        <v>1241</v>
      </c>
      <c r="D179" s="108" t="s">
        <v>55</v>
      </c>
      <c r="E179" s="108"/>
      <c r="F179" s="108"/>
      <c r="G179" s="108"/>
      <c r="H179" s="108"/>
    </row>
    <row r="180" spans="1:28" x14ac:dyDescent="0.2">
      <c r="C180" s="27" t="s">
        <v>1242</v>
      </c>
      <c r="D180" s="108" t="s">
        <v>55</v>
      </c>
      <c r="E180" s="108"/>
      <c r="F180" s="108"/>
      <c r="G180" s="108"/>
      <c r="H180" s="108"/>
    </row>
    <row r="181" spans="1:28" x14ac:dyDescent="0.2">
      <c r="C181" s="27" t="s">
        <v>1243</v>
      </c>
      <c r="D181" s="108" t="s">
        <v>56</v>
      </c>
      <c r="E181" s="108"/>
      <c r="F181" s="108"/>
      <c r="G181" s="108"/>
      <c r="H181" s="108"/>
    </row>
    <row r="182" spans="1:28" x14ac:dyDescent="0.2">
      <c r="C182" s="27" t="s">
        <v>1244</v>
      </c>
      <c r="D182" s="108" t="s">
        <v>56</v>
      </c>
      <c r="E182" s="108"/>
      <c r="F182" s="108"/>
      <c r="G182" s="108"/>
      <c r="H182" s="108"/>
    </row>
    <row r="183" spans="1:28" x14ac:dyDescent="0.2">
      <c r="C183" s="27" t="s">
        <v>1245</v>
      </c>
      <c r="D183" s="108" t="s">
        <v>55</v>
      </c>
      <c r="E183" s="108"/>
      <c r="F183" s="108"/>
      <c r="G183" s="108"/>
      <c r="H183" s="108"/>
    </row>
    <row r="184" spans="1:28" x14ac:dyDescent="0.2">
      <c r="C184" s="11" t="s">
        <v>1235</v>
      </c>
      <c r="D184" s="38"/>
      <c r="E184" s="38"/>
      <c r="F184" s="38">
        <f>Source!BZ69</f>
        <v>105</v>
      </c>
      <c r="G184" s="62">
        <f>(Source!AF69+Source!AE69)*Source!FX69/100</f>
        <v>68.7832425</v>
      </c>
      <c r="H184" s="63">
        <f>Source!X69</f>
        <v>958.99</v>
      </c>
    </row>
    <row r="185" spans="1:28" x14ac:dyDescent="0.2">
      <c r="C185" s="11" t="s">
        <v>1236</v>
      </c>
      <c r="D185" s="38"/>
      <c r="E185" s="38"/>
      <c r="F185" s="38"/>
      <c r="G185" s="38" t="str">
        <f>CONCATENATE(Source!DL69,Source!FT69, "=", Source!FX69, "%")</f>
        <v>*0,9=94,5%</v>
      </c>
      <c r="H185" s="38" t="str">
        <f>CONCATENATE(Source!AT69)</f>
        <v>95</v>
      </c>
    </row>
    <row r="186" spans="1:28" x14ac:dyDescent="0.2">
      <c r="C186" s="11" t="s">
        <v>1237</v>
      </c>
      <c r="D186" s="38"/>
      <c r="E186" s="38"/>
      <c r="F186" s="38">
        <f>Source!CA69</f>
        <v>55</v>
      </c>
      <c r="G186" s="62">
        <f>(Source!AF69+Source!AE69)*Source!FY69/100</f>
        <v>34.027688750000003</v>
      </c>
      <c r="H186" s="63">
        <f>Source!Y69</f>
        <v>474.45</v>
      </c>
    </row>
    <row r="187" spans="1:28" x14ac:dyDescent="0.2">
      <c r="C187" s="11" t="s">
        <v>1238</v>
      </c>
      <c r="D187" s="38"/>
      <c r="E187" s="38"/>
      <c r="F187" s="38"/>
      <c r="G187" s="38" t="str">
        <f>CONCATENATE(Source!DM69,Source!FU69, "=", Source!FY69, "%")</f>
        <v>*0,85=46,75%</v>
      </c>
      <c r="H187" s="38" t="str">
        <f>CONCATENATE(Source!AU69)</f>
        <v>47</v>
      </c>
    </row>
    <row r="188" spans="1:28" x14ac:dyDescent="0.2">
      <c r="C188" s="11" t="s">
        <v>1239</v>
      </c>
      <c r="D188" s="38"/>
      <c r="E188" s="38"/>
      <c r="F188" s="38"/>
      <c r="G188" s="62">
        <f>((Source!AF69+Source!AE69)*Source!FX69/100)+((Source!AF69+Source!AE69)*Source!FY69/100)+Source!AB69</f>
        <v>176.66493125</v>
      </c>
      <c r="H188" s="63">
        <f>Source!O69+Source!X69+Source!Y69</f>
        <v>2457.71</v>
      </c>
    </row>
    <row r="189" spans="1:28" ht="14.25" x14ac:dyDescent="0.2">
      <c r="A189" s="51">
        <v>22</v>
      </c>
      <c r="B189" s="51" t="str">
        <f>Source!E71</f>
        <v>10,1</v>
      </c>
      <c r="C189" s="51" t="str">
        <f>Source!G71</f>
        <v>Грунтовка</v>
      </c>
      <c r="D189" s="51" t="str">
        <f>Source!F71</f>
        <v>14.4.01.21</v>
      </c>
      <c r="E189" s="34" t="str">
        <f>Source!H71</f>
        <v>т</v>
      </c>
      <c r="F189" s="14">
        <f>Source!I71</f>
        <v>2.7071000000000001E-2</v>
      </c>
      <c r="G189" s="25">
        <f>Source!AB71</f>
        <v>0</v>
      </c>
      <c r="H189" s="26">
        <f>Source!O71</f>
        <v>0</v>
      </c>
      <c r="T189">
        <f>Source!O71+Source!X71+Source!Y71</f>
        <v>0</v>
      </c>
      <c r="U189">
        <f>Source!P71</f>
        <v>0</v>
      </c>
      <c r="V189">
        <f>Source!S71</f>
        <v>0</v>
      </c>
      <c r="W189">
        <f>Source!Q71</f>
        <v>0</v>
      </c>
      <c r="X189">
        <f>Source!R71</f>
        <v>0</v>
      </c>
      <c r="Y189">
        <f>Source!U71</f>
        <v>0</v>
      </c>
      <c r="Z189">
        <f>Source!V71</f>
        <v>0</v>
      </c>
      <c r="AA189">
        <f>Source!X71</f>
        <v>0</v>
      </c>
      <c r="AB189">
        <f>Source!Y71</f>
        <v>0</v>
      </c>
    </row>
    <row r="190" spans="1:28" ht="14.25" x14ac:dyDescent="0.2">
      <c r="C190" s="27" t="s">
        <v>1233</v>
      </c>
      <c r="D190" s="27">
        <f>Source!BC71</f>
        <v>6.66</v>
      </c>
      <c r="F190" s="14"/>
      <c r="G190" s="14"/>
      <c r="H190" s="14"/>
    </row>
    <row r="191" spans="1:28" ht="28.5" x14ac:dyDescent="0.2">
      <c r="A191" s="51">
        <v>23</v>
      </c>
      <c r="B191" s="51" t="str">
        <f>Source!E73</f>
        <v>10,2</v>
      </c>
      <c r="C191" s="51" t="str">
        <f>Source!G73</f>
        <v>Грунтовка: «Бетоконтакт», КНАУФ</v>
      </c>
      <c r="D191" s="51" t="str">
        <f>Source!F73</f>
        <v>14.3.01.01-0001</v>
      </c>
      <c r="E191" s="34" t="str">
        <f>Source!H73</f>
        <v>кг</v>
      </c>
      <c r="F191" s="14">
        <f>Source!I73</f>
        <v>27.070999999999998</v>
      </c>
      <c r="G191" s="25">
        <f>Source!AB73</f>
        <v>15.09</v>
      </c>
      <c r="H191" s="26">
        <f>Source!O73</f>
        <v>2720.62</v>
      </c>
      <c r="T191">
        <f>Source!O73+Source!X73+Source!Y73</f>
        <v>2720.62</v>
      </c>
      <c r="U191">
        <f>Source!P73</f>
        <v>2720.62</v>
      </c>
      <c r="V191">
        <f>Source!S73</f>
        <v>0</v>
      </c>
      <c r="W191">
        <f>Source!Q73</f>
        <v>0</v>
      </c>
      <c r="X191">
        <f>Source!R73</f>
        <v>0</v>
      </c>
      <c r="Y191">
        <f>Source!U73</f>
        <v>0</v>
      </c>
      <c r="Z191">
        <f>Source!V73</f>
        <v>0</v>
      </c>
      <c r="AA191">
        <f>Source!X73</f>
        <v>0</v>
      </c>
      <c r="AB191">
        <f>Source!Y73</f>
        <v>0</v>
      </c>
    </row>
    <row r="192" spans="1:28" ht="14.25" x14ac:dyDescent="0.2">
      <c r="C192" s="27" t="s">
        <v>1233</v>
      </c>
      <c r="D192" s="27">
        <f>Source!BC73</f>
        <v>6.66</v>
      </c>
      <c r="F192" s="14"/>
      <c r="G192" s="14"/>
      <c r="H192" s="14"/>
    </row>
    <row r="193" spans="1:28" ht="57" x14ac:dyDescent="0.2">
      <c r="A193" s="51">
        <v>24</v>
      </c>
      <c r="B193" s="51" t="str">
        <f>Source!E75</f>
        <v>11</v>
      </c>
      <c r="C193" s="51" t="str">
        <f>Source!G75</f>
        <v>Штукатурка поверхностей внутри здания цементно-известковым или цементным раствором по камню и бетону улучшенная стен</v>
      </c>
      <c r="D193" s="51" t="str">
        <f>Source!F75</f>
        <v>15-02-016-03</v>
      </c>
      <c r="E193" s="34" t="str">
        <f>Source!H75</f>
        <v>100 м2</v>
      </c>
      <c r="F193" s="14">
        <f>Source!I75</f>
        <v>2.0823999999999998</v>
      </c>
      <c r="G193" s="25">
        <f>Source!AB75</f>
        <v>2187.56</v>
      </c>
      <c r="H193" s="26">
        <f>Source!O75</f>
        <v>30338.79</v>
      </c>
      <c r="T193">
        <f>Source!O75+Source!X75+Source!Y75</f>
        <v>50087.810000000005</v>
      </c>
      <c r="U193">
        <f>Source!P75</f>
        <v>15677.27</v>
      </c>
      <c r="V193">
        <f>Source!S75</f>
        <v>12869.33</v>
      </c>
      <c r="W193">
        <f>Source!Q75</f>
        <v>1792.19</v>
      </c>
      <c r="X193">
        <f>Source!R75</f>
        <v>1038.43</v>
      </c>
      <c r="Y193">
        <f>Source!U75</f>
        <v>205.56619839999996</v>
      </c>
      <c r="Z193">
        <f>Source!V75</f>
        <v>16.372869999999999</v>
      </c>
      <c r="AA193">
        <f>Source!X75</f>
        <v>13212.37</v>
      </c>
      <c r="AB193">
        <f>Source!Y75</f>
        <v>6536.65</v>
      </c>
    </row>
    <row r="194" spans="1:28" ht="14.25" x14ac:dyDescent="0.2">
      <c r="C194" s="27" t="str">
        <f>"Объем: "&amp;Source!I75&amp;"=208,24/"&amp;"100"</f>
        <v>Объем: 2,0824=208,24/100</v>
      </c>
      <c r="F194" s="14"/>
      <c r="G194" s="14"/>
      <c r="H194" s="14"/>
    </row>
    <row r="195" spans="1:28" x14ac:dyDescent="0.2">
      <c r="C195" s="27" t="s">
        <v>1231</v>
      </c>
      <c r="D195" s="27">
        <f>Source!BA75</f>
        <v>6.66</v>
      </c>
    </row>
    <row r="196" spans="1:28" x14ac:dyDescent="0.2">
      <c r="C196" s="27" t="s">
        <v>1232</v>
      </c>
      <c r="D196" s="27">
        <f>Source!BB75</f>
        <v>6.66</v>
      </c>
    </row>
    <row r="197" spans="1:28" x14ac:dyDescent="0.2">
      <c r="C197" s="27" t="s">
        <v>1233</v>
      </c>
      <c r="D197" s="27">
        <f>Source!BC75</f>
        <v>6.66</v>
      </c>
    </row>
    <row r="198" spans="1:28" x14ac:dyDescent="0.2">
      <c r="C198" s="27" t="s">
        <v>1234</v>
      </c>
      <c r="D198" s="27">
        <f>Source!BS75</f>
        <v>6.66</v>
      </c>
    </row>
    <row r="199" spans="1:28" x14ac:dyDescent="0.2">
      <c r="C199" s="27" t="s">
        <v>1241</v>
      </c>
      <c r="D199" s="108" t="s">
        <v>55</v>
      </c>
      <c r="E199" s="108"/>
      <c r="F199" s="108"/>
      <c r="G199" s="108"/>
      <c r="H199" s="108"/>
    </row>
    <row r="200" spans="1:28" x14ac:dyDescent="0.2">
      <c r="C200" s="27" t="s">
        <v>1242</v>
      </c>
      <c r="D200" s="108" t="s">
        <v>55</v>
      </c>
      <c r="E200" s="108"/>
      <c r="F200" s="108"/>
      <c r="G200" s="108"/>
      <c r="H200" s="108"/>
    </row>
    <row r="201" spans="1:28" x14ac:dyDescent="0.2">
      <c r="C201" s="27" t="s">
        <v>1243</v>
      </c>
      <c r="D201" s="108" t="s">
        <v>56</v>
      </c>
      <c r="E201" s="108"/>
      <c r="F201" s="108"/>
      <c r="G201" s="108"/>
      <c r="H201" s="108"/>
    </row>
    <row r="202" spans="1:28" x14ac:dyDescent="0.2">
      <c r="C202" s="27" t="s">
        <v>1244</v>
      </c>
      <c r="D202" s="108" t="s">
        <v>56</v>
      </c>
      <c r="E202" s="108"/>
      <c r="F202" s="108"/>
      <c r="G202" s="108"/>
      <c r="H202" s="108"/>
    </row>
    <row r="203" spans="1:28" x14ac:dyDescent="0.2">
      <c r="C203" s="27" t="s">
        <v>1245</v>
      </c>
      <c r="D203" s="108" t="s">
        <v>55</v>
      </c>
      <c r="E203" s="108"/>
      <c r="F203" s="108"/>
      <c r="G203" s="108"/>
      <c r="H203" s="108"/>
    </row>
    <row r="204" spans="1:28" x14ac:dyDescent="0.2">
      <c r="C204" s="11" t="s">
        <v>1235</v>
      </c>
      <c r="D204" s="38"/>
      <c r="E204" s="38"/>
      <c r="F204" s="38">
        <f>Source!BZ75</f>
        <v>105</v>
      </c>
      <c r="G204" s="62">
        <f>(Source!AF75+Source!AE75)*Source!FX75/100</f>
        <v>947.65544999999997</v>
      </c>
      <c r="H204" s="63">
        <f>Source!X75</f>
        <v>13212.37</v>
      </c>
    </row>
    <row r="205" spans="1:28" x14ac:dyDescent="0.2">
      <c r="C205" s="11" t="s">
        <v>1236</v>
      </c>
      <c r="D205" s="38"/>
      <c r="E205" s="38"/>
      <c r="F205" s="38"/>
      <c r="G205" s="38" t="str">
        <f>CONCATENATE(Source!DL75,Source!FT75, "=", Source!FX75, "%")</f>
        <v>*0,9=94,5%</v>
      </c>
      <c r="H205" s="38" t="str">
        <f>CONCATENATE(Source!AT75)</f>
        <v>95</v>
      </c>
    </row>
    <row r="206" spans="1:28" x14ac:dyDescent="0.2">
      <c r="C206" s="11" t="s">
        <v>1237</v>
      </c>
      <c r="D206" s="38"/>
      <c r="E206" s="38"/>
      <c r="F206" s="38">
        <f>Source!CA75</f>
        <v>55</v>
      </c>
      <c r="G206" s="62">
        <f>(Source!AF75+Source!AE75)*Source!FY75/100</f>
        <v>468.81367499999999</v>
      </c>
      <c r="H206" s="63">
        <f>Source!Y75</f>
        <v>6536.65</v>
      </c>
    </row>
    <row r="207" spans="1:28" x14ac:dyDescent="0.2">
      <c r="C207" s="11" t="s">
        <v>1238</v>
      </c>
      <c r="D207" s="38"/>
      <c r="E207" s="38"/>
      <c r="F207" s="38"/>
      <c r="G207" s="38" t="str">
        <f>CONCATENATE(Source!DM75,Source!FU75, "=", Source!FY75, "%")</f>
        <v>*0,85=46,75%</v>
      </c>
      <c r="H207" s="38" t="str">
        <f>CONCATENATE(Source!AU75)</f>
        <v>47</v>
      </c>
    </row>
    <row r="208" spans="1:28" x14ac:dyDescent="0.2">
      <c r="C208" s="11" t="s">
        <v>1239</v>
      </c>
      <c r="D208" s="38"/>
      <c r="E208" s="38"/>
      <c r="F208" s="38"/>
      <c r="G208" s="62">
        <f>((Source!AF75+Source!AE75)*Source!FX75/100)+((Source!AF75+Source!AE75)*Source!FY75/100)+Source!AB75</f>
        <v>3604.029125</v>
      </c>
      <c r="H208" s="63">
        <f>Source!O75+Source!X75+Source!Y75</f>
        <v>50087.810000000005</v>
      </c>
    </row>
    <row r="209" spans="1:28" ht="42.75" x14ac:dyDescent="0.2">
      <c r="A209" s="51">
        <v>25</v>
      </c>
      <c r="B209" s="51" t="str">
        <f>Source!E77</f>
        <v>12</v>
      </c>
      <c r="C209" s="51" t="str">
        <f>Source!G77</f>
        <v>Оклейка обоями стен по монолитной штукатурке и бетону простыми и средней плотности</v>
      </c>
      <c r="D209" s="51" t="str">
        <f>Source!F77</f>
        <v>15-06-001-01</v>
      </c>
      <c r="E209" s="34" t="str">
        <f>Source!H77</f>
        <v>100 м2</v>
      </c>
      <c r="F209" s="14">
        <f>Source!I77</f>
        <v>2.0823999999999998</v>
      </c>
      <c r="G209" s="25">
        <f>Source!AB77</f>
        <v>464.80650000000003</v>
      </c>
      <c r="H209" s="26">
        <f>Source!O77</f>
        <v>6446.3</v>
      </c>
      <c r="T209">
        <f>Source!O77+Source!X77+Source!Y77</f>
        <v>13200.82</v>
      </c>
      <c r="U209">
        <f>Source!P77</f>
        <v>1677.29</v>
      </c>
      <c r="V209">
        <f>Source!S77</f>
        <v>4752.1899999999996</v>
      </c>
      <c r="W209">
        <f>Source!Q77</f>
        <v>16.82</v>
      </c>
      <c r="X209">
        <f>Source!R77</f>
        <v>4.51</v>
      </c>
      <c r="Y209">
        <f>Source!U77</f>
        <v>80.535778800000003</v>
      </c>
      <c r="Z209">
        <f>Source!V77</f>
        <v>5.2059999999999995E-2</v>
      </c>
      <c r="AA209">
        <f>Source!X77</f>
        <v>4518.87</v>
      </c>
      <c r="AB209">
        <f>Source!Y77</f>
        <v>2235.65</v>
      </c>
    </row>
    <row r="210" spans="1:28" ht="14.25" x14ac:dyDescent="0.2">
      <c r="C210" s="27" t="str">
        <f>"Объем: "&amp;Source!I77&amp;"=208,24/"&amp;"100"</f>
        <v>Объем: 2,0824=208,24/100</v>
      </c>
      <c r="F210" s="14"/>
      <c r="G210" s="14"/>
      <c r="H210" s="14"/>
    </row>
    <row r="211" spans="1:28" x14ac:dyDescent="0.2">
      <c r="C211" s="27" t="s">
        <v>1231</v>
      </c>
      <c r="D211" s="27">
        <f>Source!BA77</f>
        <v>6.66</v>
      </c>
    </row>
    <row r="212" spans="1:28" x14ac:dyDescent="0.2">
      <c r="C212" s="27" t="s">
        <v>1232</v>
      </c>
      <c r="D212" s="27">
        <f>Source!BB77</f>
        <v>6.66</v>
      </c>
    </row>
    <row r="213" spans="1:28" x14ac:dyDescent="0.2">
      <c r="C213" s="27" t="s">
        <v>1233</v>
      </c>
      <c r="D213" s="27">
        <f>Source!BC77</f>
        <v>6.66</v>
      </c>
    </row>
    <row r="214" spans="1:28" x14ac:dyDescent="0.2">
      <c r="C214" s="27" t="s">
        <v>1234</v>
      </c>
      <c r="D214" s="27">
        <f>Source!BS77</f>
        <v>6.66</v>
      </c>
    </row>
    <row r="215" spans="1:28" x14ac:dyDescent="0.2">
      <c r="C215" s="27" t="s">
        <v>1241</v>
      </c>
      <c r="D215" s="108" t="s">
        <v>55</v>
      </c>
      <c r="E215" s="108"/>
      <c r="F215" s="108"/>
      <c r="G215" s="108"/>
      <c r="H215" s="108"/>
    </row>
    <row r="216" spans="1:28" x14ac:dyDescent="0.2">
      <c r="C216" s="27" t="s">
        <v>1242</v>
      </c>
      <c r="D216" s="108" t="s">
        <v>55</v>
      </c>
      <c r="E216" s="108"/>
      <c r="F216" s="108"/>
      <c r="G216" s="108"/>
      <c r="H216" s="108"/>
    </row>
    <row r="217" spans="1:28" x14ac:dyDescent="0.2">
      <c r="C217" s="27" t="s">
        <v>1243</v>
      </c>
      <c r="D217" s="108" t="s">
        <v>56</v>
      </c>
      <c r="E217" s="108"/>
      <c r="F217" s="108"/>
      <c r="G217" s="108"/>
      <c r="H217" s="108"/>
    </row>
    <row r="218" spans="1:28" x14ac:dyDescent="0.2">
      <c r="C218" s="27" t="s">
        <v>1244</v>
      </c>
      <c r="D218" s="108" t="s">
        <v>56</v>
      </c>
      <c r="E218" s="108"/>
      <c r="F218" s="108"/>
      <c r="G218" s="108"/>
      <c r="H218" s="108"/>
    </row>
    <row r="219" spans="1:28" x14ac:dyDescent="0.2">
      <c r="C219" s="27" t="s">
        <v>1245</v>
      </c>
      <c r="D219" s="108" t="s">
        <v>55</v>
      </c>
      <c r="E219" s="108"/>
      <c r="F219" s="108"/>
      <c r="G219" s="108"/>
      <c r="H219" s="108"/>
    </row>
    <row r="220" spans="1:28" x14ac:dyDescent="0.2">
      <c r="C220" s="11" t="s">
        <v>1235</v>
      </c>
      <c r="D220" s="38"/>
      <c r="E220" s="38"/>
      <c r="F220" s="38">
        <f>Source!BZ77</f>
        <v>105</v>
      </c>
      <c r="G220" s="62">
        <f>(Source!AF77+Source!AE77)*Source!FX77/100</f>
        <v>324.11515499999996</v>
      </c>
      <c r="H220" s="63">
        <f>Source!X77</f>
        <v>4518.87</v>
      </c>
    </row>
    <row r="221" spans="1:28" x14ac:dyDescent="0.2">
      <c r="C221" s="11" t="s">
        <v>1236</v>
      </c>
      <c r="D221" s="38"/>
      <c r="E221" s="38"/>
      <c r="F221" s="38"/>
      <c r="G221" s="38" t="str">
        <f>CONCATENATE(Source!DL77,Source!FT77, "=", Source!FX77, "%")</f>
        <v>*0,9=94,5%</v>
      </c>
      <c r="H221" s="38" t="str">
        <f>CONCATENATE(Source!AT77)</f>
        <v>95</v>
      </c>
    </row>
    <row r="222" spans="1:28" x14ac:dyDescent="0.2">
      <c r="C222" s="11" t="s">
        <v>1237</v>
      </c>
      <c r="D222" s="38"/>
      <c r="E222" s="38"/>
      <c r="F222" s="38">
        <f>Source!CA77</f>
        <v>55</v>
      </c>
      <c r="G222" s="62">
        <f>(Source!AF77+Source!AE77)*Source!FY77/100</f>
        <v>160.3426825</v>
      </c>
      <c r="H222" s="63">
        <f>Source!Y77</f>
        <v>2235.65</v>
      </c>
    </row>
    <row r="223" spans="1:28" x14ac:dyDescent="0.2">
      <c r="C223" s="11" t="s">
        <v>1238</v>
      </c>
      <c r="D223" s="38"/>
      <c r="E223" s="38"/>
      <c r="F223" s="38"/>
      <c r="G223" s="38" t="str">
        <f>CONCATENATE(Source!DM77,Source!FU77, "=", Source!FY77, "%")</f>
        <v>*0,85=46,75%</v>
      </c>
      <c r="H223" s="38" t="str">
        <f>CONCATENATE(Source!AU77)</f>
        <v>47</v>
      </c>
    </row>
    <row r="224" spans="1:28" x14ac:dyDescent="0.2">
      <c r="C224" s="11" t="s">
        <v>1239</v>
      </c>
      <c r="D224" s="38"/>
      <c r="E224" s="38"/>
      <c r="F224" s="38"/>
      <c r="G224" s="62">
        <f>((Source!AF77+Source!AE77)*Source!FX77/100)+((Source!AF77+Source!AE77)*Source!FY77/100)+Source!AB77</f>
        <v>949.26433750000001</v>
      </c>
      <c r="H224" s="63">
        <f>Source!O77+Source!X77+Source!Y77</f>
        <v>13200.82</v>
      </c>
    </row>
    <row r="225" spans="1:28" ht="14.25" x14ac:dyDescent="0.2">
      <c r="A225" s="51">
        <v>26</v>
      </c>
      <c r="B225" s="51" t="str">
        <f>Source!E79</f>
        <v>12,1</v>
      </c>
      <c r="C225" s="51" t="str">
        <f>Source!G79</f>
        <v>Обои</v>
      </c>
      <c r="D225" s="51" t="str">
        <f>Source!F79</f>
        <v>01.6.02.01</v>
      </c>
      <c r="E225" s="34" t="str">
        <f>Source!H79</f>
        <v>100 м2</v>
      </c>
      <c r="F225" s="14">
        <f>Source!I79</f>
        <v>2.3531119999999999</v>
      </c>
      <c r="G225" s="25">
        <f>Source!AB79</f>
        <v>0</v>
      </c>
      <c r="H225" s="26">
        <f>Source!O79</f>
        <v>0</v>
      </c>
      <c r="T225">
        <f>Source!O79+Source!X79+Source!Y79</f>
        <v>0</v>
      </c>
      <c r="U225">
        <f>Source!P79</f>
        <v>0</v>
      </c>
      <c r="V225">
        <f>Source!S79</f>
        <v>0</v>
      </c>
      <c r="W225">
        <f>Source!Q79</f>
        <v>0</v>
      </c>
      <c r="X225">
        <f>Source!R79</f>
        <v>0</v>
      </c>
      <c r="Y225">
        <f>Source!U79</f>
        <v>0</v>
      </c>
      <c r="Z225">
        <f>Source!V79</f>
        <v>0</v>
      </c>
      <c r="AA225">
        <f>Source!X79</f>
        <v>0</v>
      </c>
      <c r="AB225">
        <f>Source!Y79</f>
        <v>0</v>
      </c>
    </row>
    <row r="226" spans="1:28" ht="14.25" x14ac:dyDescent="0.2">
      <c r="C226" s="27" t="s">
        <v>1233</v>
      </c>
      <c r="D226" s="27">
        <f>Source!BC79</f>
        <v>6.66</v>
      </c>
      <c r="F226" s="14"/>
      <c r="G226" s="14"/>
      <c r="H226" s="14"/>
    </row>
    <row r="227" spans="1:28" ht="28.5" x14ac:dyDescent="0.2">
      <c r="A227" s="51">
        <v>27</v>
      </c>
      <c r="B227" s="51" t="str">
        <f>Source!E81</f>
        <v>12,2</v>
      </c>
      <c r="C227" s="51" t="str">
        <f>Source!G81</f>
        <v>Обои виниловые моющиеся BG</v>
      </c>
      <c r="D227" s="51" t="str">
        <f>Source!F81</f>
        <v>01.6.02.01-0011</v>
      </c>
      <c r="E227" s="34" t="str">
        <f>Source!H81</f>
        <v>10 м2</v>
      </c>
      <c r="F227" s="14">
        <f>Source!I81</f>
        <v>0.2353112</v>
      </c>
      <c r="G227" s="25">
        <f>Source!AB81</f>
        <v>214.4</v>
      </c>
      <c r="H227" s="26">
        <f>Source!O81</f>
        <v>336</v>
      </c>
      <c r="T227">
        <f>Source!O81+Source!X81+Source!Y81</f>
        <v>336</v>
      </c>
      <c r="U227">
        <f>Source!P81</f>
        <v>336</v>
      </c>
      <c r="V227">
        <f>Source!S81</f>
        <v>0</v>
      </c>
      <c r="W227">
        <f>Source!Q81</f>
        <v>0</v>
      </c>
      <c r="X227">
        <f>Source!R81</f>
        <v>0</v>
      </c>
      <c r="Y227">
        <f>Source!U81</f>
        <v>0</v>
      </c>
      <c r="Z227">
        <f>Source!V81</f>
        <v>0</v>
      </c>
      <c r="AA227">
        <f>Source!X81</f>
        <v>0</v>
      </c>
      <c r="AB227">
        <f>Source!Y81</f>
        <v>0</v>
      </c>
    </row>
    <row r="228" spans="1:28" ht="14.25" x14ac:dyDescent="0.2">
      <c r="C228" s="27" t="s">
        <v>1233</v>
      </c>
      <c r="D228" s="27">
        <f>Source!BC81</f>
        <v>6.66</v>
      </c>
      <c r="F228" s="14"/>
      <c r="G228" s="14"/>
      <c r="H228" s="14"/>
    </row>
    <row r="229" spans="1:28" ht="28.5" x14ac:dyDescent="0.2">
      <c r="A229" s="51">
        <v>28</v>
      </c>
      <c r="B229" s="51" t="str">
        <f>Source!E83</f>
        <v>12,3</v>
      </c>
      <c r="C229" s="51" t="str">
        <f>Source!G83</f>
        <v>Полотно холстопрошивное стекловолокнистое ХПС-Т-5</v>
      </c>
      <c r="D229" s="51" t="str">
        <f>Source!F83</f>
        <v>01.7.12.16-0071</v>
      </c>
      <c r="E229" s="34" t="str">
        <f>Source!H83</f>
        <v>10 м2</v>
      </c>
      <c r="F229" s="14">
        <f>Source!I83</f>
        <v>0.2353112</v>
      </c>
      <c r="G229" s="25">
        <f>Source!AB83</f>
        <v>65.599999999999994</v>
      </c>
      <c r="H229" s="26">
        <f>Source!O83</f>
        <v>102.81</v>
      </c>
      <c r="T229">
        <f>Source!O83+Source!X83+Source!Y83</f>
        <v>102.81</v>
      </c>
      <c r="U229">
        <f>Source!P83</f>
        <v>102.81</v>
      </c>
      <c r="V229">
        <f>Source!S83</f>
        <v>0</v>
      </c>
      <c r="W229">
        <f>Source!Q83</f>
        <v>0</v>
      </c>
      <c r="X229">
        <f>Source!R83</f>
        <v>0</v>
      </c>
      <c r="Y229">
        <f>Source!U83</f>
        <v>0</v>
      </c>
      <c r="Z229">
        <f>Source!V83</f>
        <v>0</v>
      </c>
      <c r="AA229">
        <f>Source!X83</f>
        <v>0</v>
      </c>
      <c r="AB229">
        <f>Source!Y83</f>
        <v>0</v>
      </c>
    </row>
    <row r="230" spans="1:28" ht="14.25" x14ac:dyDescent="0.2">
      <c r="C230" s="27" t="s">
        <v>1233</v>
      </c>
      <c r="D230" s="27">
        <f>Source!BC83</f>
        <v>6.66</v>
      </c>
      <c r="F230" s="14"/>
      <c r="G230" s="14"/>
      <c r="H230" s="14"/>
    </row>
    <row r="231" spans="1:28" ht="28.5" x14ac:dyDescent="0.2">
      <c r="A231" s="51">
        <v>29</v>
      </c>
      <c r="B231" s="51" t="str">
        <f>Source!E85</f>
        <v>13</v>
      </c>
      <c r="C231" s="51" t="str">
        <f>Source!G85</f>
        <v>Вторая окраска стен, оклееных стеклообоями, красками</v>
      </c>
      <c r="D231" s="51" t="str">
        <f>Source!F85</f>
        <v>15-06-004-01</v>
      </c>
      <c r="E231" s="34" t="str">
        <f>Source!H85</f>
        <v>100 м2</v>
      </c>
      <c r="F231" s="14">
        <f>Source!I85</f>
        <v>2.0823999999999998</v>
      </c>
      <c r="G231" s="25">
        <f>Source!AB85</f>
        <v>80.62</v>
      </c>
      <c r="H231" s="26">
        <f>Source!O85</f>
        <v>1118.0999999999999</v>
      </c>
      <c r="T231">
        <f>Source!O85+Source!X85+Source!Y85</f>
        <v>2705.8100000000004</v>
      </c>
      <c r="U231">
        <f>Source!P85</f>
        <v>0</v>
      </c>
      <c r="V231">
        <f>Source!S85</f>
        <v>1118.0999999999999</v>
      </c>
      <c r="W231">
        <f>Source!Q85</f>
        <v>0</v>
      </c>
      <c r="X231">
        <f>Source!R85</f>
        <v>0</v>
      </c>
      <c r="Y231">
        <f>Source!U85</f>
        <v>17.450512</v>
      </c>
      <c r="Z231">
        <f>Source!V85</f>
        <v>0</v>
      </c>
      <c r="AA231">
        <f>Source!X85</f>
        <v>1062.2</v>
      </c>
      <c r="AB231">
        <f>Source!Y85</f>
        <v>525.51</v>
      </c>
    </row>
    <row r="232" spans="1:28" ht="14.25" x14ac:dyDescent="0.2">
      <c r="C232" s="27" t="str">
        <f>"Объем: "&amp;Source!I85&amp;"=208,24/"&amp;"100"</f>
        <v>Объем: 2,0824=208,24/100</v>
      </c>
      <c r="F232" s="14"/>
      <c r="G232" s="14"/>
      <c r="H232" s="14"/>
    </row>
    <row r="233" spans="1:28" x14ac:dyDescent="0.2">
      <c r="C233" s="27" t="s">
        <v>1231</v>
      </c>
      <c r="D233" s="27">
        <f>Source!BA85</f>
        <v>6.66</v>
      </c>
    </row>
    <row r="234" spans="1:28" x14ac:dyDescent="0.2">
      <c r="C234" s="27" t="s">
        <v>1232</v>
      </c>
      <c r="D234" s="27">
        <f>Source!BB85</f>
        <v>6.66</v>
      </c>
    </row>
    <row r="235" spans="1:28" x14ac:dyDescent="0.2">
      <c r="C235" s="27" t="s">
        <v>1233</v>
      </c>
      <c r="D235" s="27">
        <f>Source!BC85</f>
        <v>6.66</v>
      </c>
    </row>
    <row r="236" spans="1:28" x14ac:dyDescent="0.2">
      <c r="C236" s="27" t="s">
        <v>1234</v>
      </c>
      <c r="D236" s="27">
        <f>Source!BS85</f>
        <v>6.66</v>
      </c>
    </row>
    <row r="237" spans="1:28" x14ac:dyDescent="0.2">
      <c r="C237" s="11" t="s">
        <v>1235</v>
      </c>
      <c r="D237" s="38"/>
      <c r="E237" s="38"/>
      <c r="F237" s="38">
        <f>Source!BZ85</f>
        <v>105</v>
      </c>
      <c r="G237" s="62">
        <f>(Source!AF85+Source!AE85)*Source!FX85/100</f>
        <v>76.185900000000004</v>
      </c>
      <c r="H237" s="63">
        <f>Source!X85</f>
        <v>1062.2</v>
      </c>
    </row>
    <row r="238" spans="1:28" x14ac:dyDescent="0.2">
      <c r="C238" s="11" t="s">
        <v>1236</v>
      </c>
      <c r="D238" s="38"/>
      <c r="E238" s="38"/>
      <c r="F238" s="38"/>
      <c r="G238" s="38" t="str">
        <f>CONCATENATE(Source!DL85,Source!FT85, "=", Source!FX85, "%")</f>
        <v>*0,9=94,5%</v>
      </c>
      <c r="H238" s="38" t="str">
        <f>CONCATENATE(Source!AT85)</f>
        <v>95</v>
      </c>
    </row>
    <row r="239" spans="1:28" x14ac:dyDescent="0.2">
      <c r="C239" s="11" t="s">
        <v>1237</v>
      </c>
      <c r="D239" s="38"/>
      <c r="E239" s="38"/>
      <c r="F239" s="38">
        <f>Source!CA85</f>
        <v>55</v>
      </c>
      <c r="G239" s="62">
        <f>(Source!AF85+Source!AE85)*Source!FY85/100</f>
        <v>37.68985</v>
      </c>
      <c r="H239" s="63">
        <f>Source!Y85</f>
        <v>525.51</v>
      </c>
    </row>
    <row r="240" spans="1:28" x14ac:dyDescent="0.2">
      <c r="C240" s="11" t="s">
        <v>1238</v>
      </c>
      <c r="D240" s="38"/>
      <c r="E240" s="38"/>
      <c r="F240" s="38"/>
      <c r="G240" s="38" t="str">
        <f>CONCATENATE(Source!DM85,Source!FU85, "=", Source!FY85, "%")</f>
        <v>*0,85=46,75%</v>
      </c>
      <c r="H240" s="38" t="str">
        <f>CONCATENATE(Source!AU85)</f>
        <v>47</v>
      </c>
    </row>
    <row r="241" spans="1:28" x14ac:dyDescent="0.2">
      <c r="C241" s="11" t="s">
        <v>1239</v>
      </c>
      <c r="D241" s="38"/>
      <c r="E241" s="38"/>
      <c r="F241" s="38"/>
      <c r="G241" s="62">
        <f>((Source!AF85+Source!AE85)*Source!FX85/100)+((Source!AF85+Source!AE85)*Source!FY85/100)+Source!AB85</f>
        <v>194.49575000000002</v>
      </c>
      <c r="H241" s="63">
        <f>Source!O85+Source!X85+Source!Y85</f>
        <v>2705.8100000000004</v>
      </c>
    </row>
    <row r="242" spans="1:28" ht="14.25" x14ac:dyDescent="0.2">
      <c r="A242" s="51">
        <v>30</v>
      </c>
      <c r="B242" s="51" t="str">
        <f>Source!E87</f>
        <v>13,1</v>
      </c>
      <c r="C242" s="51" t="str">
        <f>Source!G87</f>
        <v>Краска</v>
      </c>
      <c r="D242" s="51" t="str">
        <f>Source!F87</f>
        <v>14.4.02.09</v>
      </c>
      <c r="E242" s="34" t="str">
        <f>Source!H87</f>
        <v>т</v>
      </c>
      <c r="F242" s="14">
        <f>Source!I87</f>
        <v>3.3318E-2</v>
      </c>
      <c r="G242" s="25">
        <f>Source!AB87</f>
        <v>0</v>
      </c>
      <c r="H242" s="26">
        <f>Source!O87</f>
        <v>0</v>
      </c>
      <c r="T242">
        <f>Source!O87+Source!X87+Source!Y87</f>
        <v>0</v>
      </c>
      <c r="U242">
        <f>Source!P87</f>
        <v>0</v>
      </c>
      <c r="V242">
        <f>Source!S87</f>
        <v>0</v>
      </c>
      <c r="W242">
        <f>Source!Q87</f>
        <v>0</v>
      </c>
      <c r="X242">
        <f>Source!R87</f>
        <v>0</v>
      </c>
      <c r="Y242">
        <f>Source!U87</f>
        <v>0</v>
      </c>
      <c r="Z242">
        <f>Source!V87</f>
        <v>0</v>
      </c>
      <c r="AA242">
        <f>Source!X87</f>
        <v>0</v>
      </c>
      <c r="AB242">
        <f>Source!Y87</f>
        <v>0</v>
      </c>
    </row>
    <row r="243" spans="1:28" ht="14.25" x14ac:dyDescent="0.2">
      <c r="C243" s="27" t="s">
        <v>1233</v>
      </c>
      <c r="D243" s="27">
        <f>Source!BC87</f>
        <v>6.66</v>
      </c>
      <c r="F243" s="14"/>
      <c r="G243" s="14"/>
      <c r="H243" s="14"/>
    </row>
    <row r="244" spans="1:28" ht="28.5" x14ac:dyDescent="0.2">
      <c r="A244" s="51">
        <v>31</v>
      </c>
      <c r="B244" s="51" t="str">
        <f>Source!E89</f>
        <v>13,2</v>
      </c>
      <c r="C244" s="51" t="str">
        <f>Source!G89</f>
        <v>Краска водоэмульсионная для внутренних работ ВАК-15</v>
      </c>
      <c r="D244" s="51" t="str">
        <f>Source!F89</f>
        <v>14.3.02.01-0223</v>
      </c>
      <c r="E244" s="34" t="str">
        <f>Source!H89</f>
        <v>т</v>
      </c>
      <c r="F244" s="14">
        <f>Source!I89</f>
        <v>3.3318E-2</v>
      </c>
      <c r="G244" s="25">
        <f>Source!AB89</f>
        <v>19973.669999999998</v>
      </c>
      <c r="H244" s="26">
        <f>Source!O89</f>
        <v>4432.12</v>
      </c>
      <c r="T244">
        <f>Source!O89+Source!X89+Source!Y89</f>
        <v>4432.12</v>
      </c>
      <c r="U244">
        <f>Source!P89</f>
        <v>4432.12</v>
      </c>
      <c r="V244">
        <f>Source!S89</f>
        <v>0</v>
      </c>
      <c r="W244">
        <f>Source!Q89</f>
        <v>0</v>
      </c>
      <c r="X244">
        <f>Source!R89</f>
        <v>0</v>
      </c>
      <c r="Y244">
        <f>Source!U89</f>
        <v>0</v>
      </c>
      <c r="Z244">
        <f>Source!V89</f>
        <v>0</v>
      </c>
      <c r="AA244">
        <f>Source!X89</f>
        <v>0</v>
      </c>
      <c r="AB244">
        <f>Source!Y89</f>
        <v>0</v>
      </c>
    </row>
    <row r="245" spans="1:28" ht="14.25" x14ac:dyDescent="0.2">
      <c r="C245" s="27" t="s">
        <v>1233</v>
      </c>
      <c r="D245" s="27">
        <f>Source!BC89</f>
        <v>6.66</v>
      </c>
      <c r="F245" s="14"/>
      <c r="G245" s="14"/>
      <c r="H245" s="14"/>
    </row>
    <row r="246" spans="1:28" ht="42.75" x14ac:dyDescent="0.2">
      <c r="A246" s="51">
        <v>32</v>
      </c>
      <c r="B246" s="51" t="str">
        <f>Source!E91</f>
        <v>14</v>
      </c>
      <c r="C246" s="51" t="str">
        <f>Source!G91</f>
        <v>Устройство подвесных потолков типа &lt;Армстронг&gt; по каркасу из оцинкованного профиля</v>
      </c>
      <c r="D246" s="51" t="str">
        <f>Source!F91</f>
        <v>15-01-047-15</v>
      </c>
      <c r="E246" s="34" t="str">
        <f>Source!H91</f>
        <v>100 м2</v>
      </c>
      <c r="F246" s="14">
        <f>Source!I91</f>
        <v>1.2729999999999999</v>
      </c>
      <c r="G246" s="25">
        <f>Source!AB91</f>
        <v>6848.8755000000001</v>
      </c>
      <c r="H246" s="26">
        <f>Source!O91</f>
        <v>58066</v>
      </c>
      <c r="T246">
        <f>Source!O91+Source!X91+Source!Y91</f>
        <v>72354.209999999992</v>
      </c>
      <c r="U246">
        <f>Source!P91</f>
        <v>45234.48</v>
      </c>
      <c r="V246">
        <f>Source!S91</f>
        <v>9390.33</v>
      </c>
      <c r="W246">
        <f>Source!Q91</f>
        <v>3441.19</v>
      </c>
      <c r="X246">
        <f>Source!R91</f>
        <v>671.79</v>
      </c>
      <c r="Y246">
        <f>Source!U91</f>
        <v>149.99631699999998</v>
      </c>
      <c r="Z246">
        <f>Source!V91</f>
        <v>8.4972749999999984</v>
      </c>
      <c r="AA246">
        <f>Source!X91</f>
        <v>9559.01</v>
      </c>
      <c r="AB246">
        <f>Source!Y91</f>
        <v>4729.2</v>
      </c>
    </row>
    <row r="247" spans="1:28" ht="14.25" x14ac:dyDescent="0.2">
      <c r="C247" s="27" t="str">
        <f>"Объем: "&amp;Source!I91&amp;"=127,3/"&amp;"100"</f>
        <v>Объем: 1,273=127,3/100</v>
      </c>
      <c r="F247" s="14"/>
      <c r="G247" s="14"/>
      <c r="H247" s="14"/>
    </row>
    <row r="248" spans="1:28" x14ac:dyDescent="0.2">
      <c r="C248" s="27" t="s">
        <v>1231</v>
      </c>
      <c r="D248" s="27">
        <f>Source!BA91</f>
        <v>6.66</v>
      </c>
    </row>
    <row r="249" spans="1:28" x14ac:dyDescent="0.2">
      <c r="C249" s="27" t="s">
        <v>1232</v>
      </c>
      <c r="D249" s="27">
        <f>Source!BB91</f>
        <v>6.66</v>
      </c>
    </row>
    <row r="250" spans="1:28" x14ac:dyDescent="0.2">
      <c r="C250" s="27" t="s">
        <v>1233</v>
      </c>
      <c r="D250" s="27">
        <f>Source!BC91</f>
        <v>6.66</v>
      </c>
    </row>
    <row r="251" spans="1:28" x14ac:dyDescent="0.2">
      <c r="C251" s="27" t="s">
        <v>1234</v>
      </c>
      <c r="D251" s="27">
        <f>Source!BS91</f>
        <v>6.66</v>
      </c>
    </row>
    <row r="252" spans="1:28" x14ac:dyDescent="0.2">
      <c r="C252" s="27" t="s">
        <v>1241</v>
      </c>
      <c r="D252" s="108" t="s">
        <v>55</v>
      </c>
      <c r="E252" s="108"/>
      <c r="F252" s="108"/>
      <c r="G252" s="108"/>
      <c r="H252" s="108"/>
    </row>
    <row r="253" spans="1:28" x14ac:dyDescent="0.2">
      <c r="C253" s="27" t="s">
        <v>1242</v>
      </c>
      <c r="D253" s="108" t="s">
        <v>55</v>
      </c>
      <c r="E253" s="108"/>
      <c r="F253" s="108"/>
      <c r="G253" s="108"/>
      <c r="H253" s="108"/>
    </row>
    <row r="254" spans="1:28" x14ac:dyDescent="0.2">
      <c r="C254" s="27" t="s">
        <v>1243</v>
      </c>
      <c r="D254" s="108" t="s">
        <v>56</v>
      </c>
      <c r="E254" s="108"/>
      <c r="F254" s="108"/>
      <c r="G254" s="108"/>
      <c r="H254" s="108"/>
    </row>
    <row r="255" spans="1:28" x14ac:dyDescent="0.2">
      <c r="C255" s="27" t="s">
        <v>1244</v>
      </c>
      <c r="D255" s="108" t="s">
        <v>56</v>
      </c>
      <c r="E255" s="108"/>
      <c r="F255" s="108"/>
      <c r="G255" s="108"/>
      <c r="H255" s="108"/>
    </row>
    <row r="256" spans="1:28" x14ac:dyDescent="0.2">
      <c r="C256" s="27" t="s">
        <v>1245</v>
      </c>
      <c r="D256" s="108" t="s">
        <v>55</v>
      </c>
      <c r="E256" s="108"/>
      <c r="F256" s="108"/>
      <c r="G256" s="108"/>
      <c r="H256" s="108"/>
    </row>
    <row r="257" spans="1:28" x14ac:dyDescent="0.2">
      <c r="C257" s="11" t="s">
        <v>1235</v>
      </c>
      <c r="D257" s="38"/>
      <c r="E257" s="38"/>
      <c r="F257" s="38">
        <f>Source!BZ91</f>
        <v>105</v>
      </c>
      <c r="G257" s="62">
        <f>(Source!AF91+Source!AE91)*Source!FX91/100</f>
        <v>1121.5500975</v>
      </c>
      <c r="H257" s="63">
        <f>Source!X91</f>
        <v>9559.01</v>
      </c>
    </row>
    <row r="258" spans="1:28" x14ac:dyDescent="0.2">
      <c r="C258" s="11" t="s">
        <v>1236</v>
      </c>
      <c r="D258" s="38"/>
      <c r="E258" s="38"/>
      <c r="F258" s="38"/>
      <c r="G258" s="38" t="str">
        <f>CONCATENATE(Source!DL91,Source!FT91, "=", Source!FX91, "%")</f>
        <v>*0,9=94,5%</v>
      </c>
      <c r="H258" s="38" t="str">
        <f>CONCATENATE(Source!AT91)</f>
        <v>95</v>
      </c>
    </row>
    <row r="259" spans="1:28" x14ac:dyDescent="0.2">
      <c r="C259" s="11" t="s">
        <v>1237</v>
      </c>
      <c r="D259" s="38"/>
      <c r="E259" s="38"/>
      <c r="F259" s="38">
        <f>Source!CA91</f>
        <v>55</v>
      </c>
      <c r="G259" s="62">
        <f>(Source!AF91+Source!AE91)*Source!FY91/100</f>
        <v>554.84092124999995</v>
      </c>
      <c r="H259" s="63">
        <f>Source!Y91</f>
        <v>4729.2</v>
      </c>
    </row>
    <row r="260" spans="1:28" x14ac:dyDescent="0.2">
      <c r="C260" s="11" t="s">
        <v>1238</v>
      </c>
      <c r="D260" s="38"/>
      <c r="E260" s="38"/>
      <c r="F260" s="38"/>
      <c r="G260" s="38" t="str">
        <f>CONCATENATE(Source!DM91,Source!FU91, "=", Source!FY91, "%")</f>
        <v>*0,85=46,75%</v>
      </c>
      <c r="H260" s="38" t="str">
        <f>CONCATENATE(Source!AU91)</f>
        <v>47</v>
      </c>
    </row>
    <row r="261" spans="1:28" x14ac:dyDescent="0.2">
      <c r="C261" s="11" t="s">
        <v>1239</v>
      </c>
      <c r="D261" s="38"/>
      <c r="E261" s="38"/>
      <c r="F261" s="38"/>
      <c r="G261" s="62">
        <f>((Source!AF91+Source!AE91)*Source!FX91/100)+((Source!AF91+Source!AE91)*Source!FY91/100)+Source!AB91</f>
        <v>8525.2665187500006</v>
      </c>
      <c r="H261" s="63">
        <f>Source!O91+Source!X91+Source!Y91</f>
        <v>72354.209999999992</v>
      </c>
    </row>
    <row r="262" spans="1:28" ht="28.5" x14ac:dyDescent="0.2">
      <c r="A262" s="51">
        <v>33</v>
      </c>
      <c r="B262" s="51" t="str">
        <f>Source!E93</f>
        <v>15</v>
      </c>
      <c r="C262" s="51" t="str">
        <f>Source!G93</f>
        <v>Установка уголков ПВХ на клее</v>
      </c>
      <c r="D262" s="51" t="str">
        <f>Source!F93</f>
        <v>10-01-036-01</v>
      </c>
      <c r="E262" s="34" t="str">
        <f>Source!H93</f>
        <v>100 м</v>
      </c>
      <c r="F262" s="14">
        <f>Source!I93</f>
        <v>0.106</v>
      </c>
      <c r="G262" s="25">
        <f>Source!AB93</f>
        <v>101.7225</v>
      </c>
      <c r="H262" s="26">
        <f>Source!O93</f>
        <v>71.81</v>
      </c>
      <c r="T262">
        <f>Source!O93+Source!X93+Source!Y93</f>
        <v>146.05000000000001</v>
      </c>
      <c r="U262">
        <f>Source!P93</f>
        <v>25.41</v>
      </c>
      <c r="V262">
        <f>Source!S93</f>
        <v>46.4</v>
      </c>
      <c r="W262">
        <f>Source!Q93</f>
        <v>0</v>
      </c>
      <c r="X262">
        <f>Source!R93</f>
        <v>0</v>
      </c>
      <c r="Y262">
        <f>Source!U93</f>
        <v>0.81672999999999984</v>
      </c>
      <c r="Z262">
        <f>Source!V93</f>
        <v>0</v>
      </c>
      <c r="AA262">
        <f>Source!X93</f>
        <v>49.18</v>
      </c>
      <c r="AB262">
        <f>Source!Y93</f>
        <v>25.06</v>
      </c>
    </row>
    <row r="263" spans="1:28" ht="14.25" x14ac:dyDescent="0.2">
      <c r="C263" s="27" t="str">
        <f>"Объем: "&amp;Source!I93&amp;"=10,6/"&amp;"100"</f>
        <v>Объем: 0,106=10,6/100</v>
      </c>
      <c r="F263" s="14"/>
      <c r="G263" s="14"/>
      <c r="H263" s="14"/>
    </row>
    <row r="264" spans="1:28" x14ac:dyDescent="0.2">
      <c r="C264" s="27" t="s">
        <v>1231</v>
      </c>
      <c r="D264" s="27">
        <f>Source!BA93</f>
        <v>6.66</v>
      </c>
    </row>
    <row r="265" spans="1:28" x14ac:dyDescent="0.2">
      <c r="C265" s="27" t="s">
        <v>1232</v>
      </c>
      <c r="D265" s="27">
        <f>Source!BB93</f>
        <v>6.66</v>
      </c>
    </row>
    <row r="266" spans="1:28" x14ac:dyDescent="0.2">
      <c r="C266" s="27" t="s">
        <v>1233</v>
      </c>
      <c r="D266" s="27">
        <f>Source!BC93</f>
        <v>6.66</v>
      </c>
    </row>
    <row r="267" spans="1:28" x14ac:dyDescent="0.2">
      <c r="C267" s="27" t="s">
        <v>1234</v>
      </c>
      <c r="D267" s="27">
        <f>Source!BS93</f>
        <v>6.66</v>
      </c>
    </row>
    <row r="268" spans="1:28" x14ac:dyDescent="0.2">
      <c r="C268" s="27" t="s">
        <v>1241</v>
      </c>
      <c r="D268" s="108" t="s">
        <v>55</v>
      </c>
      <c r="E268" s="108"/>
      <c r="F268" s="108"/>
      <c r="G268" s="108"/>
      <c r="H268" s="108"/>
    </row>
    <row r="269" spans="1:28" x14ac:dyDescent="0.2">
      <c r="C269" s="27" t="s">
        <v>1242</v>
      </c>
      <c r="D269" s="108" t="s">
        <v>55</v>
      </c>
      <c r="E269" s="108"/>
      <c r="F269" s="108"/>
      <c r="G269" s="108"/>
      <c r="H269" s="108"/>
    </row>
    <row r="270" spans="1:28" x14ac:dyDescent="0.2">
      <c r="C270" s="27" t="s">
        <v>1243</v>
      </c>
      <c r="D270" s="108" t="s">
        <v>56</v>
      </c>
      <c r="E270" s="108"/>
      <c r="F270" s="108"/>
      <c r="G270" s="108"/>
      <c r="H270" s="108"/>
    </row>
    <row r="271" spans="1:28" x14ac:dyDescent="0.2">
      <c r="C271" s="27" t="s">
        <v>1244</v>
      </c>
      <c r="D271" s="108" t="s">
        <v>56</v>
      </c>
      <c r="E271" s="108"/>
      <c r="F271" s="108"/>
      <c r="G271" s="108"/>
      <c r="H271" s="108"/>
    </row>
    <row r="272" spans="1:28" x14ac:dyDescent="0.2">
      <c r="C272" s="27" t="s">
        <v>1245</v>
      </c>
      <c r="D272" s="108" t="s">
        <v>55</v>
      </c>
      <c r="E272" s="108"/>
      <c r="F272" s="108"/>
      <c r="G272" s="108"/>
      <c r="H272" s="108"/>
    </row>
    <row r="273" spans="1:28" x14ac:dyDescent="0.2">
      <c r="C273" s="11" t="s">
        <v>1235</v>
      </c>
      <c r="D273" s="38"/>
      <c r="E273" s="38"/>
      <c r="F273" s="38">
        <f>Source!BZ93</f>
        <v>118</v>
      </c>
      <c r="G273" s="62">
        <f>(Source!AF93+Source!AE93)*Source!FX93/100</f>
        <v>69.797294999999991</v>
      </c>
      <c r="H273" s="63">
        <f>Source!X93</f>
        <v>49.18</v>
      </c>
    </row>
    <row r="274" spans="1:28" x14ac:dyDescent="0.2">
      <c r="C274" s="11" t="s">
        <v>1236</v>
      </c>
      <c r="D274" s="38"/>
      <c r="E274" s="38"/>
      <c r="F274" s="38"/>
      <c r="G274" s="38" t="str">
        <f>CONCATENATE(Source!DL93,Source!FT93, "=", Source!FX93, "%")</f>
        <v>*0,9=106,2%</v>
      </c>
      <c r="H274" s="38" t="str">
        <f>CONCATENATE(Source!AT93)</f>
        <v>106</v>
      </c>
    </row>
    <row r="275" spans="1:28" x14ac:dyDescent="0.2">
      <c r="C275" s="11" t="s">
        <v>1237</v>
      </c>
      <c r="D275" s="38"/>
      <c r="E275" s="38"/>
      <c r="F275" s="38">
        <f>Source!CA93</f>
        <v>63</v>
      </c>
      <c r="G275" s="62">
        <f>(Source!AF93+Source!AE93)*Source!FY93/100</f>
        <v>35.194398749999998</v>
      </c>
      <c r="H275" s="63">
        <f>Source!Y93</f>
        <v>25.06</v>
      </c>
    </row>
    <row r="276" spans="1:28" x14ac:dyDescent="0.2">
      <c r="C276" s="11" t="s">
        <v>1238</v>
      </c>
      <c r="D276" s="38"/>
      <c r="E276" s="38"/>
      <c r="F276" s="38"/>
      <c r="G276" s="38" t="str">
        <f>CONCATENATE(Source!DM93,Source!FU93, "=", Source!FY93, "%")</f>
        <v>*0,85=53,55%</v>
      </c>
      <c r="H276" s="38" t="str">
        <f>CONCATENATE(Source!AU93)</f>
        <v>54</v>
      </c>
    </row>
    <row r="277" spans="1:28" x14ac:dyDescent="0.2">
      <c r="C277" s="11" t="s">
        <v>1239</v>
      </c>
      <c r="D277" s="38"/>
      <c r="E277" s="38"/>
      <c r="F277" s="38"/>
      <c r="G277" s="62">
        <f>((Source!AF93+Source!AE93)*Source!FX93/100)+((Source!AF93+Source!AE93)*Source!FY93/100)+Source!AB93</f>
        <v>206.71419374999999</v>
      </c>
      <c r="H277" s="63">
        <f>Source!O93+Source!X93+Source!Y93</f>
        <v>146.05000000000001</v>
      </c>
    </row>
    <row r="278" spans="1:28" ht="14.25" x14ac:dyDescent="0.2">
      <c r="A278" s="51">
        <v>34</v>
      </c>
      <c r="B278" s="51" t="str">
        <f>Source!E95</f>
        <v>15,1</v>
      </c>
      <c r="C278" s="51" t="str">
        <f>Source!G95</f>
        <v>Уголок ПВХ</v>
      </c>
      <c r="D278" s="51" t="str">
        <f>Source!F95</f>
        <v>11.3.03.13</v>
      </c>
      <c r="E278" s="34" t="str">
        <f>Source!H95</f>
        <v>П.М</v>
      </c>
      <c r="F278" s="14">
        <f>Source!I95</f>
        <v>10.6</v>
      </c>
      <c r="G278" s="25">
        <f>Source!AB95</f>
        <v>0</v>
      </c>
      <c r="H278" s="26">
        <f>Source!O95</f>
        <v>0</v>
      </c>
      <c r="T278">
        <f>Source!O95+Source!X95+Source!Y95</f>
        <v>0</v>
      </c>
      <c r="U278">
        <f>Source!P95</f>
        <v>0</v>
      </c>
      <c r="V278">
        <f>Source!S95</f>
        <v>0</v>
      </c>
      <c r="W278">
        <f>Source!Q95</f>
        <v>0</v>
      </c>
      <c r="X278">
        <f>Source!R95</f>
        <v>0</v>
      </c>
      <c r="Y278">
        <f>Source!U95</f>
        <v>0</v>
      </c>
      <c r="Z278">
        <f>Source!V95</f>
        <v>0</v>
      </c>
      <c r="AA278">
        <f>Source!X95</f>
        <v>0</v>
      </c>
      <c r="AB278">
        <f>Source!Y95</f>
        <v>0</v>
      </c>
    </row>
    <row r="279" spans="1:28" ht="14.25" x14ac:dyDescent="0.2">
      <c r="C279" s="27" t="s">
        <v>1233</v>
      </c>
      <c r="D279" s="27">
        <f>Source!BC95</f>
        <v>6.66</v>
      </c>
      <c r="F279" s="14"/>
      <c r="G279" s="14"/>
      <c r="H279" s="14"/>
    </row>
    <row r="280" spans="1:28" ht="28.5" x14ac:dyDescent="0.2">
      <c r="A280" s="51">
        <v>35</v>
      </c>
      <c r="B280" s="51" t="str">
        <f>Source!E97</f>
        <v>15,2</v>
      </c>
      <c r="C280" s="51" t="str">
        <f>Source!G97</f>
        <v>Уголок ПВХ, размером 20х20 мм</v>
      </c>
      <c r="D280" s="51" t="str">
        <f>Source!F97</f>
        <v>11.3.03.13-0043</v>
      </c>
      <c r="E280" s="34" t="str">
        <f>Source!H97</f>
        <v>10 м</v>
      </c>
      <c r="F280" s="14">
        <f>Source!I97</f>
        <v>1.06</v>
      </c>
      <c r="G280" s="25">
        <f>Source!AB97</f>
        <v>25.6</v>
      </c>
      <c r="H280" s="26">
        <f>Source!O97</f>
        <v>180.73</v>
      </c>
      <c r="T280">
        <f>Source!O97+Source!X97+Source!Y97</f>
        <v>180.73</v>
      </c>
      <c r="U280">
        <f>Source!P97</f>
        <v>180.73</v>
      </c>
      <c r="V280">
        <f>Source!S97</f>
        <v>0</v>
      </c>
      <c r="W280">
        <f>Source!Q97</f>
        <v>0</v>
      </c>
      <c r="X280">
        <f>Source!R97</f>
        <v>0</v>
      </c>
      <c r="Y280">
        <f>Source!U97</f>
        <v>0</v>
      </c>
      <c r="Z280">
        <f>Source!V97</f>
        <v>0</v>
      </c>
      <c r="AA280">
        <f>Source!X97</f>
        <v>0</v>
      </c>
      <c r="AB280">
        <f>Source!Y97</f>
        <v>0</v>
      </c>
    </row>
    <row r="281" spans="1:28" ht="14.25" x14ac:dyDescent="0.2">
      <c r="C281" s="27" t="s">
        <v>1233</v>
      </c>
      <c r="D281" s="27">
        <f>Source!BC97</f>
        <v>6.66</v>
      </c>
      <c r="F281" s="14"/>
      <c r="G281" s="14"/>
      <c r="H281" s="14"/>
    </row>
    <row r="282" spans="1:28" ht="14.25" x14ac:dyDescent="0.2">
      <c r="A282" s="51">
        <v>36</v>
      </c>
      <c r="B282" s="51" t="str">
        <f>Source!E99</f>
        <v>16</v>
      </c>
      <c r="C282" s="51" t="str">
        <f>Source!G99</f>
        <v>Смена жалюзийных решеток</v>
      </c>
      <c r="D282" s="51" t="str">
        <f>Source!F99</f>
        <v>65-33-1</v>
      </c>
      <c r="E282" s="34" t="str">
        <f>Source!H99</f>
        <v>100 ШТ</v>
      </c>
      <c r="F282" s="14">
        <f>Source!I99</f>
        <v>0.04</v>
      </c>
      <c r="G282" s="25">
        <f>Source!AB99</f>
        <v>430.86</v>
      </c>
      <c r="H282" s="26">
        <f>Source!O99</f>
        <v>114.78</v>
      </c>
      <c r="T282">
        <f>Source!O99+Source!X99+Source!Y99</f>
        <v>285.93</v>
      </c>
      <c r="U282">
        <f>Source!P99</f>
        <v>9.74</v>
      </c>
      <c r="V282">
        <f>Source!S99</f>
        <v>104.96</v>
      </c>
      <c r="W282">
        <f>Source!Q99</f>
        <v>0.08</v>
      </c>
      <c r="X282">
        <f>Source!R99</f>
        <v>0.04</v>
      </c>
      <c r="Y282">
        <f>Source!U99</f>
        <v>1.8475999999999999</v>
      </c>
      <c r="Z282">
        <f>Source!V99</f>
        <v>4.0000000000000002E-4</v>
      </c>
      <c r="AA282">
        <f>Source!X99</f>
        <v>108.15</v>
      </c>
      <c r="AB282">
        <f>Source!Y99</f>
        <v>63</v>
      </c>
    </row>
    <row r="283" spans="1:28" ht="14.25" x14ac:dyDescent="0.2">
      <c r="C283" s="27" t="str">
        <f>"Объем: "&amp;Source!I99&amp;"=4/"&amp;"100"</f>
        <v>Объем: 0,04=4/100</v>
      </c>
      <c r="F283" s="14"/>
      <c r="G283" s="14"/>
      <c r="H283" s="14"/>
    </row>
    <row r="284" spans="1:28" x14ac:dyDescent="0.2">
      <c r="C284" s="27" t="s">
        <v>1231</v>
      </c>
      <c r="D284" s="27">
        <f>Source!BA99</f>
        <v>6.66</v>
      </c>
    </row>
    <row r="285" spans="1:28" x14ac:dyDescent="0.2">
      <c r="C285" s="27" t="s">
        <v>1232</v>
      </c>
      <c r="D285" s="27">
        <f>Source!BB99</f>
        <v>6.66</v>
      </c>
    </row>
    <row r="286" spans="1:28" x14ac:dyDescent="0.2">
      <c r="C286" s="27" t="s">
        <v>1233</v>
      </c>
      <c r="D286" s="27">
        <f>Source!BC99</f>
        <v>6.66</v>
      </c>
    </row>
    <row r="287" spans="1:28" x14ac:dyDescent="0.2">
      <c r="C287" s="27" t="s">
        <v>1234</v>
      </c>
      <c r="D287" s="27">
        <f>Source!BS99</f>
        <v>6.66</v>
      </c>
    </row>
    <row r="288" spans="1:28" x14ac:dyDescent="0.2">
      <c r="C288" s="11" t="s">
        <v>1235</v>
      </c>
      <c r="D288" s="38"/>
      <c r="E288" s="38"/>
      <c r="F288" s="38">
        <f>Source!BZ99</f>
        <v>103</v>
      </c>
      <c r="G288" s="62">
        <f>(Source!AF99+Source!AE99)*Source!FX99/100</f>
        <v>405.96420000000001</v>
      </c>
      <c r="H288" s="63">
        <f>Source!X99</f>
        <v>108.15</v>
      </c>
    </row>
    <row r="289" spans="1:28" x14ac:dyDescent="0.2">
      <c r="C289" s="11" t="s">
        <v>1237</v>
      </c>
      <c r="D289" s="38"/>
      <c r="E289" s="38"/>
      <c r="F289" s="38">
        <f>Source!CA99</f>
        <v>60</v>
      </c>
      <c r="G289" s="62">
        <f>(Source!AF99+Source!AE99)*Source!FY99/100</f>
        <v>236.48399999999998</v>
      </c>
      <c r="H289" s="63">
        <f>Source!Y99</f>
        <v>63</v>
      </c>
    </row>
    <row r="290" spans="1:28" x14ac:dyDescent="0.2">
      <c r="C290" s="11" t="s">
        <v>1239</v>
      </c>
      <c r="D290" s="38"/>
      <c r="E290" s="38"/>
      <c r="F290" s="38"/>
      <c r="G290" s="62">
        <f>((Source!AF99+Source!AE99)*Source!FX99/100)+((Source!AF99+Source!AE99)*Source!FY99/100)+Source!AB99</f>
        <v>1073.3081999999999</v>
      </c>
      <c r="H290" s="63">
        <f>Source!O99+Source!X99+Source!Y99</f>
        <v>285.93</v>
      </c>
    </row>
    <row r="291" spans="1:28" ht="14.25" x14ac:dyDescent="0.2">
      <c r="A291" s="51">
        <v>37</v>
      </c>
      <c r="B291" s="51" t="str">
        <f>Source!E101</f>
        <v>16,1</v>
      </c>
      <c r="C291" s="51" t="str">
        <f>Source!G101</f>
        <v>Решетки жалюзийные</v>
      </c>
      <c r="D291" s="51" t="str">
        <f>Source!F101</f>
        <v>19.2.03.09</v>
      </c>
      <c r="E291" s="34" t="str">
        <f>Source!H101</f>
        <v>шт.</v>
      </c>
      <c r="F291" s="14">
        <f>Source!I101</f>
        <v>4</v>
      </c>
      <c r="G291" s="25">
        <f>Source!AB101</f>
        <v>0</v>
      </c>
      <c r="H291" s="26">
        <f>Source!O101</f>
        <v>0</v>
      </c>
      <c r="T291">
        <f>Source!O101+Source!X101+Source!Y101</f>
        <v>0</v>
      </c>
      <c r="U291">
        <f>Source!P101</f>
        <v>0</v>
      </c>
      <c r="V291">
        <f>Source!S101</f>
        <v>0</v>
      </c>
      <c r="W291">
        <f>Source!Q101</f>
        <v>0</v>
      </c>
      <c r="X291">
        <f>Source!R101</f>
        <v>0</v>
      </c>
      <c r="Y291">
        <f>Source!U101</f>
        <v>0</v>
      </c>
      <c r="Z291">
        <f>Source!V101</f>
        <v>0</v>
      </c>
      <c r="AA291">
        <f>Source!X101</f>
        <v>0</v>
      </c>
      <c r="AB291">
        <f>Source!Y101</f>
        <v>0</v>
      </c>
    </row>
    <row r="292" spans="1:28" ht="14.25" x14ac:dyDescent="0.2">
      <c r="C292" s="27" t="s">
        <v>1233</v>
      </c>
      <c r="D292" s="27">
        <f>Source!BC101</f>
        <v>6.66</v>
      </c>
      <c r="F292" s="14"/>
      <c r="G292" s="14"/>
      <c r="H292" s="14"/>
    </row>
    <row r="293" spans="1:28" ht="28.5" x14ac:dyDescent="0.2">
      <c r="A293" s="51">
        <v>38</v>
      </c>
      <c r="B293" s="51" t="str">
        <f>Source!E103</f>
        <v>16,2</v>
      </c>
      <c r="C293" s="51" t="str">
        <f>Source!G103</f>
        <v>Решетка вентиляционная пластмассовая размером 450х350 мм</v>
      </c>
      <c r="D293" s="51" t="str">
        <f>Source!F103</f>
        <v>19.2.03.07-0006</v>
      </c>
      <c r="E293" s="34" t="str">
        <f>Source!H103</f>
        <v>шт.</v>
      </c>
      <c r="F293" s="14">
        <f>Source!I103</f>
        <v>4</v>
      </c>
      <c r="G293" s="25">
        <f>Source!AB103</f>
        <v>18.670000000000002</v>
      </c>
      <c r="H293" s="26">
        <f>Source!O103</f>
        <v>497.37</v>
      </c>
      <c r="T293">
        <f>Source!O103+Source!X103+Source!Y103</f>
        <v>497.37</v>
      </c>
      <c r="U293">
        <f>Source!P103</f>
        <v>497.37</v>
      </c>
      <c r="V293">
        <f>Source!S103</f>
        <v>0</v>
      </c>
      <c r="W293">
        <f>Source!Q103</f>
        <v>0</v>
      </c>
      <c r="X293">
        <f>Source!R103</f>
        <v>0</v>
      </c>
      <c r="Y293">
        <f>Source!U103</f>
        <v>0</v>
      </c>
      <c r="Z293">
        <f>Source!V103</f>
        <v>0</v>
      </c>
      <c r="AA293">
        <f>Source!X103</f>
        <v>0</v>
      </c>
      <c r="AB293">
        <f>Source!Y103</f>
        <v>0</v>
      </c>
    </row>
    <row r="294" spans="1:28" ht="14.25" x14ac:dyDescent="0.2">
      <c r="C294" s="27" t="s">
        <v>1233</v>
      </c>
      <c r="D294" s="27">
        <f>Source!BC103</f>
        <v>6.66</v>
      </c>
      <c r="F294" s="14"/>
      <c r="G294" s="14"/>
      <c r="H294" s="14"/>
    </row>
    <row r="295" spans="1:28" ht="28.5" x14ac:dyDescent="0.2">
      <c r="A295" s="51">
        <v>39</v>
      </c>
      <c r="B295" s="51" t="str">
        <f>Source!E105</f>
        <v>17</v>
      </c>
      <c r="C295" s="51" t="str">
        <f>Source!G105</f>
        <v>Прочистка вентиляционных каналов</v>
      </c>
      <c r="D295" s="51" t="str">
        <f>Source!F105</f>
        <v>65-35-1</v>
      </c>
      <c r="E295" s="34" t="str">
        <f>Source!H105</f>
        <v>100 М КАНАЛА</v>
      </c>
      <c r="F295" s="14">
        <f>Source!I105</f>
        <v>0.08</v>
      </c>
      <c r="G295" s="25">
        <f>Source!AB105</f>
        <v>189.06</v>
      </c>
      <c r="H295" s="26">
        <f>Source!O105</f>
        <v>100.74</v>
      </c>
      <c r="T295">
        <f>Source!O105+Source!X105+Source!Y105</f>
        <v>206.21</v>
      </c>
      <c r="U295">
        <f>Source!P105</f>
        <v>15.58</v>
      </c>
      <c r="V295">
        <f>Source!S105</f>
        <v>84.99</v>
      </c>
      <c r="W295">
        <f>Source!Q105</f>
        <v>0.17</v>
      </c>
      <c r="X295">
        <f>Source!R105</f>
        <v>7.0000000000000007E-2</v>
      </c>
      <c r="Y295">
        <f>Source!U105</f>
        <v>1.496</v>
      </c>
      <c r="Z295">
        <f>Source!V105</f>
        <v>8.0000000000000004E-4</v>
      </c>
      <c r="AA295">
        <f>Source!X105</f>
        <v>62.94</v>
      </c>
      <c r="AB295">
        <f>Source!Y105</f>
        <v>42.53</v>
      </c>
    </row>
    <row r="296" spans="1:28" ht="14.25" x14ac:dyDescent="0.2">
      <c r="C296" s="27" t="str">
        <f>"Объем: "&amp;Source!I105&amp;"=8/"&amp;"100"</f>
        <v>Объем: 0,08=8/100</v>
      </c>
      <c r="F296" s="14"/>
      <c r="G296" s="14"/>
      <c r="H296" s="14"/>
    </row>
    <row r="297" spans="1:28" x14ac:dyDescent="0.2">
      <c r="C297" s="27" t="s">
        <v>1231</v>
      </c>
      <c r="D297" s="27">
        <f>Source!BA105</f>
        <v>6.66</v>
      </c>
    </row>
    <row r="298" spans="1:28" x14ac:dyDescent="0.2">
      <c r="C298" s="27" t="s">
        <v>1232</v>
      </c>
      <c r="D298" s="27">
        <f>Source!BB105</f>
        <v>6.66</v>
      </c>
    </row>
    <row r="299" spans="1:28" x14ac:dyDescent="0.2">
      <c r="C299" s="27" t="s">
        <v>1233</v>
      </c>
      <c r="D299" s="27">
        <f>Source!BC105</f>
        <v>6.66</v>
      </c>
    </row>
    <row r="300" spans="1:28" x14ac:dyDescent="0.2">
      <c r="C300" s="27" t="s">
        <v>1234</v>
      </c>
      <c r="D300" s="27">
        <f>Source!BS105</f>
        <v>6.66</v>
      </c>
    </row>
    <row r="301" spans="1:28" x14ac:dyDescent="0.2">
      <c r="C301" s="11" t="s">
        <v>1235</v>
      </c>
      <c r="D301" s="38"/>
      <c r="E301" s="38"/>
      <c r="F301" s="38">
        <f>Source!BZ105</f>
        <v>74</v>
      </c>
      <c r="G301" s="62">
        <f>(Source!AF105+Source!AE105)*Source!FX105/100</f>
        <v>118.14099999999999</v>
      </c>
      <c r="H301" s="63">
        <f>Source!X105</f>
        <v>62.94</v>
      </c>
    </row>
    <row r="302" spans="1:28" x14ac:dyDescent="0.2">
      <c r="C302" s="11" t="s">
        <v>1237</v>
      </c>
      <c r="D302" s="38"/>
      <c r="E302" s="38"/>
      <c r="F302" s="38">
        <f>Source!CA105</f>
        <v>50</v>
      </c>
      <c r="G302" s="62">
        <f>(Source!AF105+Source!AE105)*Source!FY105/100</f>
        <v>79.824999999999989</v>
      </c>
      <c r="H302" s="63">
        <f>Source!Y105</f>
        <v>42.53</v>
      </c>
    </row>
    <row r="303" spans="1:28" x14ac:dyDescent="0.2">
      <c r="C303" s="11" t="s">
        <v>1239</v>
      </c>
      <c r="D303" s="38"/>
      <c r="E303" s="38"/>
      <c r="F303" s="38"/>
      <c r="G303" s="62">
        <f>((Source!AF105+Source!AE105)*Source!FX105/100)+((Source!AF105+Source!AE105)*Source!FY105/100)+Source!AB105</f>
        <v>387.02599999999995</v>
      </c>
      <c r="H303" s="63">
        <f>Source!O105+Source!X105+Source!Y105</f>
        <v>206.21</v>
      </c>
    </row>
    <row r="304" spans="1:28" ht="42.75" x14ac:dyDescent="0.2">
      <c r="A304" s="51">
        <v>40</v>
      </c>
      <c r="B304" s="51" t="str">
        <f>Source!E107</f>
        <v>18</v>
      </c>
      <c r="C304" s="51" t="str">
        <f>Source!G107</f>
        <v>Разборка покрытий полов из металлических плит со стороной квадрата 300 мм</v>
      </c>
      <c r="D304" s="51" t="str">
        <f>Source!F107</f>
        <v>46-04-010-06</v>
      </c>
      <c r="E304" s="34" t="str">
        <f>Source!H107</f>
        <v>100 м2</v>
      </c>
      <c r="F304" s="14">
        <f>Source!I107</f>
        <v>1.2629999999999999</v>
      </c>
      <c r="G304" s="25">
        <f>Source!AB107</f>
        <v>1359.01</v>
      </c>
      <c r="H304" s="26">
        <f>Source!O107</f>
        <v>11431.43</v>
      </c>
      <c r="T304">
        <f>Source!O107+Source!X107+Source!Y107</f>
        <v>19302.150000000001</v>
      </c>
      <c r="U304">
        <f>Source!P107</f>
        <v>0</v>
      </c>
      <c r="V304">
        <f>Source!S107</f>
        <v>4134.38</v>
      </c>
      <c r="W304">
        <f>Source!Q107</f>
        <v>7297.05</v>
      </c>
      <c r="X304">
        <f>Source!R107</f>
        <v>815.76</v>
      </c>
      <c r="Y304">
        <f>Source!U107</f>
        <v>84.115799999999993</v>
      </c>
      <c r="Z304">
        <f>Source!V107</f>
        <v>12.175319999999999</v>
      </c>
      <c r="AA304">
        <f>Source!X107</f>
        <v>4900.6400000000003</v>
      </c>
      <c r="AB304">
        <f>Source!Y107</f>
        <v>2970.08</v>
      </c>
    </row>
    <row r="305" spans="1:28" ht="14.25" x14ac:dyDescent="0.2">
      <c r="C305" s="27" t="str">
        <f>"Объем: "&amp;Source!I107&amp;"=126,3/"&amp;"100"</f>
        <v>Объем: 1,263=126,3/100</v>
      </c>
      <c r="F305" s="14"/>
      <c r="G305" s="14"/>
      <c r="H305" s="14"/>
    </row>
    <row r="306" spans="1:28" x14ac:dyDescent="0.2">
      <c r="C306" s="27" t="s">
        <v>1231</v>
      </c>
      <c r="D306" s="27">
        <f>Source!BA107</f>
        <v>6.66</v>
      </c>
    </row>
    <row r="307" spans="1:28" x14ac:dyDescent="0.2">
      <c r="C307" s="27" t="s">
        <v>1232</v>
      </c>
      <c r="D307" s="27">
        <f>Source!BB107</f>
        <v>6.66</v>
      </c>
    </row>
    <row r="308" spans="1:28" x14ac:dyDescent="0.2">
      <c r="C308" s="27" t="s">
        <v>1233</v>
      </c>
      <c r="D308" s="27">
        <f>Source!BC107</f>
        <v>6.66</v>
      </c>
    </row>
    <row r="309" spans="1:28" x14ac:dyDescent="0.2">
      <c r="C309" s="27" t="s">
        <v>1234</v>
      </c>
      <c r="D309" s="27">
        <f>Source!BS107</f>
        <v>6.66</v>
      </c>
    </row>
    <row r="310" spans="1:28" x14ac:dyDescent="0.2">
      <c r="C310" s="11" t="s">
        <v>1235</v>
      </c>
      <c r="D310" s="38"/>
      <c r="E310" s="38"/>
      <c r="F310" s="38">
        <f>Source!BZ107</f>
        <v>110</v>
      </c>
      <c r="G310" s="62">
        <f>(Source!AF107+Source!AE107)*Source!FX107/100</f>
        <v>582.60509999999999</v>
      </c>
      <c r="H310" s="63">
        <f>Source!X107</f>
        <v>4900.6400000000003</v>
      </c>
    </row>
    <row r="311" spans="1:28" x14ac:dyDescent="0.2">
      <c r="C311" s="11" t="s">
        <v>1236</v>
      </c>
      <c r="D311" s="38"/>
      <c r="E311" s="38"/>
      <c r="F311" s="38"/>
      <c r="G311" s="38" t="str">
        <f>CONCATENATE(Source!DL107,Source!FT107, "=", Source!FX107, "%")</f>
        <v>*0,9=99%</v>
      </c>
      <c r="H311" s="38" t="str">
        <f>CONCATENATE(Source!AT107)</f>
        <v>99</v>
      </c>
    </row>
    <row r="312" spans="1:28" x14ac:dyDescent="0.2">
      <c r="C312" s="11" t="s">
        <v>1237</v>
      </c>
      <c r="D312" s="38"/>
      <c r="E312" s="38"/>
      <c r="F312" s="38">
        <f>Source!CA107</f>
        <v>70</v>
      </c>
      <c r="G312" s="62">
        <f>(Source!AF107+Source!AE107)*Source!FY107/100</f>
        <v>350.15154999999999</v>
      </c>
      <c r="H312" s="63">
        <f>Source!Y107</f>
        <v>2970.08</v>
      </c>
    </row>
    <row r="313" spans="1:28" x14ac:dyDescent="0.2">
      <c r="C313" s="11" t="s">
        <v>1238</v>
      </c>
      <c r="D313" s="38"/>
      <c r="E313" s="38"/>
      <c r="F313" s="38"/>
      <c r="G313" s="38" t="str">
        <f>CONCATENATE(Source!DM107,Source!FU107, "=", Source!FY107, "%")</f>
        <v>*0,85=59,5%</v>
      </c>
      <c r="H313" s="38" t="str">
        <f>CONCATENATE(Source!AU107)</f>
        <v>60</v>
      </c>
    </row>
    <row r="314" spans="1:28" x14ac:dyDescent="0.2">
      <c r="C314" s="11" t="s">
        <v>1239</v>
      </c>
      <c r="D314" s="38"/>
      <c r="E314" s="38"/>
      <c r="F314" s="38"/>
      <c r="G314" s="62">
        <f>((Source!AF107+Source!AE107)*Source!FX107/100)+((Source!AF107+Source!AE107)*Source!FY107/100)+Source!AB107</f>
        <v>2291.76665</v>
      </c>
      <c r="H314" s="63">
        <f>Source!O107+Source!X107+Source!Y107</f>
        <v>19302.150000000001</v>
      </c>
    </row>
    <row r="315" spans="1:28" ht="28.5" x14ac:dyDescent="0.2">
      <c r="A315" s="51">
        <v>41</v>
      </c>
      <c r="B315" s="51" t="str">
        <f>Source!E109</f>
        <v>19</v>
      </c>
      <c r="C315" s="51" t="str">
        <f>Source!G109</f>
        <v>Демонтаж металлоконструкций (16,3 кг за 1 м)</v>
      </c>
      <c r="D315" s="51" t="str">
        <f>Source!F109</f>
        <v>46-02-004-01</v>
      </c>
      <c r="E315" s="34" t="str">
        <f>Source!H109</f>
        <v>т</v>
      </c>
      <c r="F315" s="14">
        <f>Source!I109</f>
        <v>2.7869999999999999</v>
      </c>
      <c r="G315" s="25">
        <f>Source!AB109</f>
        <v>203.12</v>
      </c>
      <c r="H315" s="26">
        <f>Source!O109</f>
        <v>3770.2</v>
      </c>
      <c r="T315">
        <f>Source!O109+Source!X109+Source!Y109</f>
        <v>6700.5199999999995</v>
      </c>
      <c r="U315">
        <f>Source!P109</f>
        <v>524.54999999999995</v>
      </c>
      <c r="V315">
        <f>Source!S109</f>
        <v>1702.27</v>
      </c>
      <c r="W315">
        <f>Source!Q109</f>
        <v>1543.38</v>
      </c>
      <c r="X315">
        <f>Source!R109</f>
        <v>140.69999999999999</v>
      </c>
      <c r="Y315">
        <f>Source!U109</f>
        <v>30.211079999999999</v>
      </c>
      <c r="Z315">
        <f>Source!V109</f>
        <v>1.6721999999999999</v>
      </c>
      <c r="AA315">
        <f>Source!X109</f>
        <v>1824.54</v>
      </c>
      <c r="AB315">
        <f>Source!Y109</f>
        <v>1105.78</v>
      </c>
    </row>
    <row r="316" spans="1:28" ht="14.25" x14ac:dyDescent="0.2">
      <c r="C316" s="27" t="s">
        <v>1231</v>
      </c>
      <c r="D316" s="27">
        <f>Source!BA109</f>
        <v>6.66</v>
      </c>
      <c r="F316" s="14"/>
      <c r="G316" s="14"/>
      <c r="H316" s="14"/>
    </row>
    <row r="317" spans="1:28" x14ac:dyDescent="0.2">
      <c r="C317" s="27" t="s">
        <v>1232</v>
      </c>
      <c r="D317" s="27">
        <f>Source!BB109</f>
        <v>6.66</v>
      </c>
    </row>
    <row r="318" spans="1:28" x14ac:dyDescent="0.2">
      <c r="C318" s="27" t="s">
        <v>1233</v>
      </c>
      <c r="D318" s="27">
        <f>Source!BC109</f>
        <v>6.66</v>
      </c>
    </row>
    <row r="319" spans="1:28" x14ac:dyDescent="0.2">
      <c r="C319" s="27" t="s">
        <v>1234</v>
      </c>
      <c r="D319" s="27">
        <f>Source!BS109</f>
        <v>6.66</v>
      </c>
    </row>
    <row r="320" spans="1:28" x14ac:dyDescent="0.2">
      <c r="C320" s="11" t="s">
        <v>1235</v>
      </c>
      <c r="D320" s="38"/>
      <c r="E320" s="38"/>
      <c r="F320" s="38">
        <f>Source!BZ109</f>
        <v>110</v>
      </c>
      <c r="G320" s="62">
        <f>(Source!AF109+Source!AE109)*Source!FX109/100</f>
        <v>98.297099999999986</v>
      </c>
      <c r="H320" s="63">
        <f>Source!X109</f>
        <v>1824.54</v>
      </c>
    </row>
    <row r="321" spans="1:28" x14ac:dyDescent="0.2">
      <c r="C321" s="11" t="s">
        <v>1236</v>
      </c>
      <c r="D321" s="38"/>
      <c r="E321" s="38"/>
      <c r="F321" s="38"/>
      <c r="G321" s="38" t="str">
        <f>CONCATENATE(Source!DL109,Source!FT109, "=", Source!FX109, "%")</f>
        <v>*0,9=99%</v>
      </c>
      <c r="H321" s="38" t="str">
        <f>CONCATENATE(Source!AT109)</f>
        <v>99</v>
      </c>
    </row>
    <row r="322" spans="1:28" x14ac:dyDescent="0.2">
      <c r="C322" s="11" t="s">
        <v>1237</v>
      </c>
      <c r="D322" s="38"/>
      <c r="E322" s="38"/>
      <c r="F322" s="38">
        <f>Source!CA109</f>
        <v>70</v>
      </c>
      <c r="G322" s="62">
        <f>(Source!AF109+Source!AE109)*Source!FY109/100</f>
        <v>59.077549999999995</v>
      </c>
      <c r="H322" s="63">
        <f>Source!Y109</f>
        <v>1105.78</v>
      </c>
    </row>
    <row r="323" spans="1:28" x14ac:dyDescent="0.2">
      <c r="C323" s="11" t="s">
        <v>1238</v>
      </c>
      <c r="D323" s="38"/>
      <c r="E323" s="38"/>
      <c r="F323" s="38"/>
      <c r="G323" s="38" t="str">
        <f>CONCATENATE(Source!DM109,Source!FU109, "=", Source!FY109, "%")</f>
        <v>*0,85=59,5%</v>
      </c>
      <c r="H323" s="38" t="str">
        <f>CONCATENATE(Source!AU109)</f>
        <v>60</v>
      </c>
    </row>
    <row r="324" spans="1:28" x14ac:dyDescent="0.2">
      <c r="C324" s="11" t="s">
        <v>1239</v>
      </c>
      <c r="D324" s="38"/>
      <c r="E324" s="38"/>
      <c r="F324" s="38"/>
      <c r="G324" s="62">
        <f>((Source!AF109+Source!AE109)*Source!FX109/100)+((Source!AF109+Source!AE109)*Source!FY109/100)+Source!AB109</f>
        <v>360.49464999999998</v>
      </c>
      <c r="H324" s="63">
        <f>Source!O109+Source!X109+Source!Y109</f>
        <v>6700.5199999999995</v>
      </c>
    </row>
    <row r="325" spans="1:28" ht="28.5" x14ac:dyDescent="0.2">
      <c r="A325" s="51">
        <v>42</v>
      </c>
      <c r="B325" s="51" t="str">
        <f>Source!E111</f>
        <v>20</v>
      </c>
      <c r="C325" s="51" t="str">
        <f>Source!G111</f>
        <v>Устройство тепло- и звукоизоляции засыпной керамзитовой</v>
      </c>
      <c r="D325" s="51" t="str">
        <f>Source!F111</f>
        <v>11-01-008-03</v>
      </c>
      <c r="E325" s="34" t="str">
        <f>Source!H111</f>
        <v>м3</v>
      </c>
      <c r="F325" s="14">
        <f>Source!I111</f>
        <v>19.100000000000001</v>
      </c>
      <c r="G325" s="25">
        <f>Source!AB111</f>
        <v>58.997999999999998</v>
      </c>
      <c r="H325" s="26">
        <f>Source!O111</f>
        <v>7504.9</v>
      </c>
      <c r="T325">
        <f>Source!O111+Source!X111+Source!Y111</f>
        <v>13743.13</v>
      </c>
      <c r="U325">
        <f>Source!P111</f>
        <v>0</v>
      </c>
      <c r="V325">
        <f>Source!S111</f>
        <v>2745.81</v>
      </c>
      <c r="W325">
        <f>Source!Q111</f>
        <v>4759.09</v>
      </c>
      <c r="X325">
        <f>Source!R111</f>
        <v>818.89</v>
      </c>
      <c r="Y325">
        <f>Source!U111</f>
        <v>48.323</v>
      </c>
      <c r="Z325">
        <f>Source!V111</f>
        <v>10.74375</v>
      </c>
      <c r="AA325">
        <f>Source!X111</f>
        <v>3956.82</v>
      </c>
      <c r="AB325">
        <f>Source!Y111</f>
        <v>2281.41</v>
      </c>
    </row>
    <row r="326" spans="1:28" ht="14.25" x14ac:dyDescent="0.2">
      <c r="C326" s="27" t="s">
        <v>1231</v>
      </c>
      <c r="D326" s="27">
        <f>Source!BA111</f>
        <v>6.66</v>
      </c>
      <c r="F326" s="14"/>
      <c r="G326" s="14"/>
      <c r="H326" s="14"/>
    </row>
    <row r="327" spans="1:28" x14ac:dyDescent="0.2">
      <c r="C327" s="27" t="s">
        <v>1232</v>
      </c>
      <c r="D327" s="27">
        <f>Source!BB111</f>
        <v>6.66</v>
      </c>
    </row>
    <row r="328" spans="1:28" x14ac:dyDescent="0.2">
      <c r="C328" s="27" t="s">
        <v>1233</v>
      </c>
      <c r="D328" s="27">
        <f>Source!BC111</f>
        <v>6.66</v>
      </c>
    </row>
    <row r="329" spans="1:28" x14ac:dyDescent="0.2">
      <c r="C329" s="27" t="s">
        <v>1234</v>
      </c>
      <c r="D329" s="27">
        <f>Source!BS111</f>
        <v>6.66</v>
      </c>
    </row>
    <row r="330" spans="1:28" x14ac:dyDescent="0.2">
      <c r="C330" s="27" t="s">
        <v>1241</v>
      </c>
      <c r="D330" s="108" t="s">
        <v>55</v>
      </c>
      <c r="E330" s="108"/>
      <c r="F330" s="108"/>
      <c r="G330" s="108"/>
      <c r="H330" s="108"/>
    </row>
    <row r="331" spans="1:28" x14ac:dyDescent="0.2">
      <c r="C331" s="27" t="s">
        <v>1242</v>
      </c>
      <c r="D331" s="108" t="s">
        <v>55</v>
      </c>
      <c r="E331" s="108"/>
      <c r="F331" s="108"/>
      <c r="G331" s="108"/>
      <c r="H331" s="108"/>
    </row>
    <row r="332" spans="1:28" x14ac:dyDescent="0.2">
      <c r="C332" s="27" t="s">
        <v>1243</v>
      </c>
      <c r="D332" s="108" t="s">
        <v>56</v>
      </c>
      <c r="E332" s="108"/>
      <c r="F332" s="108"/>
      <c r="G332" s="108"/>
      <c r="H332" s="108"/>
    </row>
    <row r="333" spans="1:28" x14ac:dyDescent="0.2">
      <c r="C333" s="27" t="s">
        <v>1244</v>
      </c>
      <c r="D333" s="108" t="s">
        <v>56</v>
      </c>
      <c r="E333" s="108"/>
      <c r="F333" s="108"/>
      <c r="G333" s="108"/>
      <c r="H333" s="108"/>
    </row>
    <row r="334" spans="1:28" x14ac:dyDescent="0.2">
      <c r="C334" s="27" t="s">
        <v>1245</v>
      </c>
      <c r="D334" s="108" t="s">
        <v>55</v>
      </c>
      <c r="E334" s="108"/>
      <c r="F334" s="108"/>
      <c r="G334" s="108"/>
      <c r="H334" s="108"/>
    </row>
    <row r="335" spans="1:28" x14ac:dyDescent="0.2">
      <c r="C335" s="11" t="s">
        <v>1235</v>
      </c>
      <c r="D335" s="38"/>
      <c r="E335" s="38"/>
      <c r="F335" s="38">
        <f>Source!BZ111</f>
        <v>123</v>
      </c>
      <c r="G335" s="62">
        <f>(Source!AF111+Source!AE111)*Source!FX111/100</f>
        <v>31.021460999999999</v>
      </c>
      <c r="H335" s="63">
        <f>Source!X111</f>
        <v>3956.82</v>
      </c>
    </row>
    <row r="336" spans="1:28" x14ac:dyDescent="0.2">
      <c r="C336" s="11" t="s">
        <v>1236</v>
      </c>
      <c r="D336" s="38"/>
      <c r="E336" s="38"/>
      <c r="F336" s="38"/>
      <c r="G336" s="38" t="str">
        <f>CONCATENATE(Source!DL111,Source!FT111, "=", Source!FX111, "%")</f>
        <v>*0,9=110,7%</v>
      </c>
      <c r="H336" s="38" t="str">
        <f>CONCATENATE(Source!AT111)</f>
        <v>111</v>
      </c>
    </row>
    <row r="337" spans="1:28" x14ac:dyDescent="0.2">
      <c r="C337" s="11" t="s">
        <v>1237</v>
      </c>
      <c r="D337" s="38"/>
      <c r="E337" s="38"/>
      <c r="F337" s="38">
        <f>Source!CA111</f>
        <v>75</v>
      </c>
      <c r="G337" s="62">
        <f>(Source!AF111+Source!AE111)*Source!FY111/100</f>
        <v>17.864662499999998</v>
      </c>
      <c r="H337" s="63">
        <f>Source!Y111</f>
        <v>2281.41</v>
      </c>
    </row>
    <row r="338" spans="1:28" x14ac:dyDescent="0.2">
      <c r="C338" s="11" t="s">
        <v>1238</v>
      </c>
      <c r="D338" s="38"/>
      <c r="E338" s="38"/>
      <c r="F338" s="38"/>
      <c r="G338" s="38" t="str">
        <f>CONCATENATE(Source!DM111,Source!FU111, "=", Source!FY111, "%")</f>
        <v>*0,85=63,75%</v>
      </c>
      <c r="H338" s="38" t="str">
        <f>CONCATENATE(Source!AU111)</f>
        <v>64</v>
      </c>
    </row>
    <row r="339" spans="1:28" x14ac:dyDescent="0.2">
      <c r="C339" s="11" t="s">
        <v>1239</v>
      </c>
      <c r="D339" s="38"/>
      <c r="E339" s="38"/>
      <c r="F339" s="38"/>
      <c r="G339" s="62">
        <f>((Source!AF111+Source!AE111)*Source!FX111/100)+((Source!AF111+Source!AE111)*Source!FY111/100)+Source!AB111</f>
        <v>107.88412349999999</v>
      </c>
      <c r="H339" s="63">
        <f>Source!O111+Source!X111+Source!Y111</f>
        <v>13743.13</v>
      </c>
    </row>
    <row r="340" spans="1:28" ht="14.25" x14ac:dyDescent="0.2">
      <c r="A340" s="51">
        <v>43</v>
      </c>
      <c r="B340" s="51" t="str">
        <f>Source!E113</f>
        <v>20,1</v>
      </c>
      <c r="C340" s="51" t="str">
        <f>Source!G113</f>
        <v>Гравий керамзитовый</v>
      </c>
      <c r="D340" s="51" t="str">
        <f>Source!F113</f>
        <v>02.2.01.03</v>
      </c>
      <c r="E340" s="34" t="str">
        <f>Source!H113</f>
        <v>м3</v>
      </c>
      <c r="F340" s="14">
        <f>Source!I113</f>
        <v>21.01</v>
      </c>
      <c r="G340" s="25">
        <f>Source!AB113</f>
        <v>0</v>
      </c>
      <c r="H340" s="26">
        <f>Source!O113</f>
        <v>0</v>
      </c>
      <c r="T340">
        <f>Source!O113+Source!X113+Source!Y113</f>
        <v>0</v>
      </c>
      <c r="U340">
        <f>Source!P113</f>
        <v>0</v>
      </c>
      <c r="V340">
        <f>Source!S113</f>
        <v>0</v>
      </c>
      <c r="W340">
        <f>Source!Q113</f>
        <v>0</v>
      </c>
      <c r="X340">
        <f>Source!R113</f>
        <v>0</v>
      </c>
      <c r="Y340">
        <f>Source!U113</f>
        <v>0</v>
      </c>
      <c r="Z340">
        <f>Source!V113</f>
        <v>0</v>
      </c>
      <c r="AA340">
        <f>Source!X113</f>
        <v>0</v>
      </c>
      <c r="AB340">
        <f>Source!Y113</f>
        <v>0</v>
      </c>
    </row>
    <row r="341" spans="1:28" ht="14.25" x14ac:dyDescent="0.2">
      <c r="C341" s="27" t="s">
        <v>1233</v>
      </c>
      <c r="D341" s="27">
        <f>Source!BC113</f>
        <v>6.66</v>
      </c>
      <c r="F341" s="14"/>
      <c r="G341" s="14"/>
      <c r="H341" s="14"/>
    </row>
    <row r="342" spans="1:28" ht="28.5" x14ac:dyDescent="0.2">
      <c r="A342" s="51">
        <v>44</v>
      </c>
      <c r="B342" s="51" t="str">
        <f>Source!E115</f>
        <v>20,2</v>
      </c>
      <c r="C342" s="51" t="str">
        <f>Source!G115</f>
        <v>Гравий для строительных работ марка 400, фракция 15-20 мм</v>
      </c>
      <c r="D342" s="51" t="str">
        <f>Source!F115</f>
        <v>02.2.01.02-0012</v>
      </c>
      <c r="E342" s="34" t="str">
        <f>Source!H115</f>
        <v>м3</v>
      </c>
      <c r="F342" s="14">
        <f>Source!I115</f>
        <v>21.01</v>
      </c>
      <c r="G342" s="25">
        <f>Source!AB115</f>
        <v>129.13</v>
      </c>
      <c r="H342" s="26">
        <f>Source!O115</f>
        <v>18068.72</v>
      </c>
      <c r="T342">
        <f>Source!O115+Source!X115+Source!Y115</f>
        <v>18068.72</v>
      </c>
      <c r="U342">
        <f>Source!P115</f>
        <v>18068.72</v>
      </c>
      <c r="V342">
        <f>Source!S115</f>
        <v>0</v>
      </c>
      <c r="W342">
        <f>Source!Q115</f>
        <v>0</v>
      </c>
      <c r="X342">
        <f>Source!R115</f>
        <v>0</v>
      </c>
      <c r="Y342">
        <f>Source!U115</f>
        <v>0</v>
      </c>
      <c r="Z342">
        <f>Source!V115</f>
        <v>0</v>
      </c>
      <c r="AA342">
        <f>Source!X115</f>
        <v>0</v>
      </c>
      <c r="AB342">
        <f>Source!Y115</f>
        <v>0</v>
      </c>
    </row>
    <row r="343" spans="1:28" ht="14.25" x14ac:dyDescent="0.2">
      <c r="C343" s="27" t="s">
        <v>1233</v>
      </c>
      <c r="D343" s="27">
        <f>Source!BC115</f>
        <v>6.66</v>
      </c>
      <c r="F343" s="14"/>
      <c r="G343" s="14"/>
      <c r="H343" s="14"/>
    </row>
    <row r="344" spans="1:28" ht="28.5" x14ac:dyDescent="0.2">
      <c r="A344" s="51">
        <v>45</v>
      </c>
      <c r="B344" s="51" t="str">
        <f>Source!E117</f>
        <v>21</v>
      </c>
      <c r="C344" s="51" t="str">
        <f>Source!G117</f>
        <v>Устройство стяжек легкобетонных толщиной 20 мм</v>
      </c>
      <c r="D344" s="51" t="str">
        <f>Source!F117</f>
        <v>11-01-011-05</v>
      </c>
      <c r="E344" s="34" t="str">
        <f>Source!H117</f>
        <v>100 м2</v>
      </c>
      <c r="F344" s="14">
        <f>Source!I117</f>
        <v>1.2729999999999999</v>
      </c>
      <c r="G344" s="25">
        <f>Source!AB117</f>
        <v>527.33100000000002</v>
      </c>
      <c r="H344" s="26">
        <f>Source!O117</f>
        <v>4470.8</v>
      </c>
      <c r="T344">
        <f>Source!O117+Source!X117+Source!Y117</f>
        <v>11662.25</v>
      </c>
      <c r="U344">
        <f>Source!P117</f>
        <v>72.400000000000006</v>
      </c>
      <c r="V344">
        <f>Source!S117</f>
        <v>3927.65</v>
      </c>
      <c r="W344">
        <f>Source!Q117</f>
        <v>470.75</v>
      </c>
      <c r="X344">
        <f>Source!R117</f>
        <v>181.75</v>
      </c>
      <c r="Y344">
        <f>Source!U117</f>
        <v>73.534208499999977</v>
      </c>
      <c r="Z344">
        <f>Source!V117</f>
        <v>2.0208874999999997</v>
      </c>
      <c r="AA344">
        <f>Source!X117</f>
        <v>4561.43</v>
      </c>
      <c r="AB344">
        <f>Source!Y117</f>
        <v>2630.02</v>
      </c>
    </row>
    <row r="345" spans="1:28" ht="14.25" x14ac:dyDescent="0.2">
      <c r="C345" s="27" t="str">
        <f>"Объем: "&amp;Source!I117&amp;"=127,3/"&amp;"100"</f>
        <v>Объем: 1,273=127,3/100</v>
      </c>
      <c r="F345" s="14"/>
      <c r="G345" s="14"/>
      <c r="H345" s="14"/>
    </row>
    <row r="346" spans="1:28" x14ac:dyDescent="0.2">
      <c r="C346" s="27" t="s">
        <v>1231</v>
      </c>
      <c r="D346" s="27">
        <f>Source!BA117</f>
        <v>6.66</v>
      </c>
    </row>
    <row r="347" spans="1:28" x14ac:dyDescent="0.2">
      <c r="C347" s="27" t="s">
        <v>1232</v>
      </c>
      <c r="D347" s="27">
        <f>Source!BB117</f>
        <v>6.66</v>
      </c>
    </row>
    <row r="348" spans="1:28" x14ac:dyDescent="0.2">
      <c r="C348" s="27" t="s">
        <v>1233</v>
      </c>
      <c r="D348" s="27">
        <f>Source!BC117</f>
        <v>6.66</v>
      </c>
    </row>
    <row r="349" spans="1:28" x14ac:dyDescent="0.2">
      <c r="C349" s="27" t="s">
        <v>1234</v>
      </c>
      <c r="D349" s="27">
        <f>Source!BS117</f>
        <v>6.66</v>
      </c>
    </row>
    <row r="350" spans="1:28" x14ac:dyDescent="0.2">
      <c r="C350" s="27" t="s">
        <v>1241</v>
      </c>
      <c r="D350" s="108" t="s">
        <v>55</v>
      </c>
      <c r="E350" s="108"/>
      <c r="F350" s="108"/>
      <c r="G350" s="108"/>
      <c r="H350" s="108"/>
    </row>
    <row r="351" spans="1:28" x14ac:dyDescent="0.2">
      <c r="C351" s="27" t="s">
        <v>1242</v>
      </c>
      <c r="D351" s="108" t="s">
        <v>55</v>
      </c>
      <c r="E351" s="108"/>
      <c r="F351" s="108"/>
      <c r="G351" s="108"/>
      <c r="H351" s="108"/>
    </row>
    <row r="352" spans="1:28" x14ac:dyDescent="0.2">
      <c r="C352" s="27" t="s">
        <v>1243</v>
      </c>
      <c r="D352" s="108" t="s">
        <v>56</v>
      </c>
      <c r="E352" s="108"/>
      <c r="F352" s="108"/>
      <c r="G352" s="108"/>
      <c r="H352" s="108"/>
    </row>
    <row r="353" spans="1:28" x14ac:dyDescent="0.2">
      <c r="C353" s="27" t="s">
        <v>1244</v>
      </c>
      <c r="D353" s="108" t="s">
        <v>56</v>
      </c>
      <c r="E353" s="108"/>
      <c r="F353" s="108"/>
      <c r="G353" s="108"/>
      <c r="H353" s="108"/>
    </row>
    <row r="354" spans="1:28" x14ac:dyDescent="0.2">
      <c r="C354" s="27" t="s">
        <v>1245</v>
      </c>
      <c r="D354" s="108" t="s">
        <v>55</v>
      </c>
      <c r="E354" s="108"/>
      <c r="F354" s="108"/>
      <c r="G354" s="108"/>
      <c r="H354" s="108"/>
    </row>
    <row r="355" spans="1:28" x14ac:dyDescent="0.2">
      <c r="C355" s="11" t="s">
        <v>1235</v>
      </c>
      <c r="D355" s="38"/>
      <c r="E355" s="38"/>
      <c r="F355" s="38">
        <f>Source!BZ117</f>
        <v>123</v>
      </c>
      <c r="G355" s="62">
        <f>(Source!AF117+Source!AE117)*Source!FX117/100</f>
        <v>536.56677450000007</v>
      </c>
      <c r="H355" s="63">
        <f>Source!X117</f>
        <v>4561.43</v>
      </c>
    </row>
    <row r="356" spans="1:28" x14ac:dyDescent="0.2">
      <c r="C356" s="11" t="s">
        <v>1236</v>
      </c>
      <c r="D356" s="38"/>
      <c r="E356" s="38"/>
      <c r="F356" s="38"/>
      <c r="G356" s="38" t="str">
        <f>CONCATENATE(Source!DL117,Source!FT117, "=", Source!FX117, "%")</f>
        <v>*0,9=110,7%</v>
      </c>
      <c r="H356" s="38" t="str">
        <f>CONCATENATE(Source!AT117)</f>
        <v>111</v>
      </c>
    </row>
    <row r="357" spans="1:28" x14ac:dyDescent="0.2">
      <c r="C357" s="11" t="s">
        <v>1237</v>
      </c>
      <c r="D357" s="38"/>
      <c r="E357" s="38"/>
      <c r="F357" s="38">
        <f>Source!CA117</f>
        <v>75</v>
      </c>
      <c r="G357" s="62">
        <f>(Source!AF117+Source!AE117)*Source!FY117/100</f>
        <v>308.99848125</v>
      </c>
      <c r="H357" s="63">
        <f>Source!Y117</f>
        <v>2630.02</v>
      </c>
    </row>
    <row r="358" spans="1:28" x14ac:dyDescent="0.2">
      <c r="C358" s="11" t="s">
        <v>1238</v>
      </c>
      <c r="D358" s="38"/>
      <c r="E358" s="38"/>
      <c r="F358" s="38"/>
      <c r="G358" s="38" t="str">
        <f>CONCATENATE(Source!DM117,Source!FU117, "=", Source!FY117, "%")</f>
        <v>*0,85=63,75%</v>
      </c>
      <c r="H358" s="38" t="str">
        <f>CONCATENATE(Source!AU117)</f>
        <v>64</v>
      </c>
    </row>
    <row r="359" spans="1:28" x14ac:dyDescent="0.2">
      <c r="C359" s="11" t="s">
        <v>1239</v>
      </c>
      <c r="D359" s="38"/>
      <c r="E359" s="38"/>
      <c r="F359" s="38"/>
      <c r="G359" s="62">
        <f>((Source!AF117+Source!AE117)*Source!FX117/100)+((Source!AF117+Source!AE117)*Source!FY117/100)+Source!AB117</f>
        <v>1372.8962557499999</v>
      </c>
      <c r="H359" s="63">
        <f>Source!O117+Source!X117+Source!Y117</f>
        <v>11662.25</v>
      </c>
    </row>
    <row r="360" spans="1:28" ht="28.5" x14ac:dyDescent="0.2">
      <c r="A360" s="51">
        <v>46</v>
      </c>
      <c r="B360" s="51" t="str">
        <f>Source!E119</f>
        <v>21,1</v>
      </c>
      <c r="C360" s="51" t="str">
        <f>Source!G119</f>
        <v>Бетон легкий на пористых заполнителях</v>
      </c>
      <c r="D360" s="51" t="str">
        <f>Source!F119</f>
        <v>04.1.01.01</v>
      </c>
      <c r="E360" s="34" t="str">
        <f>Source!H119</f>
        <v>м3</v>
      </c>
      <c r="F360" s="14">
        <f>Source!I119</f>
        <v>2.5969199999999999</v>
      </c>
      <c r="G360" s="25">
        <f>Source!AB119</f>
        <v>0</v>
      </c>
      <c r="H360" s="26">
        <f>Source!O119</f>
        <v>0</v>
      </c>
      <c r="T360">
        <f>Source!O119+Source!X119+Source!Y119</f>
        <v>0</v>
      </c>
      <c r="U360">
        <f>Source!P119</f>
        <v>0</v>
      </c>
      <c r="V360">
        <f>Source!S119</f>
        <v>0</v>
      </c>
      <c r="W360">
        <f>Source!Q119</f>
        <v>0</v>
      </c>
      <c r="X360">
        <f>Source!R119</f>
        <v>0</v>
      </c>
      <c r="Y360">
        <f>Source!U119</f>
        <v>0</v>
      </c>
      <c r="Z360">
        <f>Source!V119</f>
        <v>0</v>
      </c>
      <c r="AA360">
        <f>Source!X119</f>
        <v>0</v>
      </c>
      <c r="AB360">
        <f>Source!Y119</f>
        <v>0</v>
      </c>
    </row>
    <row r="361" spans="1:28" ht="14.25" x14ac:dyDescent="0.2">
      <c r="C361" s="27" t="s">
        <v>1233</v>
      </c>
      <c r="D361" s="27">
        <f>Source!BC119</f>
        <v>6.66</v>
      </c>
      <c r="F361" s="14"/>
      <c r="G361" s="14"/>
      <c r="H361" s="14"/>
    </row>
    <row r="362" spans="1:28" ht="57" x14ac:dyDescent="0.2">
      <c r="A362" s="51">
        <v>47</v>
      </c>
      <c r="B362" s="51" t="str">
        <f>Source!E121</f>
        <v>21,2</v>
      </c>
      <c r="C362" s="51" t="str">
        <f>Source!G121</f>
        <v>Бетон легкий на пористых заполнителях, объемная масса 800 кг/м3, крупность заполнителя более 10 мм, класс В7,5 (М100)</v>
      </c>
      <c r="D362" s="51" t="str">
        <f>Source!F121</f>
        <v>04.1.01.01-0008</v>
      </c>
      <c r="E362" s="34" t="str">
        <f>Source!H121</f>
        <v>м3</v>
      </c>
      <c r="F362" s="14">
        <f>Source!I121</f>
        <v>2.5969199999999999</v>
      </c>
      <c r="G362" s="25">
        <f>Source!AB121</f>
        <v>580</v>
      </c>
      <c r="H362" s="26">
        <f>Source!O121</f>
        <v>10031.379999999999</v>
      </c>
      <c r="T362">
        <f>Source!O121+Source!X121+Source!Y121</f>
        <v>10031.379999999999</v>
      </c>
      <c r="U362">
        <f>Source!P121</f>
        <v>10031.379999999999</v>
      </c>
      <c r="V362">
        <f>Source!S121</f>
        <v>0</v>
      </c>
      <c r="W362">
        <f>Source!Q121</f>
        <v>0</v>
      </c>
      <c r="X362">
        <f>Source!R121</f>
        <v>0</v>
      </c>
      <c r="Y362">
        <f>Source!U121</f>
        <v>0</v>
      </c>
      <c r="Z362">
        <f>Source!V121</f>
        <v>0</v>
      </c>
      <c r="AA362">
        <f>Source!X121</f>
        <v>0</v>
      </c>
      <c r="AB362">
        <f>Source!Y121</f>
        <v>0</v>
      </c>
    </row>
    <row r="363" spans="1:28" ht="14.25" x14ac:dyDescent="0.2">
      <c r="C363" s="27" t="s">
        <v>1233</v>
      </c>
      <c r="D363" s="27">
        <f>Source!BC121</f>
        <v>6.66</v>
      </c>
      <c r="F363" s="14"/>
      <c r="G363" s="14"/>
      <c r="H363" s="14"/>
    </row>
    <row r="364" spans="1:28" ht="42.75" x14ac:dyDescent="0.2">
      <c r="A364" s="51">
        <v>48</v>
      </c>
      <c r="B364" s="51" t="str">
        <f>Source!E123</f>
        <v>22</v>
      </c>
      <c r="C364" s="51" t="str">
        <f>Source!G123</f>
        <v>Устройство стяжек на каждые 5 мм изменения толщины стяжки добавлять или исключать к расценке 11-01-011-05</v>
      </c>
      <c r="D364" s="51" t="str">
        <f>Source!F123</f>
        <v>11-01-011-06</v>
      </c>
      <c r="E364" s="34" t="str">
        <f>Source!H123</f>
        <v>100 м2</v>
      </c>
      <c r="F364" s="14">
        <f>Source!I123</f>
        <v>1.2729999999999999</v>
      </c>
      <c r="G364" s="25">
        <f>Source!AB123</f>
        <v>285.23</v>
      </c>
      <c r="H364" s="26">
        <f>Source!O123</f>
        <v>2418.23</v>
      </c>
      <c r="T364">
        <f>Source!O123+Source!X123+Source!Y123</f>
        <v>4840.04</v>
      </c>
      <c r="U364">
        <f>Source!P123</f>
        <v>0</v>
      </c>
      <c r="V364">
        <f>Source!S123</f>
        <v>781.94</v>
      </c>
      <c r="W364">
        <f>Source!Q123</f>
        <v>1636.29</v>
      </c>
      <c r="X364">
        <f>Source!R123</f>
        <v>601.95000000000005</v>
      </c>
      <c r="Y364">
        <f>Source!U123</f>
        <v>14.639499999999998</v>
      </c>
      <c r="Z364">
        <f>Source!V123</f>
        <v>6.6832499999999992</v>
      </c>
      <c r="AA364">
        <f>Source!X123</f>
        <v>1536.12</v>
      </c>
      <c r="AB364">
        <f>Source!Y123</f>
        <v>885.69</v>
      </c>
    </row>
    <row r="365" spans="1:28" ht="14.25" x14ac:dyDescent="0.2">
      <c r="C365" s="27" t="str">
        <f>"Объем: "&amp;Source!I123&amp;"=127,3/"&amp;"100"</f>
        <v>Объем: 1,273=127,3/100</v>
      </c>
      <c r="F365" s="14"/>
      <c r="G365" s="14"/>
      <c r="H365" s="14"/>
    </row>
    <row r="366" spans="1:28" x14ac:dyDescent="0.2">
      <c r="C366" s="27" t="s">
        <v>1231</v>
      </c>
      <c r="D366" s="27">
        <f>Source!BA123</f>
        <v>6.66</v>
      </c>
    </row>
    <row r="367" spans="1:28" x14ac:dyDescent="0.2">
      <c r="C367" s="27" t="s">
        <v>1232</v>
      </c>
      <c r="D367" s="27">
        <f>Source!BB123</f>
        <v>6.66</v>
      </c>
    </row>
    <row r="368" spans="1:28" x14ac:dyDescent="0.2">
      <c r="C368" s="27" t="s">
        <v>1233</v>
      </c>
      <c r="D368" s="27">
        <f>Source!BC123</f>
        <v>6.66</v>
      </c>
    </row>
    <row r="369" spans="1:28" x14ac:dyDescent="0.2">
      <c r="C369" s="27" t="s">
        <v>1234</v>
      </c>
      <c r="D369" s="27">
        <f>Source!BS123</f>
        <v>6.66</v>
      </c>
    </row>
    <row r="370" spans="1:28" x14ac:dyDescent="0.2">
      <c r="C370" s="27" t="s">
        <v>1240</v>
      </c>
      <c r="D370" s="108" t="s">
        <v>232</v>
      </c>
      <c r="E370" s="108"/>
      <c r="F370" s="108"/>
      <c r="G370" s="108"/>
      <c r="H370" s="108"/>
    </row>
    <row r="371" spans="1:28" x14ac:dyDescent="0.2">
      <c r="C371" s="27" t="s">
        <v>1241</v>
      </c>
      <c r="D371" s="108" t="s">
        <v>233</v>
      </c>
      <c r="E371" s="108"/>
      <c r="F371" s="108"/>
      <c r="G371" s="108"/>
      <c r="H371" s="108"/>
    </row>
    <row r="372" spans="1:28" x14ac:dyDescent="0.2">
      <c r="C372" s="27" t="s">
        <v>1242</v>
      </c>
      <c r="D372" s="108" t="s">
        <v>233</v>
      </c>
      <c r="E372" s="108"/>
      <c r="F372" s="108"/>
      <c r="G372" s="108"/>
      <c r="H372" s="108"/>
    </row>
    <row r="373" spans="1:28" x14ac:dyDescent="0.2">
      <c r="C373" s="27" t="s">
        <v>1243</v>
      </c>
      <c r="D373" s="108" t="s">
        <v>234</v>
      </c>
      <c r="E373" s="108"/>
      <c r="F373" s="108"/>
      <c r="G373" s="108"/>
      <c r="H373" s="108"/>
    </row>
    <row r="374" spans="1:28" x14ac:dyDescent="0.2">
      <c r="C374" s="27" t="s">
        <v>1244</v>
      </c>
      <c r="D374" s="108" t="s">
        <v>234</v>
      </c>
      <c r="E374" s="108"/>
      <c r="F374" s="108"/>
      <c r="G374" s="108"/>
      <c r="H374" s="108"/>
    </row>
    <row r="375" spans="1:28" x14ac:dyDescent="0.2">
      <c r="C375" s="27" t="s">
        <v>1245</v>
      </c>
      <c r="D375" s="108" t="s">
        <v>233</v>
      </c>
      <c r="E375" s="108"/>
      <c r="F375" s="108"/>
      <c r="G375" s="108"/>
      <c r="H375" s="108"/>
    </row>
    <row r="376" spans="1:28" x14ac:dyDescent="0.2">
      <c r="C376" s="11" t="s">
        <v>1235</v>
      </c>
      <c r="D376" s="38"/>
      <c r="E376" s="38"/>
      <c r="F376" s="38">
        <f>Source!BZ123</f>
        <v>123</v>
      </c>
      <c r="G376" s="62">
        <f>(Source!AF123+Source!AE123)*Source!FX123/100</f>
        <v>180.69561000000002</v>
      </c>
      <c r="H376" s="63">
        <f>Source!X123</f>
        <v>1536.12</v>
      </c>
    </row>
    <row r="377" spans="1:28" x14ac:dyDescent="0.2">
      <c r="C377" s="11" t="s">
        <v>1236</v>
      </c>
      <c r="D377" s="38"/>
      <c r="E377" s="38"/>
      <c r="F377" s="38"/>
      <c r="G377" s="38" t="str">
        <f>CONCATENATE(Source!DL123,Source!FT123, "=", Source!FX123, "%")</f>
        <v>*0,9=110,7%</v>
      </c>
      <c r="H377" s="38" t="str">
        <f>CONCATENATE(Source!AT123)</f>
        <v>111</v>
      </c>
    </row>
    <row r="378" spans="1:28" x14ac:dyDescent="0.2">
      <c r="C378" s="11" t="s">
        <v>1237</v>
      </c>
      <c r="D378" s="38"/>
      <c r="E378" s="38"/>
      <c r="F378" s="38">
        <f>Source!CA123</f>
        <v>75</v>
      </c>
      <c r="G378" s="62">
        <f>(Source!AF123+Source!AE123)*Source!FY123/100</f>
        <v>104.05912500000001</v>
      </c>
      <c r="H378" s="63">
        <f>Source!Y123</f>
        <v>885.69</v>
      </c>
    </row>
    <row r="379" spans="1:28" x14ac:dyDescent="0.2">
      <c r="C379" s="11" t="s">
        <v>1238</v>
      </c>
      <c r="D379" s="38"/>
      <c r="E379" s="38"/>
      <c r="F379" s="38"/>
      <c r="G379" s="38" t="str">
        <f>CONCATENATE(Source!DM123,Source!FU123, "=", Source!FY123, "%")</f>
        <v>*0,85=63,75%</v>
      </c>
      <c r="H379" s="38" t="str">
        <f>CONCATENATE(Source!AU123)</f>
        <v>64</v>
      </c>
    </row>
    <row r="380" spans="1:28" x14ac:dyDescent="0.2">
      <c r="C380" s="11" t="s">
        <v>1239</v>
      </c>
      <c r="D380" s="38"/>
      <c r="E380" s="38"/>
      <c r="F380" s="38"/>
      <c r="G380" s="62">
        <f>((Source!AF123+Source!AE123)*Source!FX123/100)+((Source!AF123+Source!AE123)*Source!FY123/100)+Source!AB123</f>
        <v>569.984735</v>
      </c>
      <c r="H380" s="63">
        <f>Source!O123+Source!X123+Source!Y123</f>
        <v>4840.04</v>
      </c>
    </row>
    <row r="381" spans="1:28" ht="28.5" x14ac:dyDescent="0.2">
      <c r="A381" s="51">
        <v>49</v>
      </c>
      <c r="B381" s="51" t="str">
        <f>Source!E125</f>
        <v>22,1</v>
      </c>
      <c r="C381" s="51" t="str">
        <f>Source!G125</f>
        <v>Бетон легкий на пористых заполнителях</v>
      </c>
      <c r="D381" s="51" t="str">
        <f>Source!F125</f>
        <v>04.1.01.01</v>
      </c>
      <c r="E381" s="34" t="str">
        <f>Source!H125</f>
        <v>м3</v>
      </c>
      <c r="F381" s="14">
        <f>Source!I125</f>
        <v>12.9846</v>
      </c>
      <c r="G381" s="25">
        <f>Source!AB125</f>
        <v>0</v>
      </c>
      <c r="H381" s="26">
        <f>Source!O125</f>
        <v>0</v>
      </c>
      <c r="T381">
        <f>Source!O125+Source!X125+Source!Y125</f>
        <v>0</v>
      </c>
      <c r="U381">
        <f>Source!P125</f>
        <v>0</v>
      </c>
      <c r="V381">
        <f>Source!S125</f>
        <v>0</v>
      </c>
      <c r="W381">
        <f>Source!Q125</f>
        <v>0</v>
      </c>
      <c r="X381">
        <f>Source!R125</f>
        <v>0</v>
      </c>
      <c r="Y381">
        <f>Source!U125</f>
        <v>0</v>
      </c>
      <c r="Z381">
        <f>Source!V125</f>
        <v>0</v>
      </c>
      <c r="AA381">
        <f>Source!X125</f>
        <v>0</v>
      </c>
      <c r="AB381">
        <f>Source!Y125</f>
        <v>0</v>
      </c>
    </row>
    <row r="382" spans="1:28" ht="14.25" x14ac:dyDescent="0.2">
      <c r="C382" s="27" t="s">
        <v>1233</v>
      </c>
      <c r="D382" s="27">
        <f>Source!BC125</f>
        <v>6.66</v>
      </c>
      <c r="F382" s="14"/>
      <c r="G382" s="14"/>
      <c r="H382" s="14"/>
    </row>
    <row r="383" spans="1:28" ht="57" x14ac:dyDescent="0.2">
      <c r="A383" s="51">
        <v>50</v>
      </c>
      <c r="B383" s="51" t="str">
        <f>Source!E127</f>
        <v>22,2</v>
      </c>
      <c r="C383" s="51" t="str">
        <f>Source!G127</f>
        <v>Бетон легкий на пористых заполнителях, объемная масса 800 кг/м3, крупность заполнителя более 10 мм, класс В7,5 (М100)</v>
      </c>
      <c r="D383" s="51" t="str">
        <f>Source!F127</f>
        <v>04.1.01.01-0008</v>
      </c>
      <c r="E383" s="34" t="str">
        <f>Source!H127</f>
        <v>м3</v>
      </c>
      <c r="F383" s="14">
        <f>Source!I127</f>
        <v>12.9846</v>
      </c>
      <c r="G383" s="25">
        <f>Source!AB127</f>
        <v>580</v>
      </c>
      <c r="H383" s="26">
        <f>Source!O127</f>
        <v>50156.91</v>
      </c>
      <c r="T383">
        <f>Source!O127+Source!X127+Source!Y127</f>
        <v>50156.91</v>
      </c>
      <c r="U383">
        <f>Source!P127</f>
        <v>50156.91</v>
      </c>
      <c r="V383">
        <f>Source!S127</f>
        <v>0</v>
      </c>
      <c r="W383">
        <f>Source!Q127</f>
        <v>0</v>
      </c>
      <c r="X383">
        <f>Source!R127</f>
        <v>0</v>
      </c>
      <c r="Y383">
        <f>Source!U127</f>
        <v>0</v>
      </c>
      <c r="Z383">
        <f>Source!V127</f>
        <v>0</v>
      </c>
      <c r="AA383">
        <f>Source!X127</f>
        <v>0</v>
      </c>
      <c r="AB383">
        <f>Source!Y127</f>
        <v>0</v>
      </c>
    </row>
    <row r="384" spans="1:28" ht="14.25" x14ac:dyDescent="0.2">
      <c r="C384" s="27" t="s">
        <v>1233</v>
      </c>
      <c r="D384" s="27">
        <f>Source!BC127</f>
        <v>6.66</v>
      </c>
      <c r="F384" s="14"/>
      <c r="G384" s="14"/>
      <c r="H384" s="14"/>
    </row>
    <row r="385" spans="1:28" ht="28.5" x14ac:dyDescent="0.2">
      <c r="A385" s="51">
        <v>51</v>
      </c>
      <c r="B385" s="51" t="str">
        <f>Source!E129</f>
        <v>23</v>
      </c>
      <c r="C385" s="51" t="str">
        <f>Source!G129</f>
        <v>Устройство стяжек цементных толщиной 20 мм</v>
      </c>
      <c r="D385" s="51" t="str">
        <f>Source!F129</f>
        <v>11-01-011-01</v>
      </c>
      <c r="E385" s="34" t="str">
        <f>Source!H129</f>
        <v>100 м2</v>
      </c>
      <c r="F385" s="14">
        <f>Source!I129</f>
        <v>1.2729999999999999</v>
      </c>
      <c r="G385" s="25">
        <f>Source!AB129</f>
        <v>424.60649999999998</v>
      </c>
      <c r="H385" s="26">
        <f>Source!O129</f>
        <v>3599.88</v>
      </c>
      <c r="T385">
        <f>Source!O129+Source!X129+Source!Y129</f>
        <v>9270.56</v>
      </c>
      <c r="U385">
        <f>Source!P129</f>
        <v>72.400000000000006</v>
      </c>
      <c r="V385">
        <f>Source!S129</f>
        <v>3058.64</v>
      </c>
      <c r="W385">
        <f>Source!Q129</f>
        <v>468.84</v>
      </c>
      <c r="X385">
        <f>Source!R129</f>
        <v>181.75</v>
      </c>
      <c r="Y385">
        <f>Source!U129</f>
        <v>57.840664499999988</v>
      </c>
      <c r="Z385">
        <f>Source!V129</f>
        <v>2.0208874999999997</v>
      </c>
      <c r="AA385">
        <f>Source!X129</f>
        <v>3596.83</v>
      </c>
      <c r="AB385">
        <f>Source!Y129</f>
        <v>2073.85</v>
      </c>
    </row>
    <row r="386" spans="1:28" ht="14.25" x14ac:dyDescent="0.2">
      <c r="C386" s="27" t="str">
        <f>"Объем: "&amp;Source!I129&amp;"=127,3/"&amp;"100"</f>
        <v>Объем: 1,273=127,3/100</v>
      </c>
      <c r="F386" s="14"/>
      <c r="G386" s="14"/>
      <c r="H386" s="14"/>
    </row>
    <row r="387" spans="1:28" x14ac:dyDescent="0.2">
      <c r="C387" s="27" t="s">
        <v>1231</v>
      </c>
      <c r="D387" s="27">
        <f>Source!BA129</f>
        <v>6.66</v>
      </c>
    </row>
    <row r="388" spans="1:28" x14ac:dyDescent="0.2">
      <c r="C388" s="27" t="s">
        <v>1232</v>
      </c>
      <c r="D388" s="27">
        <f>Source!BB129</f>
        <v>6.66</v>
      </c>
    </row>
    <row r="389" spans="1:28" x14ac:dyDescent="0.2">
      <c r="C389" s="27" t="s">
        <v>1233</v>
      </c>
      <c r="D389" s="27">
        <f>Source!BC129</f>
        <v>6.66</v>
      </c>
    </row>
    <row r="390" spans="1:28" x14ac:dyDescent="0.2">
      <c r="C390" s="27" t="s">
        <v>1234</v>
      </c>
      <c r="D390" s="27">
        <f>Source!BS129</f>
        <v>6.66</v>
      </c>
    </row>
    <row r="391" spans="1:28" x14ac:dyDescent="0.2">
      <c r="C391" s="27" t="s">
        <v>1241</v>
      </c>
      <c r="D391" s="108" t="s">
        <v>55</v>
      </c>
      <c r="E391" s="108"/>
      <c r="F391" s="108"/>
      <c r="G391" s="108"/>
      <c r="H391" s="108"/>
    </row>
    <row r="392" spans="1:28" x14ac:dyDescent="0.2">
      <c r="C392" s="27" t="s">
        <v>1242</v>
      </c>
      <c r="D392" s="108" t="s">
        <v>55</v>
      </c>
      <c r="E392" s="108"/>
      <c r="F392" s="108"/>
      <c r="G392" s="108"/>
      <c r="H392" s="108"/>
    </row>
    <row r="393" spans="1:28" x14ac:dyDescent="0.2">
      <c r="C393" s="27" t="s">
        <v>1243</v>
      </c>
      <c r="D393" s="108" t="s">
        <v>56</v>
      </c>
      <c r="E393" s="108"/>
      <c r="F393" s="108"/>
      <c r="G393" s="108"/>
      <c r="H393" s="108"/>
    </row>
    <row r="394" spans="1:28" x14ac:dyDescent="0.2">
      <c r="C394" s="27" t="s">
        <v>1244</v>
      </c>
      <c r="D394" s="108" t="s">
        <v>56</v>
      </c>
      <c r="E394" s="108"/>
      <c r="F394" s="108"/>
      <c r="G394" s="108"/>
      <c r="H394" s="108"/>
    </row>
    <row r="395" spans="1:28" x14ac:dyDescent="0.2">
      <c r="C395" s="27" t="s">
        <v>1245</v>
      </c>
      <c r="D395" s="108" t="s">
        <v>55</v>
      </c>
      <c r="E395" s="108"/>
      <c r="F395" s="108"/>
      <c r="G395" s="108"/>
      <c r="H395" s="108"/>
    </row>
    <row r="396" spans="1:28" x14ac:dyDescent="0.2">
      <c r="C396" s="11" t="s">
        <v>1235</v>
      </c>
      <c r="D396" s="38"/>
      <c r="E396" s="38"/>
      <c r="F396" s="38">
        <f>Source!BZ129</f>
        <v>123</v>
      </c>
      <c r="G396" s="62">
        <f>(Source!AF129+Source!AE129)*Source!FX129/100</f>
        <v>423.09982800000006</v>
      </c>
      <c r="H396" s="63">
        <f>Source!X129</f>
        <v>3596.83</v>
      </c>
    </row>
    <row r="397" spans="1:28" x14ac:dyDescent="0.2">
      <c r="C397" s="11" t="s">
        <v>1236</v>
      </c>
      <c r="D397" s="38"/>
      <c r="E397" s="38"/>
      <c r="F397" s="38"/>
      <c r="G397" s="38" t="str">
        <f>CONCATENATE(Source!DL129,Source!FT129, "=", Source!FX129, "%")</f>
        <v>*0,9=110,7%</v>
      </c>
      <c r="H397" s="38" t="str">
        <f>CONCATENATE(Source!AT129)</f>
        <v>111</v>
      </c>
    </row>
    <row r="398" spans="1:28" x14ac:dyDescent="0.2">
      <c r="C398" s="11" t="s">
        <v>1237</v>
      </c>
      <c r="D398" s="38"/>
      <c r="E398" s="38"/>
      <c r="F398" s="38">
        <f>Source!CA129</f>
        <v>75</v>
      </c>
      <c r="G398" s="62">
        <f>(Source!AF129+Source!AE129)*Source!FY129/100</f>
        <v>243.65505000000002</v>
      </c>
      <c r="H398" s="63">
        <f>Source!Y129</f>
        <v>2073.85</v>
      </c>
    </row>
    <row r="399" spans="1:28" x14ac:dyDescent="0.2">
      <c r="C399" s="11" t="s">
        <v>1238</v>
      </c>
      <c r="D399" s="38"/>
      <c r="E399" s="38"/>
      <c r="F399" s="38"/>
      <c r="G399" s="38" t="str">
        <f>CONCATENATE(Source!DM129,Source!FU129, "=", Source!FY129, "%")</f>
        <v>*0,85=63,75%</v>
      </c>
      <c r="H399" s="38" t="str">
        <f>CONCATENATE(Source!AU129)</f>
        <v>64</v>
      </c>
    </row>
    <row r="400" spans="1:28" x14ac:dyDescent="0.2">
      <c r="C400" s="11" t="s">
        <v>1239</v>
      </c>
      <c r="D400" s="38"/>
      <c r="E400" s="38"/>
      <c r="F400" s="38"/>
      <c r="G400" s="62">
        <f>((Source!AF129+Source!AE129)*Source!FX129/100)+((Source!AF129+Source!AE129)*Source!FY129/100)+Source!AB129</f>
        <v>1091.3613780000001</v>
      </c>
      <c r="H400" s="63">
        <f>Source!O129+Source!X129+Source!Y129</f>
        <v>9270.56</v>
      </c>
    </row>
    <row r="401" spans="1:28" ht="28.5" x14ac:dyDescent="0.2">
      <c r="A401" s="51">
        <v>52</v>
      </c>
      <c r="B401" s="51" t="str">
        <f>Source!E131</f>
        <v>23,1</v>
      </c>
      <c r="C401" s="51" t="str">
        <f>Source!G131</f>
        <v>Раствор готовый кладочный тяжелый цементный</v>
      </c>
      <c r="D401" s="51" t="str">
        <f>Source!F131</f>
        <v>04.3.01.09</v>
      </c>
      <c r="E401" s="34" t="str">
        <f>Source!H131</f>
        <v>м3</v>
      </c>
      <c r="F401" s="14">
        <f>Source!I131</f>
        <v>2.5969199999999999</v>
      </c>
      <c r="G401" s="25">
        <f>Source!AB131</f>
        <v>0</v>
      </c>
      <c r="H401" s="26">
        <f>Source!O131</f>
        <v>0</v>
      </c>
      <c r="T401">
        <f>Source!O131+Source!X131+Source!Y131</f>
        <v>0</v>
      </c>
      <c r="U401">
        <f>Source!P131</f>
        <v>0</v>
      </c>
      <c r="V401">
        <f>Source!S131</f>
        <v>0</v>
      </c>
      <c r="W401">
        <f>Source!Q131</f>
        <v>0</v>
      </c>
      <c r="X401">
        <f>Source!R131</f>
        <v>0</v>
      </c>
      <c r="Y401">
        <f>Source!U131</f>
        <v>0</v>
      </c>
      <c r="Z401">
        <f>Source!V131</f>
        <v>0</v>
      </c>
      <c r="AA401">
        <f>Source!X131</f>
        <v>0</v>
      </c>
      <c r="AB401">
        <f>Source!Y131</f>
        <v>0</v>
      </c>
    </row>
    <row r="402" spans="1:28" ht="14.25" x14ac:dyDescent="0.2">
      <c r="C402" s="27" t="s">
        <v>1233</v>
      </c>
      <c r="D402" s="27">
        <f>Source!BC131</f>
        <v>6.66</v>
      </c>
      <c r="F402" s="14"/>
      <c r="G402" s="14"/>
      <c r="H402" s="14"/>
    </row>
    <row r="403" spans="1:28" ht="28.5" x14ac:dyDescent="0.2">
      <c r="A403" s="51">
        <v>53</v>
      </c>
      <c r="B403" s="51" t="str">
        <f>Source!E133</f>
        <v>23,2</v>
      </c>
      <c r="C403" s="51" t="str">
        <f>Source!G133</f>
        <v>Раствор готовый кладочный цементно-известковый марки 100</v>
      </c>
      <c r="D403" s="51" t="str">
        <f>Source!F133</f>
        <v>04.3.01.12-0005</v>
      </c>
      <c r="E403" s="34" t="str">
        <f>Source!H133</f>
        <v>м3</v>
      </c>
      <c r="F403" s="14">
        <f>Source!I133</f>
        <v>2.5969199999999999</v>
      </c>
      <c r="G403" s="25">
        <f>Source!AB133</f>
        <v>529.41</v>
      </c>
      <c r="H403" s="26">
        <f>Source!O133</f>
        <v>9156.4</v>
      </c>
      <c r="T403">
        <f>Source!O133+Source!X133+Source!Y133</f>
        <v>9156.4</v>
      </c>
      <c r="U403">
        <f>Source!P133</f>
        <v>9156.4</v>
      </c>
      <c r="V403">
        <f>Source!S133</f>
        <v>0</v>
      </c>
      <c r="W403">
        <f>Source!Q133</f>
        <v>0</v>
      </c>
      <c r="X403">
        <f>Source!R133</f>
        <v>0</v>
      </c>
      <c r="Y403">
        <f>Source!U133</f>
        <v>0</v>
      </c>
      <c r="Z403">
        <f>Source!V133</f>
        <v>0</v>
      </c>
      <c r="AA403">
        <f>Source!X133</f>
        <v>0</v>
      </c>
      <c r="AB403">
        <f>Source!Y133</f>
        <v>0</v>
      </c>
    </row>
    <row r="404" spans="1:28" ht="14.25" x14ac:dyDescent="0.2">
      <c r="C404" s="27" t="s">
        <v>1233</v>
      </c>
      <c r="D404" s="27">
        <f>Source!BC133</f>
        <v>6.66</v>
      </c>
      <c r="F404" s="14"/>
      <c r="G404" s="14"/>
      <c r="H404" s="14"/>
    </row>
    <row r="405" spans="1:28" ht="42.75" x14ac:dyDescent="0.2">
      <c r="A405" s="51">
        <v>54</v>
      </c>
      <c r="B405" s="51" t="str">
        <f>Source!E135</f>
        <v>24</v>
      </c>
      <c r="C405" s="51" t="str">
        <f>Source!G135</f>
        <v>Устройство стяжек на каждые 5 мм изменения толщины стяжки добавлять или исключать к расценке 11-01-011-01</v>
      </c>
      <c r="D405" s="51" t="str">
        <f>Source!F135</f>
        <v>11-01-011-02</v>
      </c>
      <c r="E405" s="34" t="str">
        <f>Source!H135</f>
        <v>100 м2</v>
      </c>
      <c r="F405" s="14">
        <f>Source!I135</f>
        <v>1.2729999999999999</v>
      </c>
      <c r="G405" s="25">
        <f>Source!AB135</f>
        <v>28.431000000000001</v>
      </c>
      <c r="H405" s="26">
        <f>Source!O135</f>
        <v>241.04</v>
      </c>
      <c r="T405">
        <f>Source!O135+Source!X135+Source!Y135</f>
        <v>481.85999999999996</v>
      </c>
      <c r="U405">
        <f>Source!P135</f>
        <v>0</v>
      </c>
      <c r="V405">
        <f>Source!S135</f>
        <v>77.41</v>
      </c>
      <c r="W405">
        <f>Source!Q135</f>
        <v>163.63</v>
      </c>
      <c r="X405">
        <f>Source!R135</f>
        <v>60.2</v>
      </c>
      <c r="Y405">
        <f>Source!U135</f>
        <v>1.4639499999999999</v>
      </c>
      <c r="Z405">
        <f>Source!V135</f>
        <v>0.66832499999999995</v>
      </c>
      <c r="AA405">
        <f>Source!X135</f>
        <v>152.75</v>
      </c>
      <c r="AB405">
        <f>Source!Y135</f>
        <v>88.07</v>
      </c>
    </row>
    <row r="406" spans="1:28" ht="14.25" x14ac:dyDescent="0.2">
      <c r="C406" s="27" t="str">
        <f>"Объем: "&amp;Source!I135&amp;"=127,3/"&amp;"100"</f>
        <v>Объем: 1,273=127,3/100</v>
      </c>
      <c r="F406" s="14"/>
      <c r="G406" s="14"/>
      <c r="H406" s="14"/>
    </row>
    <row r="407" spans="1:28" x14ac:dyDescent="0.2">
      <c r="C407" s="27" t="s">
        <v>1231</v>
      </c>
      <c r="D407" s="27">
        <f>Source!BA135</f>
        <v>6.66</v>
      </c>
    </row>
    <row r="408" spans="1:28" x14ac:dyDescent="0.2">
      <c r="C408" s="27" t="s">
        <v>1232</v>
      </c>
      <c r="D408" s="27">
        <f>Source!BB135</f>
        <v>6.66</v>
      </c>
    </row>
    <row r="409" spans="1:28" x14ac:dyDescent="0.2">
      <c r="C409" s="27" t="s">
        <v>1233</v>
      </c>
      <c r="D409" s="27">
        <f>Source!BC135</f>
        <v>6.66</v>
      </c>
    </row>
    <row r="410" spans="1:28" x14ac:dyDescent="0.2">
      <c r="C410" s="27" t="s">
        <v>1234</v>
      </c>
      <c r="D410" s="27">
        <f>Source!BS135</f>
        <v>6.66</v>
      </c>
    </row>
    <row r="411" spans="1:28" x14ac:dyDescent="0.2">
      <c r="C411" s="27" t="s">
        <v>1240</v>
      </c>
      <c r="D411" s="108" t="s">
        <v>252</v>
      </c>
      <c r="E411" s="108"/>
      <c r="F411" s="108"/>
      <c r="G411" s="108"/>
      <c r="H411" s="108"/>
    </row>
    <row r="412" spans="1:28" x14ac:dyDescent="0.2">
      <c r="C412" s="27" t="s">
        <v>1241</v>
      </c>
      <c r="D412" s="108" t="s">
        <v>253</v>
      </c>
      <c r="E412" s="108"/>
      <c r="F412" s="108"/>
      <c r="G412" s="108"/>
      <c r="H412" s="108"/>
    </row>
    <row r="413" spans="1:28" x14ac:dyDescent="0.2">
      <c r="C413" s="27" t="s">
        <v>1242</v>
      </c>
      <c r="D413" s="108" t="s">
        <v>253</v>
      </c>
      <c r="E413" s="108"/>
      <c r="F413" s="108"/>
      <c r="G413" s="108"/>
      <c r="H413" s="108"/>
    </row>
    <row r="414" spans="1:28" x14ac:dyDescent="0.2">
      <c r="C414" s="27" t="s">
        <v>1243</v>
      </c>
      <c r="D414" s="108" t="s">
        <v>254</v>
      </c>
      <c r="E414" s="108"/>
      <c r="F414" s="108"/>
      <c r="G414" s="108"/>
      <c r="H414" s="108"/>
    </row>
    <row r="415" spans="1:28" x14ac:dyDescent="0.2">
      <c r="C415" s="27" t="s">
        <v>1244</v>
      </c>
      <c r="D415" s="108" t="s">
        <v>254</v>
      </c>
      <c r="E415" s="108"/>
      <c r="F415" s="108"/>
      <c r="G415" s="108"/>
      <c r="H415" s="108"/>
    </row>
    <row r="416" spans="1:28" x14ac:dyDescent="0.2">
      <c r="C416" s="27" t="s">
        <v>1245</v>
      </c>
      <c r="D416" s="108" t="s">
        <v>253</v>
      </c>
      <c r="E416" s="108"/>
      <c r="F416" s="108"/>
      <c r="G416" s="108"/>
      <c r="H416" s="108"/>
    </row>
    <row r="417" spans="1:28" x14ac:dyDescent="0.2">
      <c r="C417" s="11" t="s">
        <v>1235</v>
      </c>
      <c r="D417" s="38"/>
      <c r="E417" s="38"/>
      <c r="F417" s="38">
        <f>Source!BZ135</f>
        <v>123</v>
      </c>
      <c r="G417" s="62">
        <f>(Source!AF135+Source!AE135)*Source!FX135/100</f>
        <v>17.967717000000004</v>
      </c>
      <c r="H417" s="63">
        <f>Source!X135</f>
        <v>152.75</v>
      </c>
    </row>
    <row r="418" spans="1:28" x14ac:dyDescent="0.2">
      <c r="C418" s="11" t="s">
        <v>1236</v>
      </c>
      <c r="D418" s="38"/>
      <c r="E418" s="38"/>
      <c r="F418" s="38"/>
      <c r="G418" s="38" t="str">
        <f>CONCATENATE(Source!DL135,Source!FT135, "=", Source!FX135, "%")</f>
        <v>*0,9=110,7%</v>
      </c>
      <c r="H418" s="38" t="str">
        <f>CONCATENATE(Source!AT135)</f>
        <v>111</v>
      </c>
    </row>
    <row r="419" spans="1:28" x14ac:dyDescent="0.2">
      <c r="C419" s="11" t="s">
        <v>1237</v>
      </c>
      <c r="D419" s="38"/>
      <c r="E419" s="38"/>
      <c r="F419" s="38">
        <f>Source!CA135</f>
        <v>75</v>
      </c>
      <c r="G419" s="62">
        <f>(Source!AF135+Source!AE135)*Source!FY135/100</f>
        <v>10.347262500000001</v>
      </c>
      <c r="H419" s="63">
        <f>Source!Y135</f>
        <v>88.07</v>
      </c>
    </row>
    <row r="420" spans="1:28" x14ac:dyDescent="0.2">
      <c r="C420" s="11" t="s">
        <v>1238</v>
      </c>
      <c r="D420" s="38"/>
      <c r="E420" s="38"/>
      <c r="F420" s="38"/>
      <c r="G420" s="38" t="str">
        <f>CONCATENATE(Source!DM135,Source!FU135, "=", Source!FY135, "%")</f>
        <v>*0,85=63,75%</v>
      </c>
      <c r="H420" s="38" t="str">
        <f>CONCATENATE(Source!AU135)</f>
        <v>64</v>
      </c>
    </row>
    <row r="421" spans="1:28" x14ac:dyDescent="0.2">
      <c r="C421" s="11" t="s">
        <v>1239</v>
      </c>
      <c r="D421" s="38"/>
      <c r="E421" s="38"/>
      <c r="F421" s="38"/>
      <c r="G421" s="62">
        <f>((Source!AF135+Source!AE135)*Source!FX135/100)+((Source!AF135+Source!AE135)*Source!FY135/100)+Source!AB135</f>
        <v>56.745979500000004</v>
      </c>
      <c r="H421" s="63">
        <f>Source!O135+Source!X135+Source!Y135</f>
        <v>481.85999999999996</v>
      </c>
    </row>
    <row r="422" spans="1:28" ht="28.5" x14ac:dyDescent="0.2">
      <c r="A422" s="51">
        <v>55</v>
      </c>
      <c r="B422" s="51" t="str">
        <f>Source!E137</f>
        <v>24,1</v>
      </c>
      <c r="C422" s="51" t="str">
        <f>Source!G137</f>
        <v>Раствор готовый кладочный тяжелый цементный</v>
      </c>
      <c r="D422" s="51" t="str">
        <f>Source!F137</f>
        <v>04.3.01.09</v>
      </c>
      <c r="E422" s="34" t="str">
        <f>Source!H137</f>
        <v>м3</v>
      </c>
      <c r="F422" s="14">
        <f>Source!I137</f>
        <v>1.2984599999999999</v>
      </c>
      <c r="G422" s="25">
        <f>Source!AB137</f>
        <v>0</v>
      </c>
      <c r="H422" s="26">
        <f>Source!O137</f>
        <v>0</v>
      </c>
      <c r="T422">
        <f>Source!O137+Source!X137+Source!Y137</f>
        <v>0</v>
      </c>
      <c r="U422">
        <f>Source!P137</f>
        <v>0</v>
      </c>
      <c r="V422">
        <f>Source!S137</f>
        <v>0</v>
      </c>
      <c r="W422">
        <f>Source!Q137</f>
        <v>0</v>
      </c>
      <c r="X422">
        <f>Source!R137</f>
        <v>0</v>
      </c>
      <c r="Y422">
        <f>Source!U137</f>
        <v>0</v>
      </c>
      <c r="Z422">
        <f>Source!V137</f>
        <v>0</v>
      </c>
      <c r="AA422">
        <f>Source!X137</f>
        <v>0</v>
      </c>
      <c r="AB422">
        <f>Source!Y137</f>
        <v>0</v>
      </c>
    </row>
    <row r="423" spans="1:28" ht="14.25" x14ac:dyDescent="0.2">
      <c r="C423" s="27" t="s">
        <v>1233</v>
      </c>
      <c r="D423" s="27">
        <f>Source!BC137</f>
        <v>6.66</v>
      </c>
      <c r="F423" s="14"/>
      <c r="G423" s="14"/>
      <c r="H423" s="14"/>
    </row>
    <row r="424" spans="1:28" ht="28.5" x14ac:dyDescent="0.2">
      <c r="A424" s="51">
        <v>56</v>
      </c>
      <c r="B424" s="51" t="str">
        <f>Source!E139</f>
        <v>24,2</v>
      </c>
      <c r="C424" s="51" t="str">
        <f>Source!G139</f>
        <v>Раствор готовый кладочный цементно-известковый марки 100</v>
      </c>
      <c r="D424" s="51" t="str">
        <f>Source!F139</f>
        <v>04.3.01.12-0005</v>
      </c>
      <c r="E424" s="34" t="str">
        <f>Source!H139</f>
        <v>м3</v>
      </c>
      <c r="F424" s="14">
        <f>Source!I139</f>
        <v>1.2984599999999999</v>
      </c>
      <c r="G424" s="25">
        <f>Source!AB139</f>
        <v>529.41</v>
      </c>
      <c r="H424" s="26">
        <f>Source!O139</f>
        <v>4578.2</v>
      </c>
      <c r="T424">
        <f>Source!O139+Source!X139+Source!Y139</f>
        <v>4578.2</v>
      </c>
      <c r="U424">
        <f>Source!P139</f>
        <v>4578.2</v>
      </c>
      <c r="V424">
        <f>Source!S139</f>
        <v>0</v>
      </c>
      <c r="W424">
        <f>Source!Q139</f>
        <v>0</v>
      </c>
      <c r="X424">
        <f>Source!R139</f>
        <v>0</v>
      </c>
      <c r="Y424">
        <f>Source!U139</f>
        <v>0</v>
      </c>
      <c r="Z424">
        <f>Source!V139</f>
        <v>0</v>
      </c>
      <c r="AA424">
        <f>Source!X139</f>
        <v>0</v>
      </c>
      <c r="AB424">
        <f>Source!Y139</f>
        <v>0</v>
      </c>
    </row>
    <row r="425" spans="1:28" ht="14.25" x14ac:dyDescent="0.2">
      <c r="C425" s="27" t="s">
        <v>1233</v>
      </c>
      <c r="D425" s="27">
        <f>Source!BC139</f>
        <v>6.66</v>
      </c>
      <c r="F425" s="14"/>
      <c r="G425" s="14"/>
      <c r="H425" s="14"/>
    </row>
    <row r="426" spans="1:28" ht="57" x14ac:dyDescent="0.2">
      <c r="A426" s="51">
        <v>57</v>
      </c>
      <c r="B426" s="51" t="str">
        <f>Source!E141</f>
        <v>25</v>
      </c>
      <c r="C426" s="51" t="str">
        <f>Source!G141</f>
        <v>Грунтование водно-дисперсионной грунтовкой "Нортекс-Грунт" поверхностей пористых (камень, кирпич, бетон и т д)</v>
      </c>
      <c r="D426" s="51" t="str">
        <f>Source!F141</f>
        <v>15-07-003-02</v>
      </c>
      <c r="E426" s="34" t="str">
        <f>Source!H141</f>
        <v>100 м2</v>
      </c>
      <c r="F426" s="14">
        <f>Source!I141</f>
        <v>1.2729999999999999</v>
      </c>
      <c r="G426" s="25">
        <f>Source!AB141</f>
        <v>278.91550000000001</v>
      </c>
      <c r="H426" s="26">
        <f>Source!O141</f>
        <v>2364.69</v>
      </c>
      <c r="T426">
        <f>Source!O141+Source!X141+Source!Y141</f>
        <v>2842.35</v>
      </c>
      <c r="U426">
        <f>Source!P141</f>
        <v>1799.83</v>
      </c>
      <c r="V426">
        <f>Source!S141</f>
        <v>330.23</v>
      </c>
      <c r="W426">
        <f>Source!Q141</f>
        <v>234.63</v>
      </c>
      <c r="X426">
        <f>Source!R141</f>
        <v>6.15</v>
      </c>
      <c r="Y426">
        <f>Source!U141</f>
        <v>5.4019754999999998</v>
      </c>
      <c r="Z426">
        <f>Source!V141</f>
        <v>7.9562499999999994E-2</v>
      </c>
      <c r="AA426">
        <f>Source!X141</f>
        <v>319.56</v>
      </c>
      <c r="AB426">
        <f>Source!Y141</f>
        <v>158.1</v>
      </c>
    </row>
    <row r="427" spans="1:28" ht="14.25" x14ac:dyDescent="0.2">
      <c r="C427" s="27" t="str">
        <f>"Объем: "&amp;Source!I141&amp;"=127,3/"&amp;"100"</f>
        <v>Объем: 1,273=127,3/100</v>
      </c>
      <c r="F427" s="14"/>
      <c r="G427" s="14"/>
      <c r="H427" s="14"/>
    </row>
    <row r="428" spans="1:28" x14ac:dyDescent="0.2">
      <c r="C428" s="27" t="s">
        <v>1231</v>
      </c>
      <c r="D428" s="27">
        <f>Source!BA141</f>
        <v>6.66</v>
      </c>
    </row>
    <row r="429" spans="1:28" x14ac:dyDescent="0.2">
      <c r="C429" s="27" t="s">
        <v>1232</v>
      </c>
      <c r="D429" s="27">
        <f>Source!BB141</f>
        <v>6.66</v>
      </c>
    </row>
    <row r="430" spans="1:28" x14ac:dyDescent="0.2">
      <c r="C430" s="27" t="s">
        <v>1233</v>
      </c>
      <c r="D430" s="27">
        <f>Source!BC141</f>
        <v>6.66</v>
      </c>
    </row>
    <row r="431" spans="1:28" x14ac:dyDescent="0.2">
      <c r="C431" s="27" t="s">
        <v>1234</v>
      </c>
      <c r="D431" s="27">
        <f>Source!BS141</f>
        <v>6.66</v>
      </c>
    </row>
    <row r="432" spans="1:28" x14ac:dyDescent="0.2">
      <c r="C432" s="27" t="s">
        <v>1241</v>
      </c>
      <c r="D432" s="108" t="s">
        <v>55</v>
      </c>
      <c r="E432" s="108"/>
      <c r="F432" s="108"/>
      <c r="G432" s="108"/>
      <c r="H432" s="108"/>
    </row>
    <row r="433" spans="1:28" x14ac:dyDescent="0.2">
      <c r="C433" s="27" t="s">
        <v>1242</v>
      </c>
      <c r="D433" s="108" t="s">
        <v>55</v>
      </c>
      <c r="E433" s="108"/>
      <c r="F433" s="108"/>
      <c r="G433" s="108"/>
      <c r="H433" s="108"/>
    </row>
    <row r="434" spans="1:28" x14ac:dyDescent="0.2">
      <c r="C434" s="27" t="s">
        <v>1243</v>
      </c>
      <c r="D434" s="108" t="s">
        <v>56</v>
      </c>
      <c r="E434" s="108"/>
      <c r="F434" s="108"/>
      <c r="G434" s="108"/>
      <c r="H434" s="108"/>
    </row>
    <row r="435" spans="1:28" x14ac:dyDescent="0.2">
      <c r="C435" s="27" t="s">
        <v>1244</v>
      </c>
      <c r="D435" s="108" t="s">
        <v>56</v>
      </c>
      <c r="E435" s="108"/>
      <c r="F435" s="108"/>
      <c r="G435" s="108"/>
      <c r="H435" s="108"/>
    </row>
    <row r="436" spans="1:28" x14ac:dyDescent="0.2">
      <c r="C436" s="27" t="s">
        <v>1245</v>
      </c>
      <c r="D436" s="108" t="s">
        <v>55</v>
      </c>
      <c r="E436" s="108"/>
      <c r="F436" s="108"/>
      <c r="G436" s="108"/>
      <c r="H436" s="108"/>
    </row>
    <row r="437" spans="1:28" x14ac:dyDescent="0.2">
      <c r="C437" s="11" t="s">
        <v>1235</v>
      </c>
      <c r="D437" s="38"/>
      <c r="E437" s="38"/>
      <c r="F437" s="38">
        <f>Source!BZ141</f>
        <v>105</v>
      </c>
      <c r="G437" s="62">
        <f>(Source!AF141+Source!AE141)*Source!FX141/100</f>
        <v>37.493347499999999</v>
      </c>
      <c r="H437" s="63">
        <f>Source!X141</f>
        <v>319.56</v>
      </c>
    </row>
    <row r="438" spans="1:28" x14ac:dyDescent="0.2">
      <c r="C438" s="11" t="s">
        <v>1236</v>
      </c>
      <c r="D438" s="38"/>
      <c r="E438" s="38"/>
      <c r="F438" s="38"/>
      <c r="G438" s="38" t="str">
        <f>CONCATENATE(Source!DL141,Source!FT141, "=", Source!FX141, "%")</f>
        <v>*0,9=94,5%</v>
      </c>
      <c r="H438" s="38" t="str">
        <f>CONCATENATE(Source!AT141)</f>
        <v>95</v>
      </c>
    </row>
    <row r="439" spans="1:28" x14ac:dyDescent="0.2">
      <c r="C439" s="11" t="s">
        <v>1237</v>
      </c>
      <c r="D439" s="38"/>
      <c r="E439" s="38"/>
      <c r="F439" s="38">
        <f>Source!CA141</f>
        <v>55</v>
      </c>
      <c r="G439" s="62">
        <f>(Source!AF141+Source!AE141)*Source!FY141/100</f>
        <v>18.54829625</v>
      </c>
      <c r="H439" s="63">
        <f>Source!Y141</f>
        <v>158.1</v>
      </c>
    </row>
    <row r="440" spans="1:28" x14ac:dyDescent="0.2">
      <c r="C440" s="11" t="s">
        <v>1238</v>
      </c>
      <c r="D440" s="38"/>
      <c r="E440" s="38"/>
      <c r="F440" s="38"/>
      <c r="G440" s="38" t="str">
        <f>CONCATENATE(Source!DM141,Source!FU141, "=", Source!FY141, "%")</f>
        <v>*0,85=46,75%</v>
      </c>
      <c r="H440" s="38" t="str">
        <f>CONCATENATE(Source!AU141)</f>
        <v>47</v>
      </c>
    </row>
    <row r="441" spans="1:28" x14ac:dyDescent="0.2">
      <c r="C441" s="11" t="s">
        <v>1239</v>
      </c>
      <c r="D441" s="38"/>
      <c r="E441" s="38"/>
      <c r="F441" s="38"/>
      <c r="G441" s="62">
        <f>((Source!AF141+Source!AE141)*Source!FX141/100)+((Source!AF141+Source!AE141)*Source!FY141/100)+Source!AB141</f>
        <v>334.95714375</v>
      </c>
      <c r="H441" s="63">
        <f>Source!O141+Source!X141+Source!Y141</f>
        <v>2842.35</v>
      </c>
    </row>
    <row r="442" spans="1:28" ht="42.75" x14ac:dyDescent="0.2">
      <c r="A442" s="51">
        <v>58</v>
      </c>
      <c r="B442" s="51" t="str">
        <f>Source!E143</f>
        <v>26</v>
      </c>
      <c r="C442" s="51" t="str">
        <f>Source!G143</f>
        <v>Устройство покрытий из плиток поливинилхлоридных на клее КН-2 (согласно тех.заданию)</v>
      </c>
      <c r="D442" s="51" t="str">
        <f>Source!F143</f>
        <v>11-01-038-02</v>
      </c>
      <c r="E442" s="34" t="str">
        <f>Source!H143</f>
        <v>100 м2</v>
      </c>
      <c r="F442" s="14">
        <f>Source!I143</f>
        <v>1.2729999999999999</v>
      </c>
      <c r="G442" s="25">
        <f>Source!AB143</f>
        <v>12378.317999999999</v>
      </c>
      <c r="H442" s="26">
        <f>Source!O143</f>
        <v>104945.61</v>
      </c>
      <c r="T442">
        <f>Source!O143+Source!X143+Source!Y143</f>
        <v>113897.3</v>
      </c>
      <c r="U442">
        <f>Source!P143</f>
        <v>99652.95</v>
      </c>
      <c r="V442">
        <f>Source!S143</f>
        <v>5104.76</v>
      </c>
      <c r="W442">
        <f>Source!Q143</f>
        <v>187.9</v>
      </c>
      <c r="X442">
        <f>Source!R143</f>
        <v>10.49</v>
      </c>
      <c r="Y442">
        <f>Source!U143</f>
        <v>75.07135599999998</v>
      </c>
      <c r="Z442">
        <f>Source!V143</f>
        <v>0.1273</v>
      </c>
      <c r="AA442">
        <f>Source!X143</f>
        <v>5677.93</v>
      </c>
      <c r="AB442">
        <f>Source!Y143</f>
        <v>3273.76</v>
      </c>
    </row>
    <row r="443" spans="1:28" ht="14.25" x14ac:dyDescent="0.2">
      <c r="C443" s="27" t="str">
        <f>"Объем: "&amp;Source!I143&amp;"=127,3/"&amp;"100"</f>
        <v>Объем: 1,273=127,3/100</v>
      </c>
      <c r="F443" s="14"/>
      <c r="G443" s="14"/>
      <c r="H443" s="14"/>
    </row>
    <row r="444" spans="1:28" x14ac:dyDescent="0.2">
      <c r="C444" s="27" t="s">
        <v>1231</v>
      </c>
      <c r="D444" s="27">
        <f>Source!BA143</f>
        <v>6.66</v>
      </c>
    </row>
    <row r="445" spans="1:28" x14ac:dyDescent="0.2">
      <c r="C445" s="27" t="s">
        <v>1232</v>
      </c>
      <c r="D445" s="27">
        <f>Source!BB143</f>
        <v>6.66</v>
      </c>
    </row>
    <row r="446" spans="1:28" x14ac:dyDescent="0.2">
      <c r="C446" s="27" t="s">
        <v>1233</v>
      </c>
      <c r="D446" s="27">
        <f>Source!BC143</f>
        <v>6.66</v>
      </c>
    </row>
    <row r="447" spans="1:28" x14ac:dyDescent="0.2">
      <c r="C447" s="27" t="s">
        <v>1234</v>
      </c>
      <c r="D447" s="27">
        <f>Source!BS143</f>
        <v>6.66</v>
      </c>
    </row>
    <row r="448" spans="1:28" x14ac:dyDescent="0.2">
      <c r="C448" s="27" t="s">
        <v>1241</v>
      </c>
      <c r="D448" s="108" t="s">
        <v>55</v>
      </c>
      <c r="E448" s="108"/>
      <c r="F448" s="108"/>
      <c r="G448" s="108"/>
      <c r="H448" s="108"/>
    </row>
    <row r="449" spans="1:28" x14ac:dyDescent="0.2">
      <c r="C449" s="27" t="s">
        <v>1242</v>
      </c>
      <c r="D449" s="108" t="s">
        <v>55</v>
      </c>
      <c r="E449" s="108"/>
      <c r="F449" s="108"/>
      <c r="G449" s="108"/>
      <c r="H449" s="108"/>
    </row>
    <row r="450" spans="1:28" x14ac:dyDescent="0.2">
      <c r="C450" s="27" t="s">
        <v>1243</v>
      </c>
      <c r="D450" s="108" t="s">
        <v>56</v>
      </c>
      <c r="E450" s="108"/>
      <c r="F450" s="108"/>
      <c r="G450" s="108"/>
      <c r="H450" s="108"/>
    </row>
    <row r="451" spans="1:28" x14ac:dyDescent="0.2">
      <c r="C451" s="27" t="s">
        <v>1244</v>
      </c>
      <c r="D451" s="108" t="s">
        <v>56</v>
      </c>
      <c r="E451" s="108"/>
      <c r="F451" s="108"/>
      <c r="G451" s="108"/>
      <c r="H451" s="108"/>
    </row>
    <row r="452" spans="1:28" x14ac:dyDescent="0.2">
      <c r="C452" s="27" t="s">
        <v>1245</v>
      </c>
      <c r="D452" s="108" t="s">
        <v>55</v>
      </c>
      <c r="E452" s="108"/>
      <c r="F452" s="108"/>
      <c r="G452" s="108"/>
      <c r="H452" s="108"/>
    </row>
    <row r="453" spans="1:28" x14ac:dyDescent="0.2">
      <c r="C453" s="11" t="s">
        <v>1235</v>
      </c>
      <c r="D453" s="38"/>
      <c r="E453" s="38"/>
      <c r="F453" s="38">
        <f>Source!BZ143</f>
        <v>123</v>
      </c>
      <c r="G453" s="62">
        <f>(Source!AF143+Source!AE143)*Source!FX143/100</f>
        <v>667.90070100000003</v>
      </c>
      <c r="H453" s="63">
        <f>Source!X143</f>
        <v>5677.93</v>
      </c>
    </row>
    <row r="454" spans="1:28" x14ac:dyDescent="0.2">
      <c r="C454" s="11" t="s">
        <v>1236</v>
      </c>
      <c r="D454" s="38"/>
      <c r="E454" s="38"/>
      <c r="F454" s="38"/>
      <c r="G454" s="38" t="str">
        <f>CONCATENATE(Source!DL143,Source!FT143, "=", Source!FX143, "%")</f>
        <v>*0,9=110,7%</v>
      </c>
      <c r="H454" s="38" t="str">
        <f>CONCATENATE(Source!AT143)</f>
        <v>111</v>
      </c>
    </row>
    <row r="455" spans="1:28" x14ac:dyDescent="0.2">
      <c r="C455" s="11" t="s">
        <v>1237</v>
      </c>
      <c r="D455" s="38"/>
      <c r="E455" s="38"/>
      <c r="F455" s="38">
        <f>Source!CA143</f>
        <v>75</v>
      </c>
      <c r="G455" s="62">
        <f>(Source!AF143+Source!AE143)*Source!FY143/100</f>
        <v>384.63116250000002</v>
      </c>
      <c r="H455" s="63">
        <f>Source!Y143</f>
        <v>3273.76</v>
      </c>
    </row>
    <row r="456" spans="1:28" x14ac:dyDescent="0.2">
      <c r="C456" s="11" t="s">
        <v>1238</v>
      </c>
      <c r="D456" s="38"/>
      <c r="E456" s="38"/>
      <c r="F456" s="38"/>
      <c r="G456" s="38" t="str">
        <f>CONCATENATE(Source!DM143,Source!FU143, "=", Source!FY143, "%")</f>
        <v>*0,85=63,75%</v>
      </c>
      <c r="H456" s="38" t="str">
        <f>CONCATENATE(Source!AU143)</f>
        <v>64</v>
      </c>
    </row>
    <row r="457" spans="1:28" x14ac:dyDescent="0.2">
      <c r="C457" s="11" t="s">
        <v>1239</v>
      </c>
      <c r="D457" s="38"/>
      <c r="E457" s="38"/>
      <c r="F457" s="38"/>
      <c r="G457" s="62">
        <f>((Source!AF143+Source!AE143)*Source!FX143/100)+((Source!AF143+Source!AE143)*Source!FY143/100)+Source!AB143</f>
        <v>13430.8498635</v>
      </c>
      <c r="H457" s="63">
        <f>Source!O143+Source!X143+Source!Y143</f>
        <v>113897.3</v>
      </c>
    </row>
    <row r="458" spans="1:28" ht="42.75" x14ac:dyDescent="0.2">
      <c r="A458" s="51">
        <v>59</v>
      </c>
      <c r="B458" s="51" t="str">
        <f>Source!E145</f>
        <v>27</v>
      </c>
      <c r="C458" s="51" t="str">
        <f>Source!G145</f>
        <v>Устройство плинтусов поливинилхлоридных на винтах самонарезающих</v>
      </c>
      <c r="D458" s="51" t="str">
        <f>Source!F145</f>
        <v>11-01-040-03</v>
      </c>
      <c r="E458" s="34" t="str">
        <f>Source!H145</f>
        <v>100 м</v>
      </c>
      <c r="F458" s="14">
        <f>Source!I145</f>
        <v>0.65559999999999996</v>
      </c>
      <c r="G458" s="25">
        <f>Source!AB145</f>
        <v>146.82050000000001</v>
      </c>
      <c r="H458" s="26">
        <f>Source!O145</f>
        <v>641.05999999999995</v>
      </c>
      <c r="T458">
        <f>Source!O145+Source!X145+Source!Y145</f>
        <v>1183.8899999999999</v>
      </c>
      <c r="U458">
        <f>Source!P145</f>
        <v>321.52999999999997</v>
      </c>
      <c r="V458">
        <f>Source!S145</f>
        <v>307.89999999999998</v>
      </c>
      <c r="W458">
        <f>Source!Q145</f>
        <v>11.63</v>
      </c>
      <c r="X458">
        <f>Source!R145</f>
        <v>2.29</v>
      </c>
      <c r="Y458">
        <f>Source!U145</f>
        <v>5.0363191999999994</v>
      </c>
      <c r="Z458">
        <f>Source!V145</f>
        <v>3.2779999999999997E-2</v>
      </c>
      <c r="AA458">
        <f>Source!X145</f>
        <v>344.31</v>
      </c>
      <c r="AB458">
        <f>Source!Y145</f>
        <v>198.52</v>
      </c>
    </row>
    <row r="459" spans="1:28" ht="14.25" x14ac:dyDescent="0.2">
      <c r="C459" s="27" t="str">
        <f>"Объем: "&amp;Source!I145&amp;"=65,56/"&amp;"100"</f>
        <v>Объем: 0,6556=65,56/100</v>
      </c>
      <c r="F459" s="14"/>
      <c r="G459" s="14"/>
      <c r="H459" s="14"/>
    </row>
    <row r="460" spans="1:28" x14ac:dyDescent="0.2">
      <c r="C460" s="27" t="s">
        <v>1231</v>
      </c>
      <c r="D460" s="27">
        <f>Source!BA145</f>
        <v>6.66</v>
      </c>
    </row>
    <row r="461" spans="1:28" x14ac:dyDescent="0.2">
      <c r="C461" s="27" t="s">
        <v>1232</v>
      </c>
      <c r="D461" s="27">
        <f>Source!BB145</f>
        <v>6.66</v>
      </c>
    </row>
    <row r="462" spans="1:28" x14ac:dyDescent="0.2">
      <c r="C462" s="27" t="s">
        <v>1233</v>
      </c>
      <c r="D462" s="27">
        <f>Source!BC145</f>
        <v>6.66</v>
      </c>
    </row>
    <row r="463" spans="1:28" x14ac:dyDescent="0.2">
      <c r="C463" s="27" t="s">
        <v>1234</v>
      </c>
      <c r="D463" s="27">
        <f>Source!BS145</f>
        <v>6.66</v>
      </c>
    </row>
    <row r="464" spans="1:28" x14ac:dyDescent="0.2">
      <c r="C464" s="27" t="s">
        <v>1241</v>
      </c>
      <c r="D464" s="108" t="s">
        <v>55</v>
      </c>
      <c r="E464" s="108"/>
      <c r="F464" s="108"/>
      <c r="G464" s="108"/>
      <c r="H464" s="108"/>
    </row>
    <row r="465" spans="1:28" x14ac:dyDescent="0.2">
      <c r="C465" s="27" t="s">
        <v>1242</v>
      </c>
      <c r="D465" s="108" t="s">
        <v>55</v>
      </c>
      <c r="E465" s="108"/>
      <c r="F465" s="108"/>
      <c r="G465" s="108"/>
      <c r="H465" s="108"/>
    </row>
    <row r="466" spans="1:28" x14ac:dyDescent="0.2">
      <c r="C466" s="27" t="s">
        <v>1243</v>
      </c>
      <c r="D466" s="108" t="s">
        <v>56</v>
      </c>
      <c r="E466" s="108"/>
      <c r="F466" s="108"/>
      <c r="G466" s="108"/>
      <c r="H466" s="108"/>
    </row>
    <row r="467" spans="1:28" x14ac:dyDescent="0.2">
      <c r="C467" s="27" t="s">
        <v>1244</v>
      </c>
      <c r="D467" s="108" t="s">
        <v>56</v>
      </c>
      <c r="E467" s="108"/>
      <c r="F467" s="108"/>
      <c r="G467" s="108"/>
      <c r="H467" s="108"/>
    </row>
    <row r="468" spans="1:28" x14ac:dyDescent="0.2">
      <c r="C468" s="27" t="s">
        <v>1245</v>
      </c>
      <c r="D468" s="108" t="s">
        <v>55</v>
      </c>
      <c r="E468" s="108"/>
      <c r="F468" s="108"/>
      <c r="G468" s="108"/>
      <c r="H468" s="108"/>
    </row>
    <row r="469" spans="1:28" x14ac:dyDescent="0.2">
      <c r="C469" s="11" t="s">
        <v>1235</v>
      </c>
      <c r="D469" s="38"/>
      <c r="E469" s="38"/>
      <c r="F469" s="38">
        <f>Source!BZ145</f>
        <v>123</v>
      </c>
      <c r="G469" s="62">
        <f>(Source!AF145+Source!AE145)*Source!FX145/100</f>
        <v>78.644601000000009</v>
      </c>
      <c r="H469" s="63">
        <f>Source!X145</f>
        <v>344.31</v>
      </c>
    </row>
    <row r="470" spans="1:28" x14ac:dyDescent="0.2">
      <c r="C470" s="11" t="s">
        <v>1236</v>
      </c>
      <c r="D470" s="38"/>
      <c r="E470" s="38"/>
      <c r="F470" s="38"/>
      <c r="G470" s="38" t="str">
        <f>CONCATENATE(Source!DL145,Source!FT145, "=", Source!FX145, "%")</f>
        <v>*0,9=110,7%</v>
      </c>
      <c r="H470" s="38" t="str">
        <f>CONCATENATE(Source!AT145)</f>
        <v>111</v>
      </c>
    </row>
    <row r="471" spans="1:28" x14ac:dyDescent="0.2">
      <c r="C471" s="11" t="s">
        <v>1237</v>
      </c>
      <c r="D471" s="38"/>
      <c r="E471" s="38"/>
      <c r="F471" s="38">
        <f>Source!CA145</f>
        <v>75</v>
      </c>
      <c r="G471" s="62">
        <f>(Source!AF145+Source!AE145)*Source!FY145/100</f>
        <v>45.2899125</v>
      </c>
      <c r="H471" s="63">
        <f>Source!Y145</f>
        <v>198.52</v>
      </c>
    </row>
    <row r="472" spans="1:28" x14ac:dyDescent="0.2">
      <c r="C472" s="11" t="s">
        <v>1238</v>
      </c>
      <c r="D472" s="38"/>
      <c r="E472" s="38"/>
      <c r="F472" s="38"/>
      <c r="G472" s="38" t="str">
        <f>CONCATENATE(Source!DM145,Source!FU145, "=", Source!FY145, "%")</f>
        <v>*0,85=63,75%</v>
      </c>
      <c r="H472" s="38" t="str">
        <f>CONCATENATE(Source!AU145)</f>
        <v>64</v>
      </c>
    </row>
    <row r="473" spans="1:28" x14ac:dyDescent="0.2">
      <c r="C473" s="11" t="s">
        <v>1239</v>
      </c>
      <c r="D473" s="38"/>
      <c r="E473" s="38"/>
      <c r="F473" s="38"/>
      <c r="G473" s="62">
        <f>((Source!AF145+Source!AE145)*Source!FX145/100)+((Source!AF145+Source!AE145)*Source!FY145/100)+Source!AB145</f>
        <v>270.75501350000002</v>
      </c>
      <c r="H473" s="63">
        <f>Source!O145+Source!X145+Source!Y145</f>
        <v>1183.8899999999999</v>
      </c>
    </row>
    <row r="474" spans="1:28" ht="14.25" x14ac:dyDescent="0.2">
      <c r="A474" s="51">
        <v>60</v>
      </c>
      <c r="B474" s="51" t="str">
        <f>Source!E147</f>
        <v>27,1</v>
      </c>
      <c r="C474" s="51" t="str">
        <f>Source!G147</f>
        <v>Плинтуса для полов пластиковые</v>
      </c>
      <c r="D474" s="51" t="str">
        <f>Source!F147</f>
        <v>11.3.03.06</v>
      </c>
      <c r="E474" s="34" t="str">
        <f>Source!H147</f>
        <v>м</v>
      </c>
      <c r="F474" s="14">
        <f>Source!I147</f>
        <v>66.215599999999995</v>
      </c>
      <c r="G474" s="25">
        <f>Source!AB147</f>
        <v>0</v>
      </c>
      <c r="H474" s="26">
        <f>Source!O147</f>
        <v>0</v>
      </c>
      <c r="T474">
        <f>Source!O147+Source!X147+Source!Y147</f>
        <v>0</v>
      </c>
      <c r="U474">
        <f>Source!P147</f>
        <v>0</v>
      </c>
      <c r="V474">
        <f>Source!S147</f>
        <v>0</v>
      </c>
      <c r="W474">
        <f>Source!Q147</f>
        <v>0</v>
      </c>
      <c r="X474">
        <f>Source!R147</f>
        <v>0</v>
      </c>
      <c r="Y474">
        <f>Source!U147</f>
        <v>0</v>
      </c>
      <c r="Z474">
        <f>Source!V147</f>
        <v>0</v>
      </c>
      <c r="AA474">
        <f>Source!X147</f>
        <v>0</v>
      </c>
      <c r="AB474">
        <f>Source!Y147</f>
        <v>0</v>
      </c>
    </row>
    <row r="475" spans="1:28" ht="14.25" x14ac:dyDescent="0.2">
      <c r="C475" s="27" t="s">
        <v>1233</v>
      </c>
      <c r="D475" s="27">
        <f>Source!BC147</f>
        <v>6.66</v>
      </c>
      <c r="F475" s="14"/>
      <c r="G475" s="14"/>
      <c r="H475" s="14"/>
    </row>
    <row r="476" spans="1:28" ht="28.5" x14ac:dyDescent="0.2">
      <c r="A476" s="51">
        <v>61</v>
      </c>
      <c r="B476" s="51" t="str">
        <f>Source!E149</f>
        <v>27,2</v>
      </c>
      <c r="C476" s="51" t="str">
        <f>Source!G149</f>
        <v>Плинтуса для полов пластиковые, 19х48 мм</v>
      </c>
      <c r="D476" s="51" t="str">
        <f>Source!F149</f>
        <v>11.3.03.06-0001</v>
      </c>
      <c r="E476" s="34" t="str">
        <f>Source!H149</f>
        <v>м</v>
      </c>
      <c r="F476" s="14">
        <f>Source!I149</f>
        <v>66.215599999999995</v>
      </c>
      <c r="G476" s="25">
        <f>Source!AB149</f>
        <v>12.3</v>
      </c>
      <c r="H476" s="26">
        <f>Source!O149</f>
        <v>5424.25</v>
      </c>
      <c r="T476">
        <f>Source!O149+Source!X149+Source!Y149</f>
        <v>5424.25</v>
      </c>
      <c r="U476">
        <f>Source!P149</f>
        <v>5424.25</v>
      </c>
      <c r="V476">
        <f>Source!S149</f>
        <v>0</v>
      </c>
      <c r="W476">
        <f>Source!Q149</f>
        <v>0</v>
      </c>
      <c r="X476">
        <f>Source!R149</f>
        <v>0</v>
      </c>
      <c r="Y476">
        <f>Source!U149</f>
        <v>0</v>
      </c>
      <c r="Z476">
        <f>Source!V149</f>
        <v>0</v>
      </c>
      <c r="AA476">
        <f>Source!X149</f>
        <v>0</v>
      </c>
      <c r="AB476">
        <f>Source!Y149</f>
        <v>0</v>
      </c>
    </row>
    <row r="477" spans="1:28" ht="14.25" x14ac:dyDescent="0.2">
      <c r="C477" s="27" t="s">
        <v>1233</v>
      </c>
      <c r="D477" s="27">
        <f>Source!BC149</f>
        <v>6.66</v>
      </c>
      <c r="F477" s="14"/>
      <c r="G477" s="14"/>
      <c r="H477" s="14"/>
    </row>
    <row r="478" spans="1:28" ht="28.5" x14ac:dyDescent="0.2">
      <c r="A478" s="51">
        <v>62</v>
      </c>
      <c r="B478" s="51" t="str">
        <f>Source!E151</f>
        <v>27,3</v>
      </c>
      <c r="C478" s="51" t="str">
        <f>Source!G151</f>
        <v>Заглушка торцевая для пластикового плинтуса левая, высота 48 мм</v>
      </c>
      <c r="D478" s="51" t="str">
        <f>Source!F151</f>
        <v>11.3.03.14-0001</v>
      </c>
      <c r="E478" s="34" t="str">
        <f>Source!H151</f>
        <v>100 шт.</v>
      </c>
      <c r="F478" s="14">
        <f>Source!I151</f>
        <v>4.9999999999999996E-2</v>
      </c>
      <c r="G478" s="25">
        <f>Source!AB151</f>
        <v>63</v>
      </c>
      <c r="H478" s="26">
        <f>Source!O151</f>
        <v>20.98</v>
      </c>
      <c r="T478">
        <f>Source!O151+Source!X151+Source!Y151</f>
        <v>20.98</v>
      </c>
      <c r="U478">
        <f>Source!P151</f>
        <v>20.98</v>
      </c>
      <c r="V478">
        <f>Source!S151</f>
        <v>0</v>
      </c>
      <c r="W478">
        <f>Source!Q151</f>
        <v>0</v>
      </c>
      <c r="X478">
        <f>Source!R151</f>
        <v>0</v>
      </c>
      <c r="Y478">
        <f>Source!U151</f>
        <v>0</v>
      </c>
      <c r="Z478">
        <f>Source!V151</f>
        <v>0</v>
      </c>
      <c r="AA478">
        <f>Source!X151</f>
        <v>0</v>
      </c>
      <c r="AB478">
        <f>Source!Y151</f>
        <v>0</v>
      </c>
    </row>
    <row r="479" spans="1:28" ht="14.25" x14ac:dyDescent="0.2">
      <c r="C479" s="27" t="s">
        <v>1233</v>
      </c>
      <c r="D479" s="27">
        <f>Source!BC151</f>
        <v>6.66</v>
      </c>
      <c r="F479" s="14"/>
      <c r="G479" s="14"/>
      <c r="H479" s="14"/>
    </row>
    <row r="480" spans="1:28" ht="28.5" x14ac:dyDescent="0.2">
      <c r="A480" s="51">
        <v>63</v>
      </c>
      <c r="B480" s="51" t="str">
        <f>Source!E153</f>
        <v>27,4</v>
      </c>
      <c r="C480" s="51" t="str">
        <f>Source!G153</f>
        <v>Заглушки торцевая для пластикового плинтуса правая, высота 48 мм</v>
      </c>
      <c r="D480" s="51" t="str">
        <f>Source!F153</f>
        <v>11.3.03.14-0011</v>
      </c>
      <c r="E480" s="34" t="str">
        <f>Source!H153</f>
        <v>100 шт.</v>
      </c>
      <c r="F480" s="14">
        <f>Source!I153</f>
        <v>4.9999999999999996E-2</v>
      </c>
      <c r="G480" s="25">
        <f>Source!AB153</f>
        <v>63</v>
      </c>
      <c r="H480" s="26">
        <f>Source!O153</f>
        <v>20.98</v>
      </c>
      <c r="T480">
        <f>Source!O153+Source!X153+Source!Y153</f>
        <v>20.98</v>
      </c>
      <c r="U480">
        <f>Source!P153</f>
        <v>20.98</v>
      </c>
      <c r="V480">
        <f>Source!S153</f>
        <v>0</v>
      </c>
      <c r="W480">
        <f>Source!Q153</f>
        <v>0</v>
      </c>
      <c r="X480">
        <f>Source!R153</f>
        <v>0</v>
      </c>
      <c r="Y480">
        <f>Source!U153</f>
        <v>0</v>
      </c>
      <c r="Z480">
        <f>Source!V153</f>
        <v>0</v>
      </c>
      <c r="AA480">
        <f>Source!X153</f>
        <v>0</v>
      </c>
      <c r="AB480">
        <f>Source!Y153</f>
        <v>0</v>
      </c>
    </row>
    <row r="481" spans="1:28" ht="14.25" x14ac:dyDescent="0.2">
      <c r="C481" s="27" t="s">
        <v>1233</v>
      </c>
      <c r="D481" s="27">
        <f>Source!BC153</f>
        <v>6.66</v>
      </c>
      <c r="F481" s="14"/>
      <c r="G481" s="14"/>
      <c r="H481" s="14"/>
    </row>
    <row r="482" spans="1:28" ht="28.5" x14ac:dyDescent="0.2">
      <c r="A482" s="51">
        <v>64</v>
      </c>
      <c r="B482" s="51" t="str">
        <f>Source!E155</f>
        <v>27,5</v>
      </c>
      <c r="C482" s="51" t="str">
        <f>Source!G155</f>
        <v>Соединитель для пластикового плинтуса, высота 48 мм</v>
      </c>
      <c r="D482" s="51" t="str">
        <f>Source!F155</f>
        <v>11.3.03.14-0021</v>
      </c>
      <c r="E482" s="34" t="str">
        <f>Source!H155</f>
        <v>100 шт.</v>
      </c>
      <c r="F482" s="14">
        <f>Source!I155</f>
        <v>0.26</v>
      </c>
      <c r="G482" s="25">
        <f>Source!AB155</f>
        <v>128</v>
      </c>
      <c r="H482" s="26">
        <f>Source!O155</f>
        <v>221.64</v>
      </c>
      <c r="T482">
        <f>Source!O155+Source!X155+Source!Y155</f>
        <v>221.64</v>
      </c>
      <c r="U482">
        <f>Source!P155</f>
        <v>221.64</v>
      </c>
      <c r="V482">
        <f>Source!S155</f>
        <v>0</v>
      </c>
      <c r="W482">
        <f>Source!Q155</f>
        <v>0</v>
      </c>
      <c r="X482">
        <f>Source!R155</f>
        <v>0</v>
      </c>
      <c r="Y482">
        <f>Source!U155</f>
        <v>0</v>
      </c>
      <c r="Z482">
        <f>Source!V155</f>
        <v>0</v>
      </c>
      <c r="AA482">
        <f>Source!X155</f>
        <v>0</v>
      </c>
      <c r="AB482">
        <f>Source!Y155</f>
        <v>0</v>
      </c>
    </row>
    <row r="483" spans="1:28" ht="14.25" x14ac:dyDescent="0.2">
      <c r="C483" s="27" t="s">
        <v>1233</v>
      </c>
      <c r="D483" s="27">
        <f>Source!BC155</f>
        <v>6.66</v>
      </c>
      <c r="F483" s="14"/>
      <c r="G483" s="14"/>
      <c r="H483" s="14"/>
    </row>
    <row r="484" spans="1:28" ht="28.5" x14ac:dyDescent="0.2">
      <c r="A484" s="51">
        <v>65</v>
      </c>
      <c r="B484" s="51" t="str">
        <f>Source!E157</f>
        <v>27,6</v>
      </c>
      <c r="C484" s="51" t="str">
        <f>Source!G157</f>
        <v>Уголок внутренний для пластикового плинтуса, высота 48 мм</v>
      </c>
      <c r="D484" s="51" t="str">
        <f>Source!F157</f>
        <v>11.3.03.14-0031</v>
      </c>
      <c r="E484" s="34" t="str">
        <f>Source!H157</f>
        <v>100 шт.</v>
      </c>
      <c r="F484" s="14">
        <f>Source!I157</f>
        <v>4.9999999999999996E-2</v>
      </c>
      <c r="G484" s="25">
        <f>Source!AB157</f>
        <v>128</v>
      </c>
      <c r="H484" s="26">
        <f>Source!O157</f>
        <v>42.62</v>
      </c>
      <c r="T484">
        <f>Source!O157+Source!X157+Source!Y157</f>
        <v>42.62</v>
      </c>
      <c r="U484">
        <f>Source!P157</f>
        <v>42.62</v>
      </c>
      <c r="V484">
        <f>Source!S157</f>
        <v>0</v>
      </c>
      <c r="W484">
        <f>Source!Q157</f>
        <v>0</v>
      </c>
      <c r="X484">
        <f>Source!R157</f>
        <v>0</v>
      </c>
      <c r="Y484">
        <f>Source!U157</f>
        <v>0</v>
      </c>
      <c r="Z484">
        <f>Source!V157</f>
        <v>0</v>
      </c>
      <c r="AA484">
        <f>Source!X157</f>
        <v>0</v>
      </c>
      <c r="AB484">
        <f>Source!Y157</f>
        <v>0</v>
      </c>
    </row>
    <row r="485" spans="1:28" ht="14.25" x14ac:dyDescent="0.2">
      <c r="C485" s="27" t="s">
        <v>1233</v>
      </c>
      <c r="D485" s="27">
        <f>Source!BC157</f>
        <v>6.66</v>
      </c>
      <c r="F485" s="14"/>
      <c r="G485" s="14"/>
      <c r="H485" s="14"/>
    </row>
    <row r="486" spans="1:28" ht="28.5" x14ac:dyDescent="0.2">
      <c r="A486" s="51">
        <v>66</v>
      </c>
      <c r="B486" s="51" t="str">
        <f>Source!E159</f>
        <v>27,7</v>
      </c>
      <c r="C486" s="51" t="str">
        <f>Source!G159</f>
        <v>Уголок наружный для пластикового плинтуса, высота 48 мм</v>
      </c>
      <c r="D486" s="51" t="str">
        <f>Source!F159</f>
        <v>11.3.03.14-0033</v>
      </c>
      <c r="E486" s="34" t="str">
        <f>Source!H159</f>
        <v>100 шт.</v>
      </c>
      <c r="F486" s="14">
        <f>Source!I159</f>
        <v>4.9999999999999996E-2</v>
      </c>
      <c r="G486" s="25">
        <f>Source!AB159</f>
        <v>128</v>
      </c>
      <c r="H486" s="26">
        <f>Source!O159</f>
        <v>42.62</v>
      </c>
      <c r="T486">
        <f>Source!O159+Source!X159+Source!Y159</f>
        <v>42.62</v>
      </c>
      <c r="U486">
        <f>Source!P159</f>
        <v>42.62</v>
      </c>
      <c r="V486">
        <f>Source!S159</f>
        <v>0</v>
      </c>
      <c r="W486">
        <f>Source!Q159</f>
        <v>0</v>
      </c>
      <c r="X486">
        <f>Source!R159</f>
        <v>0</v>
      </c>
      <c r="Y486">
        <f>Source!U159</f>
        <v>0</v>
      </c>
      <c r="Z486">
        <f>Source!V159</f>
        <v>0</v>
      </c>
      <c r="AA486">
        <f>Source!X159</f>
        <v>0</v>
      </c>
      <c r="AB486">
        <f>Source!Y159</f>
        <v>0</v>
      </c>
    </row>
    <row r="487" spans="1:28" ht="14.25" x14ac:dyDescent="0.2">
      <c r="C487" s="27" t="s">
        <v>1233</v>
      </c>
      <c r="D487" s="27">
        <f>Source!BC159</f>
        <v>6.66</v>
      </c>
      <c r="F487" s="14"/>
      <c r="G487" s="14"/>
      <c r="H487" s="14"/>
    </row>
    <row r="489" spans="1:28" ht="15" x14ac:dyDescent="0.25">
      <c r="A489" s="64"/>
      <c r="B489" s="64"/>
      <c r="C489" s="82" t="str">
        <f>CONCATENATE("Итого по разделу: ",IF(Source!G161&lt;&gt;"Новый раздел", Source!G161, ""))</f>
        <v>Итого по разделу: Раздел 1 Общестроительные работы</v>
      </c>
      <c r="D489" s="82"/>
      <c r="E489" s="82"/>
      <c r="F489" s="82"/>
      <c r="G489" s="64"/>
      <c r="H489" s="65">
        <f>IF(SUM(T39:T488)=0, "-", SUM(T39:T488))</f>
        <v>623931.80000000005</v>
      </c>
    </row>
    <row r="490" spans="1:28" ht="15" x14ac:dyDescent="0.25">
      <c r="A490" s="64"/>
      <c r="B490" s="64"/>
      <c r="C490" s="64"/>
      <c r="D490" s="64"/>
      <c r="E490" s="64"/>
      <c r="F490" s="64"/>
      <c r="G490" s="64"/>
      <c r="H490" s="64"/>
    </row>
    <row r="492" spans="1:28" ht="14.25" x14ac:dyDescent="0.2">
      <c r="C492" s="109" t="str">
        <f>Source!H189</f>
        <v>Всего</v>
      </c>
      <c r="D492" s="109"/>
      <c r="E492" s="109"/>
      <c r="F492" s="109"/>
      <c r="G492" s="76">
        <f>IF(Source!P189=0, "", Source!P189)</f>
        <v>623931.80000000005</v>
      </c>
      <c r="H492" s="76"/>
    </row>
    <row r="493" spans="1:28" ht="14.25" x14ac:dyDescent="0.2">
      <c r="C493" s="109" t="str">
        <f>Source!H190</f>
        <v>Итого НДС 18%</v>
      </c>
      <c r="D493" s="109"/>
      <c r="E493" s="109"/>
      <c r="F493" s="109"/>
      <c r="G493" s="76">
        <f>IF(Source!P190=0, "", Source!P190)</f>
        <v>112307.72</v>
      </c>
      <c r="H493" s="76"/>
    </row>
    <row r="494" spans="1:28" ht="14.25" x14ac:dyDescent="0.2">
      <c r="C494" s="109" t="str">
        <f>Source!H191</f>
        <v>Всего по смете</v>
      </c>
      <c r="D494" s="109"/>
      <c r="E494" s="109"/>
      <c r="F494" s="109"/>
      <c r="G494" s="76">
        <f>IF(Source!P191=0, "", Source!P191)</f>
        <v>736239.52</v>
      </c>
      <c r="H494" s="76"/>
    </row>
    <row r="496" spans="1:28" ht="16.5" x14ac:dyDescent="0.25">
      <c r="A496" s="84" t="str">
        <f>CONCATENATE("Раздел: ",IF(Source!G193&lt;&gt;"Новый раздел", Source!G193, ""))</f>
        <v>Раздел: Раздел 2 Отопление</v>
      </c>
      <c r="B496" s="84"/>
      <c r="C496" s="84"/>
      <c r="D496" s="84"/>
      <c r="E496" s="84"/>
      <c r="F496" s="84"/>
      <c r="G496" s="84"/>
      <c r="H496" s="84"/>
    </row>
    <row r="497" spans="1:28" ht="42.75" x14ac:dyDescent="0.2">
      <c r="A497" s="51">
        <v>67</v>
      </c>
      <c r="B497" s="51" t="str">
        <f>Source!E198</f>
        <v>28</v>
      </c>
      <c r="C497" s="51" t="str">
        <f>Source!G198</f>
        <v>Разборка трубопроводов из водогазопроводных труб диаметром до 32 мм</v>
      </c>
      <c r="D497" s="51" t="str">
        <f>Source!F198</f>
        <v>65-1-1</v>
      </c>
      <c r="E497" s="34" t="str">
        <f>Source!H198</f>
        <v>100 м</v>
      </c>
      <c r="F497" s="14">
        <f>Source!I198</f>
        <v>0.32900000000000001</v>
      </c>
      <c r="G497" s="25">
        <f>Source!AB198</f>
        <v>328.71</v>
      </c>
      <c r="H497" s="26">
        <f>Source!O198</f>
        <v>720.25</v>
      </c>
      <c r="T497">
        <f>Source!O198+Source!X198+Source!Y198</f>
        <v>1506.48</v>
      </c>
      <c r="U497">
        <f>Source!P198</f>
        <v>73.62</v>
      </c>
      <c r="V497">
        <f>Source!S198</f>
        <v>631.09</v>
      </c>
      <c r="W497">
        <f>Source!Q198</f>
        <v>15.54</v>
      </c>
      <c r="X497">
        <f>Source!R198</f>
        <v>2.96</v>
      </c>
      <c r="Y497">
        <f>Source!U198</f>
        <v>11.403139999999999</v>
      </c>
      <c r="Z497">
        <f>Source!V198</f>
        <v>3.2900000000000006E-2</v>
      </c>
      <c r="AA497">
        <f>Source!X198</f>
        <v>469.2</v>
      </c>
      <c r="AB497">
        <f>Source!Y198</f>
        <v>317.02999999999997</v>
      </c>
    </row>
    <row r="498" spans="1:28" ht="14.25" x14ac:dyDescent="0.2">
      <c r="C498" s="27" t="str">
        <f>"Объем: "&amp;Source!I198&amp;"=32,9/"&amp;"100"</f>
        <v>Объем: 0,329=32,9/100</v>
      </c>
      <c r="F498" s="14"/>
      <c r="G498" s="14"/>
      <c r="H498" s="14"/>
    </row>
    <row r="499" spans="1:28" x14ac:dyDescent="0.2">
      <c r="C499" s="27" t="s">
        <v>1231</v>
      </c>
      <c r="D499" s="27">
        <f>Source!BA198</f>
        <v>6.66</v>
      </c>
    </row>
    <row r="500" spans="1:28" x14ac:dyDescent="0.2">
      <c r="C500" s="27" t="s">
        <v>1232</v>
      </c>
      <c r="D500" s="27">
        <f>Source!BB198</f>
        <v>6.66</v>
      </c>
    </row>
    <row r="501" spans="1:28" x14ac:dyDescent="0.2">
      <c r="C501" s="27" t="s">
        <v>1233</v>
      </c>
      <c r="D501" s="27">
        <f>Source!BC198</f>
        <v>6.66</v>
      </c>
    </row>
    <row r="502" spans="1:28" x14ac:dyDescent="0.2">
      <c r="C502" s="27" t="s">
        <v>1234</v>
      </c>
      <c r="D502" s="27">
        <f>Source!BS198</f>
        <v>6.66</v>
      </c>
    </row>
    <row r="503" spans="1:28" x14ac:dyDescent="0.2">
      <c r="C503" s="11" t="s">
        <v>1235</v>
      </c>
      <c r="D503" s="38"/>
      <c r="E503" s="38"/>
      <c r="F503" s="38">
        <f>Source!BZ198</f>
        <v>74</v>
      </c>
      <c r="G503" s="62">
        <f>(Source!AF198+Source!AE198)*Source!FX198/100</f>
        <v>214.13380000000001</v>
      </c>
      <c r="H503" s="63">
        <f>Source!X198</f>
        <v>469.2</v>
      </c>
    </row>
    <row r="504" spans="1:28" x14ac:dyDescent="0.2">
      <c r="C504" s="11" t="s">
        <v>1237</v>
      </c>
      <c r="D504" s="38"/>
      <c r="E504" s="38"/>
      <c r="F504" s="38">
        <f>Source!CA198</f>
        <v>50</v>
      </c>
      <c r="G504" s="62">
        <f>(Source!AF198+Source!AE198)*Source!FY198/100</f>
        <v>144.685</v>
      </c>
      <c r="H504" s="63">
        <f>Source!Y198</f>
        <v>317.02999999999997</v>
      </c>
    </row>
    <row r="505" spans="1:28" x14ac:dyDescent="0.2">
      <c r="C505" s="11" t="s">
        <v>1239</v>
      </c>
      <c r="D505" s="38"/>
      <c r="E505" s="38"/>
      <c r="F505" s="38"/>
      <c r="G505" s="62">
        <f>((Source!AF198+Source!AE198)*Source!FX198/100)+((Source!AF198+Source!AE198)*Source!FY198/100)+Source!AB198</f>
        <v>687.52880000000005</v>
      </c>
      <c r="H505" s="63">
        <f>Source!O198+Source!X198+Source!Y198</f>
        <v>1506.48</v>
      </c>
    </row>
    <row r="506" spans="1:28" ht="14.25" x14ac:dyDescent="0.2">
      <c r="A506" s="51">
        <v>68</v>
      </c>
      <c r="B506" s="51" t="str">
        <f>Source!E200</f>
        <v>29</v>
      </c>
      <c r="C506" s="51" t="str">
        <f>Source!G200</f>
        <v>Демонтаж радиаторов весом до 80 кг</v>
      </c>
      <c r="D506" s="51" t="str">
        <f>Source!F200</f>
        <v>65-19-1</v>
      </c>
      <c r="E506" s="34" t="str">
        <f>Source!H200</f>
        <v>100 ШТ</v>
      </c>
      <c r="F506" s="14">
        <f>Source!I200</f>
        <v>7.0000000000000007E-2</v>
      </c>
      <c r="G506" s="25">
        <f>Source!AB200</f>
        <v>935.72</v>
      </c>
      <c r="H506" s="26">
        <f>Source!O200</f>
        <v>436.23</v>
      </c>
      <c r="T506">
        <f>Source!O200+Source!X200+Source!Y200</f>
        <v>954.17</v>
      </c>
      <c r="U506">
        <f>Source!P200</f>
        <v>0</v>
      </c>
      <c r="V506">
        <f>Source!S200</f>
        <v>403.59</v>
      </c>
      <c r="W506">
        <f>Source!Q200</f>
        <v>32.64</v>
      </c>
      <c r="X506">
        <f>Source!R200</f>
        <v>14.1</v>
      </c>
      <c r="Y506">
        <f>Source!U200</f>
        <v>7.7000000000000011</v>
      </c>
      <c r="Z506">
        <f>Source!V200</f>
        <v>0.15680000000000002</v>
      </c>
      <c r="AA506">
        <f>Source!X200</f>
        <v>309.08999999999997</v>
      </c>
      <c r="AB506">
        <f>Source!Y200</f>
        <v>208.85</v>
      </c>
    </row>
    <row r="507" spans="1:28" ht="14.25" x14ac:dyDescent="0.2">
      <c r="C507" s="27" t="str">
        <f>"Объем: "&amp;Source!I200&amp;"=7/"&amp;"100"</f>
        <v>Объем: 0,07=7/100</v>
      </c>
      <c r="F507" s="14"/>
      <c r="G507" s="14"/>
      <c r="H507" s="14"/>
    </row>
    <row r="508" spans="1:28" x14ac:dyDescent="0.2">
      <c r="C508" s="27" t="s">
        <v>1231</v>
      </c>
      <c r="D508" s="27">
        <f>Source!BA200</f>
        <v>6.66</v>
      </c>
    </row>
    <row r="509" spans="1:28" x14ac:dyDescent="0.2">
      <c r="C509" s="27" t="s">
        <v>1232</v>
      </c>
      <c r="D509" s="27">
        <f>Source!BB200</f>
        <v>6.66</v>
      </c>
    </row>
    <row r="510" spans="1:28" x14ac:dyDescent="0.2">
      <c r="C510" s="27" t="s">
        <v>1233</v>
      </c>
      <c r="D510" s="27">
        <f>Source!BC200</f>
        <v>6.66</v>
      </c>
    </row>
    <row r="511" spans="1:28" x14ac:dyDescent="0.2">
      <c r="C511" s="27" t="s">
        <v>1234</v>
      </c>
      <c r="D511" s="27">
        <f>Source!BS200</f>
        <v>6.66</v>
      </c>
    </row>
    <row r="512" spans="1:28" x14ac:dyDescent="0.2">
      <c r="C512" s="11" t="s">
        <v>1235</v>
      </c>
      <c r="D512" s="38"/>
      <c r="E512" s="38"/>
      <c r="F512" s="38">
        <f>Source!BZ200</f>
        <v>74</v>
      </c>
      <c r="G512" s="62">
        <f>(Source!AF200+Source!AE200)*Source!FX200/100</f>
        <v>662.99559999999997</v>
      </c>
      <c r="H512" s="63">
        <f>Source!X200</f>
        <v>309.08999999999997</v>
      </c>
    </row>
    <row r="513" spans="1:28" x14ac:dyDescent="0.2">
      <c r="C513" s="11" t="s">
        <v>1237</v>
      </c>
      <c r="D513" s="38"/>
      <c r="E513" s="38"/>
      <c r="F513" s="38">
        <f>Source!CA200</f>
        <v>50</v>
      </c>
      <c r="G513" s="62">
        <f>(Source!AF200+Source!AE200)*Source!FY200/100</f>
        <v>447.97</v>
      </c>
      <c r="H513" s="63">
        <f>Source!Y200</f>
        <v>208.85</v>
      </c>
    </row>
    <row r="514" spans="1:28" x14ac:dyDescent="0.2">
      <c r="C514" s="11" t="s">
        <v>1239</v>
      </c>
      <c r="D514" s="38"/>
      <c r="E514" s="38"/>
      <c r="F514" s="38"/>
      <c r="G514" s="62">
        <f>((Source!AF200+Source!AE200)*Source!FX200/100)+((Source!AF200+Source!AE200)*Source!FY200/100)+Source!AB200</f>
        <v>2046.6856</v>
      </c>
      <c r="H514" s="63">
        <f>Source!O200+Source!X200+Source!Y200</f>
        <v>954.17</v>
      </c>
    </row>
    <row r="515" spans="1:28" ht="42.75" x14ac:dyDescent="0.2">
      <c r="A515" s="51">
        <v>69</v>
      </c>
      <c r="B515" s="51" t="str">
        <f>Source!E202</f>
        <v>30</v>
      </c>
      <c r="C515" s="51" t="str">
        <f>Source!G202</f>
        <v>Врезка в действующие внутренние сети трубопроводов отопления и водоснабжения диаметром 32 мм</v>
      </c>
      <c r="D515" s="51" t="str">
        <f>Source!F202</f>
        <v>16-07-003-04</v>
      </c>
      <c r="E515" s="34" t="str">
        <f>Source!H202</f>
        <v>ШТ</v>
      </c>
      <c r="F515" s="14">
        <f>Source!I202</f>
        <v>3</v>
      </c>
      <c r="G515" s="25">
        <f>Source!AB202</f>
        <v>67.27</v>
      </c>
      <c r="H515" s="26">
        <f>Source!O202</f>
        <v>1344.06</v>
      </c>
      <c r="T515">
        <f>Source!O202+Source!X202+Source!Y202</f>
        <v>2992.62</v>
      </c>
      <c r="U515">
        <f>Source!P202</f>
        <v>365.63</v>
      </c>
      <c r="V515">
        <f>Source!S202</f>
        <v>883.92</v>
      </c>
      <c r="W515">
        <f>Source!Q202</f>
        <v>94.51</v>
      </c>
      <c r="X515">
        <f>Source!R202</f>
        <v>2.4</v>
      </c>
      <c r="Y515">
        <f>Source!U202</f>
        <v>13.379999999999999</v>
      </c>
      <c r="Z515">
        <f>Source!V202</f>
        <v>0.03</v>
      </c>
      <c r="AA515">
        <f>Source!X202</f>
        <v>1019.27</v>
      </c>
      <c r="AB515">
        <f>Source!Y202</f>
        <v>629.29</v>
      </c>
    </row>
    <row r="516" spans="1:28" ht="14.25" x14ac:dyDescent="0.2">
      <c r="C516" s="27" t="s">
        <v>1231</v>
      </c>
      <c r="D516" s="27">
        <f>Source!BA202</f>
        <v>6.66</v>
      </c>
      <c r="F516" s="14"/>
      <c r="G516" s="14"/>
      <c r="H516" s="14"/>
    </row>
    <row r="517" spans="1:28" x14ac:dyDescent="0.2">
      <c r="C517" s="27" t="s">
        <v>1232</v>
      </c>
      <c r="D517" s="27">
        <f>Source!BB202</f>
        <v>6.66</v>
      </c>
    </row>
    <row r="518" spans="1:28" x14ac:dyDescent="0.2">
      <c r="C518" s="27" t="s">
        <v>1233</v>
      </c>
      <c r="D518" s="27">
        <f>Source!BC202</f>
        <v>6.66</v>
      </c>
    </row>
    <row r="519" spans="1:28" x14ac:dyDescent="0.2">
      <c r="C519" s="27" t="s">
        <v>1234</v>
      </c>
      <c r="D519" s="27">
        <f>Source!BS202</f>
        <v>6.66</v>
      </c>
    </row>
    <row r="520" spans="1:28" x14ac:dyDescent="0.2">
      <c r="C520" s="11" t="s">
        <v>1235</v>
      </c>
      <c r="D520" s="38"/>
      <c r="E520" s="38"/>
      <c r="F520" s="38">
        <f>Source!BZ202</f>
        <v>128</v>
      </c>
      <c r="G520" s="62">
        <f>(Source!AF202+Source!AE202)*Source!FX202/100</f>
        <v>51.102719999999998</v>
      </c>
      <c r="H520" s="63">
        <f>Source!X202</f>
        <v>1019.27</v>
      </c>
    </row>
    <row r="521" spans="1:28" x14ac:dyDescent="0.2">
      <c r="C521" s="11" t="s">
        <v>1236</v>
      </c>
      <c r="D521" s="38"/>
      <c r="E521" s="38"/>
      <c r="F521" s="38"/>
      <c r="G521" s="38" t="str">
        <f>CONCATENATE(Source!DL202,Source!FT202, "=", Source!FX202, "%")</f>
        <v>*0,9=115,2%</v>
      </c>
      <c r="H521" s="38" t="str">
        <f>CONCATENATE(Source!AT202)</f>
        <v>115</v>
      </c>
    </row>
    <row r="522" spans="1:28" x14ac:dyDescent="0.2">
      <c r="C522" s="11" t="s">
        <v>1237</v>
      </c>
      <c r="D522" s="38"/>
      <c r="E522" s="38"/>
      <c r="F522" s="38">
        <f>Source!CA202</f>
        <v>83</v>
      </c>
      <c r="G522" s="62">
        <f>(Source!AF202+Source!AE202)*Source!FY202/100</f>
        <v>31.29598</v>
      </c>
      <c r="H522" s="63">
        <f>Source!Y202</f>
        <v>629.29</v>
      </c>
    </row>
    <row r="523" spans="1:28" x14ac:dyDescent="0.2">
      <c r="C523" s="11" t="s">
        <v>1238</v>
      </c>
      <c r="D523" s="38"/>
      <c r="E523" s="38"/>
      <c r="F523" s="38"/>
      <c r="G523" s="38" t="str">
        <f>CONCATENATE(Source!DM202,Source!FU202, "=", Source!FY202, "%")</f>
        <v>*0,85=70,55%</v>
      </c>
      <c r="H523" s="38" t="str">
        <f>CONCATENATE(Source!AU202)</f>
        <v>71</v>
      </c>
    </row>
    <row r="524" spans="1:28" x14ac:dyDescent="0.2">
      <c r="C524" s="11" t="s">
        <v>1239</v>
      </c>
      <c r="D524" s="38"/>
      <c r="E524" s="38"/>
      <c r="F524" s="38"/>
      <c r="G524" s="62">
        <f>((Source!AF202+Source!AE202)*Source!FX202/100)+((Source!AF202+Source!AE202)*Source!FY202/100)+Source!AB202</f>
        <v>149.6687</v>
      </c>
      <c r="H524" s="63">
        <f>Source!O202+Source!X202+Source!Y202</f>
        <v>2992.62</v>
      </c>
    </row>
    <row r="525" spans="1:28" ht="14.25" x14ac:dyDescent="0.2">
      <c r="A525" s="51">
        <v>70</v>
      </c>
      <c r="B525" s="51" t="str">
        <f>Source!E204</f>
        <v>30,1</v>
      </c>
      <c r="C525" s="51" t="str">
        <f>Source!G204</f>
        <v>Арматура муфтовая</v>
      </c>
      <c r="D525" s="51" t="str">
        <f>Source!F204</f>
        <v>18.1.01.01</v>
      </c>
      <c r="E525" s="34" t="str">
        <f>Source!H204</f>
        <v>шт.</v>
      </c>
      <c r="F525" s="14">
        <f>Source!I204</f>
        <v>3</v>
      </c>
      <c r="G525" s="25">
        <f>Source!AB204</f>
        <v>0</v>
      </c>
      <c r="H525" s="26">
        <f>Source!O204</f>
        <v>0</v>
      </c>
      <c r="T525">
        <f>Source!O204+Source!X204+Source!Y204</f>
        <v>0</v>
      </c>
      <c r="U525">
        <f>Source!P204</f>
        <v>0</v>
      </c>
      <c r="V525">
        <f>Source!S204</f>
        <v>0</v>
      </c>
      <c r="W525">
        <f>Source!Q204</f>
        <v>0</v>
      </c>
      <c r="X525">
        <f>Source!R204</f>
        <v>0</v>
      </c>
      <c r="Y525">
        <f>Source!U204</f>
        <v>0</v>
      </c>
      <c r="Z525">
        <f>Source!V204</f>
        <v>0</v>
      </c>
      <c r="AA525">
        <f>Source!X204</f>
        <v>0</v>
      </c>
      <c r="AB525">
        <f>Source!Y204</f>
        <v>0</v>
      </c>
    </row>
    <row r="526" spans="1:28" ht="14.25" x14ac:dyDescent="0.2">
      <c r="C526" s="27" t="s">
        <v>1233</v>
      </c>
      <c r="D526" s="27">
        <f>Source!BC204</f>
        <v>6.66</v>
      </c>
      <c r="F526" s="14"/>
      <c r="G526" s="14"/>
      <c r="H526" s="14"/>
    </row>
    <row r="527" spans="1:28" ht="28.5" x14ac:dyDescent="0.2">
      <c r="A527" s="51">
        <v>71</v>
      </c>
      <c r="B527" s="51" t="str">
        <f>Source!E206</f>
        <v>30,2</v>
      </c>
      <c r="C527" s="51" t="str">
        <f>Source!G206</f>
        <v>Кран шаровый муфтовый Valtec для воды диаметром 32 мм со сгоном</v>
      </c>
      <c r="D527" s="51" t="str">
        <f>Source!F206</f>
        <v>18.1.09.06-0076</v>
      </c>
      <c r="E527" s="34" t="str">
        <f>Source!H206</f>
        <v>шт.</v>
      </c>
      <c r="F527" s="14">
        <f>Source!I206</f>
        <v>3</v>
      </c>
      <c r="G527" s="25">
        <f>Source!AB206</f>
        <v>148.38</v>
      </c>
      <c r="H527" s="26">
        <f>Source!O206</f>
        <v>2964.63</v>
      </c>
      <c r="T527">
        <f>Source!O206+Source!X206+Source!Y206</f>
        <v>2964.63</v>
      </c>
      <c r="U527">
        <f>Source!P206</f>
        <v>2964.63</v>
      </c>
      <c r="V527">
        <f>Source!S206</f>
        <v>0</v>
      </c>
      <c r="W527">
        <f>Source!Q206</f>
        <v>0</v>
      </c>
      <c r="X527">
        <f>Source!R206</f>
        <v>0</v>
      </c>
      <c r="Y527">
        <f>Source!U206</f>
        <v>0</v>
      </c>
      <c r="Z527">
        <f>Source!V206</f>
        <v>0</v>
      </c>
      <c r="AA527">
        <f>Source!X206</f>
        <v>0</v>
      </c>
      <c r="AB527">
        <f>Source!Y206</f>
        <v>0</v>
      </c>
    </row>
    <row r="528" spans="1:28" ht="14.25" x14ac:dyDescent="0.2">
      <c r="C528" s="27" t="s">
        <v>1233</v>
      </c>
      <c r="D528" s="27">
        <f>Source!BC206</f>
        <v>6.66</v>
      </c>
      <c r="F528" s="14"/>
      <c r="G528" s="14"/>
      <c r="H528" s="14"/>
    </row>
    <row r="529" spans="1:28" ht="42.75" x14ac:dyDescent="0.2">
      <c r="A529" s="51">
        <v>72</v>
      </c>
      <c r="B529" s="51" t="str">
        <f>Source!E208</f>
        <v>31</v>
      </c>
      <c r="C529" s="51" t="str">
        <f>Source!G208</f>
        <v>Прокладка внутренних трубопроводов водоснабжения и отопления из полипропиленовых труб 25 мм</v>
      </c>
      <c r="D529" s="51" t="str">
        <f>Source!F208</f>
        <v>16-04-005-02</v>
      </c>
      <c r="E529" s="34" t="str">
        <f>Source!H208</f>
        <v>100 м</v>
      </c>
      <c r="F529" s="14">
        <f>Source!I208</f>
        <v>0.32900000000000001</v>
      </c>
      <c r="G529" s="25">
        <f>Source!AB208</f>
        <v>1392.5635</v>
      </c>
      <c r="H529" s="26">
        <f>Source!O208</f>
        <v>3051.3</v>
      </c>
      <c r="T529">
        <f>Source!O208+Source!X208+Source!Y208</f>
        <v>6682.3</v>
      </c>
      <c r="U529">
        <f>Source!P208</f>
        <v>73.64</v>
      </c>
      <c r="V529">
        <f>Source!S208</f>
        <v>1951.82</v>
      </c>
      <c r="W529">
        <f>Source!Q208</f>
        <v>1025.8399999999999</v>
      </c>
      <c r="X529">
        <f>Source!R208</f>
        <v>0.33</v>
      </c>
      <c r="Y529">
        <f>Source!U208</f>
        <v>30.816607499999996</v>
      </c>
      <c r="Z529">
        <f>Source!V208</f>
        <v>4.1125000000000007E-3</v>
      </c>
      <c r="AA529">
        <f>Source!X208</f>
        <v>2244.9699999999998</v>
      </c>
      <c r="AB529">
        <f>Source!Y208</f>
        <v>1386.03</v>
      </c>
    </row>
    <row r="530" spans="1:28" ht="14.25" x14ac:dyDescent="0.2">
      <c r="C530" s="27" t="str">
        <f>"Объем: "&amp;Source!I208&amp;"=32,9/"&amp;"100"</f>
        <v>Объем: 0,329=32,9/100</v>
      </c>
      <c r="F530" s="14"/>
      <c r="G530" s="14"/>
      <c r="H530" s="14"/>
    </row>
    <row r="531" spans="1:28" x14ac:dyDescent="0.2">
      <c r="C531" s="27" t="s">
        <v>1231</v>
      </c>
      <c r="D531" s="27">
        <f>Source!BA208</f>
        <v>6.66</v>
      </c>
    </row>
    <row r="532" spans="1:28" x14ac:dyDescent="0.2">
      <c r="C532" s="27" t="s">
        <v>1232</v>
      </c>
      <c r="D532" s="27">
        <f>Source!BB208</f>
        <v>6.66</v>
      </c>
    </row>
    <row r="533" spans="1:28" x14ac:dyDescent="0.2">
      <c r="C533" s="27" t="s">
        <v>1233</v>
      </c>
      <c r="D533" s="27">
        <f>Source!BC208</f>
        <v>6.66</v>
      </c>
    </row>
    <row r="534" spans="1:28" x14ac:dyDescent="0.2">
      <c r="C534" s="27" t="s">
        <v>1234</v>
      </c>
      <c r="D534" s="27">
        <f>Source!BS208</f>
        <v>6.66</v>
      </c>
    </row>
    <row r="535" spans="1:28" x14ac:dyDescent="0.2">
      <c r="C535" s="27" t="s">
        <v>1241</v>
      </c>
      <c r="D535" s="108" t="s">
        <v>55</v>
      </c>
      <c r="E535" s="108"/>
      <c r="F535" s="108"/>
      <c r="G535" s="108"/>
      <c r="H535" s="108"/>
    </row>
    <row r="536" spans="1:28" x14ac:dyDescent="0.2">
      <c r="C536" s="27" t="s">
        <v>1242</v>
      </c>
      <c r="D536" s="108" t="s">
        <v>55</v>
      </c>
      <c r="E536" s="108"/>
      <c r="F536" s="108"/>
      <c r="G536" s="108"/>
      <c r="H536" s="108"/>
    </row>
    <row r="537" spans="1:28" x14ac:dyDescent="0.2">
      <c r="C537" s="27" t="s">
        <v>1243</v>
      </c>
      <c r="D537" s="108" t="s">
        <v>56</v>
      </c>
      <c r="E537" s="108"/>
      <c r="F537" s="108"/>
      <c r="G537" s="108"/>
      <c r="H537" s="108"/>
    </row>
    <row r="538" spans="1:28" x14ac:dyDescent="0.2">
      <c r="C538" s="27" t="s">
        <v>1244</v>
      </c>
      <c r="D538" s="108" t="s">
        <v>56</v>
      </c>
      <c r="E538" s="108"/>
      <c r="F538" s="108"/>
      <c r="G538" s="108"/>
      <c r="H538" s="108"/>
    </row>
    <row r="539" spans="1:28" x14ac:dyDescent="0.2">
      <c r="C539" s="27" t="s">
        <v>1245</v>
      </c>
      <c r="D539" s="108" t="s">
        <v>55</v>
      </c>
      <c r="E539" s="108"/>
      <c r="F539" s="108"/>
      <c r="G539" s="108"/>
      <c r="H539" s="108"/>
    </row>
    <row r="540" spans="1:28" x14ac:dyDescent="0.2">
      <c r="C540" s="11" t="s">
        <v>1235</v>
      </c>
      <c r="D540" s="38"/>
      <c r="E540" s="38"/>
      <c r="F540" s="38">
        <f>Source!BZ208</f>
        <v>128</v>
      </c>
      <c r="G540" s="62">
        <f>(Source!AF208+Source!AE208)*Source!FX208/100</f>
        <v>1026.3496319999999</v>
      </c>
      <c r="H540" s="63">
        <f>Source!X208</f>
        <v>2244.9699999999998</v>
      </c>
    </row>
    <row r="541" spans="1:28" x14ac:dyDescent="0.2">
      <c r="C541" s="11" t="s">
        <v>1236</v>
      </c>
      <c r="D541" s="38"/>
      <c r="E541" s="38"/>
      <c r="F541" s="38"/>
      <c r="G541" s="38" t="str">
        <f>CONCATENATE(Source!DL208,Source!FT208, "=", Source!FX208, "%")</f>
        <v>*0,9=115,2%</v>
      </c>
      <c r="H541" s="38" t="str">
        <f>CONCATENATE(Source!AT208)</f>
        <v>115</v>
      </c>
    </row>
    <row r="542" spans="1:28" x14ac:dyDescent="0.2">
      <c r="C542" s="11" t="s">
        <v>1237</v>
      </c>
      <c r="D542" s="38"/>
      <c r="E542" s="38"/>
      <c r="F542" s="38">
        <f>Source!CA208</f>
        <v>83</v>
      </c>
      <c r="G542" s="62">
        <f>(Source!AF208+Source!AE208)*Source!FY208/100</f>
        <v>628.55005674999995</v>
      </c>
      <c r="H542" s="63">
        <f>Source!Y208</f>
        <v>1386.03</v>
      </c>
    </row>
    <row r="543" spans="1:28" x14ac:dyDescent="0.2">
      <c r="C543" s="11" t="s">
        <v>1238</v>
      </c>
      <c r="D543" s="38"/>
      <c r="E543" s="38"/>
      <c r="F543" s="38"/>
      <c r="G543" s="38" t="str">
        <f>CONCATENATE(Source!DM208,Source!FU208, "=", Source!FY208, "%")</f>
        <v>*0,85=70,55%</v>
      </c>
      <c r="H543" s="38" t="str">
        <f>CONCATENATE(Source!AU208)</f>
        <v>71</v>
      </c>
    </row>
    <row r="544" spans="1:28" x14ac:dyDescent="0.2">
      <c r="C544" s="11" t="s">
        <v>1239</v>
      </c>
      <c r="D544" s="38"/>
      <c r="E544" s="38"/>
      <c r="F544" s="38"/>
      <c r="G544" s="62">
        <f>((Source!AF208+Source!AE208)*Source!FX208/100)+((Source!AF208+Source!AE208)*Source!FY208/100)+Source!AB208</f>
        <v>3047.46318875</v>
      </c>
      <c r="H544" s="63">
        <f>Source!O208+Source!X208+Source!Y208</f>
        <v>6682.3</v>
      </c>
    </row>
    <row r="545" spans="1:28" ht="14.25" x14ac:dyDescent="0.2">
      <c r="A545" s="51">
        <v>73</v>
      </c>
      <c r="B545" s="51" t="str">
        <f>Source!E210</f>
        <v>31,1</v>
      </c>
      <c r="C545" s="51" t="str">
        <f>Source!G210</f>
        <v>Трубы напорные из полипропилена</v>
      </c>
      <c r="D545" s="51" t="str">
        <f>Source!F210</f>
        <v>24.3.02.01</v>
      </c>
      <c r="E545" s="34" t="str">
        <f>Source!H210</f>
        <v>10 м</v>
      </c>
      <c r="F545" s="14">
        <f>Source!I210</f>
        <v>3.3163200000000002</v>
      </c>
      <c r="G545" s="25">
        <f>Source!AB210</f>
        <v>0</v>
      </c>
      <c r="H545" s="26">
        <f>Source!O210</f>
        <v>0</v>
      </c>
      <c r="T545">
        <f>Source!O210+Source!X210+Source!Y210</f>
        <v>0</v>
      </c>
      <c r="U545">
        <f>Source!P210</f>
        <v>0</v>
      </c>
      <c r="V545">
        <f>Source!S210</f>
        <v>0</v>
      </c>
      <c r="W545">
        <f>Source!Q210</f>
        <v>0</v>
      </c>
      <c r="X545">
        <f>Source!R210</f>
        <v>0</v>
      </c>
      <c r="Y545">
        <f>Source!U210</f>
        <v>0</v>
      </c>
      <c r="Z545">
        <f>Source!V210</f>
        <v>0</v>
      </c>
      <c r="AA545">
        <f>Source!X210</f>
        <v>0</v>
      </c>
      <c r="AB545">
        <f>Source!Y210</f>
        <v>0</v>
      </c>
    </row>
    <row r="546" spans="1:28" ht="14.25" x14ac:dyDescent="0.2">
      <c r="C546" s="27" t="s">
        <v>1233</v>
      </c>
      <c r="D546" s="27">
        <f>Source!BC210</f>
        <v>6.66</v>
      </c>
      <c r="F546" s="14"/>
      <c r="G546" s="14"/>
      <c r="H546" s="14"/>
    </row>
    <row r="547" spans="1:28" ht="85.5" x14ac:dyDescent="0.2">
      <c r="A547" s="51">
        <v>74</v>
      </c>
      <c r="B547" s="51" t="str">
        <f>Source!E212</f>
        <v>31,2</v>
      </c>
      <c r="C547" s="51" t="str">
        <f>Source!G212</f>
        <v>Трубопроводы напорные из полипропилена PPRS с гильзами и креплениями для холодного и горячего водоснабжения PN10 SDR 11, диаметром 25 мм, толщина стенки 2,3 мм</v>
      </c>
      <c r="D547" s="51" t="str">
        <f>Source!F212</f>
        <v>24.3.02.01-0003</v>
      </c>
      <c r="E547" s="34" t="str">
        <f>Source!H212</f>
        <v>м</v>
      </c>
      <c r="F547" s="14">
        <f>Source!I212</f>
        <v>0.33163200000000004</v>
      </c>
      <c r="G547" s="25">
        <f>Source!AB212</f>
        <v>6.18</v>
      </c>
      <c r="H547" s="26">
        <f>Source!O212</f>
        <v>13.65</v>
      </c>
      <c r="T547">
        <f>Source!O212+Source!X212+Source!Y212</f>
        <v>13.65</v>
      </c>
      <c r="U547">
        <f>Source!P212</f>
        <v>13.65</v>
      </c>
      <c r="V547">
        <f>Source!S212</f>
        <v>0</v>
      </c>
      <c r="W547">
        <f>Source!Q212</f>
        <v>0</v>
      </c>
      <c r="X547">
        <f>Source!R212</f>
        <v>0</v>
      </c>
      <c r="Y547">
        <f>Source!U212</f>
        <v>0</v>
      </c>
      <c r="Z547">
        <f>Source!V212</f>
        <v>0</v>
      </c>
      <c r="AA547">
        <f>Source!X212</f>
        <v>0</v>
      </c>
      <c r="AB547">
        <f>Source!Y212</f>
        <v>0</v>
      </c>
    </row>
    <row r="548" spans="1:28" ht="14.25" x14ac:dyDescent="0.2">
      <c r="C548" s="27" t="s">
        <v>1233</v>
      </c>
      <c r="D548" s="27">
        <f>Source!BC212</f>
        <v>6.66</v>
      </c>
      <c r="F548" s="14"/>
      <c r="G548" s="14"/>
      <c r="H548" s="14"/>
    </row>
    <row r="549" spans="1:28" ht="57" x14ac:dyDescent="0.2">
      <c r="A549" s="51">
        <v>75</v>
      </c>
      <c r="B549" s="51" t="str">
        <f>Source!E214</f>
        <v>32</v>
      </c>
      <c r="C549" s="51" t="str">
        <f>Source!G214</f>
        <v>Установка вентилей, задвижек, затворов, клапанов обратных, кранов проходных на трубопроводах из стальных труб диаметром до 50 мм</v>
      </c>
      <c r="D549" s="51" t="str">
        <f>Source!F214</f>
        <v>16-05-001-02</v>
      </c>
      <c r="E549" s="34" t="str">
        <f>Source!H214</f>
        <v>ШТ</v>
      </c>
      <c r="F549" s="14">
        <f>Source!I214</f>
        <v>14</v>
      </c>
      <c r="G549" s="25">
        <f>Source!AB214</f>
        <v>45.177</v>
      </c>
      <c r="H549" s="26">
        <f>Source!O214</f>
        <v>4212.3</v>
      </c>
      <c r="T549">
        <f>Source!O214+Source!X214+Source!Y214</f>
        <v>6920.7000000000007</v>
      </c>
      <c r="U549">
        <f>Source!P214</f>
        <v>2299.3000000000002</v>
      </c>
      <c r="V549">
        <f>Source!S214</f>
        <v>1429.32</v>
      </c>
      <c r="W549">
        <f>Source!Q214</f>
        <v>483.68</v>
      </c>
      <c r="X549">
        <f>Source!R214</f>
        <v>26.81</v>
      </c>
      <c r="Y549">
        <f>Source!U214</f>
        <v>23.666999999999998</v>
      </c>
      <c r="Z549">
        <f>Source!V214</f>
        <v>0.35000000000000003</v>
      </c>
      <c r="AA549">
        <f>Source!X214</f>
        <v>1674.55</v>
      </c>
      <c r="AB549">
        <f>Source!Y214</f>
        <v>1033.8499999999999</v>
      </c>
    </row>
    <row r="550" spans="1:28" ht="14.25" x14ac:dyDescent="0.2">
      <c r="C550" s="27" t="s">
        <v>1231</v>
      </c>
      <c r="D550" s="27">
        <f>Source!BA214</f>
        <v>6.66</v>
      </c>
      <c r="F550" s="14"/>
      <c r="G550" s="14"/>
      <c r="H550" s="14"/>
    </row>
    <row r="551" spans="1:28" x14ac:dyDescent="0.2">
      <c r="C551" s="27" t="s">
        <v>1232</v>
      </c>
      <c r="D551" s="27">
        <f>Source!BB214</f>
        <v>6.66</v>
      </c>
    </row>
    <row r="552" spans="1:28" x14ac:dyDescent="0.2">
      <c r="C552" s="27" t="s">
        <v>1233</v>
      </c>
      <c r="D552" s="27">
        <f>Source!BC214</f>
        <v>6.66</v>
      </c>
    </row>
    <row r="553" spans="1:28" x14ac:dyDescent="0.2">
      <c r="C553" s="27" t="s">
        <v>1234</v>
      </c>
      <c r="D553" s="27">
        <f>Source!BS214</f>
        <v>6.66</v>
      </c>
    </row>
    <row r="554" spans="1:28" x14ac:dyDescent="0.2">
      <c r="C554" s="27" t="s">
        <v>1241</v>
      </c>
      <c r="D554" s="108" t="s">
        <v>55</v>
      </c>
      <c r="E554" s="108"/>
      <c r="F554" s="108"/>
      <c r="G554" s="108"/>
      <c r="H554" s="108"/>
    </row>
    <row r="555" spans="1:28" x14ac:dyDescent="0.2">
      <c r="C555" s="27" t="s">
        <v>1242</v>
      </c>
      <c r="D555" s="108" t="s">
        <v>55</v>
      </c>
      <c r="E555" s="108"/>
      <c r="F555" s="108"/>
      <c r="G555" s="108"/>
      <c r="H555" s="108"/>
    </row>
    <row r="556" spans="1:28" x14ac:dyDescent="0.2">
      <c r="C556" s="27" t="s">
        <v>1243</v>
      </c>
      <c r="D556" s="108" t="s">
        <v>56</v>
      </c>
      <c r="E556" s="108"/>
      <c r="F556" s="108"/>
      <c r="G556" s="108"/>
      <c r="H556" s="108"/>
    </row>
    <row r="557" spans="1:28" x14ac:dyDescent="0.2">
      <c r="C557" s="27" t="s">
        <v>1244</v>
      </c>
      <c r="D557" s="108" t="s">
        <v>56</v>
      </c>
      <c r="E557" s="108"/>
      <c r="F557" s="108"/>
      <c r="G557" s="108"/>
      <c r="H557" s="108"/>
    </row>
    <row r="558" spans="1:28" x14ac:dyDescent="0.2">
      <c r="C558" s="27" t="s">
        <v>1245</v>
      </c>
      <c r="D558" s="108" t="s">
        <v>55</v>
      </c>
      <c r="E558" s="108"/>
      <c r="F558" s="108"/>
      <c r="G558" s="108"/>
      <c r="H558" s="108"/>
    </row>
    <row r="559" spans="1:28" x14ac:dyDescent="0.2">
      <c r="C559" s="11" t="s">
        <v>1235</v>
      </c>
      <c r="D559" s="38"/>
      <c r="E559" s="38"/>
      <c r="F559" s="38">
        <f>Source!BZ214</f>
        <v>128</v>
      </c>
      <c r="G559" s="62">
        <f>(Source!AF214+Source!AE214)*Source!FX214/100</f>
        <v>17.990783999999998</v>
      </c>
      <c r="H559" s="63">
        <f>Source!X214</f>
        <v>1674.55</v>
      </c>
    </row>
    <row r="560" spans="1:28" x14ac:dyDescent="0.2">
      <c r="C560" s="11" t="s">
        <v>1236</v>
      </c>
      <c r="D560" s="38"/>
      <c r="E560" s="38"/>
      <c r="F560" s="38"/>
      <c r="G560" s="38" t="str">
        <f>CONCATENATE(Source!DL214,Source!FT214, "=", Source!FX214, "%")</f>
        <v>*0,9=115,2%</v>
      </c>
      <c r="H560" s="38" t="str">
        <f>CONCATENATE(Source!AT214)</f>
        <v>115</v>
      </c>
    </row>
    <row r="561" spans="1:28" x14ac:dyDescent="0.2">
      <c r="C561" s="11" t="s">
        <v>1237</v>
      </c>
      <c r="D561" s="38"/>
      <c r="E561" s="38"/>
      <c r="F561" s="38">
        <f>Source!CA214</f>
        <v>83</v>
      </c>
      <c r="G561" s="62">
        <f>(Source!AF214+Source!AE214)*Source!FY214/100</f>
        <v>11.017793499999998</v>
      </c>
      <c r="H561" s="63">
        <f>Source!Y214</f>
        <v>1033.8499999999999</v>
      </c>
    </row>
    <row r="562" spans="1:28" x14ac:dyDescent="0.2">
      <c r="C562" s="11" t="s">
        <v>1238</v>
      </c>
      <c r="D562" s="38"/>
      <c r="E562" s="38"/>
      <c r="F562" s="38"/>
      <c r="G562" s="38" t="str">
        <f>CONCATENATE(Source!DM214,Source!FU214, "=", Source!FY214, "%")</f>
        <v>*0,85=70,55%</v>
      </c>
      <c r="H562" s="38" t="str">
        <f>CONCATENATE(Source!AU214)</f>
        <v>71</v>
      </c>
    </row>
    <row r="563" spans="1:28" x14ac:dyDescent="0.2">
      <c r="C563" s="11" t="s">
        <v>1239</v>
      </c>
      <c r="D563" s="38"/>
      <c r="E563" s="38"/>
      <c r="F563" s="38"/>
      <c r="G563" s="62">
        <f>((Source!AF214+Source!AE214)*Source!FX214/100)+((Source!AF214+Source!AE214)*Source!FY214/100)+Source!AB214</f>
        <v>74.185577499999994</v>
      </c>
      <c r="H563" s="63">
        <f>Source!O214+Source!X214+Source!Y214</f>
        <v>6920.7000000000007</v>
      </c>
    </row>
    <row r="564" spans="1:28" ht="28.5" x14ac:dyDescent="0.2">
      <c r="A564" s="51">
        <v>76</v>
      </c>
      <c r="B564" s="51" t="str">
        <f>Source!E216</f>
        <v>32,1</v>
      </c>
      <c r="C564" s="51" t="str">
        <f>Source!G216</f>
        <v>Кран шаровый муфтовый Valtec для воды диаметром 20 мм со сгоном</v>
      </c>
      <c r="D564" s="51" t="str">
        <f>Source!F216</f>
        <v>18.1.09.06-0067</v>
      </c>
      <c r="E564" s="34" t="str">
        <f>Source!H216</f>
        <v>шт.</v>
      </c>
      <c r="F564" s="14">
        <f>Source!I216</f>
        <v>14</v>
      </c>
      <c r="G564" s="25">
        <f>Source!AB216</f>
        <v>54.73</v>
      </c>
      <c r="H564" s="26">
        <f>Source!O216</f>
        <v>5103.03</v>
      </c>
      <c r="T564">
        <f>Source!O216+Source!X216+Source!Y216</f>
        <v>5103.03</v>
      </c>
      <c r="U564">
        <f>Source!P216</f>
        <v>5103.03</v>
      </c>
      <c r="V564">
        <f>Source!S216</f>
        <v>0</v>
      </c>
      <c r="W564">
        <f>Source!Q216</f>
        <v>0</v>
      </c>
      <c r="X564">
        <f>Source!R216</f>
        <v>0</v>
      </c>
      <c r="Y564">
        <f>Source!U216</f>
        <v>0</v>
      </c>
      <c r="Z564">
        <f>Source!V216</f>
        <v>0</v>
      </c>
      <c r="AA564">
        <f>Source!X216</f>
        <v>0</v>
      </c>
      <c r="AB564">
        <f>Source!Y216</f>
        <v>0</v>
      </c>
    </row>
    <row r="565" spans="1:28" ht="14.25" x14ac:dyDescent="0.2">
      <c r="C565" s="27" t="s">
        <v>1233</v>
      </c>
      <c r="D565" s="27">
        <f>Source!BC216</f>
        <v>6.66</v>
      </c>
      <c r="F565" s="14"/>
      <c r="G565" s="14"/>
      <c r="H565" s="14"/>
    </row>
    <row r="566" spans="1:28" ht="28.5" x14ac:dyDescent="0.2">
      <c r="A566" s="51">
        <v>77</v>
      </c>
      <c r="B566" s="51" t="str">
        <f>Source!E218</f>
        <v>33</v>
      </c>
      <c r="C566" s="51" t="str">
        <f>Source!G218</f>
        <v>Установка радиаторов стальных</v>
      </c>
      <c r="D566" s="51" t="str">
        <f>Source!F218</f>
        <v>18-03-001-02</v>
      </c>
      <c r="E566" s="34" t="str">
        <f>Source!H218</f>
        <v>100 квт</v>
      </c>
      <c r="F566" s="14">
        <f>Source!I218</f>
        <v>0.112</v>
      </c>
      <c r="G566" s="25">
        <f>Source!AB218</f>
        <v>2078.6795000000002</v>
      </c>
      <c r="H566" s="26">
        <f>Source!O218</f>
        <v>1550.53</v>
      </c>
      <c r="T566">
        <f>Source!O218+Source!X218+Source!Y218</f>
        <v>2556.58</v>
      </c>
      <c r="U566">
        <f>Source!P218</f>
        <v>866.21</v>
      </c>
      <c r="V566">
        <f>Source!S218</f>
        <v>504.76</v>
      </c>
      <c r="W566">
        <f>Source!Q218</f>
        <v>179.56</v>
      </c>
      <c r="X566">
        <f>Source!R218</f>
        <v>36.130000000000003</v>
      </c>
      <c r="Y566">
        <f>Source!U218</f>
        <v>8.4492799999999981</v>
      </c>
      <c r="Z566">
        <f>Source!V218</f>
        <v>0.43819999999999998</v>
      </c>
      <c r="AA566">
        <f>Source!X218</f>
        <v>622.02</v>
      </c>
      <c r="AB566">
        <f>Source!Y218</f>
        <v>384.03</v>
      </c>
    </row>
    <row r="567" spans="1:28" ht="14.25" x14ac:dyDescent="0.2">
      <c r="C567" s="27" t="str">
        <f>"Объем: "&amp;Source!I218&amp;"=11,2/"&amp;"100"</f>
        <v>Объем: 0,112=11,2/100</v>
      </c>
      <c r="F567" s="14"/>
      <c r="G567" s="14"/>
      <c r="H567" s="14"/>
    </row>
    <row r="568" spans="1:28" x14ac:dyDescent="0.2">
      <c r="C568" s="27" t="s">
        <v>1231</v>
      </c>
      <c r="D568" s="27">
        <f>Source!BA218</f>
        <v>6.66</v>
      </c>
    </row>
    <row r="569" spans="1:28" x14ac:dyDescent="0.2">
      <c r="C569" s="27" t="s">
        <v>1232</v>
      </c>
      <c r="D569" s="27">
        <f>Source!BB218</f>
        <v>6.66</v>
      </c>
    </row>
    <row r="570" spans="1:28" x14ac:dyDescent="0.2">
      <c r="C570" s="27" t="s">
        <v>1233</v>
      </c>
      <c r="D570" s="27">
        <f>Source!BC218</f>
        <v>6.66</v>
      </c>
    </row>
    <row r="571" spans="1:28" x14ac:dyDescent="0.2">
      <c r="C571" s="27" t="s">
        <v>1234</v>
      </c>
      <c r="D571" s="27">
        <f>Source!BS218</f>
        <v>6.66</v>
      </c>
    </row>
    <row r="572" spans="1:28" x14ac:dyDescent="0.2">
      <c r="C572" s="27" t="s">
        <v>1241</v>
      </c>
      <c r="D572" s="108" t="s">
        <v>55</v>
      </c>
      <c r="E572" s="108"/>
      <c r="F572" s="108"/>
      <c r="G572" s="108"/>
      <c r="H572" s="108"/>
    </row>
    <row r="573" spans="1:28" x14ac:dyDescent="0.2">
      <c r="C573" s="27" t="s">
        <v>1242</v>
      </c>
      <c r="D573" s="108" t="s">
        <v>55</v>
      </c>
      <c r="E573" s="108"/>
      <c r="F573" s="108"/>
      <c r="G573" s="108"/>
      <c r="H573" s="108"/>
    </row>
    <row r="574" spans="1:28" x14ac:dyDescent="0.2">
      <c r="C574" s="27" t="s">
        <v>1243</v>
      </c>
      <c r="D574" s="108" t="s">
        <v>56</v>
      </c>
      <c r="E574" s="108"/>
      <c r="F574" s="108"/>
      <c r="G574" s="108"/>
      <c r="H574" s="108"/>
    </row>
    <row r="575" spans="1:28" x14ac:dyDescent="0.2">
      <c r="C575" s="27" t="s">
        <v>1244</v>
      </c>
      <c r="D575" s="108" t="s">
        <v>56</v>
      </c>
      <c r="E575" s="108"/>
      <c r="F575" s="108"/>
      <c r="G575" s="108"/>
      <c r="H575" s="108"/>
    </row>
    <row r="576" spans="1:28" x14ac:dyDescent="0.2">
      <c r="C576" s="27" t="s">
        <v>1245</v>
      </c>
      <c r="D576" s="108" t="s">
        <v>55</v>
      </c>
      <c r="E576" s="108"/>
      <c r="F576" s="108"/>
      <c r="G576" s="108"/>
      <c r="H576" s="108"/>
    </row>
    <row r="577" spans="1:28" x14ac:dyDescent="0.2">
      <c r="C577" s="11" t="s">
        <v>1235</v>
      </c>
      <c r="D577" s="38"/>
      <c r="E577" s="38"/>
      <c r="F577" s="38">
        <f>Source!BZ218</f>
        <v>128</v>
      </c>
      <c r="G577" s="62">
        <f>(Source!AF218+Source!AE218)*Source!FX218/100</f>
        <v>835.35206399999993</v>
      </c>
      <c r="H577" s="63">
        <f>Source!X218</f>
        <v>622.02</v>
      </c>
    </row>
    <row r="578" spans="1:28" x14ac:dyDescent="0.2">
      <c r="C578" s="11" t="s">
        <v>1236</v>
      </c>
      <c r="D578" s="38"/>
      <c r="E578" s="38"/>
      <c r="F578" s="38"/>
      <c r="G578" s="38" t="str">
        <f>CONCATENATE(Source!DL218,Source!FT218, "=", Source!FX218, "%")</f>
        <v>*0,9=115,2%</v>
      </c>
      <c r="H578" s="38" t="str">
        <f>CONCATENATE(Source!AT218)</f>
        <v>115</v>
      </c>
    </row>
    <row r="579" spans="1:28" x14ac:dyDescent="0.2">
      <c r="C579" s="11" t="s">
        <v>1237</v>
      </c>
      <c r="D579" s="38"/>
      <c r="E579" s="38"/>
      <c r="F579" s="38">
        <f>Source!CA218</f>
        <v>83</v>
      </c>
      <c r="G579" s="62">
        <f>(Source!AF218+Source!AE218)*Source!FY218/100</f>
        <v>511.580626</v>
      </c>
      <c r="H579" s="63">
        <f>Source!Y218</f>
        <v>384.03</v>
      </c>
    </row>
    <row r="580" spans="1:28" x14ac:dyDescent="0.2">
      <c r="C580" s="11" t="s">
        <v>1238</v>
      </c>
      <c r="D580" s="38"/>
      <c r="E580" s="38"/>
      <c r="F580" s="38"/>
      <c r="G580" s="38" t="str">
        <f>CONCATENATE(Source!DM218,Source!FU218, "=", Source!FY218, "%")</f>
        <v>*0,85=70,55%</v>
      </c>
      <c r="H580" s="38" t="str">
        <f>CONCATENATE(Source!AU218)</f>
        <v>71</v>
      </c>
    </row>
    <row r="581" spans="1:28" x14ac:dyDescent="0.2">
      <c r="C581" s="11" t="s">
        <v>1239</v>
      </c>
      <c r="D581" s="38"/>
      <c r="E581" s="38"/>
      <c r="F581" s="38"/>
      <c r="G581" s="62">
        <f>((Source!AF218+Source!AE218)*Source!FX218/100)+((Source!AF218+Source!AE218)*Source!FY218/100)+Source!AB218</f>
        <v>3425.6121899999998</v>
      </c>
      <c r="H581" s="63">
        <f>Source!O218+Source!X218+Source!Y218</f>
        <v>2556.58</v>
      </c>
    </row>
    <row r="582" spans="1:28" ht="14.25" x14ac:dyDescent="0.2">
      <c r="A582" s="51">
        <v>78</v>
      </c>
      <c r="B582" s="51" t="str">
        <f>Source!E220</f>
        <v>33,1</v>
      </c>
      <c r="C582" s="51" t="str">
        <f>Source!G220</f>
        <v>Радиаторы</v>
      </c>
      <c r="D582" s="51" t="str">
        <f>Source!F220</f>
        <v>18.5.10.06</v>
      </c>
      <c r="E582" s="34" t="str">
        <f>Source!H220</f>
        <v>квт</v>
      </c>
      <c r="F582" s="14">
        <f>Source!I220</f>
        <v>11.2</v>
      </c>
      <c r="G582" s="25">
        <f>Source!AB220</f>
        <v>0</v>
      </c>
      <c r="H582" s="26">
        <f>Source!O220</f>
        <v>0</v>
      </c>
      <c r="T582">
        <f>Source!O220+Source!X220+Source!Y220</f>
        <v>0</v>
      </c>
      <c r="U582">
        <f>Source!P220</f>
        <v>0</v>
      </c>
      <c r="V582">
        <f>Source!S220</f>
        <v>0</v>
      </c>
      <c r="W582">
        <f>Source!Q220</f>
        <v>0</v>
      </c>
      <c r="X582">
        <f>Source!R220</f>
        <v>0</v>
      </c>
      <c r="Y582">
        <f>Source!U220</f>
        <v>0</v>
      </c>
      <c r="Z582">
        <f>Source!V220</f>
        <v>0</v>
      </c>
      <c r="AA582">
        <f>Source!X220</f>
        <v>0</v>
      </c>
      <c r="AB582">
        <f>Source!Y220</f>
        <v>0</v>
      </c>
    </row>
    <row r="583" spans="1:28" ht="14.25" x14ac:dyDescent="0.2">
      <c r="C583" s="27" t="s">
        <v>1233</v>
      </c>
      <c r="D583" s="27">
        <f>Source!BC220</f>
        <v>6.66</v>
      </c>
      <c r="F583" s="14"/>
      <c r="G583" s="14"/>
      <c r="H583" s="14"/>
    </row>
    <row r="584" spans="1:28" ht="42.75" x14ac:dyDescent="0.2">
      <c r="A584" s="51">
        <v>79</v>
      </c>
      <c r="B584" s="51" t="str">
        <f>Source!E222</f>
        <v>33,2</v>
      </c>
      <c r="C584" s="51" t="str">
        <f>Source!G222</f>
        <v>Радиаторы биметаллические,(согласно тех.заданию)</v>
      </c>
      <c r="D584" s="51" t="str">
        <f>Source!F222</f>
        <v>18.5.10.05-0006</v>
      </c>
      <c r="E584" s="34" t="str">
        <f>Source!H222</f>
        <v>шт.</v>
      </c>
      <c r="F584" s="14">
        <f>Source!I222</f>
        <v>7</v>
      </c>
      <c r="G584" s="25">
        <f>Source!AB222</f>
        <v>1093.5999999999999</v>
      </c>
      <c r="H584" s="26">
        <f>Source!O222</f>
        <v>50983.63</v>
      </c>
      <c r="T584">
        <f>Source!O222+Source!X222+Source!Y222</f>
        <v>50983.63</v>
      </c>
      <c r="U584">
        <f>Source!P222</f>
        <v>50983.63</v>
      </c>
      <c r="V584">
        <f>Source!S222</f>
        <v>0</v>
      </c>
      <c r="W584">
        <f>Source!Q222</f>
        <v>0</v>
      </c>
      <c r="X584">
        <f>Source!R222</f>
        <v>0</v>
      </c>
      <c r="Y584">
        <f>Source!U222</f>
        <v>0</v>
      </c>
      <c r="Z584">
        <f>Source!V222</f>
        <v>0</v>
      </c>
      <c r="AA584">
        <f>Source!X222</f>
        <v>0</v>
      </c>
      <c r="AB584">
        <f>Source!Y222</f>
        <v>0</v>
      </c>
    </row>
    <row r="585" spans="1:28" ht="14.25" x14ac:dyDescent="0.2">
      <c r="C585" s="27" t="s">
        <v>1233</v>
      </c>
      <c r="D585" s="27">
        <f>Source!BC222</f>
        <v>6.66</v>
      </c>
      <c r="F585" s="14"/>
      <c r="G585" s="14"/>
      <c r="H585" s="14"/>
    </row>
    <row r="586" spans="1:28" ht="57" x14ac:dyDescent="0.2">
      <c r="A586" s="51">
        <v>80</v>
      </c>
      <c r="B586" s="51" t="str">
        <f>Source!E224</f>
        <v>34</v>
      </c>
      <c r="C586" s="51" t="str">
        <f>Source!G224</f>
        <v>Гидравлическое испытание трубопроводов систем отопления, водопровода и горячего водоснабжения диаметром до 50 мм</v>
      </c>
      <c r="D586" s="51" t="str">
        <f>Source!F224</f>
        <v>16-07-005-01</v>
      </c>
      <c r="E586" s="34" t="str">
        <f>Source!H224</f>
        <v>100 м</v>
      </c>
      <c r="F586" s="14">
        <f>Source!I224</f>
        <v>0.32900000000000001</v>
      </c>
      <c r="G586" s="25">
        <f>Source!AB224</f>
        <v>126.99550000000001</v>
      </c>
      <c r="H586" s="26">
        <f>Source!O224</f>
        <v>278.27</v>
      </c>
      <c r="T586">
        <f>Source!O224+Source!X224+Source!Y224</f>
        <v>551.61</v>
      </c>
      <c r="U586">
        <f>Source!P224</f>
        <v>9.4</v>
      </c>
      <c r="V586">
        <f>Source!S224</f>
        <v>146.96</v>
      </c>
      <c r="W586">
        <f>Source!Q224</f>
        <v>121.91</v>
      </c>
      <c r="X586">
        <f>Source!R224</f>
        <v>0</v>
      </c>
      <c r="Y586">
        <f>Source!U224</f>
        <v>1.8955334999999998</v>
      </c>
      <c r="Z586">
        <f>Source!V224</f>
        <v>0</v>
      </c>
      <c r="AA586">
        <f>Source!X224</f>
        <v>169</v>
      </c>
      <c r="AB586">
        <f>Source!Y224</f>
        <v>104.34</v>
      </c>
    </row>
    <row r="587" spans="1:28" ht="14.25" x14ac:dyDescent="0.2">
      <c r="C587" s="27" t="str">
        <f>"Объем: "&amp;Source!I224&amp;"=32,9/"&amp;"100"</f>
        <v>Объем: 0,329=32,9/100</v>
      </c>
      <c r="F587" s="14"/>
      <c r="G587" s="14"/>
      <c r="H587" s="14"/>
    </row>
    <row r="588" spans="1:28" x14ac:dyDescent="0.2">
      <c r="C588" s="27" t="s">
        <v>1231</v>
      </c>
      <c r="D588" s="27">
        <f>Source!BA224</f>
        <v>6.66</v>
      </c>
    </row>
    <row r="589" spans="1:28" x14ac:dyDescent="0.2">
      <c r="C589" s="27" t="s">
        <v>1232</v>
      </c>
      <c r="D589" s="27">
        <f>Source!BB224</f>
        <v>6.66</v>
      </c>
    </row>
    <row r="590" spans="1:28" x14ac:dyDescent="0.2">
      <c r="C590" s="27" t="s">
        <v>1233</v>
      </c>
      <c r="D590" s="27">
        <f>Source!BC224</f>
        <v>6.66</v>
      </c>
    </row>
    <row r="591" spans="1:28" x14ac:dyDescent="0.2">
      <c r="C591" s="27" t="s">
        <v>1234</v>
      </c>
      <c r="D591" s="27">
        <f>Source!BS224</f>
        <v>6.66</v>
      </c>
    </row>
    <row r="592" spans="1:28" x14ac:dyDescent="0.2">
      <c r="C592" s="27" t="s">
        <v>1241</v>
      </c>
      <c r="D592" s="108" t="s">
        <v>55</v>
      </c>
      <c r="E592" s="108"/>
      <c r="F592" s="108"/>
      <c r="G592" s="108"/>
      <c r="H592" s="108"/>
    </row>
    <row r="593" spans="1:28" x14ac:dyDescent="0.2">
      <c r="C593" s="27" t="s">
        <v>1242</v>
      </c>
      <c r="D593" s="108" t="s">
        <v>55</v>
      </c>
      <c r="E593" s="108"/>
      <c r="F593" s="108"/>
      <c r="G593" s="108"/>
      <c r="H593" s="108"/>
    </row>
    <row r="594" spans="1:28" x14ac:dyDescent="0.2">
      <c r="C594" s="27" t="s">
        <v>1243</v>
      </c>
      <c r="D594" s="108" t="s">
        <v>56</v>
      </c>
      <c r="E594" s="108"/>
      <c r="F594" s="108"/>
      <c r="G594" s="108"/>
      <c r="H594" s="108"/>
    </row>
    <row r="595" spans="1:28" x14ac:dyDescent="0.2">
      <c r="C595" s="27" t="s">
        <v>1244</v>
      </c>
      <c r="D595" s="108" t="s">
        <v>56</v>
      </c>
      <c r="E595" s="108"/>
      <c r="F595" s="108"/>
      <c r="G595" s="108"/>
      <c r="H595" s="108"/>
    </row>
    <row r="596" spans="1:28" x14ac:dyDescent="0.2">
      <c r="C596" s="27" t="s">
        <v>1245</v>
      </c>
      <c r="D596" s="108" t="s">
        <v>55</v>
      </c>
      <c r="E596" s="108"/>
      <c r="F596" s="108"/>
      <c r="G596" s="108"/>
      <c r="H596" s="108"/>
    </row>
    <row r="597" spans="1:28" x14ac:dyDescent="0.2">
      <c r="C597" s="11" t="s">
        <v>1235</v>
      </c>
      <c r="D597" s="38"/>
      <c r="E597" s="38"/>
      <c r="F597" s="38">
        <f>Source!BZ224</f>
        <v>128</v>
      </c>
      <c r="G597" s="62">
        <f>(Source!AF224+Source!AE224)*Source!FX224/100</f>
        <v>77.262335999999991</v>
      </c>
      <c r="H597" s="63">
        <f>Source!X224</f>
        <v>169</v>
      </c>
    </row>
    <row r="598" spans="1:28" x14ac:dyDescent="0.2">
      <c r="C598" s="11" t="s">
        <v>1236</v>
      </c>
      <c r="D598" s="38"/>
      <c r="E598" s="38"/>
      <c r="F598" s="38"/>
      <c r="G598" s="38" t="str">
        <f>CONCATENATE(Source!DL224,Source!FT224, "=", Source!FX224, "%")</f>
        <v>*0,9=115,2%</v>
      </c>
      <c r="H598" s="38" t="str">
        <f>CONCATENATE(Source!AT224)</f>
        <v>115</v>
      </c>
    </row>
    <row r="599" spans="1:28" x14ac:dyDescent="0.2">
      <c r="C599" s="11" t="s">
        <v>1237</v>
      </c>
      <c r="D599" s="38"/>
      <c r="E599" s="38"/>
      <c r="F599" s="38">
        <f>Source!CA224</f>
        <v>83</v>
      </c>
      <c r="G599" s="62">
        <f>(Source!AF224+Source!AE224)*Source!FY224/100</f>
        <v>47.316473999999999</v>
      </c>
      <c r="H599" s="63">
        <f>Source!Y224</f>
        <v>104.34</v>
      </c>
    </row>
    <row r="600" spans="1:28" x14ac:dyDescent="0.2">
      <c r="C600" s="11" t="s">
        <v>1238</v>
      </c>
      <c r="D600" s="38"/>
      <c r="E600" s="38"/>
      <c r="F600" s="38"/>
      <c r="G600" s="38" t="str">
        <f>CONCATENATE(Source!DM224,Source!FU224, "=", Source!FY224, "%")</f>
        <v>*0,85=70,55%</v>
      </c>
      <c r="H600" s="38" t="str">
        <f>CONCATENATE(Source!AU224)</f>
        <v>71</v>
      </c>
    </row>
    <row r="601" spans="1:28" x14ac:dyDescent="0.2">
      <c r="C601" s="11" t="s">
        <v>1239</v>
      </c>
      <c r="D601" s="38"/>
      <c r="E601" s="38"/>
      <c r="F601" s="38"/>
      <c r="G601" s="62">
        <f>((Source!AF224+Source!AE224)*Source!FX224/100)+((Source!AF224+Source!AE224)*Source!FY224/100)+Source!AB224</f>
        <v>251.57431</v>
      </c>
      <c r="H601" s="63">
        <f>Source!O224+Source!X224+Source!Y224</f>
        <v>551.61</v>
      </c>
    </row>
    <row r="602" spans="1:28" ht="42.75" x14ac:dyDescent="0.2">
      <c r="A602" s="51">
        <v>81</v>
      </c>
      <c r="B602" s="51" t="str">
        <f>Source!E226</f>
        <v>35</v>
      </c>
      <c r="C602" s="51" t="str">
        <f>Source!G226</f>
        <v>Пробивка в бетонных стенах и полах толщиной 300 мм отверстий площадью до 100 см2</v>
      </c>
      <c r="D602" s="51" t="str">
        <f>Source!F226</f>
        <v>46-03-010-02</v>
      </c>
      <c r="E602" s="34" t="str">
        <f>Source!H226</f>
        <v>100 ШТ</v>
      </c>
      <c r="F602" s="14">
        <f>Source!I226</f>
        <v>0.03</v>
      </c>
      <c r="G602" s="25">
        <f>Source!AB226</f>
        <v>656.63</v>
      </c>
      <c r="H602" s="26">
        <f>Source!O226</f>
        <v>131.19</v>
      </c>
      <c r="T602">
        <f>Source!O226+Source!X226+Source!Y226</f>
        <v>238.23000000000002</v>
      </c>
      <c r="U602">
        <f>Source!P226</f>
        <v>0</v>
      </c>
      <c r="V602">
        <f>Source!S226</f>
        <v>67.319999999999993</v>
      </c>
      <c r="W602">
        <f>Source!Q226</f>
        <v>63.87</v>
      </c>
      <c r="X602">
        <f>Source!R226</f>
        <v>0</v>
      </c>
      <c r="Y602">
        <f>Source!U226</f>
        <v>1.0629</v>
      </c>
      <c r="Z602">
        <f>Source!V226</f>
        <v>0</v>
      </c>
      <c r="AA602">
        <f>Source!X226</f>
        <v>66.650000000000006</v>
      </c>
      <c r="AB602">
        <f>Source!Y226</f>
        <v>40.39</v>
      </c>
    </row>
    <row r="603" spans="1:28" ht="14.25" x14ac:dyDescent="0.2">
      <c r="C603" s="27" t="str">
        <f>"Объем: "&amp;Source!I226&amp;"=3/"&amp;"100"</f>
        <v>Объем: 0,03=3/100</v>
      </c>
      <c r="F603" s="14"/>
      <c r="G603" s="14"/>
      <c r="H603" s="14"/>
    </row>
    <row r="604" spans="1:28" x14ac:dyDescent="0.2">
      <c r="C604" s="27" t="s">
        <v>1231</v>
      </c>
      <c r="D604" s="27">
        <f>Source!BA226</f>
        <v>6.66</v>
      </c>
    </row>
    <row r="605" spans="1:28" x14ac:dyDescent="0.2">
      <c r="C605" s="27" t="s">
        <v>1232</v>
      </c>
      <c r="D605" s="27">
        <f>Source!BB226</f>
        <v>6.66</v>
      </c>
    </row>
    <row r="606" spans="1:28" x14ac:dyDescent="0.2">
      <c r="C606" s="27" t="s">
        <v>1233</v>
      </c>
      <c r="D606" s="27">
        <f>Source!BC226</f>
        <v>6.66</v>
      </c>
    </row>
    <row r="607" spans="1:28" x14ac:dyDescent="0.2">
      <c r="C607" s="27" t="s">
        <v>1234</v>
      </c>
      <c r="D607" s="27">
        <f>Source!BS226</f>
        <v>6.66</v>
      </c>
    </row>
    <row r="608" spans="1:28" x14ac:dyDescent="0.2">
      <c r="C608" s="11" t="s">
        <v>1235</v>
      </c>
      <c r="D608" s="38"/>
      <c r="E608" s="38"/>
      <c r="F608" s="38">
        <f>Source!BZ226</f>
        <v>110</v>
      </c>
      <c r="G608" s="62">
        <f>(Source!AF226+Source!AE226)*Source!FX226/100</f>
        <v>333.57059999999996</v>
      </c>
      <c r="H608" s="63">
        <f>Source!X226</f>
        <v>66.650000000000006</v>
      </c>
    </row>
    <row r="609" spans="1:28" x14ac:dyDescent="0.2">
      <c r="C609" s="11" t="s">
        <v>1236</v>
      </c>
      <c r="D609" s="38"/>
      <c r="E609" s="38"/>
      <c r="F609" s="38"/>
      <c r="G609" s="38" t="str">
        <f>CONCATENATE(Source!DL226,Source!FT226, "=", Source!FX226, "%")</f>
        <v>*0,9=99%</v>
      </c>
      <c r="H609" s="38" t="str">
        <f>CONCATENATE(Source!AT226)</f>
        <v>99</v>
      </c>
    </row>
    <row r="610" spans="1:28" x14ac:dyDescent="0.2">
      <c r="C610" s="11" t="s">
        <v>1237</v>
      </c>
      <c r="D610" s="38"/>
      <c r="E610" s="38"/>
      <c r="F610" s="38">
        <f>Source!CA226</f>
        <v>70</v>
      </c>
      <c r="G610" s="62">
        <f>(Source!AF226+Source!AE226)*Source!FY226/100</f>
        <v>200.47929999999999</v>
      </c>
      <c r="H610" s="63">
        <f>Source!Y226</f>
        <v>40.39</v>
      </c>
    </row>
    <row r="611" spans="1:28" x14ac:dyDescent="0.2">
      <c r="C611" s="11" t="s">
        <v>1238</v>
      </c>
      <c r="D611" s="38"/>
      <c r="E611" s="38"/>
      <c r="F611" s="38"/>
      <c r="G611" s="38" t="str">
        <f>CONCATENATE(Source!DM226,Source!FU226, "=", Source!FY226, "%")</f>
        <v>*0,85=59,5%</v>
      </c>
      <c r="H611" s="38" t="str">
        <f>CONCATENATE(Source!AU226)</f>
        <v>60</v>
      </c>
    </row>
    <row r="612" spans="1:28" x14ac:dyDescent="0.2">
      <c r="C612" s="11" t="s">
        <v>1239</v>
      </c>
      <c r="D612" s="38"/>
      <c r="E612" s="38"/>
      <c r="F612" s="38"/>
      <c r="G612" s="62">
        <f>((Source!AF226+Source!AE226)*Source!FX226/100)+((Source!AF226+Source!AE226)*Source!FY226/100)+Source!AB226</f>
        <v>1190.6799000000001</v>
      </c>
      <c r="H612" s="63">
        <f>Source!O226+Source!X226+Source!Y226</f>
        <v>238.23000000000002</v>
      </c>
    </row>
    <row r="613" spans="1:28" ht="42.75" x14ac:dyDescent="0.2">
      <c r="A613" s="51">
        <v>82</v>
      </c>
      <c r="B613" s="51" t="str">
        <f>Source!E228</f>
        <v>36</v>
      </c>
      <c r="C613" s="51" t="str">
        <f>Source!G228</f>
        <v>Пробивка в кирпичных стенах отверстий круглых диаметром до 150 мм при толщине стен до 25 см</v>
      </c>
      <c r="D613" s="51" t="str">
        <f>Source!F228</f>
        <v>46-03-009-06</v>
      </c>
      <c r="E613" s="34" t="str">
        <f>Source!H228</f>
        <v>100 ШТ</v>
      </c>
      <c r="F613" s="14">
        <f>Source!I228</f>
        <v>0.06</v>
      </c>
      <c r="G613" s="25">
        <f>Source!AB228</f>
        <v>941.77</v>
      </c>
      <c r="H613" s="26">
        <f>Source!O228</f>
        <v>376.33</v>
      </c>
      <c r="T613">
        <f>Source!O228+Source!X228+Source!Y228</f>
        <v>672.81</v>
      </c>
      <c r="U613">
        <f>Source!P228</f>
        <v>0</v>
      </c>
      <c r="V613">
        <f>Source!S228</f>
        <v>186.46</v>
      </c>
      <c r="W613">
        <f>Source!Q228</f>
        <v>189.87</v>
      </c>
      <c r="X613">
        <f>Source!R228</f>
        <v>0</v>
      </c>
      <c r="Y613">
        <f>Source!U228</f>
        <v>3.0497999999999998</v>
      </c>
      <c r="Z613">
        <f>Source!V228</f>
        <v>0</v>
      </c>
      <c r="AA613">
        <f>Source!X228</f>
        <v>184.6</v>
      </c>
      <c r="AB613">
        <f>Source!Y228</f>
        <v>111.88</v>
      </c>
    </row>
    <row r="614" spans="1:28" ht="14.25" x14ac:dyDescent="0.2">
      <c r="C614" s="27" t="str">
        <f>"Объем: "&amp;Source!I228&amp;"=6/"&amp;"100"</f>
        <v>Объем: 0,06=6/100</v>
      </c>
      <c r="F614" s="14"/>
      <c r="G614" s="14"/>
      <c r="H614" s="14"/>
    </row>
    <row r="615" spans="1:28" x14ac:dyDescent="0.2">
      <c r="C615" s="27" t="s">
        <v>1231</v>
      </c>
      <c r="D615" s="27">
        <f>Source!BA228</f>
        <v>6.66</v>
      </c>
    </row>
    <row r="616" spans="1:28" x14ac:dyDescent="0.2">
      <c r="C616" s="27" t="s">
        <v>1232</v>
      </c>
      <c r="D616" s="27">
        <f>Source!BB228</f>
        <v>6.66</v>
      </c>
    </row>
    <row r="617" spans="1:28" x14ac:dyDescent="0.2">
      <c r="C617" s="27" t="s">
        <v>1233</v>
      </c>
      <c r="D617" s="27">
        <f>Source!BC228</f>
        <v>6.66</v>
      </c>
    </row>
    <row r="618" spans="1:28" x14ac:dyDescent="0.2">
      <c r="C618" s="27" t="s">
        <v>1234</v>
      </c>
      <c r="D618" s="27">
        <f>Source!BS228</f>
        <v>6.66</v>
      </c>
    </row>
    <row r="619" spans="1:28" x14ac:dyDescent="0.2">
      <c r="C619" s="11" t="s">
        <v>1235</v>
      </c>
      <c r="D619" s="38"/>
      <c r="E619" s="38"/>
      <c r="F619" s="38">
        <f>Source!BZ228</f>
        <v>110</v>
      </c>
      <c r="G619" s="62">
        <f>(Source!AF228+Source!AE228)*Source!FX228/100</f>
        <v>461.9538</v>
      </c>
      <c r="H619" s="63">
        <f>Source!X228</f>
        <v>184.6</v>
      </c>
    </row>
    <row r="620" spans="1:28" x14ac:dyDescent="0.2">
      <c r="C620" s="11" t="s">
        <v>1236</v>
      </c>
      <c r="D620" s="38"/>
      <c r="E620" s="38"/>
      <c r="F620" s="38"/>
      <c r="G620" s="38" t="str">
        <f>CONCATENATE(Source!DL228,Source!FT228, "=", Source!FX228, "%")</f>
        <v>*0,9=99%</v>
      </c>
      <c r="H620" s="38" t="str">
        <f>CONCATENATE(Source!AT228)</f>
        <v>99</v>
      </c>
    </row>
    <row r="621" spans="1:28" x14ac:dyDescent="0.2">
      <c r="C621" s="11" t="s">
        <v>1237</v>
      </c>
      <c r="D621" s="38"/>
      <c r="E621" s="38"/>
      <c r="F621" s="38">
        <f>Source!CA228</f>
        <v>70</v>
      </c>
      <c r="G621" s="62">
        <f>(Source!AF228+Source!AE228)*Source!FY228/100</f>
        <v>277.63889999999998</v>
      </c>
      <c r="H621" s="63">
        <f>Source!Y228</f>
        <v>111.88</v>
      </c>
    </row>
    <row r="622" spans="1:28" x14ac:dyDescent="0.2">
      <c r="C622" s="11" t="s">
        <v>1238</v>
      </c>
      <c r="D622" s="38"/>
      <c r="E622" s="38"/>
      <c r="F622" s="38"/>
      <c r="G622" s="38" t="str">
        <f>CONCATENATE(Source!DM228,Source!FU228, "=", Source!FY228, "%")</f>
        <v>*0,85=59,5%</v>
      </c>
      <c r="H622" s="38" t="str">
        <f>CONCATENATE(Source!AU228)</f>
        <v>60</v>
      </c>
    </row>
    <row r="623" spans="1:28" x14ac:dyDescent="0.2">
      <c r="C623" s="11" t="s">
        <v>1239</v>
      </c>
      <c r="D623" s="38"/>
      <c r="E623" s="38"/>
      <c r="F623" s="38"/>
      <c r="G623" s="62">
        <f>((Source!AF228+Source!AE228)*Source!FX228/100)+((Source!AF228+Source!AE228)*Source!FY228/100)+Source!AB228</f>
        <v>1681.3626999999999</v>
      </c>
      <c r="H623" s="63">
        <f>Source!O228+Source!X228+Source!Y228</f>
        <v>672.81</v>
      </c>
    </row>
    <row r="624" spans="1:28" ht="42.75" x14ac:dyDescent="0.2">
      <c r="A624" s="51">
        <v>83</v>
      </c>
      <c r="B624" s="51" t="str">
        <f>Source!E230</f>
        <v>37</v>
      </c>
      <c r="C624" s="51" t="str">
        <f>Source!G230</f>
        <v>Заделка отверстий, гнезд и борозд в стенах и перегородках железобетонных площадью до 0,1 м2</v>
      </c>
      <c r="D624" s="51" t="str">
        <f>Source!F230</f>
        <v>46-03-017-03</v>
      </c>
      <c r="E624" s="34" t="str">
        <f>Source!H230</f>
        <v>м3</v>
      </c>
      <c r="F624" s="14">
        <f>Source!I230</f>
        <v>0.05</v>
      </c>
      <c r="G624" s="25">
        <f>Source!AB230</f>
        <v>1239.98</v>
      </c>
      <c r="H624" s="26">
        <f>Source!O230</f>
        <v>412.91</v>
      </c>
      <c r="T624">
        <f>Source!O230+Source!X230+Source!Y230</f>
        <v>739.29</v>
      </c>
      <c r="U624">
        <f>Source!P230</f>
        <v>199.76</v>
      </c>
      <c r="V624">
        <f>Source!S230</f>
        <v>203.61</v>
      </c>
      <c r="W624">
        <f>Source!Q230</f>
        <v>9.5399999999999991</v>
      </c>
      <c r="X624">
        <f>Source!R230</f>
        <v>1.66</v>
      </c>
      <c r="Y624">
        <f>Source!U230</f>
        <v>3.7789999999999999</v>
      </c>
      <c r="Z624">
        <f>Source!V230</f>
        <v>2.1500000000000002E-2</v>
      </c>
      <c r="AA624">
        <f>Source!X230</f>
        <v>203.22</v>
      </c>
      <c r="AB624">
        <f>Source!Y230</f>
        <v>123.16</v>
      </c>
    </row>
    <row r="625" spans="1:28" ht="14.25" x14ac:dyDescent="0.2">
      <c r="C625" s="27" t="s">
        <v>1231</v>
      </c>
      <c r="D625" s="27">
        <f>Source!BA230</f>
        <v>6.66</v>
      </c>
      <c r="F625" s="14"/>
      <c r="G625" s="14"/>
      <c r="H625" s="14"/>
    </row>
    <row r="626" spans="1:28" x14ac:dyDescent="0.2">
      <c r="C626" s="27" t="s">
        <v>1232</v>
      </c>
      <c r="D626" s="27">
        <f>Source!BB230</f>
        <v>6.66</v>
      </c>
    </row>
    <row r="627" spans="1:28" x14ac:dyDescent="0.2">
      <c r="C627" s="27" t="s">
        <v>1233</v>
      </c>
      <c r="D627" s="27">
        <f>Source!BC230</f>
        <v>6.66</v>
      </c>
    </row>
    <row r="628" spans="1:28" x14ac:dyDescent="0.2">
      <c r="C628" s="27" t="s">
        <v>1234</v>
      </c>
      <c r="D628" s="27">
        <f>Source!BS230</f>
        <v>6.66</v>
      </c>
    </row>
    <row r="629" spans="1:28" x14ac:dyDescent="0.2">
      <c r="C629" s="11" t="s">
        <v>1235</v>
      </c>
      <c r="D629" s="38"/>
      <c r="E629" s="38"/>
      <c r="F629" s="38">
        <f>Source!BZ230</f>
        <v>110</v>
      </c>
      <c r="G629" s="62">
        <f>(Source!AF230+Source!AE230)*Source!FX230/100</f>
        <v>610.26570000000004</v>
      </c>
      <c r="H629" s="63">
        <f>Source!X230</f>
        <v>203.22</v>
      </c>
    </row>
    <row r="630" spans="1:28" x14ac:dyDescent="0.2">
      <c r="C630" s="11" t="s">
        <v>1236</v>
      </c>
      <c r="D630" s="38"/>
      <c r="E630" s="38"/>
      <c r="F630" s="38"/>
      <c r="G630" s="38" t="str">
        <f>CONCATENATE(Source!DL230,Source!FT230, "=", Source!FX230, "%")</f>
        <v>*0,9=99%</v>
      </c>
      <c r="H630" s="38" t="str">
        <f>CONCATENATE(Source!AT230)</f>
        <v>99</v>
      </c>
    </row>
    <row r="631" spans="1:28" x14ac:dyDescent="0.2">
      <c r="C631" s="11" t="s">
        <v>1237</v>
      </c>
      <c r="D631" s="38"/>
      <c r="E631" s="38"/>
      <c r="F631" s="38">
        <f>Source!CA230</f>
        <v>70</v>
      </c>
      <c r="G631" s="62">
        <f>(Source!AF230+Source!AE230)*Source!FY230/100</f>
        <v>366.77585000000005</v>
      </c>
      <c r="H631" s="63">
        <f>Source!Y230</f>
        <v>123.16</v>
      </c>
    </row>
    <row r="632" spans="1:28" x14ac:dyDescent="0.2">
      <c r="C632" s="11" t="s">
        <v>1238</v>
      </c>
      <c r="D632" s="38"/>
      <c r="E632" s="38"/>
      <c r="F632" s="38"/>
      <c r="G632" s="38" t="str">
        <f>CONCATENATE(Source!DM230,Source!FU230, "=", Source!FY230, "%")</f>
        <v>*0,85=59,5%</v>
      </c>
      <c r="H632" s="38" t="str">
        <f>CONCATENATE(Source!AU230)</f>
        <v>60</v>
      </c>
    </row>
    <row r="633" spans="1:28" x14ac:dyDescent="0.2">
      <c r="C633" s="11" t="s">
        <v>1239</v>
      </c>
      <c r="D633" s="38"/>
      <c r="E633" s="38"/>
      <c r="F633" s="38"/>
      <c r="G633" s="62">
        <f>((Source!AF230+Source!AE230)*Source!FX230/100)+((Source!AF230+Source!AE230)*Source!FY230/100)+Source!AB230</f>
        <v>2217.0215500000004</v>
      </c>
      <c r="H633" s="63">
        <f>Source!O230+Source!X230+Source!Y230</f>
        <v>739.29</v>
      </c>
    </row>
    <row r="634" spans="1:28" ht="28.5" x14ac:dyDescent="0.2">
      <c r="A634" s="51">
        <v>84</v>
      </c>
      <c r="B634" s="51" t="str">
        <f>Source!E232</f>
        <v>37,1</v>
      </c>
      <c r="C634" s="51" t="str">
        <f>Source!G232</f>
        <v>Бетонные смеси готовые к употреблению</v>
      </c>
      <c r="D634" s="51" t="str">
        <f>Source!F232</f>
        <v>04.1.02.06</v>
      </c>
      <c r="E634" s="34" t="str">
        <f>Source!H232</f>
        <v>м3</v>
      </c>
      <c r="F634" s="14">
        <f>Source!I232</f>
        <v>5.1999999999999991E-2</v>
      </c>
      <c r="G634" s="25">
        <f>Source!AB232</f>
        <v>0</v>
      </c>
      <c r="H634" s="26">
        <f>Source!O232</f>
        <v>0</v>
      </c>
      <c r="T634">
        <f>Source!O232+Source!X232+Source!Y232</f>
        <v>0</v>
      </c>
      <c r="U634">
        <f>Source!P232</f>
        <v>0</v>
      </c>
      <c r="V634">
        <f>Source!S232</f>
        <v>0</v>
      </c>
      <c r="W634">
        <f>Source!Q232</f>
        <v>0</v>
      </c>
      <c r="X634">
        <f>Source!R232</f>
        <v>0</v>
      </c>
      <c r="Y634">
        <f>Source!U232</f>
        <v>0</v>
      </c>
      <c r="Z634">
        <f>Source!V232</f>
        <v>0</v>
      </c>
      <c r="AA634">
        <f>Source!X232</f>
        <v>0</v>
      </c>
      <c r="AB634">
        <f>Source!Y232</f>
        <v>0</v>
      </c>
    </row>
    <row r="635" spans="1:28" ht="14.25" x14ac:dyDescent="0.2">
      <c r="C635" s="27" t="s">
        <v>1233</v>
      </c>
      <c r="D635" s="27">
        <f>Source!BC232</f>
        <v>6.66</v>
      </c>
      <c r="F635" s="14"/>
      <c r="G635" s="14"/>
      <c r="H635" s="14"/>
    </row>
    <row r="636" spans="1:28" ht="28.5" x14ac:dyDescent="0.2">
      <c r="A636" s="51">
        <v>85</v>
      </c>
      <c r="B636" s="51" t="str">
        <f>Source!E234</f>
        <v>37,2</v>
      </c>
      <c r="C636" s="51" t="str">
        <f>Source!G234</f>
        <v>Раствор готовый кладочный цементно-известковый марки 100</v>
      </c>
      <c r="D636" s="51" t="str">
        <f>Source!F234</f>
        <v>04.3.01.12-0005</v>
      </c>
      <c r="E636" s="34" t="str">
        <f>Source!H234</f>
        <v>м3</v>
      </c>
      <c r="F636" s="14">
        <f>Source!I234</f>
        <v>5.1999999999999991E-2</v>
      </c>
      <c r="G636" s="25">
        <f>Source!AB234</f>
        <v>529.41</v>
      </c>
      <c r="H636" s="26">
        <f>Source!O234</f>
        <v>183.35</v>
      </c>
      <c r="T636">
        <f>Source!O234+Source!X234+Source!Y234</f>
        <v>183.35</v>
      </c>
      <c r="U636">
        <f>Source!P234</f>
        <v>183.35</v>
      </c>
      <c r="V636">
        <f>Source!S234</f>
        <v>0</v>
      </c>
      <c r="W636">
        <f>Source!Q234</f>
        <v>0</v>
      </c>
      <c r="X636">
        <f>Source!R234</f>
        <v>0</v>
      </c>
      <c r="Y636">
        <f>Source!U234</f>
        <v>0</v>
      </c>
      <c r="Z636">
        <f>Source!V234</f>
        <v>0</v>
      </c>
      <c r="AA636">
        <f>Source!X234</f>
        <v>0</v>
      </c>
      <c r="AB636">
        <f>Source!Y234</f>
        <v>0</v>
      </c>
    </row>
    <row r="637" spans="1:28" ht="14.25" x14ac:dyDescent="0.2">
      <c r="C637" s="27" t="s">
        <v>1233</v>
      </c>
      <c r="D637" s="27">
        <f>Source!BC234</f>
        <v>6.66</v>
      </c>
      <c r="F637" s="14"/>
      <c r="G637" s="14"/>
      <c r="H637" s="14"/>
    </row>
    <row r="639" spans="1:28" ht="15" x14ac:dyDescent="0.25">
      <c r="A639" s="64"/>
      <c r="B639" s="64"/>
      <c r="C639" s="82" t="str">
        <f>CONCATENATE("Итого по разделу: ",IF(Source!G236&lt;&gt;"Новый раздел", Source!G236, ""))</f>
        <v>Итого по разделу: Раздел 2 Отопление</v>
      </c>
      <c r="D639" s="82"/>
      <c r="E639" s="82"/>
      <c r="F639" s="82"/>
      <c r="G639" s="64"/>
      <c r="H639" s="65">
        <f>IF(SUM(T496:T638)=0, "-", SUM(T496:T638))</f>
        <v>83063.08</v>
      </c>
    </row>
    <row r="640" spans="1:28" ht="15" x14ac:dyDescent="0.25">
      <c r="A640" s="64"/>
      <c r="B640" s="64"/>
      <c r="C640" s="64"/>
      <c r="D640" s="64"/>
      <c r="E640" s="64"/>
      <c r="F640" s="64"/>
      <c r="G640" s="64"/>
      <c r="H640" s="64"/>
    </row>
    <row r="642" spans="1:28" ht="14.25" x14ac:dyDescent="0.2">
      <c r="C642" s="109" t="str">
        <f>Source!H264</f>
        <v>Всего</v>
      </c>
      <c r="D642" s="109"/>
      <c r="E642" s="109"/>
      <c r="F642" s="109"/>
      <c r="G642" s="76">
        <f>IF(Source!P264=0, "", Source!P264)</f>
        <v>83063.08</v>
      </c>
      <c r="H642" s="76"/>
    </row>
    <row r="643" spans="1:28" ht="14.25" x14ac:dyDescent="0.2">
      <c r="C643" s="109" t="str">
        <f>Source!H265</f>
        <v>Итого НДС 18%</v>
      </c>
      <c r="D643" s="109"/>
      <c r="E643" s="109"/>
      <c r="F643" s="109"/>
      <c r="G643" s="76">
        <f>IF(Source!P265=0, "", Source!P265)</f>
        <v>14951.35</v>
      </c>
      <c r="H643" s="76"/>
    </row>
    <row r="644" spans="1:28" ht="14.25" x14ac:dyDescent="0.2">
      <c r="C644" s="109" t="str">
        <f>Source!H266</f>
        <v>Всего по смете</v>
      </c>
      <c r="D644" s="109"/>
      <c r="E644" s="109"/>
      <c r="F644" s="109"/>
      <c r="G644" s="76">
        <f>IF(Source!P266=0, "", Source!P266)</f>
        <v>98014.43</v>
      </c>
      <c r="H644" s="76"/>
    </row>
    <row r="646" spans="1:28" ht="16.5" x14ac:dyDescent="0.25">
      <c r="A646" s="84" t="str">
        <f>CONCATENATE("Раздел: ",IF(Source!G268&lt;&gt;"Новый раздел", Source!G268, ""))</f>
        <v>Раздел: Раздел 3 Электромонтажные работы</v>
      </c>
      <c r="B646" s="84"/>
      <c r="C646" s="84"/>
      <c r="D646" s="84"/>
      <c r="E646" s="84"/>
      <c r="F646" s="84"/>
      <c r="G646" s="84"/>
      <c r="H646" s="84"/>
    </row>
    <row r="647" spans="1:28" ht="28.5" x14ac:dyDescent="0.2">
      <c r="A647" s="51">
        <v>86</v>
      </c>
      <c r="B647" s="51" t="str">
        <f>Source!E273</f>
        <v>38</v>
      </c>
      <c r="C647" s="51" t="str">
        <f>Source!G273</f>
        <v>Демонтаж светильников для люминесцентных ламп</v>
      </c>
      <c r="D647" s="51" t="str">
        <f>Source!F273</f>
        <v>67-4-5</v>
      </c>
      <c r="E647" s="34" t="str">
        <f>Source!H273</f>
        <v>100 ШТ</v>
      </c>
      <c r="F647" s="14">
        <f>Source!I273</f>
        <v>0.14000000000000001</v>
      </c>
      <c r="G647" s="25">
        <f>Source!AB273</f>
        <v>145.97999999999999</v>
      </c>
      <c r="H647" s="26">
        <f>Source!O273</f>
        <v>136.11000000000001</v>
      </c>
      <c r="T647">
        <f>Source!O273+Source!X273+Source!Y273</f>
        <v>338.29</v>
      </c>
      <c r="U647">
        <f>Source!P273</f>
        <v>0</v>
      </c>
      <c r="V647">
        <f>Source!S273</f>
        <v>133.78</v>
      </c>
      <c r="W647">
        <f>Source!Q273</f>
        <v>2.33</v>
      </c>
      <c r="X647">
        <f>Source!R273</f>
        <v>1.01</v>
      </c>
      <c r="Y647">
        <f>Source!U273</f>
        <v>2.5046000000000004</v>
      </c>
      <c r="Z647">
        <f>Source!V273</f>
        <v>1.1200000000000002E-2</v>
      </c>
      <c r="AA647">
        <f>Source!X273</f>
        <v>114.57</v>
      </c>
      <c r="AB647">
        <f>Source!Y273</f>
        <v>87.61</v>
      </c>
    </row>
    <row r="648" spans="1:28" ht="14.25" x14ac:dyDescent="0.2">
      <c r="C648" s="27" t="str">
        <f>"Объем: "&amp;Source!I273&amp;"=14/"&amp;"100"</f>
        <v>Объем: 0,14=14/100</v>
      </c>
      <c r="F648" s="14"/>
      <c r="G648" s="14"/>
      <c r="H648" s="14"/>
    </row>
    <row r="649" spans="1:28" x14ac:dyDescent="0.2">
      <c r="C649" s="27" t="s">
        <v>1231</v>
      </c>
      <c r="D649" s="27">
        <f>Source!BA273</f>
        <v>6.66</v>
      </c>
    </row>
    <row r="650" spans="1:28" x14ac:dyDescent="0.2">
      <c r="C650" s="27" t="s">
        <v>1232</v>
      </c>
      <c r="D650" s="27">
        <f>Source!BB273</f>
        <v>6.66</v>
      </c>
    </row>
    <row r="651" spans="1:28" x14ac:dyDescent="0.2">
      <c r="C651" s="27" t="s">
        <v>1233</v>
      </c>
      <c r="D651" s="27">
        <f>Source!BC273</f>
        <v>6.66</v>
      </c>
    </row>
    <row r="652" spans="1:28" x14ac:dyDescent="0.2">
      <c r="C652" s="27" t="s">
        <v>1234</v>
      </c>
      <c r="D652" s="27">
        <f>Source!BS273</f>
        <v>6.66</v>
      </c>
    </row>
    <row r="653" spans="1:28" x14ac:dyDescent="0.2">
      <c r="C653" s="11" t="s">
        <v>1235</v>
      </c>
      <c r="D653" s="38"/>
      <c r="E653" s="38"/>
      <c r="F653" s="38">
        <f>Source!BZ273</f>
        <v>85</v>
      </c>
      <c r="G653" s="62">
        <f>(Source!AF273+Source!AE273)*Source!FX273/100</f>
        <v>122.876</v>
      </c>
      <c r="H653" s="63">
        <f>Source!X273</f>
        <v>114.57</v>
      </c>
    </row>
    <row r="654" spans="1:28" x14ac:dyDescent="0.2">
      <c r="C654" s="11" t="s">
        <v>1237</v>
      </c>
      <c r="D654" s="38"/>
      <c r="E654" s="38"/>
      <c r="F654" s="38">
        <f>Source!CA273</f>
        <v>65</v>
      </c>
      <c r="G654" s="62">
        <f>(Source!AF273+Source!AE273)*Source!FY273/100</f>
        <v>93.963999999999999</v>
      </c>
      <c r="H654" s="63">
        <f>Source!Y273</f>
        <v>87.61</v>
      </c>
    </row>
    <row r="655" spans="1:28" x14ac:dyDescent="0.2">
      <c r="C655" s="11" t="s">
        <v>1239</v>
      </c>
      <c r="D655" s="38"/>
      <c r="E655" s="38"/>
      <c r="F655" s="38"/>
      <c r="G655" s="62">
        <f>((Source!AF273+Source!AE273)*Source!FX273/100)+((Source!AF273+Source!AE273)*Source!FY273/100)+Source!AB273</f>
        <v>362.82</v>
      </c>
      <c r="H655" s="63">
        <f>Source!O273+Source!X273+Source!Y273</f>
        <v>338.29</v>
      </c>
    </row>
    <row r="656" spans="1:28" ht="14.25" x14ac:dyDescent="0.2">
      <c r="A656" s="51">
        <v>87</v>
      </c>
      <c r="B656" s="51" t="str">
        <f>Source!E275</f>
        <v>39</v>
      </c>
      <c r="C656" s="51" t="str">
        <f>Source!G275</f>
        <v>Демонтаж выключателей, розеток</v>
      </c>
      <c r="D656" s="51" t="str">
        <f>Source!F275</f>
        <v>67-4-1</v>
      </c>
      <c r="E656" s="34" t="str">
        <f>Source!H275</f>
        <v>100 ШТ</v>
      </c>
      <c r="F656" s="14">
        <f>Source!I275</f>
        <v>0.45</v>
      </c>
      <c r="G656" s="25">
        <f>Source!AB275</f>
        <v>45.55</v>
      </c>
      <c r="H656" s="26">
        <f>Source!O275</f>
        <v>136.51</v>
      </c>
      <c r="T656">
        <f>Source!O275+Source!X275+Source!Y275</f>
        <v>341.27</v>
      </c>
      <c r="U656">
        <f>Source!P275</f>
        <v>0</v>
      </c>
      <c r="V656">
        <f>Source!S275</f>
        <v>136.51</v>
      </c>
      <c r="W656">
        <f>Source!Q275</f>
        <v>0</v>
      </c>
      <c r="X656">
        <f>Source!R275</f>
        <v>0</v>
      </c>
      <c r="Y656">
        <f>Source!U275</f>
        <v>2.6280000000000001</v>
      </c>
      <c r="Z656">
        <f>Source!V275</f>
        <v>0</v>
      </c>
      <c r="AA656">
        <f>Source!X275</f>
        <v>116.03</v>
      </c>
      <c r="AB656">
        <f>Source!Y275</f>
        <v>88.73</v>
      </c>
    </row>
    <row r="657" spans="1:28" ht="14.25" x14ac:dyDescent="0.2">
      <c r="C657" s="27" t="str">
        <f>"Объем: "&amp;Source!I275&amp;"=45/"&amp;"100"</f>
        <v>Объем: 0,45=45/100</v>
      </c>
      <c r="F657" s="14"/>
      <c r="G657" s="14"/>
      <c r="H657" s="14"/>
    </row>
    <row r="658" spans="1:28" x14ac:dyDescent="0.2">
      <c r="C658" s="27" t="s">
        <v>1231</v>
      </c>
      <c r="D658" s="27">
        <f>Source!BA275</f>
        <v>6.66</v>
      </c>
    </row>
    <row r="659" spans="1:28" x14ac:dyDescent="0.2">
      <c r="C659" s="27" t="s">
        <v>1232</v>
      </c>
      <c r="D659" s="27">
        <f>Source!BB275</f>
        <v>6.66</v>
      </c>
    </row>
    <row r="660" spans="1:28" x14ac:dyDescent="0.2">
      <c r="C660" s="27" t="s">
        <v>1233</v>
      </c>
      <c r="D660" s="27">
        <f>Source!BC275</f>
        <v>6.66</v>
      </c>
    </row>
    <row r="661" spans="1:28" x14ac:dyDescent="0.2">
      <c r="C661" s="27" t="s">
        <v>1234</v>
      </c>
      <c r="D661" s="27">
        <f>Source!BS275</f>
        <v>6.66</v>
      </c>
    </row>
    <row r="662" spans="1:28" x14ac:dyDescent="0.2">
      <c r="C662" s="11" t="s">
        <v>1235</v>
      </c>
      <c r="D662" s="38"/>
      <c r="E662" s="38"/>
      <c r="F662" s="38">
        <f>Source!BZ275</f>
        <v>85</v>
      </c>
      <c r="G662" s="62">
        <f>(Source!AF275+Source!AE275)*Source!FX275/100</f>
        <v>38.717499999999994</v>
      </c>
      <c r="H662" s="63">
        <f>Source!X275</f>
        <v>116.03</v>
      </c>
    </row>
    <row r="663" spans="1:28" x14ac:dyDescent="0.2">
      <c r="C663" s="11" t="s">
        <v>1237</v>
      </c>
      <c r="D663" s="38"/>
      <c r="E663" s="38"/>
      <c r="F663" s="38">
        <f>Source!CA275</f>
        <v>65</v>
      </c>
      <c r="G663" s="62">
        <f>(Source!AF275+Source!AE275)*Source!FY275/100</f>
        <v>29.607500000000002</v>
      </c>
      <c r="H663" s="63">
        <f>Source!Y275</f>
        <v>88.73</v>
      </c>
    </row>
    <row r="664" spans="1:28" x14ac:dyDescent="0.2">
      <c r="C664" s="11" t="s">
        <v>1239</v>
      </c>
      <c r="D664" s="38"/>
      <c r="E664" s="38"/>
      <c r="F664" s="38"/>
      <c r="G664" s="62">
        <f>((Source!AF275+Source!AE275)*Source!FX275/100)+((Source!AF275+Source!AE275)*Source!FY275/100)+Source!AB275</f>
        <v>113.87499999999999</v>
      </c>
      <c r="H664" s="63">
        <f>Source!O275+Source!X275+Source!Y275</f>
        <v>341.27</v>
      </c>
    </row>
    <row r="665" spans="1:28" ht="42.75" x14ac:dyDescent="0.2">
      <c r="A665" s="51">
        <v>88</v>
      </c>
      <c r="B665" s="51" t="str">
        <f>Source!E277</f>
        <v>40</v>
      </c>
      <c r="C665" s="51" t="str">
        <f>Source!G277</f>
        <v>Демонтаж: Прибор или аппарат(автоматические выключатели на ток до 100А)</v>
      </c>
      <c r="D665" s="51" t="str">
        <f>Source!F277</f>
        <v>м08-03-575-01</v>
      </c>
      <c r="E665" s="34" t="str">
        <f>Source!H277</f>
        <v>ШТ</v>
      </c>
      <c r="F665" s="14">
        <f>Source!I277</f>
        <v>2</v>
      </c>
      <c r="G665" s="25">
        <f>Source!AB277</f>
        <v>3.3330000000000002</v>
      </c>
      <c r="H665" s="26">
        <f>Source!O277</f>
        <v>44.4</v>
      </c>
      <c r="T665">
        <f>Source!O277+Source!X277+Source!Y277</f>
        <v>115.44</v>
      </c>
      <c r="U665">
        <f>Source!P277</f>
        <v>0</v>
      </c>
      <c r="V665">
        <f>Source!S277</f>
        <v>44.4</v>
      </c>
      <c r="W665">
        <f>Source!Q277</f>
        <v>0</v>
      </c>
      <c r="X665">
        <f>Source!R277</f>
        <v>0</v>
      </c>
      <c r="Y665">
        <f>Source!U277</f>
        <v>0.67200000000000004</v>
      </c>
      <c r="Z665">
        <f>Source!V277</f>
        <v>0</v>
      </c>
      <c r="AA665">
        <f>Source!X277</f>
        <v>42.18</v>
      </c>
      <c r="AB665">
        <f>Source!Y277</f>
        <v>28.86</v>
      </c>
    </row>
    <row r="666" spans="1:28" ht="14.25" x14ac:dyDescent="0.2">
      <c r="C666" s="27" t="s">
        <v>1231</v>
      </c>
      <c r="D666" s="27">
        <f>Source!BA277</f>
        <v>6.66</v>
      </c>
      <c r="F666" s="14"/>
      <c r="G666" s="14"/>
      <c r="H666" s="14"/>
    </row>
    <row r="667" spans="1:28" x14ac:dyDescent="0.2">
      <c r="C667" s="27" t="s">
        <v>1232</v>
      </c>
      <c r="D667" s="27">
        <f>Source!BB277</f>
        <v>6.66</v>
      </c>
    </row>
    <row r="668" spans="1:28" x14ac:dyDescent="0.2">
      <c r="C668" s="27" t="s">
        <v>1233</v>
      </c>
      <c r="D668" s="27">
        <f>Source!BC277</f>
        <v>6.66</v>
      </c>
    </row>
    <row r="669" spans="1:28" x14ac:dyDescent="0.2">
      <c r="C669" s="27" t="s">
        <v>1234</v>
      </c>
      <c r="D669" s="27">
        <f>Source!BS277</f>
        <v>6.66</v>
      </c>
    </row>
    <row r="670" spans="1:28" x14ac:dyDescent="0.2">
      <c r="C670" s="27" t="s">
        <v>1240</v>
      </c>
      <c r="D670" s="108" t="s">
        <v>30</v>
      </c>
      <c r="E670" s="108"/>
      <c r="F670" s="108"/>
      <c r="G670" s="108"/>
      <c r="H670" s="108"/>
    </row>
    <row r="671" spans="1:28" x14ac:dyDescent="0.2">
      <c r="C671" s="27" t="s">
        <v>1241</v>
      </c>
      <c r="D671" s="108" t="s">
        <v>447</v>
      </c>
      <c r="E671" s="108"/>
      <c r="F671" s="108"/>
      <c r="G671" s="108"/>
      <c r="H671" s="108"/>
    </row>
    <row r="672" spans="1:28" x14ac:dyDescent="0.2">
      <c r="C672" s="27" t="s">
        <v>1242</v>
      </c>
      <c r="D672" s="108" t="s">
        <v>447</v>
      </c>
      <c r="E672" s="108"/>
      <c r="F672" s="108"/>
      <c r="G672" s="108"/>
      <c r="H672" s="108"/>
    </row>
    <row r="673" spans="1:28" x14ac:dyDescent="0.2">
      <c r="C673" s="27" t="s">
        <v>1243</v>
      </c>
      <c r="D673" s="108" t="s">
        <v>447</v>
      </c>
      <c r="E673" s="108"/>
      <c r="F673" s="108"/>
      <c r="G673" s="108"/>
      <c r="H673" s="108"/>
    </row>
    <row r="674" spans="1:28" x14ac:dyDescent="0.2">
      <c r="C674" s="27" t="s">
        <v>1244</v>
      </c>
      <c r="D674" s="108" t="s">
        <v>447</v>
      </c>
      <c r="E674" s="108"/>
      <c r="F674" s="108"/>
      <c r="G674" s="108"/>
      <c r="H674" s="108"/>
    </row>
    <row r="675" spans="1:28" x14ac:dyDescent="0.2">
      <c r="C675" s="27" t="s">
        <v>1245</v>
      </c>
      <c r="D675" s="108" t="s">
        <v>447</v>
      </c>
      <c r="E675" s="108"/>
      <c r="F675" s="108"/>
      <c r="G675" s="108"/>
      <c r="H675" s="108"/>
    </row>
    <row r="676" spans="1:28" x14ac:dyDescent="0.2">
      <c r="C676" s="11" t="s">
        <v>1235</v>
      </c>
      <c r="D676" s="38"/>
      <c r="E676" s="38"/>
      <c r="F676" s="38">
        <f>Source!BZ277</f>
        <v>95</v>
      </c>
      <c r="G676" s="62">
        <f>(Source!AF277+Source!AE277)*Source!FX277/100</f>
        <v>3.16635</v>
      </c>
      <c r="H676" s="63">
        <f>Source!X277</f>
        <v>42.18</v>
      </c>
    </row>
    <row r="677" spans="1:28" x14ac:dyDescent="0.2">
      <c r="C677" s="11" t="s">
        <v>1237</v>
      </c>
      <c r="D677" s="38"/>
      <c r="E677" s="38"/>
      <c r="F677" s="38">
        <f>Source!CA277</f>
        <v>65</v>
      </c>
      <c r="G677" s="62">
        <f>(Source!AF277+Source!AE277)*Source!FY277/100</f>
        <v>2.1664500000000002</v>
      </c>
      <c r="H677" s="63">
        <f>Source!Y277</f>
        <v>28.86</v>
      </c>
    </row>
    <row r="678" spans="1:28" x14ac:dyDescent="0.2">
      <c r="C678" s="11" t="s">
        <v>1239</v>
      </c>
      <c r="D678" s="38"/>
      <c r="E678" s="38"/>
      <c r="F678" s="38"/>
      <c r="G678" s="62">
        <f>((Source!AF277+Source!AE277)*Source!FX277/100)+((Source!AF277+Source!AE277)*Source!FY277/100)+Source!AB277</f>
        <v>8.6658000000000008</v>
      </c>
      <c r="H678" s="63">
        <f>Source!O277+Source!X277+Source!Y277</f>
        <v>115.44</v>
      </c>
    </row>
    <row r="679" spans="1:28" ht="28.5" x14ac:dyDescent="0.2">
      <c r="A679" s="51">
        <v>89</v>
      </c>
      <c r="B679" s="51" t="str">
        <f>Source!E279</f>
        <v>41</v>
      </c>
      <c r="C679" s="51" t="str">
        <f>Source!G279</f>
        <v>Демонтаж:Щиток до трех групп, устанавливаемый в нише цоколя</v>
      </c>
      <c r="D679" s="51" t="str">
        <f>Source!F279</f>
        <v>м08-02-370-02</v>
      </c>
      <c r="E679" s="34" t="str">
        <f>Source!H279</f>
        <v>ШТ</v>
      </c>
      <c r="F679" s="14">
        <f>Source!I279</f>
        <v>2</v>
      </c>
      <c r="G679" s="25">
        <f>Source!AB279</f>
        <v>8.1660000000000004</v>
      </c>
      <c r="H679" s="26">
        <f>Source!O279</f>
        <v>108.77</v>
      </c>
      <c r="T679">
        <f>Source!O279+Source!X279+Source!Y279</f>
        <v>185.23</v>
      </c>
      <c r="U679">
        <f>Source!P279</f>
        <v>0</v>
      </c>
      <c r="V679">
        <f>Source!S279</f>
        <v>37.76</v>
      </c>
      <c r="W679">
        <f>Source!Q279</f>
        <v>71.010000000000005</v>
      </c>
      <c r="X679">
        <f>Source!R279</f>
        <v>10.029999999999999</v>
      </c>
      <c r="Y679">
        <f>Source!U279</f>
        <v>0.54</v>
      </c>
      <c r="Z679">
        <f>Source!V279</f>
        <v>0.12</v>
      </c>
      <c r="AA679">
        <f>Source!X279</f>
        <v>45.4</v>
      </c>
      <c r="AB679">
        <f>Source!Y279</f>
        <v>31.06</v>
      </c>
    </row>
    <row r="680" spans="1:28" ht="14.25" x14ac:dyDescent="0.2">
      <c r="C680" s="27" t="s">
        <v>1231</v>
      </c>
      <c r="D680" s="27">
        <f>Source!BA279</f>
        <v>6.66</v>
      </c>
      <c r="F680" s="14"/>
      <c r="G680" s="14"/>
      <c r="H680" s="14"/>
    </row>
    <row r="681" spans="1:28" x14ac:dyDescent="0.2">
      <c r="C681" s="27" t="s">
        <v>1232</v>
      </c>
      <c r="D681" s="27">
        <f>Source!BB279</f>
        <v>6.66</v>
      </c>
    </row>
    <row r="682" spans="1:28" x14ac:dyDescent="0.2">
      <c r="C682" s="27" t="s">
        <v>1233</v>
      </c>
      <c r="D682" s="27">
        <f>Source!BC279</f>
        <v>6.66</v>
      </c>
    </row>
    <row r="683" spans="1:28" x14ac:dyDescent="0.2">
      <c r="C683" s="27" t="s">
        <v>1234</v>
      </c>
      <c r="D683" s="27">
        <f>Source!BS279</f>
        <v>6.66</v>
      </c>
    </row>
    <row r="684" spans="1:28" x14ac:dyDescent="0.2">
      <c r="C684" s="27" t="s">
        <v>1240</v>
      </c>
      <c r="D684" s="108" t="s">
        <v>30</v>
      </c>
      <c r="E684" s="108"/>
      <c r="F684" s="108"/>
      <c r="G684" s="108"/>
      <c r="H684" s="108"/>
    </row>
    <row r="685" spans="1:28" x14ac:dyDescent="0.2">
      <c r="C685" s="27" t="s">
        <v>1241</v>
      </c>
      <c r="D685" s="108" t="s">
        <v>447</v>
      </c>
      <c r="E685" s="108"/>
      <c r="F685" s="108"/>
      <c r="G685" s="108"/>
      <c r="H685" s="108"/>
    </row>
    <row r="686" spans="1:28" x14ac:dyDescent="0.2">
      <c r="C686" s="27" t="s">
        <v>1242</v>
      </c>
      <c r="D686" s="108" t="s">
        <v>447</v>
      </c>
      <c r="E686" s="108"/>
      <c r="F686" s="108"/>
      <c r="G686" s="108"/>
      <c r="H686" s="108"/>
    </row>
    <row r="687" spans="1:28" x14ac:dyDescent="0.2">
      <c r="C687" s="27" t="s">
        <v>1243</v>
      </c>
      <c r="D687" s="108" t="s">
        <v>447</v>
      </c>
      <c r="E687" s="108"/>
      <c r="F687" s="108"/>
      <c r="G687" s="108"/>
      <c r="H687" s="108"/>
    </row>
    <row r="688" spans="1:28" x14ac:dyDescent="0.2">
      <c r="C688" s="27" t="s">
        <v>1244</v>
      </c>
      <c r="D688" s="108" t="s">
        <v>447</v>
      </c>
      <c r="E688" s="108"/>
      <c r="F688" s="108"/>
      <c r="G688" s="108"/>
      <c r="H688" s="108"/>
    </row>
    <row r="689" spans="1:28" x14ac:dyDescent="0.2">
      <c r="C689" s="27" t="s">
        <v>1245</v>
      </c>
      <c r="D689" s="108" t="s">
        <v>447</v>
      </c>
      <c r="E689" s="108"/>
      <c r="F689" s="108"/>
      <c r="G689" s="108"/>
      <c r="H689" s="108"/>
    </row>
    <row r="690" spans="1:28" x14ac:dyDescent="0.2">
      <c r="C690" s="11" t="s">
        <v>1235</v>
      </c>
      <c r="D690" s="38"/>
      <c r="E690" s="38"/>
      <c r="F690" s="38">
        <f>Source!BZ279</f>
        <v>95</v>
      </c>
      <c r="G690" s="62">
        <f>(Source!AF279+Source!AE279)*Source!FX279/100</f>
        <v>3.4086000000000003</v>
      </c>
      <c r="H690" s="63">
        <f>Source!X279</f>
        <v>45.4</v>
      </c>
    </row>
    <row r="691" spans="1:28" x14ac:dyDescent="0.2">
      <c r="C691" s="11" t="s">
        <v>1237</v>
      </c>
      <c r="D691" s="38"/>
      <c r="E691" s="38"/>
      <c r="F691" s="38">
        <f>Source!CA279</f>
        <v>65</v>
      </c>
      <c r="G691" s="62">
        <f>(Source!AF279+Source!AE279)*Source!FY279/100</f>
        <v>2.3321999999999998</v>
      </c>
      <c r="H691" s="63">
        <f>Source!Y279</f>
        <v>31.06</v>
      </c>
    </row>
    <row r="692" spans="1:28" x14ac:dyDescent="0.2">
      <c r="C692" s="11" t="s">
        <v>1239</v>
      </c>
      <c r="D692" s="38"/>
      <c r="E692" s="38"/>
      <c r="F692" s="38"/>
      <c r="G692" s="62">
        <f>((Source!AF279+Source!AE279)*Source!FX279/100)+((Source!AF279+Source!AE279)*Source!FY279/100)+Source!AB279</f>
        <v>13.9068</v>
      </c>
      <c r="H692" s="63">
        <f>Source!O279+Source!X279+Source!Y279</f>
        <v>185.23</v>
      </c>
    </row>
    <row r="693" spans="1:28" ht="57" x14ac:dyDescent="0.2">
      <c r="A693" s="51">
        <v>90</v>
      </c>
      <c r="B693" s="51" t="str">
        <f>Source!E281</f>
        <v>42</v>
      </c>
      <c r="C693" s="51" t="str">
        <f>Source!G281</f>
        <v>Демонтаж:Автомат одно-, двух-, трехполюсный, устанавливаемый на конструкции на стене или колонне, на ток до 25 А</v>
      </c>
      <c r="D693" s="51" t="str">
        <f>Source!F281</f>
        <v>м08-03-526-01</v>
      </c>
      <c r="E693" s="34" t="str">
        <f>Source!H281</f>
        <v>ШТ</v>
      </c>
      <c r="F693" s="14">
        <f>Source!I281</f>
        <v>24</v>
      </c>
      <c r="G693" s="25">
        <f>Source!AB281</f>
        <v>4.7670000000000003</v>
      </c>
      <c r="H693" s="26">
        <f>Source!O281</f>
        <v>761.96</v>
      </c>
      <c r="T693">
        <f>Source!O281+Source!X281+Source!Y281</f>
        <v>1900.54</v>
      </c>
      <c r="U693">
        <f>Source!P281</f>
        <v>0</v>
      </c>
      <c r="V693">
        <f>Source!S281</f>
        <v>711.61</v>
      </c>
      <c r="W693">
        <f>Source!Q281</f>
        <v>50.35</v>
      </c>
      <c r="X693">
        <f>Source!R281</f>
        <v>0</v>
      </c>
      <c r="Y693">
        <f>Source!U281</f>
        <v>11.231999999999999</v>
      </c>
      <c r="Z693">
        <f>Source!V281</f>
        <v>0</v>
      </c>
      <c r="AA693">
        <f>Source!X281</f>
        <v>676.03</v>
      </c>
      <c r="AB693">
        <f>Source!Y281</f>
        <v>462.55</v>
      </c>
    </row>
    <row r="694" spans="1:28" ht="14.25" x14ac:dyDescent="0.2">
      <c r="C694" s="27" t="s">
        <v>1231</v>
      </c>
      <c r="D694" s="27">
        <f>Source!BA281</f>
        <v>6.66</v>
      </c>
      <c r="F694" s="14"/>
      <c r="G694" s="14"/>
      <c r="H694" s="14"/>
    </row>
    <row r="695" spans="1:28" x14ac:dyDescent="0.2">
      <c r="C695" s="27" t="s">
        <v>1232</v>
      </c>
      <c r="D695" s="27">
        <f>Source!BB281</f>
        <v>6.66</v>
      </c>
    </row>
    <row r="696" spans="1:28" x14ac:dyDescent="0.2">
      <c r="C696" s="27" t="s">
        <v>1233</v>
      </c>
      <c r="D696" s="27">
        <f>Source!BC281</f>
        <v>6.66</v>
      </c>
    </row>
    <row r="697" spans="1:28" x14ac:dyDescent="0.2">
      <c r="C697" s="27" t="s">
        <v>1234</v>
      </c>
      <c r="D697" s="27">
        <f>Source!BS281</f>
        <v>6.66</v>
      </c>
    </row>
    <row r="698" spans="1:28" x14ac:dyDescent="0.2">
      <c r="C698" s="27" t="s">
        <v>1240</v>
      </c>
      <c r="D698" s="108" t="s">
        <v>30</v>
      </c>
      <c r="E698" s="108"/>
      <c r="F698" s="108"/>
      <c r="G698" s="108"/>
      <c r="H698" s="108"/>
    </row>
    <row r="699" spans="1:28" x14ac:dyDescent="0.2">
      <c r="C699" s="27" t="s">
        <v>1241</v>
      </c>
      <c r="D699" s="108" t="s">
        <v>447</v>
      </c>
      <c r="E699" s="108"/>
      <c r="F699" s="108"/>
      <c r="G699" s="108"/>
      <c r="H699" s="108"/>
    </row>
    <row r="700" spans="1:28" x14ac:dyDescent="0.2">
      <c r="C700" s="27" t="s">
        <v>1242</v>
      </c>
      <c r="D700" s="108" t="s">
        <v>447</v>
      </c>
      <c r="E700" s="108"/>
      <c r="F700" s="108"/>
      <c r="G700" s="108"/>
      <c r="H700" s="108"/>
    </row>
    <row r="701" spans="1:28" x14ac:dyDescent="0.2">
      <c r="C701" s="27" t="s">
        <v>1243</v>
      </c>
      <c r="D701" s="108" t="s">
        <v>447</v>
      </c>
      <c r="E701" s="108"/>
      <c r="F701" s="108"/>
      <c r="G701" s="108"/>
      <c r="H701" s="108"/>
    </row>
    <row r="702" spans="1:28" x14ac:dyDescent="0.2">
      <c r="C702" s="27" t="s">
        <v>1244</v>
      </c>
      <c r="D702" s="108" t="s">
        <v>447</v>
      </c>
      <c r="E702" s="108"/>
      <c r="F702" s="108"/>
      <c r="G702" s="108"/>
      <c r="H702" s="108"/>
    </row>
    <row r="703" spans="1:28" x14ac:dyDescent="0.2">
      <c r="C703" s="27" t="s">
        <v>1245</v>
      </c>
      <c r="D703" s="108" t="s">
        <v>447</v>
      </c>
      <c r="E703" s="108"/>
      <c r="F703" s="108"/>
      <c r="G703" s="108"/>
      <c r="H703" s="108"/>
    </row>
    <row r="704" spans="1:28" x14ac:dyDescent="0.2">
      <c r="C704" s="11" t="s">
        <v>1235</v>
      </c>
      <c r="D704" s="38"/>
      <c r="E704" s="38"/>
      <c r="F704" s="38">
        <f>Source!BZ281</f>
        <v>95</v>
      </c>
      <c r="G704" s="62">
        <f>(Source!AF281+Source!AE281)*Source!FX281/100</f>
        <v>4.2294</v>
      </c>
      <c r="H704" s="63">
        <f>Source!X281</f>
        <v>676.03</v>
      </c>
    </row>
    <row r="705" spans="1:28" x14ac:dyDescent="0.2">
      <c r="C705" s="11" t="s">
        <v>1237</v>
      </c>
      <c r="D705" s="38"/>
      <c r="E705" s="38"/>
      <c r="F705" s="38">
        <f>Source!CA281</f>
        <v>65</v>
      </c>
      <c r="G705" s="62">
        <f>(Source!AF281+Source!AE281)*Source!FY281/100</f>
        <v>2.8938000000000001</v>
      </c>
      <c r="H705" s="63">
        <f>Source!Y281</f>
        <v>462.55</v>
      </c>
    </row>
    <row r="706" spans="1:28" x14ac:dyDescent="0.2">
      <c r="C706" s="11" t="s">
        <v>1239</v>
      </c>
      <c r="D706" s="38"/>
      <c r="E706" s="38"/>
      <c r="F706" s="38"/>
      <c r="G706" s="62">
        <f>((Source!AF281+Source!AE281)*Source!FX281/100)+((Source!AF281+Source!AE281)*Source!FY281/100)+Source!AB281</f>
        <v>11.8902</v>
      </c>
      <c r="H706" s="63">
        <f>Source!O281+Source!X281+Source!Y281</f>
        <v>1900.54</v>
      </c>
    </row>
    <row r="707" spans="1:28" ht="28.5" x14ac:dyDescent="0.2">
      <c r="A707" s="51">
        <v>91</v>
      </c>
      <c r="B707" s="51" t="str">
        <f>Source!E283</f>
        <v>43</v>
      </c>
      <c r="C707" s="51" t="str">
        <f>Source!G283</f>
        <v>Щиток до трех групп, устанавливаемый в нише цоколя</v>
      </c>
      <c r="D707" s="51" t="str">
        <f>Source!F283</f>
        <v>м08-02-370-02</v>
      </c>
      <c r="E707" s="34" t="str">
        <f>Source!H283</f>
        <v>ШТ</v>
      </c>
      <c r="F707" s="14">
        <f>Source!I283</f>
        <v>2</v>
      </c>
      <c r="G707" s="25">
        <f>Source!AB283</f>
        <v>33.42</v>
      </c>
      <c r="H707" s="26">
        <f>Source!O283</f>
        <v>445.15</v>
      </c>
      <c r="T707">
        <f>Source!O283+Source!X283+Source!Y283</f>
        <v>700.04</v>
      </c>
      <c r="U707">
        <f>Source!P283</f>
        <v>82.58</v>
      </c>
      <c r="V707">
        <f>Source!S283</f>
        <v>125.87</v>
      </c>
      <c r="W707">
        <f>Source!Q283</f>
        <v>236.7</v>
      </c>
      <c r="X707">
        <f>Source!R283</f>
        <v>33.43</v>
      </c>
      <c r="Y707">
        <f>Source!U283</f>
        <v>1.8</v>
      </c>
      <c r="Z707">
        <f>Source!V283</f>
        <v>0.4</v>
      </c>
      <c r="AA707">
        <f>Source!X283</f>
        <v>151.34</v>
      </c>
      <c r="AB707">
        <f>Source!Y283</f>
        <v>103.55</v>
      </c>
    </row>
    <row r="708" spans="1:28" ht="14.25" x14ac:dyDescent="0.2">
      <c r="C708" s="27" t="s">
        <v>1231</v>
      </c>
      <c r="D708" s="27">
        <f>Source!BA283</f>
        <v>6.66</v>
      </c>
      <c r="F708" s="14"/>
      <c r="G708" s="14"/>
      <c r="H708" s="14"/>
    </row>
    <row r="709" spans="1:28" x14ac:dyDescent="0.2">
      <c r="C709" s="27" t="s">
        <v>1232</v>
      </c>
      <c r="D709" s="27">
        <f>Source!BB283</f>
        <v>6.66</v>
      </c>
    </row>
    <row r="710" spans="1:28" x14ac:dyDescent="0.2">
      <c r="C710" s="27" t="s">
        <v>1233</v>
      </c>
      <c r="D710" s="27">
        <f>Source!BC283</f>
        <v>6.66</v>
      </c>
    </row>
    <row r="711" spans="1:28" x14ac:dyDescent="0.2">
      <c r="C711" s="27" t="s">
        <v>1234</v>
      </c>
      <c r="D711" s="27">
        <f>Source!BS283</f>
        <v>6.66</v>
      </c>
    </row>
    <row r="712" spans="1:28" x14ac:dyDescent="0.2">
      <c r="C712" s="11" t="s">
        <v>1235</v>
      </c>
      <c r="D712" s="38"/>
      <c r="E712" s="38"/>
      <c r="F712" s="38">
        <f>Source!BZ283</f>
        <v>95</v>
      </c>
      <c r="G712" s="62">
        <f>(Source!AF283+Source!AE283)*Source!FX283/100</f>
        <v>11.361999999999998</v>
      </c>
      <c r="H712" s="63">
        <f>Source!X283</f>
        <v>151.34</v>
      </c>
    </row>
    <row r="713" spans="1:28" x14ac:dyDescent="0.2">
      <c r="C713" s="11" t="s">
        <v>1237</v>
      </c>
      <c r="D713" s="38"/>
      <c r="E713" s="38"/>
      <c r="F713" s="38">
        <f>Source!CA283</f>
        <v>65</v>
      </c>
      <c r="G713" s="62">
        <f>(Source!AF283+Source!AE283)*Source!FY283/100</f>
        <v>7.774</v>
      </c>
      <c r="H713" s="63">
        <f>Source!Y283</f>
        <v>103.55</v>
      </c>
    </row>
    <row r="714" spans="1:28" x14ac:dyDescent="0.2">
      <c r="C714" s="11" t="s">
        <v>1239</v>
      </c>
      <c r="D714" s="38"/>
      <c r="E714" s="38"/>
      <c r="F714" s="38"/>
      <c r="G714" s="62">
        <f>((Source!AF283+Source!AE283)*Source!FX283/100)+((Source!AF283+Source!AE283)*Source!FY283/100)+Source!AB283</f>
        <v>52.555999999999997</v>
      </c>
      <c r="H714" s="63">
        <f>Source!O283+Source!X283+Source!Y283</f>
        <v>700.04</v>
      </c>
    </row>
    <row r="715" spans="1:28" ht="28.5" x14ac:dyDescent="0.2">
      <c r="A715" s="51">
        <v>92</v>
      </c>
      <c r="B715" s="51" t="str">
        <f>Source!E285</f>
        <v>43,1</v>
      </c>
      <c r="C715" s="51" t="str">
        <f>Source!G285</f>
        <v>Щитки осветительные (согласно тех.заданию)</v>
      </c>
      <c r="D715" s="51" t="str">
        <f>Source!F285</f>
        <v>62.1.02.16-0002</v>
      </c>
      <c r="E715" s="34" t="str">
        <f>Source!H285</f>
        <v>шт.</v>
      </c>
      <c r="F715" s="14">
        <f>Source!I285</f>
        <v>2</v>
      </c>
      <c r="G715" s="25">
        <f>Source!AB285</f>
        <v>405.67</v>
      </c>
      <c r="H715" s="26">
        <f>Source!O285</f>
        <v>5403.52</v>
      </c>
      <c r="T715">
        <f>Source!O285+Source!X285+Source!Y285</f>
        <v>5403.52</v>
      </c>
      <c r="U715">
        <f>Source!P285</f>
        <v>5403.52</v>
      </c>
      <c r="V715">
        <f>Source!S285</f>
        <v>0</v>
      </c>
      <c r="W715">
        <f>Source!Q285</f>
        <v>0</v>
      </c>
      <c r="X715">
        <f>Source!R285</f>
        <v>0</v>
      </c>
      <c r="Y715">
        <f>Source!U285</f>
        <v>0</v>
      </c>
      <c r="Z715">
        <f>Source!V285</f>
        <v>0</v>
      </c>
      <c r="AA715">
        <f>Source!X285</f>
        <v>0</v>
      </c>
      <c r="AB715">
        <f>Source!Y285</f>
        <v>0</v>
      </c>
    </row>
    <row r="716" spans="1:28" ht="14.25" x14ac:dyDescent="0.2">
      <c r="C716" s="27" t="s">
        <v>1233</v>
      </c>
      <c r="D716" s="27">
        <f>Source!BC285</f>
        <v>6.66</v>
      </c>
      <c r="F716" s="14"/>
      <c r="G716" s="14"/>
      <c r="H716" s="14"/>
    </row>
    <row r="717" spans="1:28" ht="42.75" x14ac:dyDescent="0.2">
      <c r="A717" s="51">
        <v>93</v>
      </c>
      <c r="B717" s="51" t="str">
        <f>Source!E287</f>
        <v>44</v>
      </c>
      <c r="C717" s="51" t="str">
        <f>Source!G287</f>
        <v>Автомат одно-, двух-, трехполюсный, устанавливаемый на конструкции на стене или колонне, на ток до 25 А</v>
      </c>
      <c r="D717" s="51" t="str">
        <f>Source!F287</f>
        <v>м08-03-526-01</v>
      </c>
      <c r="E717" s="34" t="str">
        <f>Source!H287</f>
        <v>ШТ</v>
      </c>
      <c r="F717" s="14">
        <f>Source!I287</f>
        <v>23</v>
      </c>
      <c r="G717" s="25">
        <f>Source!AB287</f>
        <v>35.979999999999997</v>
      </c>
      <c r="H717" s="26">
        <f>Source!O287</f>
        <v>5511.42</v>
      </c>
      <c r="T717">
        <f>Source!O287+Source!X287+Source!Y287</f>
        <v>9148.52</v>
      </c>
      <c r="U717">
        <f>Source!P287</f>
        <v>3077.39</v>
      </c>
      <c r="V717">
        <f>Source!S287</f>
        <v>2273.19</v>
      </c>
      <c r="W717">
        <f>Source!Q287</f>
        <v>160.84</v>
      </c>
      <c r="X717">
        <f>Source!R287</f>
        <v>0</v>
      </c>
      <c r="Y717">
        <f>Source!U287</f>
        <v>35.880000000000003</v>
      </c>
      <c r="Z717">
        <f>Source!V287</f>
        <v>0</v>
      </c>
      <c r="AA717">
        <f>Source!X287</f>
        <v>2159.5300000000002</v>
      </c>
      <c r="AB717">
        <f>Source!Y287</f>
        <v>1477.57</v>
      </c>
    </row>
    <row r="718" spans="1:28" ht="14.25" x14ac:dyDescent="0.2">
      <c r="C718" s="27" t="s">
        <v>1231</v>
      </c>
      <c r="D718" s="27">
        <f>Source!BA287</f>
        <v>6.66</v>
      </c>
      <c r="F718" s="14"/>
      <c r="G718" s="14"/>
      <c r="H718" s="14"/>
    </row>
    <row r="719" spans="1:28" x14ac:dyDescent="0.2">
      <c r="C719" s="27" t="s">
        <v>1232</v>
      </c>
      <c r="D719" s="27">
        <f>Source!BB287</f>
        <v>6.66</v>
      </c>
    </row>
    <row r="720" spans="1:28" x14ac:dyDescent="0.2">
      <c r="C720" s="27" t="s">
        <v>1233</v>
      </c>
      <c r="D720" s="27">
        <f>Source!BC287</f>
        <v>6.66</v>
      </c>
    </row>
    <row r="721" spans="1:28" x14ac:dyDescent="0.2">
      <c r="C721" s="27" t="s">
        <v>1234</v>
      </c>
      <c r="D721" s="27">
        <f>Source!BS287</f>
        <v>6.66</v>
      </c>
    </row>
    <row r="722" spans="1:28" x14ac:dyDescent="0.2">
      <c r="C722" s="11" t="s">
        <v>1235</v>
      </c>
      <c r="D722" s="38"/>
      <c r="E722" s="38"/>
      <c r="F722" s="38">
        <f>Source!BZ287</f>
        <v>95</v>
      </c>
      <c r="G722" s="62">
        <f>(Source!AF287+Source!AE287)*Source!FX287/100</f>
        <v>14.097999999999999</v>
      </c>
      <c r="H722" s="63">
        <f>Source!X287</f>
        <v>2159.5300000000002</v>
      </c>
    </row>
    <row r="723" spans="1:28" x14ac:dyDescent="0.2">
      <c r="C723" s="11" t="s">
        <v>1237</v>
      </c>
      <c r="D723" s="38"/>
      <c r="E723" s="38"/>
      <c r="F723" s="38">
        <f>Source!CA287</f>
        <v>65</v>
      </c>
      <c r="G723" s="62">
        <f>(Source!AF287+Source!AE287)*Source!FY287/100</f>
        <v>9.6460000000000008</v>
      </c>
      <c r="H723" s="63">
        <f>Source!Y287</f>
        <v>1477.57</v>
      </c>
    </row>
    <row r="724" spans="1:28" x14ac:dyDescent="0.2">
      <c r="C724" s="11" t="s">
        <v>1239</v>
      </c>
      <c r="D724" s="38"/>
      <c r="E724" s="38"/>
      <c r="F724" s="38"/>
      <c r="G724" s="62">
        <f>((Source!AF287+Source!AE287)*Source!FX287/100)+((Source!AF287+Source!AE287)*Source!FY287/100)+Source!AB287</f>
        <v>59.723999999999997</v>
      </c>
      <c r="H724" s="63">
        <f>Source!O287+Source!X287+Source!Y287</f>
        <v>9148.52</v>
      </c>
    </row>
    <row r="725" spans="1:28" ht="28.5" x14ac:dyDescent="0.2">
      <c r="A725" s="51">
        <v>94</v>
      </c>
      <c r="B725" s="51" t="str">
        <f>Source!E289</f>
        <v>44,1</v>
      </c>
      <c r="C725" s="51" t="str">
        <f>Source!G289</f>
        <v>Выключатели автоматические «IEK» ВА 47-29 1Р 16А</v>
      </c>
      <c r="D725" s="51" t="str">
        <f>Source!F289</f>
        <v>62.1.01.09-0050</v>
      </c>
      <c r="E725" s="34" t="str">
        <f>Source!H289</f>
        <v>шт.</v>
      </c>
      <c r="F725" s="14">
        <f>Source!I289</f>
        <v>2</v>
      </c>
      <c r="G725" s="25">
        <f>Source!AB289</f>
        <v>66.48</v>
      </c>
      <c r="H725" s="26">
        <f>Source!O289</f>
        <v>885.51</v>
      </c>
      <c r="T725">
        <f>Source!O289+Source!X289+Source!Y289</f>
        <v>885.51</v>
      </c>
      <c r="U725">
        <f>Source!P289</f>
        <v>885.51</v>
      </c>
      <c r="V725">
        <f>Source!S289</f>
        <v>0</v>
      </c>
      <c r="W725">
        <f>Source!Q289</f>
        <v>0</v>
      </c>
      <c r="X725">
        <f>Source!R289</f>
        <v>0</v>
      </c>
      <c r="Y725">
        <f>Source!U289</f>
        <v>0</v>
      </c>
      <c r="Z725">
        <f>Source!V289</f>
        <v>0</v>
      </c>
      <c r="AA725">
        <f>Source!X289</f>
        <v>0</v>
      </c>
      <c r="AB725">
        <f>Source!Y289</f>
        <v>0</v>
      </c>
    </row>
    <row r="726" spans="1:28" ht="14.25" x14ac:dyDescent="0.2">
      <c r="C726" s="27" t="s">
        <v>1233</v>
      </c>
      <c r="D726" s="27">
        <f>Source!BC289</f>
        <v>6.66</v>
      </c>
      <c r="F726" s="14"/>
      <c r="G726" s="14"/>
      <c r="H726" s="14"/>
    </row>
    <row r="727" spans="1:28" ht="28.5" x14ac:dyDescent="0.2">
      <c r="A727" s="51">
        <v>95</v>
      </c>
      <c r="B727" s="51" t="str">
        <f>Source!E291</f>
        <v>44,2</v>
      </c>
      <c r="C727" s="51" t="str">
        <f>Source!G291</f>
        <v>Выключатели автоматические «IEK» ВА 47-29 1Р 10А</v>
      </c>
      <c r="D727" s="51" t="str">
        <f>Source!F291</f>
        <v>62.1.01.09-0049</v>
      </c>
      <c r="E727" s="34" t="str">
        <f>Source!H291</f>
        <v>шт.</v>
      </c>
      <c r="F727" s="14">
        <f>Source!I291</f>
        <v>4</v>
      </c>
      <c r="G727" s="25">
        <f>Source!AB291</f>
        <v>73.63</v>
      </c>
      <c r="H727" s="26">
        <f>Source!O291</f>
        <v>1961.5</v>
      </c>
      <c r="T727">
        <f>Source!O291+Source!X291+Source!Y291</f>
        <v>1961.5</v>
      </c>
      <c r="U727">
        <f>Source!P291</f>
        <v>1961.5</v>
      </c>
      <c r="V727">
        <f>Source!S291</f>
        <v>0</v>
      </c>
      <c r="W727">
        <f>Source!Q291</f>
        <v>0</v>
      </c>
      <c r="X727">
        <f>Source!R291</f>
        <v>0</v>
      </c>
      <c r="Y727">
        <f>Source!U291</f>
        <v>0</v>
      </c>
      <c r="Z727">
        <f>Source!V291</f>
        <v>0</v>
      </c>
      <c r="AA727">
        <f>Source!X291</f>
        <v>0</v>
      </c>
      <c r="AB727">
        <f>Source!Y291</f>
        <v>0</v>
      </c>
    </row>
    <row r="728" spans="1:28" ht="14.25" x14ac:dyDescent="0.2">
      <c r="C728" s="27" t="s">
        <v>1233</v>
      </c>
      <c r="D728" s="27">
        <f>Source!BC291</f>
        <v>6.66</v>
      </c>
      <c r="F728" s="14"/>
      <c r="G728" s="14"/>
      <c r="H728" s="14"/>
    </row>
    <row r="729" spans="1:28" ht="28.5" x14ac:dyDescent="0.2">
      <c r="A729" s="51">
        <v>96</v>
      </c>
      <c r="B729" s="51" t="str">
        <f>Source!E293</f>
        <v>44,3</v>
      </c>
      <c r="C729" s="51" t="str">
        <f>Source!G293</f>
        <v>Выключатели автоматические «IEK» ВА 47-29 1Р 25А</v>
      </c>
      <c r="D729" s="51" t="str">
        <f>Source!F293</f>
        <v>62.1.01.09-0051</v>
      </c>
      <c r="E729" s="34" t="str">
        <f>Source!H293</f>
        <v>шт.</v>
      </c>
      <c r="F729" s="14">
        <f>Source!I293</f>
        <v>17</v>
      </c>
      <c r="G729" s="25">
        <f>Source!AB293</f>
        <v>73.290000000000006</v>
      </c>
      <c r="H729" s="26">
        <f>Source!O293</f>
        <v>8297.89</v>
      </c>
      <c r="T729">
        <f>Source!O293+Source!X293+Source!Y293</f>
        <v>8297.89</v>
      </c>
      <c r="U729">
        <f>Source!P293</f>
        <v>8297.89</v>
      </c>
      <c r="V729">
        <f>Source!S293</f>
        <v>0</v>
      </c>
      <c r="W729">
        <f>Source!Q293</f>
        <v>0</v>
      </c>
      <c r="X729">
        <f>Source!R293</f>
        <v>0</v>
      </c>
      <c r="Y729">
        <f>Source!U293</f>
        <v>0</v>
      </c>
      <c r="Z729">
        <f>Source!V293</f>
        <v>0</v>
      </c>
      <c r="AA729">
        <f>Source!X293</f>
        <v>0</v>
      </c>
      <c r="AB729">
        <f>Source!Y293</f>
        <v>0</v>
      </c>
    </row>
    <row r="730" spans="1:28" ht="14.25" x14ac:dyDescent="0.2">
      <c r="C730" s="27" t="s">
        <v>1233</v>
      </c>
      <c r="D730" s="27">
        <f>Source!BC293</f>
        <v>6.66</v>
      </c>
      <c r="F730" s="14"/>
      <c r="G730" s="14"/>
      <c r="H730" s="14"/>
    </row>
    <row r="731" spans="1:28" ht="28.5" x14ac:dyDescent="0.2">
      <c r="A731" s="51">
        <v>97</v>
      </c>
      <c r="B731" s="51" t="str">
        <f>Source!E295</f>
        <v>45</v>
      </c>
      <c r="C731" s="51" t="str">
        <f>Source!G295</f>
        <v>Прибор или аппарат</v>
      </c>
      <c r="D731" s="51" t="str">
        <f>Source!F295</f>
        <v>м08-03-575-01</v>
      </c>
      <c r="E731" s="34" t="str">
        <f>Source!H295</f>
        <v>ШТ</v>
      </c>
      <c r="F731" s="14">
        <f>Source!I295</f>
        <v>2</v>
      </c>
      <c r="G731" s="25">
        <f>Source!AB295</f>
        <v>11.51</v>
      </c>
      <c r="H731" s="26">
        <f>Source!O295</f>
        <v>153.32</v>
      </c>
      <c r="T731">
        <f>Source!O295+Source!X295+Source!Y295</f>
        <v>390.09999999999997</v>
      </c>
      <c r="U731">
        <f>Source!P295</f>
        <v>5.33</v>
      </c>
      <c r="V731">
        <f>Source!S295</f>
        <v>147.99</v>
      </c>
      <c r="W731">
        <f>Source!Q295</f>
        <v>0</v>
      </c>
      <c r="X731">
        <f>Source!R295</f>
        <v>0</v>
      </c>
      <c r="Y731">
        <f>Source!U295</f>
        <v>2.2400000000000002</v>
      </c>
      <c r="Z731">
        <f>Source!V295</f>
        <v>0</v>
      </c>
      <c r="AA731">
        <f>Source!X295</f>
        <v>140.59</v>
      </c>
      <c r="AB731">
        <f>Source!Y295</f>
        <v>96.19</v>
      </c>
    </row>
    <row r="732" spans="1:28" ht="14.25" x14ac:dyDescent="0.2">
      <c r="C732" s="27" t="s">
        <v>1231</v>
      </c>
      <c r="D732" s="27">
        <f>Source!BA295</f>
        <v>6.66</v>
      </c>
      <c r="F732" s="14"/>
      <c r="G732" s="14"/>
      <c r="H732" s="14"/>
    </row>
    <row r="733" spans="1:28" x14ac:dyDescent="0.2">
      <c r="C733" s="27" t="s">
        <v>1232</v>
      </c>
      <c r="D733" s="27">
        <f>Source!BB295</f>
        <v>6.66</v>
      </c>
    </row>
    <row r="734" spans="1:28" x14ac:dyDescent="0.2">
      <c r="C734" s="27" t="s">
        <v>1233</v>
      </c>
      <c r="D734" s="27">
        <f>Source!BC295</f>
        <v>6.66</v>
      </c>
    </row>
    <row r="735" spans="1:28" x14ac:dyDescent="0.2">
      <c r="C735" s="27" t="s">
        <v>1234</v>
      </c>
      <c r="D735" s="27">
        <f>Source!BS295</f>
        <v>6.66</v>
      </c>
    </row>
    <row r="736" spans="1:28" x14ac:dyDescent="0.2">
      <c r="C736" s="11" t="s">
        <v>1235</v>
      </c>
      <c r="D736" s="38"/>
      <c r="E736" s="38"/>
      <c r="F736" s="38">
        <f>Source!BZ295</f>
        <v>95</v>
      </c>
      <c r="G736" s="62">
        <f>(Source!AF295+Source!AE295)*Source!FX295/100</f>
        <v>10.554500000000001</v>
      </c>
      <c r="H736" s="63">
        <f>Source!X295</f>
        <v>140.59</v>
      </c>
    </row>
    <row r="737" spans="1:28" x14ac:dyDescent="0.2">
      <c r="C737" s="11" t="s">
        <v>1237</v>
      </c>
      <c r="D737" s="38"/>
      <c r="E737" s="38"/>
      <c r="F737" s="38">
        <f>Source!CA295</f>
        <v>65</v>
      </c>
      <c r="G737" s="62">
        <f>(Source!AF295+Source!AE295)*Source!FY295/100</f>
        <v>7.2214999999999998</v>
      </c>
      <c r="H737" s="63">
        <f>Source!Y295</f>
        <v>96.19</v>
      </c>
    </row>
    <row r="738" spans="1:28" x14ac:dyDescent="0.2">
      <c r="C738" s="11" t="s">
        <v>1239</v>
      </c>
      <c r="D738" s="38"/>
      <c r="E738" s="38"/>
      <c r="F738" s="38"/>
      <c r="G738" s="62">
        <f>((Source!AF295+Source!AE295)*Source!FX295/100)+((Source!AF295+Source!AE295)*Source!FY295/100)+Source!AB295</f>
        <v>29.286000000000001</v>
      </c>
      <c r="H738" s="63">
        <f>Source!O295+Source!X295+Source!Y295</f>
        <v>390.09999999999997</v>
      </c>
    </row>
    <row r="739" spans="1:28" ht="28.5" x14ac:dyDescent="0.2">
      <c r="A739" s="51">
        <v>98</v>
      </c>
      <c r="B739" s="51" t="str">
        <f>Source!E297</f>
        <v>45,1</v>
      </c>
      <c r="C739" s="51" t="str">
        <f>Source!G297</f>
        <v>Выключатели автоматические «IEK» DF 47-29t 3Р 40А</v>
      </c>
      <c r="D739" s="51" t="str">
        <f>Source!F297</f>
        <v>62.1.01.09-0069</v>
      </c>
      <c r="E739" s="34" t="str">
        <f>Source!H297</f>
        <v>шт.</v>
      </c>
      <c r="F739" s="14">
        <f>Source!I297</f>
        <v>2</v>
      </c>
      <c r="G739" s="25">
        <f>Source!AB297</f>
        <v>347.49</v>
      </c>
      <c r="H739" s="26">
        <f>Source!O297</f>
        <v>4628.57</v>
      </c>
      <c r="T739">
        <f>Source!O297+Source!X297+Source!Y297</f>
        <v>4628.57</v>
      </c>
      <c r="U739">
        <f>Source!P297</f>
        <v>4628.57</v>
      </c>
      <c r="V739">
        <f>Source!S297</f>
        <v>0</v>
      </c>
      <c r="W739">
        <f>Source!Q297</f>
        <v>0</v>
      </c>
      <c r="X739">
        <f>Source!R297</f>
        <v>0</v>
      </c>
      <c r="Y739">
        <f>Source!U297</f>
        <v>0</v>
      </c>
      <c r="Z739">
        <f>Source!V297</f>
        <v>0</v>
      </c>
      <c r="AA739">
        <f>Source!X297</f>
        <v>0</v>
      </c>
      <c r="AB739">
        <f>Source!Y297</f>
        <v>0</v>
      </c>
    </row>
    <row r="740" spans="1:28" ht="14.25" x14ac:dyDescent="0.2">
      <c r="C740" s="27" t="s">
        <v>1233</v>
      </c>
      <c r="D740" s="27">
        <f>Source!BC297</f>
        <v>6.66</v>
      </c>
      <c r="F740" s="14"/>
      <c r="G740" s="14"/>
      <c r="H740" s="14"/>
    </row>
    <row r="741" spans="1:28" ht="57" x14ac:dyDescent="0.2">
      <c r="A741" s="51">
        <v>99</v>
      </c>
      <c r="B741" s="51" t="str">
        <f>Source!E299</f>
        <v>46</v>
      </c>
      <c r="C741" s="51" t="str">
        <f>Source!G299</f>
        <v>Разводка по устройствам и подключение жил кабелей или проводов сечением до 16 мм2 (согласно тех.заданию)</v>
      </c>
      <c r="D741" s="51" t="str">
        <f>Source!F299</f>
        <v>м08-03-574-02</v>
      </c>
      <c r="E741" s="34" t="str">
        <f>Source!H299</f>
        <v>100 ШТ</v>
      </c>
      <c r="F741" s="14">
        <f>Source!I299</f>
        <v>1.5</v>
      </c>
      <c r="G741" s="25">
        <f>Source!AB299</f>
        <v>487.83</v>
      </c>
      <c r="H741" s="26">
        <f>Source!O299</f>
        <v>4873.43</v>
      </c>
      <c r="T741">
        <f>Source!O299+Source!X299+Source!Y299</f>
        <v>10379.6</v>
      </c>
      <c r="U741">
        <f>Source!P299</f>
        <v>1281.6199999999999</v>
      </c>
      <c r="V741">
        <f>Source!S299</f>
        <v>3438.76</v>
      </c>
      <c r="W741">
        <f>Source!Q299</f>
        <v>153.05000000000001</v>
      </c>
      <c r="X741">
        <f>Source!R299</f>
        <v>2.6</v>
      </c>
      <c r="Y741">
        <f>Source!U299</f>
        <v>52.050000000000004</v>
      </c>
      <c r="Z741">
        <f>Source!V299</f>
        <v>0.03</v>
      </c>
      <c r="AA741">
        <f>Source!X299</f>
        <v>3269.29</v>
      </c>
      <c r="AB741">
        <f>Source!Y299</f>
        <v>2236.88</v>
      </c>
    </row>
    <row r="742" spans="1:28" ht="14.25" x14ac:dyDescent="0.2">
      <c r="C742" s="27" t="str">
        <f>"Объем: "&amp;Source!I299&amp;"=150/"&amp;"100"</f>
        <v>Объем: 1,5=150/100</v>
      </c>
      <c r="F742" s="14"/>
      <c r="G742" s="14"/>
      <c r="H742" s="14"/>
    </row>
    <row r="743" spans="1:28" x14ac:dyDescent="0.2">
      <c r="C743" s="27" t="s">
        <v>1231</v>
      </c>
      <c r="D743" s="27">
        <f>Source!BA299</f>
        <v>6.66</v>
      </c>
    </row>
    <row r="744" spans="1:28" x14ac:dyDescent="0.2">
      <c r="C744" s="27" t="s">
        <v>1232</v>
      </c>
      <c r="D744" s="27">
        <f>Source!BB299</f>
        <v>6.66</v>
      </c>
    </row>
    <row r="745" spans="1:28" x14ac:dyDescent="0.2">
      <c r="C745" s="27" t="s">
        <v>1233</v>
      </c>
      <c r="D745" s="27">
        <f>Source!BC299</f>
        <v>6.66</v>
      </c>
    </row>
    <row r="746" spans="1:28" x14ac:dyDescent="0.2">
      <c r="C746" s="27" t="s">
        <v>1234</v>
      </c>
      <c r="D746" s="27">
        <f>Source!BS299</f>
        <v>6.66</v>
      </c>
    </row>
    <row r="747" spans="1:28" x14ac:dyDescent="0.2">
      <c r="C747" s="11" t="s">
        <v>1235</v>
      </c>
      <c r="D747" s="38"/>
      <c r="E747" s="38"/>
      <c r="F747" s="38">
        <f>Source!BZ299</f>
        <v>95</v>
      </c>
      <c r="G747" s="62">
        <f>(Source!AF299+Source!AE299)*Source!FX299/100</f>
        <v>327.25600000000003</v>
      </c>
      <c r="H747" s="63">
        <f>Source!X299</f>
        <v>3269.29</v>
      </c>
    </row>
    <row r="748" spans="1:28" x14ac:dyDescent="0.2">
      <c r="C748" s="11" t="s">
        <v>1237</v>
      </c>
      <c r="D748" s="38"/>
      <c r="E748" s="38"/>
      <c r="F748" s="38">
        <f>Source!CA299</f>
        <v>65</v>
      </c>
      <c r="G748" s="62">
        <f>(Source!AF299+Source!AE299)*Source!FY299/100</f>
        <v>223.91200000000001</v>
      </c>
      <c r="H748" s="63">
        <f>Source!Y299</f>
        <v>2236.88</v>
      </c>
    </row>
    <row r="749" spans="1:28" x14ac:dyDescent="0.2">
      <c r="C749" s="11" t="s">
        <v>1239</v>
      </c>
      <c r="D749" s="38"/>
      <c r="E749" s="38"/>
      <c r="F749" s="38"/>
      <c r="G749" s="62">
        <f>((Source!AF299+Source!AE299)*Source!FX299/100)+((Source!AF299+Source!AE299)*Source!FY299/100)+Source!AB299</f>
        <v>1038.998</v>
      </c>
      <c r="H749" s="63">
        <f>Source!O299+Source!X299+Source!Y299</f>
        <v>10379.6</v>
      </c>
    </row>
    <row r="750" spans="1:28" ht="28.5" x14ac:dyDescent="0.2">
      <c r="A750" s="51">
        <v>100</v>
      </c>
      <c r="B750" s="51" t="str">
        <f>Source!E301</f>
        <v>47</v>
      </c>
      <c r="C750" s="51" t="str">
        <f>Source!G301</f>
        <v>Розетка штепсельная утопленного типа при скрытой проводке</v>
      </c>
      <c r="D750" s="51" t="str">
        <f>Source!F301</f>
        <v>м08-03-591-09</v>
      </c>
      <c r="E750" s="34" t="str">
        <f>Source!H301</f>
        <v>100 ШТ</v>
      </c>
      <c r="F750" s="14">
        <f>Source!I301</f>
        <v>0.15</v>
      </c>
      <c r="G750" s="25">
        <f>Source!AB301</f>
        <v>369.25</v>
      </c>
      <c r="H750" s="26">
        <f>Source!O301</f>
        <v>368.89</v>
      </c>
      <c r="T750">
        <f>Source!O301+Source!X301+Source!Y301</f>
        <v>853.22</v>
      </c>
      <c r="U750">
        <f>Source!P301</f>
        <v>62.16</v>
      </c>
      <c r="V750">
        <f>Source!S301</f>
        <v>302.06</v>
      </c>
      <c r="W750">
        <f>Source!Q301</f>
        <v>4.67</v>
      </c>
      <c r="X750">
        <f>Source!R301</f>
        <v>0.64</v>
      </c>
      <c r="Y750">
        <f>Source!U301</f>
        <v>4.5720000000000001</v>
      </c>
      <c r="Z750">
        <f>Source!V301</f>
        <v>7.4999999999999997E-3</v>
      </c>
      <c r="AA750">
        <f>Source!X301</f>
        <v>287.57</v>
      </c>
      <c r="AB750">
        <f>Source!Y301</f>
        <v>196.76</v>
      </c>
    </row>
    <row r="751" spans="1:28" ht="14.25" x14ac:dyDescent="0.2">
      <c r="C751" s="27" t="str">
        <f>"Объем: "&amp;Source!I301&amp;"=15/"&amp;"100"</f>
        <v>Объем: 0,15=15/100</v>
      </c>
      <c r="F751" s="14"/>
      <c r="G751" s="14"/>
      <c r="H751" s="14"/>
    </row>
    <row r="752" spans="1:28" x14ac:dyDescent="0.2">
      <c r="C752" s="27" t="s">
        <v>1231</v>
      </c>
      <c r="D752" s="27">
        <f>Source!BA301</f>
        <v>6.66</v>
      </c>
    </row>
    <row r="753" spans="1:28" x14ac:dyDescent="0.2">
      <c r="C753" s="27" t="s">
        <v>1232</v>
      </c>
      <c r="D753" s="27">
        <f>Source!BB301</f>
        <v>6.66</v>
      </c>
    </row>
    <row r="754" spans="1:28" x14ac:dyDescent="0.2">
      <c r="C754" s="27" t="s">
        <v>1233</v>
      </c>
      <c r="D754" s="27">
        <f>Source!BC301</f>
        <v>6.66</v>
      </c>
    </row>
    <row r="755" spans="1:28" x14ac:dyDescent="0.2">
      <c r="C755" s="27" t="s">
        <v>1234</v>
      </c>
      <c r="D755" s="27">
        <f>Source!BS301</f>
        <v>6.66</v>
      </c>
    </row>
    <row r="756" spans="1:28" x14ac:dyDescent="0.2">
      <c r="C756" s="11" t="s">
        <v>1235</v>
      </c>
      <c r="D756" s="38"/>
      <c r="E756" s="38"/>
      <c r="F756" s="38">
        <f>Source!BZ301</f>
        <v>95</v>
      </c>
      <c r="G756" s="62">
        <f>(Source!AF301+Source!AE301)*Source!FX301/100</f>
        <v>287.85000000000002</v>
      </c>
      <c r="H756" s="63">
        <f>Source!X301</f>
        <v>287.57</v>
      </c>
    </row>
    <row r="757" spans="1:28" x14ac:dyDescent="0.2">
      <c r="C757" s="11" t="s">
        <v>1237</v>
      </c>
      <c r="D757" s="38"/>
      <c r="E757" s="38"/>
      <c r="F757" s="38">
        <f>Source!CA301</f>
        <v>65</v>
      </c>
      <c r="G757" s="62">
        <f>(Source!AF301+Source!AE301)*Source!FY301/100</f>
        <v>196.95</v>
      </c>
      <c r="H757" s="63">
        <f>Source!Y301</f>
        <v>196.76</v>
      </c>
    </row>
    <row r="758" spans="1:28" x14ac:dyDescent="0.2">
      <c r="C758" s="11" t="s">
        <v>1239</v>
      </c>
      <c r="D758" s="38"/>
      <c r="E758" s="38"/>
      <c r="F758" s="38"/>
      <c r="G758" s="62">
        <f>((Source!AF301+Source!AE301)*Source!FX301/100)+((Source!AF301+Source!AE301)*Source!FY301/100)+Source!AB301</f>
        <v>854.05</v>
      </c>
      <c r="H758" s="63">
        <f>Source!O301+Source!X301+Source!Y301</f>
        <v>853.22</v>
      </c>
    </row>
    <row r="759" spans="1:28" ht="28.5" x14ac:dyDescent="0.2">
      <c r="A759" s="51">
        <v>101</v>
      </c>
      <c r="B759" s="51" t="str">
        <f>Source!E303</f>
        <v>47,1</v>
      </c>
      <c r="C759" s="51" t="str">
        <f>Source!G303</f>
        <v>Розетка для скрытой проводки с заземляющими контактами</v>
      </c>
      <c r="D759" s="51" t="str">
        <f>Source!F303</f>
        <v>20.4.03.06-0002</v>
      </c>
      <c r="E759" s="34" t="str">
        <f>Source!H303</f>
        <v>100 шт.</v>
      </c>
      <c r="F759" s="14">
        <f>Source!I303</f>
        <v>0.15</v>
      </c>
      <c r="G759" s="25">
        <f>Source!AB303</f>
        <v>930</v>
      </c>
      <c r="H759" s="26">
        <f>Source!O303</f>
        <v>929.07</v>
      </c>
      <c r="T759">
        <f>Source!O303+Source!X303+Source!Y303</f>
        <v>929.07</v>
      </c>
      <c r="U759">
        <f>Source!P303</f>
        <v>929.07</v>
      </c>
      <c r="V759">
        <f>Source!S303</f>
        <v>0</v>
      </c>
      <c r="W759">
        <f>Source!Q303</f>
        <v>0</v>
      </c>
      <c r="X759">
        <f>Source!R303</f>
        <v>0</v>
      </c>
      <c r="Y759">
        <f>Source!U303</f>
        <v>0</v>
      </c>
      <c r="Z759">
        <f>Source!V303</f>
        <v>0</v>
      </c>
      <c r="AA759">
        <f>Source!X303</f>
        <v>0</v>
      </c>
      <c r="AB759">
        <f>Source!Y303</f>
        <v>0</v>
      </c>
    </row>
    <row r="760" spans="1:28" ht="14.25" x14ac:dyDescent="0.2">
      <c r="C760" s="27" t="s">
        <v>1233</v>
      </c>
      <c r="D760" s="27">
        <f>Source!BC303</f>
        <v>6.66</v>
      </c>
      <c r="F760" s="14"/>
      <c r="G760" s="14"/>
      <c r="H760" s="14"/>
    </row>
    <row r="761" spans="1:28" ht="28.5" x14ac:dyDescent="0.2">
      <c r="A761" s="51">
        <v>102</v>
      </c>
      <c r="B761" s="51" t="str">
        <f>Source!E305</f>
        <v>48</v>
      </c>
      <c r="C761" s="51" t="str">
        <f>Source!G305</f>
        <v>Розетка штепсельная неутопленного типа при открытой проводке</v>
      </c>
      <c r="D761" s="51" t="str">
        <f>Source!F305</f>
        <v>м08-03-591-08</v>
      </c>
      <c r="E761" s="34" t="str">
        <f>Source!H305</f>
        <v>100 ШТ</v>
      </c>
      <c r="F761" s="14">
        <f>Source!I305</f>
        <v>0.17</v>
      </c>
      <c r="G761" s="25">
        <f>Source!AB305</f>
        <v>453.93</v>
      </c>
      <c r="H761" s="26">
        <f>Source!O305</f>
        <v>513.94000000000005</v>
      </c>
      <c r="T761">
        <f>Source!O305+Source!X305+Source!Y305</f>
        <v>1136.1500000000001</v>
      </c>
      <c r="U761">
        <f>Source!P305</f>
        <v>120.49</v>
      </c>
      <c r="V761">
        <f>Source!S305</f>
        <v>388.16</v>
      </c>
      <c r="W761">
        <f>Source!Q305</f>
        <v>5.29</v>
      </c>
      <c r="X761">
        <f>Source!R305</f>
        <v>0.72</v>
      </c>
      <c r="Y761">
        <f>Source!U305</f>
        <v>5.8752000000000004</v>
      </c>
      <c r="Z761">
        <f>Source!V305</f>
        <v>8.5000000000000006E-3</v>
      </c>
      <c r="AA761">
        <f>Source!X305</f>
        <v>369.44</v>
      </c>
      <c r="AB761">
        <f>Source!Y305</f>
        <v>252.77</v>
      </c>
    </row>
    <row r="762" spans="1:28" ht="14.25" x14ac:dyDescent="0.2">
      <c r="C762" s="27" t="str">
        <f>"Объем: "&amp;Source!I305&amp;"=17/"&amp;"100"</f>
        <v>Объем: 0,17=17/100</v>
      </c>
      <c r="F762" s="14"/>
      <c r="G762" s="14"/>
      <c r="H762" s="14"/>
    </row>
    <row r="763" spans="1:28" x14ac:dyDescent="0.2">
      <c r="C763" s="27" t="s">
        <v>1231</v>
      </c>
      <c r="D763" s="27">
        <f>Source!BA305</f>
        <v>6.66</v>
      </c>
    </row>
    <row r="764" spans="1:28" x14ac:dyDescent="0.2">
      <c r="C764" s="27" t="s">
        <v>1232</v>
      </c>
      <c r="D764" s="27">
        <f>Source!BB305</f>
        <v>6.66</v>
      </c>
    </row>
    <row r="765" spans="1:28" x14ac:dyDescent="0.2">
      <c r="C765" s="27" t="s">
        <v>1233</v>
      </c>
      <c r="D765" s="27">
        <f>Source!BC305</f>
        <v>6.66</v>
      </c>
    </row>
    <row r="766" spans="1:28" x14ac:dyDescent="0.2">
      <c r="C766" s="27" t="s">
        <v>1234</v>
      </c>
      <c r="D766" s="27">
        <f>Source!BS305</f>
        <v>6.66</v>
      </c>
    </row>
    <row r="767" spans="1:28" x14ac:dyDescent="0.2">
      <c r="C767" s="11" t="s">
        <v>1235</v>
      </c>
      <c r="D767" s="38"/>
      <c r="E767" s="38"/>
      <c r="F767" s="38">
        <f>Source!BZ305</f>
        <v>95</v>
      </c>
      <c r="G767" s="62">
        <f>(Source!AF305+Source!AE305)*Source!FX305/100</f>
        <v>326.30599999999993</v>
      </c>
      <c r="H767" s="63">
        <f>Source!X305</f>
        <v>369.44</v>
      </c>
    </row>
    <row r="768" spans="1:28" x14ac:dyDescent="0.2">
      <c r="C768" s="11" t="s">
        <v>1237</v>
      </c>
      <c r="D768" s="38"/>
      <c r="E768" s="38"/>
      <c r="F768" s="38">
        <f>Source!CA305</f>
        <v>65</v>
      </c>
      <c r="G768" s="62">
        <f>(Source!AF305+Source!AE305)*Source!FY305/100</f>
        <v>223.26199999999997</v>
      </c>
      <c r="H768" s="63">
        <f>Source!Y305</f>
        <v>252.77</v>
      </c>
    </row>
    <row r="769" spans="1:28" x14ac:dyDescent="0.2">
      <c r="C769" s="11" t="s">
        <v>1239</v>
      </c>
      <c r="D769" s="38"/>
      <c r="E769" s="38"/>
      <c r="F769" s="38"/>
      <c r="G769" s="62">
        <f>((Source!AF305+Source!AE305)*Source!FX305/100)+((Source!AF305+Source!AE305)*Source!FY305/100)+Source!AB305</f>
        <v>1003.4979999999998</v>
      </c>
      <c r="H769" s="63">
        <f>Source!O305+Source!X305+Source!Y305</f>
        <v>1136.1500000000001</v>
      </c>
    </row>
    <row r="770" spans="1:28" ht="28.5" x14ac:dyDescent="0.2">
      <c r="A770" s="51">
        <v>103</v>
      </c>
      <c r="B770" s="51" t="str">
        <f>Source!E307</f>
        <v>48,1</v>
      </c>
      <c r="C770" s="51" t="str">
        <f>Source!G307</f>
        <v>Розетка штепсельная для открытой проводки</v>
      </c>
      <c r="D770" s="51" t="str">
        <f>Source!F307</f>
        <v>20.4.03.05-0008</v>
      </c>
      <c r="E770" s="34" t="str">
        <f>Source!H307</f>
        <v>100 шт.</v>
      </c>
      <c r="F770" s="14">
        <f>Source!I307</f>
        <v>0.17</v>
      </c>
      <c r="G770" s="25">
        <f>Source!AB307</f>
        <v>2008</v>
      </c>
      <c r="H770" s="26">
        <f>Source!O307</f>
        <v>2273.46</v>
      </c>
      <c r="T770">
        <f>Source!O307+Source!X307+Source!Y307</f>
        <v>2273.46</v>
      </c>
      <c r="U770">
        <f>Source!P307</f>
        <v>2273.46</v>
      </c>
      <c r="V770">
        <f>Source!S307</f>
        <v>0</v>
      </c>
      <c r="W770">
        <f>Source!Q307</f>
        <v>0</v>
      </c>
      <c r="X770">
        <f>Source!R307</f>
        <v>0</v>
      </c>
      <c r="Y770">
        <f>Source!U307</f>
        <v>0</v>
      </c>
      <c r="Z770">
        <f>Source!V307</f>
        <v>0</v>
      </c>
      <c r="AA770">
        <f>Source!X307</f>
        <v>0</v>
      </c>
      <c r="AB770">
        <f>Source!Y307</f>
        <v>0</v>
      </c>
    </row>
    <row r="771" spans="1:28" ht="14.25" x14ac:dyDescent="0.2">
      <c r="C771" s="27" t="s">
        <v>1233</v>
      </c>
      <c r="D771" s="27">
        <f>Source!BC307</f>
        <v>6.66</v>
      </c>
      <c r="F771" s="14"/>
      <c r="G771" s="14"/>
      <c r="H771" s="14"/>
    </row>
    <row r="772" spans="1:28" ht="42.75" x14ac:dyDescent="0.2">
      <c r="A772" s="51">
        <v>104</v>
      </c>
      <c r="B772" s="51" t="str">
        <f>Source!E309</f>
        <v>49</v>
      </c>
      <c r="C772" s="51" t="str">
        <f>Source!G309</f>
        <v>Выключатель двухклавишный утопленного типа при скрытой проводке</v>
      </c>
      <c r="D772" s="51" t="str">
        <f>Source!F309</f>
        <v>м08-03-591-05</v>
      </c>
      <c r="E772" s="34" t="str">
        <f>Source!H309</f>
        <v>100 ШТ</v>
      </c>
      <c r="F772" s="14">
        <f>Source!I309</f>
        <v>0.03</v>
      </c>
      <c r="G772" s="25">
        <f>Source!AB309</f>
        <v>300.02</v>
      </c>
      <c r="H772" s="26">
        <f>Source!O309</f>
        <v>59.94</v>
      </c>
      <c r="T772">
        <f>Source!O309+Source!X309+Source!Y309</f>
        <v>143.36000000000001</v>
      </c>
      <c r="U772">
        <f>Source!P309</f>
        <v>7</v>
      </c>
      <c r="V772">
        <f>Source!S309</f>
        <v>52.01</v>
      </c>
      <c r="W772">
        <f>Source!Q309</f>
        <v>0.93</v>
      </c>
      <c r="X772">
        <f>Source!R309</f>
        <v>0.13</v>
      </c>
      <c r="Y772">
        <f>Source!U309</f>
        <v>0.7871999999999999</v>
      </c>
      <c r="Z772">
        <f>Source!V309</f>
        <v>1.5E-3</v>
      </c>
      <c r="AA772">
        <f>Source!X309</f>
        <v>49.53</v>
      </c>
      <c r="AB772">
        <f>Source!Y309</f>
        <v>33.89</v>
      </c>
    </row>
    <row r="773" spans="1:28" ht="14.25" x14ac:dyDescent="0.2">
      <c r="C773" s="27" t="str">
        <f>"Объем: "&amp;Source!I309&amp;"=3/"&amp;"100"</f>
        <v>Объем: 0,03=3/100</v>
      </c>
      <c r="F773" s="14"/>
      <c r="G773" s="14"/>
      <c r="H773" s="14"/>
    </row>
    <row r="774" spans="1:28" x14ac:dyDescent="0.2">
      <c r="C774" s="27" t="s">
        <v>1231</v>
      </c>
      <c r="D774" s="27">
        <f>Source!BA309</f>
        <v>6.66</v>
      </c>
    </row>
    <row r="775" spans="1:28" x14ac:dyDescent="0.2">
      <c r="C775" s="27" t="s">
        <v>1232</v>
      </c>
      <c r="D775" s="27">
        <f>Source!BB309</f>
        <v>6.66</v>
      </c>
    </row>
    <row r="776" spans="1:28" x14ac:dyDescent="0.2">
      <c r="C776" s="27" t="s">
        <v>1233</v>
      </c>
      <c r="D776" s="27">
        <f>Source!BC309</f>
        <v>6.66</v>
      </c>
    </row>
    <row r="777" spans="1:28" x14ac:dyDescent="0.2">
      <c r="C777" s="27" t="s">
        <v>1234</v>
      </c>
      <c r="D777" s="27">
        <f>Source!BS309</f>
        <v>6.66</v>
      </c>
    </row>
    <row r="778" spans="1:28" x14ac:dyDescent="0.2">
      <c r="C778" s="11" t="s">
        <v>1235</v>
      </c>
      <c r="D778" s="38"/>
      <c r="E778" s="38"/>
      <c r="F778" s="38">
        <f>Source!BZ309</f>
        <v>95</v>
      </c>
      <c r="G778" s="62">
        <f>(Source!AF309+Source!AE309)*Source!FX309/100</f>
        <v>247.893</v>
      </c>
      <c r="H778" s="63">
        <f>Source!X309</f>
        <v>49.53</v>
      </c>
    </row>
    <row r="779" spans="1:28" x14ac:dyDescent="0.2">
      <c r="C779" s="11" t="s">
        <v>1237</v>
      </c>
      <c r="D779" s="38"/>
      <c r="E779" s="38"/>
      <c r="F779" s="38">
        <f>Source!CA309</f>
        <v>65</v>
      </c>
      <c r="G779" s="62">
        <f>(Source!AF309+Source!AE309)*Source!FY309/100</f>
        <v>169.61099999999999</v>
      </c>
      <c r="H779" s="63">
        <f>Source!Y309</f>
        <v>33.89</v>
      </c>
    </row>
    <row r="780" spans="1:28" x14ac:dyDescent="0.2">
      <c r="C780" s="11" t="s">
        <v>1239</v>
      </c>
      <c r="D780" s="38"/>
      <c r="E780" s="38"/>
      <c r="F780" s="38"/>
      <c r="G780" s="62">
        <f>((Source!AF309+Source!AE309)*Source!FX309/100)+((Source!AF309+Source!AE309)*Source!FY309/100)+Source!AB309</f>
        <v>717.524</v>
      </c>
      <c r="H780" s="63">
        <f>Source!O309+Source!X309+Source!Y309</f>
        <v>143.36000000000001</v>
      </c>
    </row>
    <row r="781" spans="1:28" ht="28.5" x14ac:dyDescent="0.2">
      <c r="A781" s="51">
        <v>105</v>
      </c>
      <c r="B781" s="51" t="str">
        <f>Source!E311</f>
        <v>49,1</v>
      </c>
      <c r="C781" s="51" t="str">
        <f>Source!G311</f>
        <v>Выключатель двухклавишный для открытой проводки</v>
      </c>
      <c r="D781" s="51" t="str">
        <f>Source!F311</f>
        <v>20.4.01.01-0011</v>
      </c>
      <c r="E781" s="34" t="str">
        <f>Source!H311</f>
        <v>10 шт.</v>
      </c>
      <c r="F781" s="14">
        <f>Source!I311</f>
        <v>0.3</v>
      </c>
      <c r="G781" s="25">
        <f>Source!AB311</f>
        <v>85.6</v>
      </c>
      <c r="H781" s="26">
        <f>Source!O311</f>
        <v>171.03</v>
      </c>
      <c r="T781">
        <f>Source!O311+Source!X311+Source!Y311</f>
        <v>171.03</v>
      </c>
      <c r="U781">
        <f>Source!P311</f>
        <v>171.03</v>
      </c>
      <c r="V781">
        <f>Source!S311</f>
        <v>0</v>
      </c>
      <c r="W781">
        <f>Source!Q311</f>
        <v>0</v>
      </c>
      <c r="X781">
        <f>Source!R311</f>
        <v>0</v>
      </c>
      <c r="Y781">
        <f>Source!U311</f>
        <v>0</v>
      </c>
      <c r="Z781">
        <f>Source!V311</f>
        <v>0</v>
      </c>
      <c r="AA781">
        <f>Source!X311</f>
        <v>0</v>
      </c>
      <c r="AB781">
        <f>Source!Y311</f>
        <v>0</v>
      </c>
    </row>
    <row r="782" spans="1:28" ht="14.25" x14ac:dyDescent="0.2">
      <c r="C782" s="27" t="s">
        <v>1233</v>
      </c>
      <c r="D782" s="27">
        <f>Source!BC311</f>
        <v>6.66</v>
      </c>
      <c r="F782" s="14"/>
      <c r="G782" s="14"/>
      <c r="H782" s="14"/>
    </row>
    <row r="783" spans="1:28" ht="42.75" x14ac:dyDescent="0.2">
      <c r="A783" s="51">
        <v>106</v>
      </c>
      <c r="B783" s="51" t="str">
        <f>Source!E313</f>
        <v>50</v>
      </c>
      <c r="C783" s="51" t="str">
        <f>Source!G313</f>
        <v>Светильник в подвесных потолках, устанавливаемый на профиле, количество ламп в светильнике до 4</v>
      </c>
      <c r="D783" s="51" t="str">
        <f>Source!F313</f>
        <v>м08-03-594-14</v>
      </c>
      <c r="E783" s="34" t="str">
        <f>Source!H313</f>
        <v>100 ШТ</v>
      </c>
      <c r="F783" s="14">
        <f>Source!I313</f>
        <v>0.21</v>
      </c>
      <c r="G783" s="25">
        <f>Source!AB313</f>
        <v>3323.23</v>
      </c>
      <c r="H783" s="26">
        <f>Source!O313</f>
        <v>4647.87</v>
      </c>
      <c r="T783">
        <f>Source!O313+Source!X313+Source!Y313</f>
        <v>9445.11</v>
      </c>
      <c r="U783">
        <f>Source!P313</f>
        <v>1425.41</v>
      </c>
      <c r="V783">
        <f>Source!S313</f>
        <v>2963.51</v>
      </c>
      <c r="W783">
        <f>Source!Q313</f>
        <v>258.95</v>
      </c>
      <c r="X783">
        <f>Source!R313</f>
        <v>34.76</v>
      </c>
      <c r="Y783">
        <f>Source!U313</f>
        <v>44.855999999999995</v>
      </c>
      <c r="Z783">
        <f>Source!V313</f>
        <v>0.4158</v>
      </c>
      <c r="AA783">
        <f>Source!X313</f>
        <v>2848.36</v>
      </c>
      <c r="AB783">
        <f>Source!Y313</f>
        <v>1948.88</v>
      </c>
    </row>
    <row r="784" spans="1:28" ht="14.25" x14ac:dyDescent="0.2">
      <c r="C784" s="27" t="str">
        <f>"Объем: "&amp;Source!I313&amp;"=21/"&amp;"100"</f>
        <v>Объем: 0,21=21/100</v>
      </c>
      <c r="F784" s="14"/>
      <c r="G784" s="14"/>
      <c r="H784" s="14"/>
    </row>
    <row r="785" spans="1:28" x14ac:dyDescent="0.2">
      <c r="C785" s="27" t="s">
        <v>1231</v>
      </c>
      <c r="D785" s="27">
        <f>Source!BA313</f>
        <v>6.66</v>
      </c>
    </row>
    <row r="786" spans="1:28" x14ac:dyDescent="0.2">
      <c r="C786" s="27" t="s">
        <v>1232</v>
      </c>
      <c r="D786" s="27">
        <f>Source!BB313</f>
        <v>6.66</v>
      </c>
    </row>
    <row r="787" spans="1:28" x14ac:dyDescent="0.2">
      <c r="C787" s="27" t="s">
        <v>1233</v>
      </c>
      <c r="D787" s="27">
        <f>Source!BC313</f>
        <v>6.66</v>
      </c>
    </row>
    <row r="788" spans="1:28" x14ac:dyDescent="0.2">
      <c r="C788" s="27" t="s">
        <v>1234</v>
      </c>
      <c r="D788" s="27">
        <f>Source!BS313</f>
        <v>6.66</v>
      </c>
    </row>
    <row r="789" spans="1:28" x14ac:dyDescent="0.2">
      <c r="C789" s="11" t="s">
        <v>1235</v>
      </c>
      <c r="D789" s="38"/>
      <c r="E789" s="38"/>
      <c r="F789" s="38">
        <f>Source!BZ313</f>
        <v>95</v>
      </c>
      <c r="G789" s="62">
        <f>(Source!AF313+Source!AE313)*Source!FX313/100</f>
        <v>2036.5719999999999</v>
      </c>
      <c r="H789" s="63">
        <f>Source!X313</f>
        <v>2848.36</v>
      </c>
    </row>
    <row r="790" spans="1:28" x14ac:dyDescent="0.2">
      <c r="C790" s="11" t="s">
        <v>1237</v>
      </c>
      <c r="D790" s="38"/>
      <c r="E790" s="38"/>
      <c r="F790" s="38">
        <f>Source!CA313</f>
        <v>65</v>
      </c>
      <c r="G790" s="62">
        <f>(Source!AF313+Source!AE313)*Source!FY313/100</f>
        <v>1393.444</v>
      </c>
      <c r="H790" s="63">
        <f>Source!Y313</f>
        <v>1948.88</v>
      </c>
    </row>
    <row r="791" spans="1:28" x14ac:dyDescent="0.2">
      <c r="C791" s="11" t="s">
        <v>1239</v>
      </c>
      <c r="D791" s="38"/>
      <c r="E791" s="38"/>
      <c r="F791" s="38"/>
      <c r="G791" s="62">
        <f>((Source!AF313+Source!AE313)*Source!FX313/100)+((Source!AF313+Source!AE313)*Source!FY313/100)+Source!AB313</f>
        <v>6753.2459999999992</v>
      </c>
      <c r="H791" s="63">
        <f>Source!O313+Source!X313+Source!Y313</f>
        <v>9445.11</v>
      </c>
    </row>
    <row r="792" spans="1:28" ht="28.5" x14ac:dyDescent="0.2">
      <c r="A792" s="51">
        <v>107</v>
      </c>
      <c r="B792" s="51" t="str">
        <f>Source!E315</f>
        <v>50,1</v>
      </c>
      <c r="C792" s="51" t="str">
        <f>Source!G315</f>
        <v>Светильники ЕПК -600-41-IP40 светодиодные (прим)</v>
      </c>
      <c r="D792" s="51" t="str">
        <f>Source!F315</f>
        <v>20.3.03.04-0221</v>
      </c>
      <c r="E792" s="34" t="str">
        <f>Source!H315</f>
        <v>шт.</v>
      </c>
      <c r="F792" s="14">
        <f>Source!I315</f>
        <v>21</v>
      </c>
      <c r="G792" s="25">
        <f>Source!AB315</f>
        <v>314.14</v>
      </c>
      <c r="H792" s="26">
        <f>Source!O315</f>
        <v>43935.62</v>
      </c>
      <c r="T792">
        <f>Source!O315+Source!X315+Source!Y315</f>
        <v>43935.62</v>
      </c>
      <c r="U792">
        <f>Source!P315</f>
        <v>43935.62</v>
      </c>
      <c r="V792">
        <f>Source!S315</f>
        <v>0</v>
      </c>
      <c r="W792">
        <f>Source!Q315</f>
        <v>0</v>
      </c>
      <c r="X792">
        <f>Source!R315</f>
        <v>0</v>
      </c>
      <c r="Y792">
        <f>Source!U315</f>
        <v>0</v>
      </c>
      <c r="Z792">
        <f>Source!V315</f>
        <v>0</v>
      </c>
      <c r="AA792">
        <f>Source!X315</f>
        <v>0</v>
      </c>
      <c r="AB792">
        <f>Source!Y315</f>
        <v>0</v>
      </c>
    </row>
    <row r="793" spans="1:28" ht="14.25" x14ac:dyDescent="0.2">
      <c r="C793" s="27" t="s">
        <v>1233</v>
      </c>
      <c r="D793" s="27">
        <f>Source!BC315</f>
        <v>6.66</v>
      </c>
      <c r="F793" s="14"/>
      <c r="G793" s="14"/>
      <c r="H793" s="14"/>
    </row>
    <row r="794" spans="1:28" ht="28.5" x14ac:dyDescent="0.2">
      <c r="A794" s="51">
        <v>108</v>
      </c>
      <c r="B794" s="51" t="str">
        <f>Source!E317</f>
        <v>51</v>
      </c>
      <c r="C794" s="51" t="str">
        <f>Source!G317</f>
        <v>Прокладка труб гофрированных ПВХ для защиты проводов и кабелей</v>
      </c>
      <c r="D794" s="51" t="str">
        <f>Source!F317</f>
        <v>м08-10-010-01</v>
      </c>
      <c r="E794" s="34" t="str">
        <f>Source!H317</f>
        <v>100 м</v>
      </c>
      <c r="F794" s="14">
        <f>Source!I317</f>
        <v>1.365</v>
      </c>
      <c r="G794" s="25">
        <f>Source!AB317</f>
        <v>156.33000000000001</v>
      </c>
      <c r="H794" s="26">
        <f>Source!O317</f>
        <v>1421.18</v>
      </c>
      <c r="T794">
        <f>Source!O317+Source!X317+Source!Y317</f>
        <v>3450.84</v>
      </c>
      <c r="U794">
        <f>Source!P317</f>
        <v>152.63999999999999</v>
      </c>
      <c r="V794">
        <f>Source!S317</f>
        <v>1268.54</v>
      </c>
      <c r="W794">
        <f>Source!Q317</f>
        <v>0</v>
      </c>
      <c r="X794">
        <f>Source!R317</f>
        <v>0</v>
      </c>
      <c r="Y794">
        <f>Source!U317</f>
        <v>20.747999999999998</v>
      </c>
      <c r="Z794">
        <f>Source!V317</f>
        <v>0</v>
      </c>
      <c r="AA794">
        <f>Source!X317</f>
        <v>1205.1099999999999</v>
      </c>
      <c r="AB794">
        <f>Source!Y317</f>
        <v>824.55</v>
      </c>
    </row>
    <row r="795" spans="1:28" ht="14.25" x14ac:dyDescent="0.2">
      <c r="C795" s="27" t="str">
        <f>"Объем: "&amp;Source!I317&amp;"=136,5/"&amp;"100"</f>
        <v>Объем: 1,365=136,5/100</v>
      </c>
      <c r="F795" s="14"/>
      <c r="G795" s="14"/>
      <c r="H795" s="14"/>
    </row>
    <row r="796" spans="1:28" x14ac:dyDescent="0.2">
      <c r="C796" s="27" t="s">
        <v>1231</v>
      </c>
      <c r="D796" s="27">
        <f>Source!BA317</f>
        <v>6.66</v>
      </c>
    </row>
    <row r="797" spans="1:28" x14ac:dyDescent="0.2">
      <c r="C797" s="27" t="s">
        <v>1232</v>
      </c>
      <c r="D797" s="27">
        <f>Source!BB317</f>
        <v>6.66</v>
      </c>
    </row>
    <row r="798" spans="1:28" x14ac:dyDescent="0.2">
      <c r="C798" s="27" t="s">
        <v>1233</v>
      </c>
      <c r="D798" s="27">
        <f>Source!BC317</f>
        <v>6.66</v>
      </c>
    </row>
    <row r="799" spans="1:28" x14ac:dyDescent="0.2">
      <c r="C799" s="27" t="s">
        <v>1234</v>
      </c>
      <c r="D799" s="27">
        <f>Source!BS317</f>
        <v>6.66</v>
      </c>
    </row>
    <row r="800" spans="1:28" x14ac:dyDescent="0.2">
      <c r="C800" s="11" t="s">
        <v>1235</v>
      </c>
      <c r="D800" s="38"/>
      <c r="E800" s="38"/>
      <c r="F800" s="38">
        <f>Source!BZ317</f>
        <v>95</v>
      </c>
      <c r="G800" s="62">
        <f>(Source!AF317+Source!AE317)*Source!FX317/100</f>
        <v>132.56299999999999</v>
      </c>
      <c r="H800" s="63">
        <f>Source!X317</f>
        <v>1205.1099999999999</v>
      </c>
    </row>
    <row r="801" spans="1:28" x14ac:dyDescent="0.2">
      <c r="C801" s="11" t="s">
        <v>1237</v>
      </c>
      <c r="D801" s="38"/>
      <c r="E801" s="38"/>
      <c r="F801" s="38">
        <f>Source!CA317</f>
        <v>65</v>
      </c>
      <c r="G801" s="62">
        <f>(Source!AF317+Source!AE317)*Source!FY317/100</f>
        <v>90.701000000000008</v>
      </c>
      <c r="H801" s="63">
        <f>Source!Y317</f>
        <v>824.55</v>
      </c>
    </row>
    <row r="802" spans="1:28" x14ac:dyDescent="0.2">
      <c r="C802" s="11" t="s">
        <v>1239</v>
      </c>
      <c r="D802" s="38"/>
      <c r="E802" s="38"/>
      <c r="F802" s="38"/>
      <c r="G802" s="62">
        <f>((Source!AF317+Source!AE317)*Source!FX317/100)+((Source!AF317+Source!AE317)*Source!FY317/100)+Source!AB317</f>
        <v>379.59400000000005</v>
      </c>
      <c r="H802" s="63">
        <f>Source!O317+Source!X317+Source!Y317</f>
        <v>3450.84</v>
      </c>
    </row>
    <row r="803" spans="1:28" ht="42.75" x14ac:dyDescent="0.2">
      <c r="A803" s="51">
        <v>109</v>
      </c>
      <c r="B803" s="51" t="str">
        <f>Source!E319</f>
        <v>51,1</v>
      </c>
      <c r="C803" s="51" t="str">
        <f>Source!G319</f>
        <v>Трубы гибкие гофрированные легкие из самозатухающего ПВХ (IP55) серии FL, с зондом, диаметром 25 мм</v>
      </c>
      <c r="D803" s="51" t="str">
        <f>Source!F319</f>
        <v>24.3.01.02-0023</v>
      </c>
      <c r="E803" s="34" t="str">
        <f>Source!H319</f>
        <v>10 м</v>
      </c>
      <c r="F803" s="14">
        <f>Source!I319</f>
        <v>13.65</v>
      </c>
      <c r="G803" s="25">
        <f>Source!AB319</f>
        <v>37.299999999999997</v>
      </c>
      <c r="H803" s="26">
        <f>Source!O319</f>
        <v>3390.91</v>
      </c>
      <c r="T803">
        <f>Source!O319+Source!X319+Source!Y319</f>
        <v>3390.91</v>
      </c>
      <c r="U803">
        <f>Source!P319</f>
        <v>3390.91</v>
      </c>
      <c r="V803">
        <f>Source!S319</f>
        <v>0</v>
      </c>
      <c r="W803">
        <f>Source!Q319</f>
        <v>0</v>
      </c>
      <c r="X803">
        <f>Source!R319</f>
        <v>0</v>
      </c>
      <c r="Y803">
        <f>Source!U319</f>
        <v>0</v>
      </c>
      <c r="Z803">
        <f>Source!V319</f>
        <v>0</v>
      </c>
      <c r="AA803">
        <f>Source!X319</f>
        <v>0</v>
      </c>
      <c r="AB803">
        <f>Source!Y319</f>
        <v>0</v>
      </c>
    </row>
    <row r="804" spans="1:28" ht="14.25" x14ac:dyDescent="0.2">
      <c r="C804" s="27" t="s">
        <v>1233</v>
      </c>
      <c r="D804" s="27">
        <f>Source!BC319</f>
        <v>6.66</v>
      </c>
      <c r="F804" s="14"/>
      <c r="G804" s="14"/>
      <c r="H804" s="14"/>
    </row>
    <row r="805" spans="1:28" ht="71.25" x14ac:dyDescent="0.2">
      <c r="A805" s="51">
        <v>110</v>
      </c>
      <c r="B805" s="51" t="str">
        <f>Source!E321</f>
        <v>52</v>
      </c>
      <c r="C805" s="51" t="str">
        <f>Source!G321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05" s="51" t="str">
        <f>Source!F321</f>
        <v>м08-02-412-03</v>
      </c>
      <c r="E805" s="34" t="str">
        <f>Source!H321</f>
        <v>100 м</v>
      </c>
      <c r="F805" s="14">
        <f>Source!I321</f>
        <v>9.4849999999999994</v>
      </c>
      <c r="G805" s="25">
        <f>Source!AB321</f>
        <v>87.15</v>
      </c>
      <c r="H805" s="26">
        <f>Source!O321</f>
        <v>5505.28</v>
      </c>
      <c r="T805">
        <f>Source!O321+Source!X321+Source!Y321</f>
        <v>11558.5</v>
      </c>
      <c r="U805">
        <f>Source!P321</f>
        <v>1433.33</v>
      </c>
      <c r="V805">
        <f>Source!S321</f>
        <v>3735.25</v>
      </c>
      <c r="W805">
        <f>Source!Q321</f>
        <v>336.7</v>
      </c>
      <c r="X805">
        <f>Source!R321</f>
        <v>48.01</v>
      </c>
      <c r="Y805">
        <f>Source!U321</f>
        <v>59.660649999999997</v>
      </c>
      <c r="Z805">
        <f>Source!V321</f>
        <v>0.56909999999999994</v>
      </c>
      <c r="AA805">
        <f>Source!X321</f>
        <v>3594.1</v>
      </c>
      <c r="AB805">
        <f>Source!Y321</f>
        <v>2459.12</v>
      </c>
    </row>
    <row r="806" spans="1:28" ht="14.25" x14ac:dyDescent="0.2">
      <c r="C806" s="27" t="str">
        <f>"Объем: "&amp;Source!I321&amp;"=948,5/"&amp;"100"</f>
        <v>Объем: 9,485=948,5/100</v>
      </c>
      <c r="F806" s="14"/>
      <c r="G806" s="14"/>
      <c r="H806" s="14"/>
    </row>
    <row r="807" spans="1:28" x14ac:dyDescent="0.2">
      <c r="C807" s="27" t="s">
        <v>1231</v>
      </c>
      <c r="D807" s="27">
        <f>Source!BA321</f>
        <v>6.66</v>
      </c>
    </row>
    <row r="808" spans="1:28" x14ac:dyDescent="0.2">
      <c r="C808" s="27" t="s">
        <v>1232</v>
      </c>
      <c r="D808" s="27">
        <f>Source!BB321</f>
        <v>6.66</v>
      </c>
    </row>
    <row r="809" spans="1:28" x14ac:dyDescent="0.2">
      <c r="C809" s="27" t="s">
        <v>1233</v>
      </c>
      <c r="D809" s="27">
        <f>Source!BC321</f>
        <v>6.66</v>
      </c>
    </row>
    <row r="810" spans="1:28" x14ac:dyDescent="0.2">
      <c r="C810" s="27" t="s">
        <v>1234</v>
      </c>
      <c r="D810" s="27">
        <f>Source!BS321</f>
        <v>6.66</v>
      </c>
    </row>
    <row r="811" spans="1:28" x14ac:dyDescent="0.2">
      <c r="C811" s="11" t="s">
        <v>1235</v>
      </c>
      <c r="D811" s="38"/>
      <c r="E811" s="38"/>
      <c r="F811" s="38">
        <f>Source!BZ321</f>
        <v>95</v>
      </c>
      <c r="G811" s="62">
        <f>(Source!AF321+Source!AE321)*Source!FX321/100</f>
        <v>56.895499999999998</v>
      </c>
      <c r="H811" s="63">
        <f>Source!X321</f>
        <v>3594.1</v>
      </c>
    </row>
    <row r="812" spans="1:28" x14ac:dyDescent="0.2">
      <c r="C812" s="11" t="s">
        <v>1237</v>
      </c>
      <c r="D812" s="38"/>
      <c r="E812" s="38"/>
      <c r="F812" s="38">
        <f>Source!CA321</f>
        <v>65</v>
      </c>
      <c r="G812" s="62">
        <f>(Source!AF321+Source!AE321)*Source!FY321/100</f>
        <v>38.9285</v>
      </c>
      <c r="H812" s="63">
        <f>Source!Y321</f>
        <v>2459.12</v>
      </c>
    </row>
    <row r="813" spans="1:28" x14ac:dyDescent="0.2">
      <c r="C813" s="11" t="s">
        <v>1239</v>
      </c>
      <c r="D813" s="38"/>
      <c r="E813" s="38"/>
      <c r="F813" s="38"/>
      <c r="G813" s="62">
        <f>((Source!AF321+Source!AE321)*Source!FX321/100)+((Source!AF321+Source!AE321)*Source!FY321/100)+Source!AB321</f>
        <v>182.97399999999999</v>
      </c>
      <c r="H813" s="63">
        <f>Source!O321+Source!X321+Source!Y321</f>
        <v>11558.5</v>
      </c>
    </row>
    <row r="814" spans="1:28" ht="85.5" x14ac:dyDescent="0.2">
      <c r="A814" s="51">
        <v>111</v>
      </c>
      <c r="B814" s="51" t="str">
        <f>Source!E323</f>
        <v>52,1</v>
      </c>
      <c r="C814" s="51" t="str">
        <f>Source!G323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814" s="51" t="str">
        <f>Source!F323</f>
        <v>21.1.06.09-0099</v>
      </c>
      <c r="E814" s="34" t="str">
        <f>Source!H323</f>
        <v>1000 м</v>
      </c>
      <c r="F814" s="14">
        <f>Source!I323</f>
        <v>0.68</v>
      </c>
      <c r="G814" s="25">
        <f>Source!AB323</f>
        <v>3036.7</v>
      </c>
      <c r="H814" s="26">
        <f>Source!O323</f>
        <v>13752.61</v>
      </c>
      <c r="T814">
        <f>Source!O323+Source!X323+Source!Y323</f>
        <v>13752.61</v>
      </c>
      <c r="U814">
        <f>Source!P323</f>
        <v>13752.61</v>
      </c>
      <c r="V814">
        <f>Source!S323</f>
        <v>0</v>
      </c>
      <c r="W814">
        <f>Source!Q323</f>
        <v>0</v>
      </c>
      <c r="X814">
        <f>Source!R323</f>
        <v>0</v>
      </c>
      <c r="Y814">
        <f>Source!U323</f>
        <v>0</v>
      </c>
      <c r="Z814">
        <f>Source!V323</f>
        <v>0</v>
      </c>
      <c r="AA814">
        <f>Source!X323</f>
        <v>0</v>
      </c>
      <c r="AB814">
        <f>Source!Y323</f>
        <v>0</v>
      </c>
    </row>
    <row r="815" spans="1:28" ht="14.25" x14ac:dyDescent="0.2">
      <c r="C815" s="27" t="s">
        <v>1233</v>
      </c>
      <c r="D815" s="27">
        <f>Source!BC323</f>
        <v>6.66</v>
      </c>
      <c r="F815" s="14"/>
      <c r="G815" s="14"/>
      <c r="H815" s="14"/>
    </row>
    <row r="816" spans="1:28" ht="85.5" x14ac:dyDescent="0.2">
      <c r="A816" s="51">
        <v>112</v>
      </c>
      <c r="B816" s="51" t="str">
        <f>Source!E325</f>
        <v>52,2</v>
      </c>
      <c r="C816" s="51" t="str">
        <f>Source!G325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816" s="51" t="str">
        <f>Source!F325</f>
        <v>21.1.06.09-0100</v>
      </c>
      <c r="E816" s="34" t="str">
        <f>Source!H325</f>
        <v>1000 м</v>
      </c>
      <c r="F816" s="14">
        <f>Source!I325</f>
        <v>0.89</v>
      </c>
      <c r="G816" s="25">
        <f>Source!AB325</f>
        <v>4814.0200000000004</v>
      </c>
      <c r="H816" s="26">
        <f>Source!O325</f>
        <v>28534.62</v>
      </c>
      <c r="T816">
        <f>Source!O325+Source!X325+Source!Y325</f>
        <v>28534.62</v>
      </c>
      <c r="U816">
        <f>Source!P325</f>
        <v>28534.62</v>
      </c>
      <c r="V816">
        <f>Source!S325</f>
        <v>0</v>
      </c>
      <c r="W816">
        <f>Source!Q325</f>
        <v>0</v>
      </c>
      <c r="X816">
        <f>Source!R325</f>
        <v>0</v>
      </c>
      <c r="Y816">
        <f>Source!U325</f>
        <v>0</v>
      </c>
      <c r="Z816">
        <f>Source!V325</f>
        <v>0</v>
      </c>
      <c r="AA816">
        <f>Source!X325</f>
        <v>0</v>
      </c>
      <c r="AB816">
        <f>Source!Y325</f>
        <v>0</v>
      </c>
    </row>
    <row r="817" spans="1:28" ht="14.25" x14ac:dyDescent="0.2">
      <c r="C817" s="27" t="s">
        <v>1233</v>
      </c>
      <c r="D817" s="27">
        <f>Source!BC325</f>
        <v>6.66</v>
      </c>
      <c r="F817" s="14"/>
      <c r="G817" s="14"/>
      <c r="H817" s="14"/>
    </row>
    <row r="818" spans="1:28" ht="114" x14ac:dyDescent="0.2">
      <c r="A818" s="51">
        <v>113</v>
      </c>
      <c r="B818" s="51" t="str">
        <f>Source!E327</f>
        <v>52,3</v>
      </c>
      <c r="C818" s="51" t="str">
        <f>Source!G327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1х2х2,5</v>
      </c>
      <c r="D818" s="51" t="str">
        <f>Source!F327</f>
        <v>21.1.08.01-0314</v>
      </c>
      <c r="E818" s="34" t="str">
        <f>Source!H327</f>
        <v>1000 м</v>
      </c>
      <c r="F818" s="14">
        <f>Source!I327</f>
        <v>0.14499999999999999</v>
      </c>
      <c r="G818" s="25">
        <f>Source!AB327</f>
        <v>8172.36</v>
      </c>
      <c r="H818" s="26">
        <f>Source!O327</f>
        <v>7892.05</v>
      </c>
      <c r="T818">
        <f>Source!O327+Source!X327+Source!Y327</f>
        <v>7892.05</v>
      </c>
      <c r="U818">
        <f>Source!P327</f>
        <v>7892.05</v>
      </c>
      <c r="V818">
        <f>Source!S327</f>
        <v>0</v>
      </c>
      <c r="W818">
        <f>Source!Q327</f>
        <v>0</v>
      </c>
      <c r="X818">
        <f>Source!R327</f>
        <v>0</v>
      </c>
      <c r="Y818">
        <f>Source!U327</f>
        <v>0</v>
      </c>
      <c r="Z818">
        <f>Source!V327</f>
        <v>0</v>
      </c>
      <c r="AA818">
        <f>Source!X327</f>
        <v>0</v>
      </c>
      <c r="AB818">
        <f>Source!Y327</f>
        <v>0</v>
      </c>
    </row>
    <row r="819" spans="1:28" ht="14.25" x14ac:dyDescent="0.2">
      <c r="C819" s="27" t="s">
        <v>1233</v>
      </c>
      <c r="D819" s="27">
        <f>Source!BC327</f>
        <v>6.66</v>
      </c>
      <c r="F819" s="14"/>
      <c r="G819" s="14"/>
      <c r="H819" s="14"/>
    </row>
    <row r="820" spans="1:28" ht="28.5" x14ac:dyDescent="0.2">
      <c r="A820" s="51">
        <v>114</v>
      </c>
      <c r="B820" s="51" t="str">
        <f>Source!E329</f>
        <v>52,4</v>
      </c>
      <c r="C820" s="51" t="str">
        <f>Source!G329</f>
        <v>Кабель (витая пара) UTP 4x2x0,52 категория 5е</v>
      </c>
      <c r="D820" s="51" t="str">
        <f>Source!F329</f>
        <v>21.1.04.01-0004</v>
      </c>
      <c r="E820" s="34" t="str">
        <f>Source!H329</f>
        <v>1000 м</v>
      </c>
      <c r="F820" s="14">
        <f>Source!I329</f>
        <v>0.77699999999999991</v>
      </c>
      <c r="G820" s="25">
        <f>Source!AB329</f>
        <v>1150.19</v>
      </c>
      <c r="H820" s="26">
        <f>Source!O329</f>
        <v>5952.03</v>
      </c>
      <c r="T820">
        <f>Source!O329+Source!X329+Source!Y329</f>
        <v>5952.03</v>
      </c>
      <c r="U820">
        <f>Source!P329</f>
        <v>5952.03</v>
      </c>
      <c r="V820">
        <f>Source!S329</f>
        <v>0</v>
      </c>
      <c r="W820">
        <f>Source!Q329</f>
        <v>0</v>
      </c>
      <c r="X820">
        <f>Source!R329</f>
        <v>0</v>
      </c>
      <c r="Y820">
        <f>Source!U329</f>
        <v>0</v>
      </c>
      <c r="Z820">
        <f>Source!V329</f>
        <v>0</v>
      </c>
      <c r="AA820">
        <f>Source!X329</f>
        <v>0</v>
      </c>
      <c r="AB820">
        <f>Source!Y329</f>
        <v>0</v>
      </c>
    </row>
    <row r="821" spans="1:28" ht="14.25" x14ac:dyDescent="0.2">
      <c r="C821" s="27" t="s">
        <v>1233</v>
      </c>
      <c r="D821" s="27">
        <f>Source!BC329</f>
        <v>6.66</v>
      </c>
      <c r="F821" s="14"/>
      <c r="G821" s="14"/>
      <c r="H821" s="14"/>
    </row>
    <row r="822" spans="1:28" ht="28.5" x14ac:dyDescent="0.2">
      <c r="A822" s="51">
        <v>115</v>
      </c>
      <c r="B822" s="51" t="str">
        <f>Source!E331</f>
        <v>53</v>
      </c>
      <c r="C822" s="51" t="str">
        <f>Source!G331</f>
        <v>Пробивка в кирпичных стенах борозд площадью сечения до 20 см2</v>
      </c>
      <c r="D822" s="51" t="str">
        <f>Source!F331</f>
        <v>46-03-011-01</v>
      </c>
      <c r="E822" s="34" t="str">
        <f>Source!H331</f>
        <v>100 м</v>
      </c>
      <c r="F822" s="14">
        <f>Source!I331</f>
        <v>0.54</v>
      </c>
      <c r="G822" s="25">
        <f>Source!AB331</f>
        <v>287.95</v>
      </c>
      <c r="H822" s="26">
        <f>Source!O331</f>
        <v>1035.58</v>
      </c>
      <c r="T822">
        <f>Source!O331+Source!X331+Source!Y331</f>
        <v>1856.61</v>
      </c>
      <c r="U822">
        <f>Source!P331</f>
        <v>0</v>
      </c>
      <c r="V822">
        <f>Source!S331</f>
        <v>516.37</v>
      </c>
      <c r="W822">
        <f>Source!Q331</f>
        <v>519.21</v>
      </c>
      <c r="X822">
        <f>Source!R331</f>
        <v>0</v>
      </c>
      <c r="Y822">
        <f>Source!U331</f>
        <v>8.4456000000000007</v>
      </c>
      <c r="Z822">
        <f>Source!V331</f>
        <v>0</v>
      </c>
      <c r="AA822">
        <f>Source!X331</f>
        <v>511.21</v>
      </c>
      <c r="AB822">
        <f>Source!Y331</f>
        <v>309.82</v>
      </c>
    </row>
    <row r="823" spans="1:28" ht="14.25" x14ac:dyDescent="0.2">
      <c r="C823" s="27" t="str">
        <f>"Объем: "&amp;Source!I331&amp;"=54/"&amp;"100"</f>
        <v>Объем: 0,54=54/100</v>
      </c>
      <c r="F823" s="14"/>
      <c r="G823" s="14"/>
      <c r="H823" s="14"/>
    </row>
    <row r="824" spans="1:28" x14ac:dyDescent="0.2">
      <c r="C824" s="27" t="s">
        <v>1231</v>
      </c>
      <c r="D824" s="27">
        <f>Source!BA331</f>
        <v>6.66</v>
      </c>
    </row>
    <row r="825" spans="1:28" x14ac:dyDescent="0.2">
      <c r="C825" s="27" t="s">
        <v>1232</v>
      </c>
      <c r="D825" s="27">
        <f>Source!BB331</f>
        <v>6.66</v>
      </c>
    </row>
    <row r="826" spans="1:28" x14ac:dyDescent="0.2">
      <c r="C826" s="27" t="s">
        <v>1233</v>
      </c>
      <c r="D826" s="27">
        <f>Source!BC331</f>
        <v>6.66</v>
      </c>
    </row>
    <row r="827" spans="1:28" x14ac:dyDescent="0.2">
      <c r="C827" s="27" t="s">
        <v>1234</v>
      </c>
      <c r="D827" s="27">
        <f>Source!BS331</f>
        <v>6.66</v>
      </c>
    </row>
    <row r="828" spans="1:28" x14ac:dyDescent="0.2">
      <c r="C828" s="11" t="s">
        <v>1235</v>
      </c>
      <c r="D828" s="38"/>
      <c r="E828" s="38"/>
      <c r="F828" s="38">
        <f>Source!BZ331</f>
        <v>110</v>
      </c>
      <c r="G828" s="62">
        <f>(Source!AF331+Source!AE331)*Source!FX331/100</f>
        <v>142.14420000000001</v>
      </c>
      <c r="H828" s="63">
        <f>Source!X331</f>
        <v>511.21</v>
      </c>
    </row>
    <row r="829" spans="1:28" x14ac:dyDescent="0.2">
      <c r="C829" s="11" t="s">
        <v>1236</v>
      </c>
      <c r="D829" s="38"/>
      <c r="E829" s="38"/>
      <c r="F829" s="38"/>
      <c r="G829" s="38" t="str">
        <f>CONCATENATE(Source!DL331,Source!FT331, "=", Source!FX331, "%")</f>
        <v>*0,9=99%</v>
      </c>
      <c r="H829" s="38" t="str">
        <f>CONCATENATE(Source!AT331)</f>
        <v>99</v>
      </c>
    </row>
    <row r="830" spans="1:28" x14ac:dyDescent="0.2">
      <c r="C830" s="11" t="s">
        <v>1237</v>
      </c>
      <c r="D830" s="38"/>
      <c r="E830" s="38"/>
      <c r="F830" s="38">
        <f>Source!CA331</f>
        <v>70</v>
      </c>
      <c r="G830" s="62">
        <f>(Source!AF331+Source!AE331)*Source!FY331/100</f>
        <v>85.430099999999996</v>
      </c>
      <c r="H830" s="63">
        <f>Source!Y331</f>
        <v>309.82</v>
      </c>
    </row>
    <row r="831" spans="1:28" x14ac:dyDescent="0.2">
      <c r="C831" s="11" t="s">
        <v>1238</v>
      </c>
      <c r="D831" s="38"/>
      <c r="E831" s="38"/>
      <c r="F831" s="38"/>
      <c r="G831" s="38" t="str">
        <f>CONCATENATE(Source!DM331,Source!FU331, "=", Source!FY331, "%")</f>
        <v>*0,85=59,5%</v>
      </c>
      <c r="H831" s="38" t="str">
        <f>CONCATENATE(Source!AU331)</f>
        <v>60</v>
      </c>
    </row>
    <row r="832" spans="1:28" x14ac:dyDescent="0.2">
      <c r="C832" s="11" t="s">
        <v>1239</v>
      </c>
      <c r="D832" s="38"/>
      <c r="E832" s="38"/>
      <c r="F832" s="38"/>
      <c r="G832" s="62">
        <f>((Source!AF331+Source!AE331)*Source!FX331/100)+((Source!AF331+Source!AE331)*Source!FY331/100)+Source!AB331</f>
        <v>515.52430000000004</v>
      </c>
      <c r="H832" s="63">
        <f>Source!O331+Source!X331+Source!Y331</f>
        <v>1856.61</v>
      </c>
    </row>
    <row r="833" spans="1:28" ht="57" x14ac:dyDescent="0.2">
      <c r="A833" s="51">
        <v>116</v>
      </c>
      <c r="B833" s="51" t="str">
        <f>Source!E333</f>
        <v>54</v>
      </c>
      <c r="C833" s="51" t="str">
        <f>Source!G333</f>
        <v>Провод групповой в защитной оболочке или кабель трех-пятижильный под штукатурку по стенам или в бороздах</v>
      </c>
      <c r="D833" s="51" t="str">
        <f>Source!F333</f>
        <v>м08-02-403-03</v>
      </c>
      <c r="E833" s="34" t="str">
        <f>Source!H333</f>
        <v>100 м</v>
      </c>
      <c r="F833" s="14">
        <f>Source!I333</f>
        <v>0.54</v>
      </c>
      <c r="G833" s="25">
        <f>Source!AB333</f>
        <v>199.73</v>
      </c>
      <c r="H833" s="26">
        <f>Source!O333</f>
        <v>718.31</v>
      </c>
      <c r="T833">
        <f>Source!O333+Source!X333+Source!Y333</f>
        <v>1613.6699999999998</v>
      </c>
      <c r="U833">
        <f>Source!P333</f>
        <v>147.74</v>
      </c>
      <c r="V833">
        <f>Source!S333</f>
        <v>557.79999999999995</v>
      </c>
      <c r="W833">
        <f>Source!Q333</f>
        <v>12.77</v>
      </c>
      <c r="X833">
        <f>Source!R333</f>
        <v>1.8</v>
      </c>
      <c r="Y833">
        <f>Source!U333</f>
        <v>8.91</v>
      </c>
      <c r="Z833">
        <f>Source!V333</f>
        <v>2.1600000000000001E-2</v>
      </c>
      <c r="AA833">
        <f>Source!X333</f>
        <v>531.62</v>
      </c>
      <c r="AB833">
        <f>Source!Y333</f>
        <v>363.74</v>
      </c>
    </row>
    <row r="834" spans="1:28" ht="14.25" x14ac:dyDescent="0.2">
      <c r="C834" s="27" t="str">
        <f>"Объем: "&amp;Source!I333&amp;"=54/"&amp;"100"</f>
        <v>Объем: 0,54=54/100</v>
      </c>
      <c r="F834" s="14"/>
      <c r="G834" s="14"/>
      <c r="H834" s="14"/>
    </row>
    <row r="835" spans="1:28" x14ac:dyDescent="0.2">
      <c r="C835" s="27" t="s">
        <v>1231</v>
      </c>
      <c r="D835" s="27">
        <f>Source!BA333</f>
        <v>6.66</v>
      </c>
    </row>
    <row r="836" spans="1:28" x14ac:dyDescent="0.2">
      <c r="C836" s="27" t="s">
        <v>1232</v>
      </c>
      <c r="D836" s="27">
        <f>Source!BB333</f>
        <v>6.66</v>
      </c>
    </row>
    <row r="837" spans="1:28" x14ac:dyDescent="0.2">
      <c r="C837" s="27" t="s">
        <v>1233</v>
      </c>
      <c r="D837" s="27">
        <f>Source!BC333</f>
        <v>6.66</v>
      </c>
    </row>
    <row r="838" spans="1:28" x14ac:dyDescent="0.2">
      <c r="C838" s="27" t="s">
        <v>1234</v>
      </c>
      <c r="D838" s="27">
        <f>Source!BS333</f>
        <v>6.66</v>
      </c>
    </row>
    <row r="839" spans="1:28" x14ac:dyDescent="0.2">
      <c r="C839" s="11" t="s">
        <v>1235</v>
      </c>
      <c r="D839" s="38"/>
      <c r="E839" s="38"/>
      <c r="F839" s="38">
        <f>Source!BZ333</f>
        <v>95</v>
      </c>
      <c r="G839" s="62">
        <f>(Source!AF333+Source!AE333)*Source!FX333/100</f>
        <v>147.82</v>
      </c>
      <c r="H839" s="63">
        <f>Source!X333</f>
        <v>531.62</v>
      </c>
    </row>
    <row r="840" spans="1:28" x14ac:dyDescent="0.2">
      <c r="C840" s="11" t="s">
        <v>1237</v>
      </c>
      <c r="D840" s="38"/>
      <c r="E840" s="38"/>
      <c r="F840" s="38">
        <f>Source!CA333</f>
        <v>65</v>
      </c>
      <c r="G840" s="62">
        <f>(Source!AF333+Source!AE333)*Source!FY333/100</f>
        <v>101.14</v>
      </c>
      <c r="H840" s="63">
        <f>Source!Y333</f>
        <v>363.74</v>
      </c>
    </row>
    <row r="841" spans="1:28" x14ac:dyDescent="0.2">
      <c r="C841" s="11" t="s">
        <v>1239</v>
      </c>
      <c r="D841" s="38"/>
      <c r="E841" s="38"/>
      <c r="F841" s="38"/>
      <c r="G841" s="62">
        <f>((Source!AF333+Source!AE333)*Source!FX333/100)+((Source!AF333+Source!AE333)*Source!FY333/100)+Source!AB333</f>
        <v>448.68999999999994</v>
      </c>
      <c r="H841" s="63">
        <f>Source!O333+Source!X333+Source!Y333</f>
        <v>1613.6699999999998</v>
      </c>
    </row>
    <row r="842" spans="1:28" ht="85.5" x14ac:dyDescent="0.2">
      <c r="A842" s="51">
        <v>117</v>
      </c>
      <c r="B842" s="51" t="str">
        <f>Source!E335</f>
        <v>54,1</v>
      </c>
      <c r="C842" s="51" t="str">
        <f>Source!G335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842" s="51" t="str">
        <f>Source!F335</f>
        <v>21.1.06.09-0099</v>
      </c>
      <c r="E842" s="34" t="str">
        <f>Source!H335</f>
        <v>1000 м</v>
      </c>
      <c r="F842" s="14">
        <f>Source!I335</f>
        <v>8.9999999999999993E-3</v>
      </c>
      <c r="G842" s="25">
        <f>Source!AB335</f>
        <v>3036.7</v>
      </c>
      <c r="H842" s="26">
        <f>Source!O335</f>
        <v>182.02</v>
      </c>
      <c r="T842">
        <f>Source!O335+Source!X335+Source!Y335</f>
        <v>182.02</v>
      </c>
      <c r="U842">
        <f>Source!P335</f>
        <v>182.02</v>
      </c>
      <c r="V842">
        <f>Source!S335</f>
        <v>0</v>
      </c>
      <c r="W842">
        <f>Source!Q335</f>
        <v>0</v>
      </c>
      <c r="X842">
        <f>Source!R335</f>
        <v>0</v>
      </c>
      <c r="Y842">
        <f>Source!U335</f>
        <v>0</v>
      </c>
      <c r="Z842">
        <f>Source!V335</f>
        <v>0</v>
      </c>
      <c r="AA842">
        <f>Source!X335</f>
        <v>0</v>
      </c>
      <c r="AB842">
        <f>Source!Y335</f>
        <v>0</v>
      </c>
    </row>
    <row r="843" spans="1:28" ht="14.25" x14ac:dyDescent="0.2">
      <c r="C843" s="27" t="s">
        <v>1233</v>
      </c>
      <c r="D843" s="27">
        <f>Source!BC335</f>
        <v>6.66</v>
      </c>
      <c r="F843" s="14"/>
      <c r="G843" s="14"/>
      <c r="H843" s="14"/>
    </row>
    <row r="844" spans="1:28" ht="85.5" x14ac:dyDescent="0.2">
      <c r="A844" s="51">
        <v>118</v>
      </c>
      <c r="B844" s="51" t="str">
        <f>Source!E337</f>
        <v>54,2</v>
      </c>
      <c r="C844" s="51" t="str">
        <f>Source!G337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844" s="51" t="str">
        <f>Source!F337</f>
        <v>21.1.06.09-0100</v>
      </c>
      <c r="E844" s="34" t="str">
        <f>Source!H337</f>
        <v>1000 м</v>
      </c>
      <c r="F844" s="14">
        <f>Source!I337</f>
        <v>4.4999999999999998E-2</v>
      </c>
      <c r="G844" s="25">
        <f>Source!AB337</f>
        <v>4814.0200000000004</v>
      </c>
      <c r="H844" s="26">
        <f>Source!O337</f>
        <v>1442.76</v>
      </c>
      <c r="T844">
        <f>Source!O337+Source!X337+Source!Y337</f>
        <v>1442.76</v>
      </c>
      <c r="U844">
        <f>Source!P337</f>
        <v>1442.76</v>
      </c>
      <c r="V844">
        <f>Source!S337</f>
        <v>0</v>
      </c>
      <c r="W844">
        <f>Source!Q337</f>
        <v>0</v>
      </c>
      <c r="X844">
        <f>Source!R337</f>
        <v>0</v>
      </c>
      <c r="Y844">
        <f>Source!U337</f>
        <v>0</v>
      </c>
      <c r="Z844">
        <f>Source!V337</f>
        <v>0</v>
      </c>
      <c r="AA844">
        <f>Source!X337</f>
        <v>0</v>
      </c>
      <c r="AB844">
        <f>Source!Y337</f>
        <v>0</v>
      </c>
    </row>
    <row r="845" spans="1:28" ht="14.25" x14ac:dyDescent="0.2">
      <c r="C845" s="27" t="s">
        <v>1233</v>
      </c>
      <c r="D845" s="27">
        <f>Source!BC337</f>
        <v>6.66</v>
      </c>
      <c r="F845" s="14"/>
      <c r="G845" s="14"/>
      <c r="H845" s="14"/>
    </row>
    <row r="846" spans="1:28" ht="42.75" x14ac:dyDescent="0.2">
      <c r="A846" s="51">
        <v>119</v>
      </c>
      <c r="B846" s="51" t="str">
        <f>Source!E339</f>
        <v>55</v>
      </c>
      <c r="C846" s="51" t="str">
        <f>Source!G339</f>
        <v>Труба стальная по установленным конструкциям, в готовых бороздах, по основанию пола, диаметр до 25 мм</v>
      </c>
      <c r="D846" s="51" t="str">
        <f>Source!F339</f>
        <v>м08-02-407-06</v>
      </c>
      <c r="E846" s="34" t="str">
        <f>Source!H339</f>
        <v>100 м</v>
      </c>
      <c r="F846" s="14">
        <f>Source!I339</f>
        <v>0.52</v>
      </c>
      <c r="G846" s="25">
        <f>Source!AB339</f>
        <v>347.26</v>
      </c>
      <c r="H846" s="26">
        <f>Source!O339</f>
        <v>1202.6300000000001</v>
      </c>
      <c r="T846">
        <f>Source!O339+Source!X339+Source!Y339</f>
        <v>2047.21</v>
      </c>
      <c r="U846">
        <f>Source!P339</f>
        <v>378.56</v>
      </c>
      <c r="V846">
        <f>Source!S339</f>
        <v>494.82</v>
      </c>
      <c r="W846">
        <f>Source!Q339</f>
        <v>329.25</v>
      </c>
      <c r="X846">
        <f>Source!R339</f>
        <v>33.04</v>
      </c>
      <c r="Y846">
        <f>Source!U339</f>
        <v>7.9039999999999999</v>
      </c>
      <c r="Z846">
        <f>Source!V339</f>
        <v>0.3952</v>
      </c>
      <c r="AA846">
        <f>Source!X339</f>
        <v>501.47</v>
      </c>
      <c r="AB846">
        <f>Source!Y339</f>
        <v>343.11</v>
      </c>
    </row>
    <row r="847" spans="1:28" ht="14.25" x14ac:dyDescent="0.2">
      <c r="C847" s="27" t="str">
        <f>"Объем: "&amp;Source!I339&amp;"=52/"&amp;"100"</f>
        <v>Объем: 0,52=52/100</v>
      </c>
      <c r="F847" s="14"/>
      <c r="G847" s="14"/>
      <c r="H847" s="14"/>
    </row>
    <row r="848" spans="1:28" x14ac:dyDescent="0.2">
      <c r="C848" s="27" t="s">
        <v>1231</v>
      </c>
      <c r="D848" s="27">
        <f>Source!BA339</f>
        <v>6.66</v>
      </c>
    </row>
    <row r="849" spans="1:28" x14ac:dyDescent="0.2">
      <c r="C849" s="27" t="s">
        <v>1232</v>
      </c>
      <c r="D849" s="27">
        <f>Source!BB339</f>
        <v>6.66</v>
      </c>
    </row>
    <row r="850" spans="1:28" x14ac:dyDescent="0.2">
      <c r="C850" s="27" t="s">
        <v>1233</v>
      </c>
      <c r="D850" s="27">
        <f>Source!BC339</f>
        <v>6.66</v>
      </c>
    </row>
    <row r="851" spans="1:28" x14ac:dyDescent="0.2">
      <c r="C851" s="27" t="s">
        <v>1234</v>
      </c>
      <c r="D851" s="27">
        <f>Source!BS339</f>
        <v>6.66</v>
      </c>
    </row>
    <row r="852" spans="1:28" x14ac:dyDescent="0.2">
      <c r="C852" s="11" t="s">
        <v>1235</v>
      </c>
      <c r="D852" s="38"/>
      <c r="E852" s="38"/>
      <c r="F852" s="38">
        <f>Source!BZ339</f>
        <v>95</v>
      </c>
      <c r="G852" s="62">
        <f>(Source!AF339+Source!AE339)*Source!FX339/100</f>
        <v>144.79900000000001</v>
      </c>
      <c r="H852" s="63">
        <f>Source!X339</f>
        <v>501.47</v>
      </c>
    </row>
    <row r="853" spans="1:28" x14ac:dyDescent="0.2">
      <c r="C853" s="11" t="s">
        <v>1237</v>
      </c>
      <c r="D853" s="38"/>
      <c r="E853" s="38"/>
      <c r="F853" s="38">
        <f>Source!CA339</f>
        <v>65</v>
      </c>
      <c r="G853" s="62">
        <f>(Source!AF339+Source!AE339)*Source!FY339/100</f>
        <v>99.072999999999993</v>
      </c>
      <c r="H853" s="63">
        <f>Source!Y339</f>
        <v>343.11</v>
      </c>
    </row>
    <row r="854" spans="1:28" x14ac:dyDescent="0.2">
      <c r="C854" s="11" t="s">
        <v>1239</v>
      </c>
      <c r="D854" s="38"/>
      <c r="E854" s="38"/>
      <c r="F854" s="38"/>
      <c r="G854" s="62">
        <f>((Source!AF339+Source!AE339)*Source!FX339/100)+((Source!AF339+Source!AE339)*Source!FY339/100)+Source!AB339</f>
        <v>591.13200000000006</v>
      </c>
      <c r="H854" s="63">
        <f>Source!O339+Source!X339+Source!Y339</f>
        <v>2047.21</v>
      </c>
    </row>
    <row r="855" spans="1:28" ht="28.5" x14ac:dyDescent="0.2">
      <c r="A855" s="51">
        <v>120</v>
      </c>
      <c r="B855" s="51" t="str">
        <f>Source!E341</f>
        <v>55,1</v>
      </c>
      <c r="C855" s="51" t="str">
        <f>Source!G341</f>
        <v>Трубы стальные  диаметром 25 мм</v>
      </c>
      <c r="D855" s="51" t="str">
        <f>Source!F341</f>
        <v>23.7.01.03-0003</v>
      </c>
      <c r="E855" s="34" t="str">
        <f>Source!H341</f>
        <v>м</v>
      </c>
      <c r="F855" s="14">
        <f>Source!I341</f>
        <v>52</v>
      </c>
      <c r="G855" s="25">
        <f>Source!AB341</f>
        <v>27.2</v>
      </c>
      <c r="H855" s="26">
        <f>Source!O341</f>
        <v>9419.9</v>
      </c>
      <c r="T855">
        <f>Source!O341+Source!X341+Source!Y341</f>
        <v>9419.9</v>
      </c>
      <c r="U855">
        <f>Source!P341</f>
        <v>9419.9</v>
      </c>
      <c r="V855">
        <f>Source!S341</f>
        <v>0</v>
      </c>
      <c r="W855">
        <f>Source!Q341</f>
        <v>0</v>
      </c>
      <c r="X855">
        <f>Source!R341</f>
        <v>0</v>
      </c>
      <c r="Y855">
        <f>Source!U341</f>
        <v>0</v>
      </c>
      <c r="Z855">
        <f>Source!V341</f>
        <v>0</v>
      </c>
      <c r="AA855">
        <f>Source!X341</f>
        <v>0</v>
      </c>
      <c r="AB855">
        <f>Source!Y341</f>
        <v>0</v>
      </c>
    </row>
    <row r="856" spans="1:28" ht="14.25" x14ac:dyDescent="0.2">
      <c r="C856" s="27" t="s">
        <v>1233</v>
      </c>
      <c r="D856" s="27">
        <f>Source!BC341</f>
        <v>6.66</v>
      </c>
      <c r="F856" s="14"/>
      <c r="G856" s="14"/>
      <c r="H856" s="14"/>
    </row>
    <row r="857" spans="1:28" ht="28.5" x14ac:dyDescent="0.2">
      <c r="A857" s="51">
        <v>121</v>
      </c>
      <c r="B857" s="51" t="str">
        <f>Source!E343</f>
        <v>56</v>
      </c>
      <c r="C857" s="51" t="str">
        <f>Source!G343</f>
        <v>Короба пластмассовые шириной до 40 мм</v>
      </c>
      <c r="D857" s="51" t="str">
        <f>Source!F343</f>
        <v>м08-02-390-01</v>
      </c>
      <c r="E857" s="34" t="str">
        <f>Source!H343</f>
        <v>100 м</v>
      </c>
      <c r="F857" s="14">
        <f>Source!I343</f>
        <v>0.67500000000000004</v>
      </c>
      <c r="G857" s="25">
        <f>Source!AB343</f>
        <v>206.76</v>
      </c>
      <c r="H857" s="26">
        <f>Source!O343</f>
        <v>929.48</v>
      </c>
      <c r="T857">
        <f>Source!O343+Source!X343+Source!Y343</f>
        <v>2044.8000000000002</v>
      </c>
      <c r="U857">
        <f>Source!P343</f>
        <v>231.65</v>
      </c>
      <c r="V857">
        <f>Source!S343</f>
        <v>696.44</v>
      </c>
      <c r="W857">
        <f>Source!Q343</f>
        <v>1.39</v>
      </c>
      <c r="X857">
        <f>Source!R343</f>
        <v>0.63</v>
      </c>
      <c r="Y857">
        <f>Source!U343</f>
        <v>10.995750000000001</v>
      </c>
      <c r="Z857">
        <f>Source!V343</f>
        <v>6.7500000000000008E-3</v>
      </c>
      <c r="AA857">
        <f>Source!X343</f>
        <v>662.22</v>
      </c>
      <c r="AB857">
        <f>Source!Y343</f>
        <v>453.1</v>
      </c>
    </row>
    <row r="858" spans="1:28" ht="14.25" x14ac:dyDescent="0.2">
      <c r="C858" s="27" t="str">
        <f>"Объем: "&amp;Source!I343&amp;"=67,5/"&amp;"100"</f>
        <v>Объем: 0,675=67,5/100</v>
      </c>
      <c r="F858" s="14"/>
      <c r="G858" s="14"/>
      <c r="H858" s="14"/>
    </row>
    <row r="859" spans="1:28" x14ac:dyDescent="0.2">
      <c r="C859" s="27" t="s">
        <v>1231</v>
      </c>
      <c r="D859" s="27">
        <f>Source!BA343</f>
        <v>6.66</v>
      </c>
    </row>
    <row r="860" spans="1:28" x14ac:dyDescent="0.2">
      <c r="C860" s="27" t="s">
        <v>1232</v>
      </c>
      <c r="D860" s="27">
        <f>Source!BB343</f>
        <v>6.66</v>
      </c>
    </row>
    <row r="861" spans="1:28" x14ac:dyDescent="0.2">
      <c r="C861" s="27" t="s">
        <v>1233</v>
      </c>
      <c r="D861" s="27">
        <f>Source!BC343</f>
        <v>6.66</v>
      </c>
    </row>
    <row r="862" spans="1:28" x14ac:dyDescent="0.2">
      <c r="C862" s="27" t="s">
        <v>1234</v>
      </c>
      <c r="D862" s="27">
        <f>Source!BS343</f>
        <v>6.66</v>
      </c>
    </row>
    <row r="863" spans="1:28" x14ac:dyDescent="0.2">
      <c r="C863" s="11" t="s">
        <v>1235</v>
      </c>
      <c r="D863" s="38"/>
      <c r="E863" s="38"/>
      <c r="F863" s="38">
        <f>Source!BZ343</f>
        <v>95</v>
      </c>
      <c r="G863" s="62">
        <f>(Source!AF343+Source!AE343)*Source!FX343/100</f>
        <v>147.30699999999996</v>
      </c>
      <c r="H863" s="63">
        <f>Source!X343</f>
        <v>662.22</v>
      </c>
    </row>
    <row r="864" spans="1:28" x14ac:dyDescent="0.2">
      <c r="C864" s="11" t="s">
        <v>1237</v>
      </c>
      <c r="D864" s="38"/>
      <c r="E864" s="38"/>
      <c r="F864" s="38">
        <f>Source!CA343</f>
        <v>65</v>
      </c>
      <c r="G864" s="62">
        <f>(Source!AF343+Source!AE343)*Source!FY343/100</f>
        <v>100.78899999999997</v>
      </c>
      <c r="H864" s="63">
        <f>Source!Y343</f>
        <v>453.1</v>
      </c>
    </row>
    <row r="865" spans="1:28" x14ac:dyDescent="0.2">
      <c r="C865" s="11" t="s">
        <v>1239</v>
      </c>
      <c r="D865" s="38"/>
      <c r="E865" s="38"/>
      <c r="F865" s="38"/>
      <c r="G865" s="62">
        <f>((Source!AF343+Source!AE343)*Source!FX343/100)+((Source!AF343+Source!AE343)*Source!FY343/100)+Source!AB343</f>
        <v>454.85599999999994</v>
      </c>
      <c r="H865" s="63">
        <f>Source!O343+Source!X343+Source!Y343</f>
        <v>2044.8000000000002</v>
      </c>
    </row>
    <row r="866" spans="1:28" ht="28.5" x14ac:dyDescent="0.2">
      <c r="A866" s="51">
        <v>122</v>
      </c>
      <c r="B866" s="51" t="str">
        <f>Source!E345</f>
        <v>56,1</v>
      </c>
      <c r="C866" s="51" t="str">
        <f>Source!G345</f>
        <v>Кабель-канал (короб) "Электропласт" 20x16 мм</v>
      </c>
      <c r="D866" s="51" t="str">
        <f>Source!F345</f>
        <v>20.2.05.04-0025</v>
      </c>
      <c r="E866" s="34" t="str">
        <f>Source!H345</f>
        <v>100 м</v>
      </c>
      <c r="F866" s="14">
        <f>Source!I345</f>
        <v>0.23</v>
      </c>
      <c r="G866" s="25">
        <f>Source!AB345</f>
        <v>171</v>
      </c>
      <c r="H866" s="26">
        <f>Source!O345</f>
        <v>261.94</v>
      </c>
      <c r="T866">
        <f>Source!O345+Source!X345+Source!Y345</f>
        <v>261.94</v>
      </c>
      <c r="U866">
        <f>Source!P345</f>
        <v>261.94</v>
      </c>
      <c r="V866">
        <f>Source!S345</f>
        <v>0</v>
      </c>
      <c r="W866">
        <f>Source!Q345</f>
        <v>0</v>
      </c>
      <c r="X866">
        <f>Source!R345</f>
        <v>0</v>
      </c>
      <c r="Y866">
        <f>Source!U345</f>
        <v>0</v>
      </c>
      <c r="Z866">
        <f>Source!V345</f>
        <v>0</v>
      </c>
      <c r="AA866">
        <f>Source!X345</f>
        <v>0</v>
      </c>
      <c r="AB866">
        <f>Source!Y345</f>
        <v>0</v>
      </c>
    </row>
    <row r="867" spans="1:28" ht="14.25" x14ac:dyDescent="0.2">
      <c r="C867" s="27" t="s">
        <v>1233</v>
      </c>
      <c r="D867" s="27">
        <f>Source!BC345</f>
        <v>6.66</v>
      </c>
      <c r="F867" s="14"/>
      <c r="G867" s="14"/>
      <c r="H867" s="14"/>
    </row>
    <row r="868" spans="1:28" ht="28.5" x14ac:dyDescent="0.2">
      <c r="A868" s="51">
        <v>123</v>
      </c>
      <c r="B868" s="51" t="str">
        <f>Source!E347</f>
        <v>56,2</v>
      </c>
      <c r="C868" s="51" t="str">
        <f>Source!G347</f>
        <v>Кабель-канал (короб) "Электропласт" 40x16 мм</v>
      </c>
      <c r="D868" s="51" t="str">
        <f>Source!F347</f>
        <v>20.2.05.04-0027</v>
      </c>
      <c r="E868" s="34" t="str">
        <f>Source!H347</f>
        <v>100 м</v>
      </c>
      <c r="F868" s="14">
        <f>Source!I347</f>
        <v>0.44500000000000001</v>
      </c>
      <c r="G868" s="25">
        <f>Source!AB347</f>
        <v>270</v>
      </c>
      <c r="H868" s="26">
        <f>Source!O347</f>
        <v>800.2</v>
      </c>
      <c r="T868">
        <f>Source!O347+Source!X347+Source!Y347</f>
        <v>800.2</v>
      </c>
      <c r="U868">
        <f>Source!P347</f>
        <v>800.2</v>
      </c>
      <c r="V868">
        <f>Source!S347</f>
        <v>0</v>
      </c>
      <c r="W868">
        <f>Source!Q347</f>
        <v>0</v>
      </c>
      <c r="X868">
        <f>Source!R347</f>
        <v>0</v>
      </c>
      <c r="Y868">
        <f>Source!U347</f>
        <v>0</v>
      </c>
      <c r="Z868">
        <f>Source!V347</f>
        <v>0</v>
      </c>
      <c r="AA868">
        <f>Source!X347</f>
        <v>0</v>
      </c>
      <c r="AB868">
        <f>Source!Y347</f>
        <v>0</v>
      </c>
    </row>
    <row r="869" spans="1:28" ht="14.25" x14ac:dyDescent="0.2">
      <c r="C869" s="27" t="s">
        <v>1233</v>
      </c>
      <c r="D869" s="27">
        <f>Source!BC347</f>
        <v>6.66</v>
      </c>
      <c r="F869" s="14"/>
      <c r="G869" s="14"/>
      <c r="H869" s="14"/>
    </row>
    <row r="870" spans="1:28" ht="28.5" x14ac:dyDescent="0.2">
      <c r="A870" s="51">
        <v>124</v>
      </c>
      <c r="B870" s="51" t="str">
        <f>Source!E349</f>
        <v>57</v>
      </c>
      <c r="C870" s="51" t="str">
        <f>Source!G349</f>
        <v>Провод в коробах, сечением до 35 мм2</v>
      </c>
      <c r="D870" s="51" t="str">
        <f>Source!F349</f>
        <v>м08-02-399-02</v>
      </c>
      <c r="E870" s="34" t="str">
        <f>Source!H349</f>
        <v>100 м</v>
      </c>
      <c r="F870" s="14">
        <f>Source!I349</f>
        <v>7.43</v>
      </c>
      <c r="G870" s="25">
        <f>Source!AB349</f>
        <v>50.72</v>
      </c>
      <c r="H870" s="26">
        <f>Source!O349</f>
        <v>2509.8200000000002</v>
      </c>
      <c r="T870">
        <f>Source!O349+Source!X349+Source!Y349</f>
        <v>5328.43</v>
      </c>
      <c r="U870">
        <f>Source!P349</f>
        <v>672.98</v>
      </c>
      <c r="V870">
        <f>Source!S349</f>
        <v>1748.76</v>
      </c>
      <c r="W870">
        <f>Source!Q349</f>
        <v>88.08</v>
      </c>
      <c r="X870">
        <f>Source!R349</f>
        <v>12.87</v>
      </c>
      <c r="Y870">
        <f>Source!U349</f>
        <v>27.936799999999998</v>
      </c>
      <c r="Z870">
        <f>Source!V349</f>
        <v>0.14860000000000001</v>
      </c>
      <c r="AA870">
        <f>Source!X349</f>
        <v>1673.55</v>
      </c>
      <c r="AB870">
        <f>Source!Y349</f>
        <v>1145.06</v>
      </c>
    </row>
    <row r="871" spans="1:28" ht="14.25" x14ac:dyDescent="0.2">
      <c r="C871" s="27" t="str">
        <f>"Объем: "&amp;Source!I349&amp;"=743/"&amp;"100"</f>
        <v>Объем: 7,43=743/100</v>
      </c>
      <c r="F871" s="14"/>
      <c r="G871" s="14"/>
      <c r="H871" s="14"/>
    </row>
    <row r="872" spans="1:28" x14ac:dyDescent="0.2">
      <c r="C872" s="27" t="s">
        <v>1231</v>
      </c>
      <c r="D872" s="27">
        <f>Source!BA349</f>
        <v>6.66</v>
      </c>
    </row>
    <row r="873" spans="1:28" x14ac:dyDescent="0.2">
      <c r="C873" s="27" t="s">
        <v>1232</v>
      </c>
      <c r="D873" s="27">
        <f>Source!BB349</f>
        <v>6.66</v>
      </c>
    </row>
    <row r="874" spans="1:28" x14ac:dyDescent="0.2">
      <c r="C874" s="27" t="s">
        <v>1233</v>
      </c>
      <c r="D874" s="27">
        <f>Source!BC349</f>
        <v>6.66</v>
      </c>
    </row>
    <row r="875" spans="1:28" x14ac:dyDescent="0.2">
      <c r="C875" s="27" t="s">
        <v>1234</v>
      </c>
      <c r="D875" s="27">
        <f>Source!BS349</f>
        <v>6.66</v>
      </c>
    </row>
    <row r="876" spans="1:28" x14ac:dyDescent="0.2">
      <c r="C876" s="11" t="s">
        <v>1235</v>
      </c>
      <c r="D876" s="38"/>
      <c r="E876" s="38"/>
      <c r="F876" s="38">
        <f>Source!BZ349</f>
        <v>95</v>
      </c>
      <c r="G876" s="62">
        <f>(Source!AF349+Source!AE349)*Source!FX349/100</f>
        <v>33.82</v>
      </c>
      <c r="H876" s="63">
        <f>Source!X349</f>
        <v>1673.55</v>
      </c>
    </row>
    <row r="877" spans="1:28" x14ac:dyDescent="0.2">
      <c r="C877" s="11" t="s">
        <v>1237</v>
      </c>
      <c r="D877" s="38"/>
      <c r="E877" s="38"/>
      <c r="F877" s="38">
        <f>Source!CA349</f>
        <v>65</v>
      </c>
      <c r="G877" s="62">
        <f>(Source!AF349+Source!AE349)*Source!FY349/100</f>
        <v>23.14</v>
      </c>
      <c r="H877" s="63">
        <f>Source!Y349</f>
        <v>1145.06</v>
      </c>
    </row>
    <row r="878" spans="1:28" x14ac:dyDescent="0.2">
      <c r="C878" s="11" t="s">
        <v>1239</v>
      </c>
      <c r="D878" s="38"/>
      <c r="E878" s="38"/>
      <c r="F878" s="38"/>
      <c r="G878" s="62">
        <f>((Source!AF349+Source!AE349)*Source!FX349/100)+((Source!AF349+Source!AE349)*Source!FY349/100)+Source!AB349</f>
        <v>107.68</v>
      </c>
      <c r="H878" s="63">
        <f>Source!O349+Source!X349+Source!Y349</f>
        <v>5328.43</v>
      </c>
    </row>
    <row r="879" spans="1:28" ht="28.5" x14ac:dyDescent="0.2">
      <c r="A879" s="51">
        <v>125</v>
      </c>
      <c r="B879" s="51" t="str">
        <f>Source!E351</f>
        <v>57,1</v>
      </c>
      <c r="C879" s="51" t="str">
        <f>Source!G351</f>
        <v>Кабель (витая пара) UTP 4x2x0,52 категория 5е</v>
      </c>
      <c r="D879" s="51" t="str">
        <f>Source!F351</f>
        <v>21.1.04.01-0004</v>
      </c>
      <c r="E879" s="34" t="str">
        <f>Source!H351</f>
        <v>1000 м</v>
      </c>
      <c r="F879" s="14">
        <f>Source!I351</f>
        <v>0.72</v>
      </c>
      <c r="G879" s="25">
        <f>Source!AB351</f>
        <v>1150.19</v>
      </c>
      <c r="H879" s="26">
        <f>Source!O351</f>
        <v>5515.39</v>
      </c>
      <c r="T879">
        <f>Source!O351+Source!X351+Source!Y351</f>
        <v>5515.39</v>
      </c>
      <c r="U879">
        <f>Source!P351</f>
        <v>5515.39</v>
      </c>
      <c r="V879">
        <f>Source!S351</f>
        <v>0</v>
      </c>
      <c r="W879">
        <f>Source!Q351</f>
        <v>0</v>
      </c>
      <c r="X879">
        <f>Source!R351</f>
        <v>0</v>
      </c>
      <c r="Y879">
        <f>Source!U351</f>
        <v>0</v>
      </c>
      <c r="Z879">
        <f>Source!V351</f>
        <v>0</v>
      </c>
      <c r="AA879">
        <f>Source!X351</f>
        <v>0</v>
      </c>
      <c r="AB879">
        <f>Source!Y351</f>
        <v>0</v>
      </c>
    </row>
    <row r="880" spans="1:28" ht="14.25" x14ac:dyDescent="0.2">
      <c r="C880" s="27" t="s">
        <v>1233</v>
      </c>
      <c r="D880" s="27">
        <f>Source!BC351</f>
        <v>6.66</v>
      </c>
      <c r="F880" s="14"/>
      <c r="G880" s="14"/>
      <c r="H880" s="14"/>
    </row>
    <row r="881" spans="1:28" ht="85.5" x14ac:dyDescent="0.2">
      <c r="A881" s="51">
        <v>126</v>
      </c>
      <c r="B881" s="51" t="str">
        <f>Source!E353</f>
        <v>57,2</v>
      </c>
      <c r="C881" s="51" t="str">
        <f>Source!G353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881" s="51" t="str">
        <f>Source!F353</f>
        <v>21.1.06.09-0100</v>
      </c>
      <c r="E881" s="34" t="str">
        <f>Source!H353</f>
        <v>1000 м</v>
      </c>
      <c r="F881" s="14">
        <f>Source!I353</f>
        <v>2.3E-2</v>
      </c>
      <c r="G881" s="25">
        <f>Source!AB353</f>
        <v>4814.0200000000004</v>
      </c>
      <c r="H881" s="26">
        <f>Source!O353</f>
        <v>737.41</v>
      </c>
      <c r="T881">
        <f>Source!O353+Source!X353+Source!Y353</f>
        <v>737.41</v>
      </c>
      <c r="U881">
        <f>Source!P353</f>
        <v>737.41</v>
      </c>
      <c r="V881">
        <f>Source!S353</f>
        <v>0</v>
      </c>
      <c r="W881">
        <f>Source!Q353</f>
        <v>0</v>
      </c>
      <c r="X881">
        <f>Source!R353</f>
        <v>0</v>
      </c>
      <c r="Y881">
        <f>Source!U353</f>
        <v>0</v>
      </c>
      <c r="Z881">
        <f>Source!V353</f>
        <v>0</v>
      </c>
      <c r="AA881">
        <f>Source!X353</f>
        <v>0</v>
      </c>
      <c r="AB881">
        <f>Source!Y353</f>
        <v>0</v>
      </c>
    </row>
    <row r="882" spans="1:28" ht="14.25" x14ac:dyDescent="0.2">
      <c r="C882" s="27" t="s">
        <v>1233</v>
      </c>
      <c r="D882" s="27">
        <f>Source!BC353</f>
        <v>6.66</v>
      </c>
      <c r="F882" s="14"/>
      <c r="G882" s="14"/>
      <c r="H882" s="14"/>
    </row>
    <row r="883" spans="1:28" ht="42.75" x14ac:dyDescent="0.2">
      <c r="A883" s="51">
        <v>127</v>
      </c>
      <c r="B883" s="51" t="str">
        <f>Source!E355</f>
        <v>58</v>
      </c>
      <c r="C883" s="51" t="str">
        <f>Source!G355</f>
        <v>Демонтаж:заземляющий открыто по строительным основаниям из полосовой стали сечением 100 мм2</v>
      </c>
      <c r="D883" s="51" t="str">
        <f>Source!F355</f>
        <v>м08-02-472-06</v>
      </c>
      <c r="E883" s="34" t="str">
        <f>Source!H355</f>
        <v>100 м</v>
      </c>
      <c r="F883" s="14">
        <f>Source!I355</f>
        <v>0.20300000000000001</v>
      </c>
      <c r="G883" s="25">
        <f>Source!AB355</f>
        <v>71.873999999999995</v>
      </c>
      <c r="H883" s="26">
        <f>Source!O355</f>
        <v>97.17</v>
      </c>
      <c r="T883">
        <f>Source!O355+Source!X355+Source!Y355</f>
        <v>216.16</v>
      </c>
      <c r="U883">
        <f>Source!P355</f>
        <v>0</v>
      </c>
      <c r="V883">
        <f>Source!S355</f>
        <v>72.44</v>
      </c>
      <c r="W883">
        <f>Source!Q355</f>
        <v>24.73</v>
      </c>
      <c r="X883">
        <f>Source!R355</f>
        <v>1.93</v>
      </c>
      <c r="Y883">
        <f>Source!U355</f>
        <v>1.1571</v>
      </c>
      <c r="Z883">
        <f>Source!V355</f>
        <v>2.3141999999999999E-2</v>
      </c>
      <c r="AA883">
        <f>Source!X355</f>
        <v>70.650000000000006</v>
      </c>
      <c r="AB883">
        <f>Source!Y355</f>
        <v>48.34</v>
      </c>
    </row>
    <row r="884" spans="1:28" ht="14.25" x14ac:dyDescent="0.2">
      <c r="C884" s="27" t="str">
        <f>"Объем: "&amp;Source!I355&amp;"=20,3/"&amp;"100"</f>
        <v>Объем: 0,203=20,3/100</v>
      </c>
      <c r="F884" s="14"/>
      <c r="G884" s="14"/>
      <c r="H884" s="14"/>
    </row>
    <row r="885" spans="1:28" x14ac:dyDescent="0.2">
      <c r="C885" s="27" t="s">
        <v>1231</v>
      </c>
      <c r="D885" s="27">
        <f>Source!BA355</f>
        <v>6.66</v>
      </c>
    </row>
    <row r="886" spans="1:28" x14ac:dyDescent="0.2">
      <c r="C886" s="27" t="s">
        <v>1232</v>
      </c>
      <c r="D886" s="27">
        <f>Source!BB355</f>
        <v>6.66</v>
      </c>
    </row>
    <row r="887" spans="1:28" x14ac:dyDescent="0.2">
      <c r="C887" s="27" t="s">
        <v>1233</v>
      </c>
      <c r="D887" s="27">
        <f>Source!BC355</f>
        <v>6.66</v>
      </c>
    </row>
    <row r="888" spans="1:28" x14ac:dyDescent="0.2">
      <c r="C888" s="27" t="s">
        <v>1234</v>
      </c>
      <c r="D888" s="27">
        <f>Source!BS355</f>
        <v>6.66</v>
      </c>
    </row>
    <row r="889" spans="1:28" x14ac:dyDescent="0.2">
      <c r="C889" s="27" t="s">
        <v>1240</v>
      </c>
      <c r="D889" s="108" t="s">
        <v>30</v>
      </c>
      <c r="E889" s="108"/>
      <c r="F889" s="108"/>
      <c r="G889" s="108"/>
      <c r="H889" s="108"/>
    </row>
    <row r="890" spans="1:28" x14ac:dyDescent="0.2">
      <c r="C890" s="27" t="s">
        <v>1241</v>
      </c>
      <c r="D890" s="108" t="s">
        <v>447</v>
      </c>
      <c r="E890" s="108"/>
      <c r="F890" s="108"/>
      <c r="G890" s="108"/>
      <c r="H890" s="108"/>
    </row>
    <row r="891" spans="1:28" x14ac:dyDescent="0.2">
      <c r="C891" s="27" t="s">
        <v>1242</v>
      </c>
      <c r="D891" s="108" t="s">
        <v>447</v>
      </c>
      <c r="E891" s="108"/>
      <c r="F891" s="108"/>
      <c r="G891" s="108"/>
      <c r="H891" s="108"/>
    </row>
    <row r="892" spans="1:28" x14ac:dyDescent="0.2">
      <c r="C892" s="27" t="s">
        <v>1243</v>
      </c>
      <c r="D892" s="108" t="s">
        <v>447</v>
      </c>
      <c r="E892" s="108"/>
      <c r="F892" s="108"/>
      <c r="G892" s="108"/>
      <c r="H892" s="108"/>
    </row>
    <row r="893" spans="1:28" x14ac:dyDescent="0.2">
      <c r="C893" s="27" t="s">
        <v>1244</v>
      </c>
      <c r="D893" s="108" t="s">
        <v>447</v>
      </c>
      <c r="E893" s="108"/>
      <c r="F893" s="108"/>
      <c r="G893" s="108"/>
      <c r="H893" s="108"/>
    </row>
    <row r="894" spans="1:28" x14ac:dyDescent="0.2">
      <c r="C894" s="27" t="s">
        <v>1245</v>
      </c>
      <c r="D894" s="108" t="s">
        <v>447</v>
      </c>
      <c r="E894" s="108"/>
      <c r="F894" s="108"/>
      <c r="G894" s="108"/>
      <c r="H894" s="108"/>
    </row>
    <row r="895" spans="1:28" x14ac:dyDescent="0.2">
      <c r="C895" s="11" t="s">
        <v>1235</v>
      </c>
      <c r="D895" s="38"/>
      <c r="E895" s="38"/>
      <c r="F895" s="38">
        <f>Source!BZ355</f>
        <v>95</v>
      </c>
      <c r="G895" s="62">
        <f>(Source!AF355+Source!AE355)*Source!FX355/100</f>
        <v>52.260449999999992</v>
      </c>
      <c r="H895" s="63">
        <f>Source!X355</f>
        <v>70.650000000000006</v>
      </c>
    </row>
    <row r="896" spans="1:28" x14ac:dyDescent="0.2">
      <c r="C896" s="11" t="s">
        <v>1237</v>
      </c>
      <c r="D896" s="38"/>
      <c r="E896" s="38"/>
      <c r="F896" s="38">
        <f>Source!CA355</f>
        <v>65</v>
      </c>
      <c r="G896" s="62">
        <f>(Source!AF355+Source!AE355)*Source!FY355/100</f>
        <v>35.757149999999996</v>
      </c>
      <c r="H896" s="63">
        <f>Source!Y355</f>
        <v>48.34</v>
      </c>
    </row>
    <row r="897" spans="1:28" x14ac:dyDescent="0.2">
      <c r="C897" s="11" t="s">
        <v>1239</v>
      </c>
      <c r="D897" s="38"/>
      <c r="E897" s="38"/>
      <c r="F897" s="38"/>
      <c r="G897" s="62">
        <f>((Source!AF355+Source!AE355)*Source!FX355/100)+((Source!AF355+Source!AE355)*Source!FY355/100)+Source!AB355</f>
        <v>159.89159999999998</v>
      </c>
      <c r="H897" s="63">
        <f>Source!O355+Source!X355+Source!Y355</f>
        <v>216.16</v>
      </c>
    </row>
    <row r="898" spans="1:28" ht="57" x14ac:dyDescent="0.2">
      <c r="A898" s="51">
        <v>128</v>
      </c>
      <c r="B898" s="51" t="str">
        <f>Source!E357</f>
        <v>59</v>
      </c>
      <c r="C898" s="51" t="str">
        <f>Source!G357</f>
        <v>Проводник заземляющий открыто по строительным основаниям из полосовой стали сечением 100 мм2 (ранее демонтированной)</v>
      </c>
      <c r="D898" s="51" t="str">
        <f>Source!F357</f>
        <v>м08-02-472-06</v>
      </c>
      <c r="E898" s="34" t="str">
        <f>Source!H357</f>
        <v>100 м</v>
      </c>
      <c r="F898" s="14">
        <f>Source!I357</f>
        <v>0.20300000000000001</v>
      </c>
      <c r="G898" s="25">
        <f>Source!AB357</f>
        <v>748.97</v>
      </c>
      <c r="H898" s="26">
        <f>Source!O357</f>
        <v>1012.59</v>
      </c>
      <c r="T898">
        <f>Source!O357+Source!X357+Source!Y357</f>
        <v>1409.2399999999998</v>
      </c>
      <c r="U898">
        <f>Source!P357</f>
        <v>688.69</v>
      </c>
      <c r="V898">
        <f>Source!S357</f>
        <v>241.46</v>
      </c>
      <c r="W898">
        <f>Source!Q357</f>
        <v>82.44</v>
      </c>
      <c r="X898">
        <f>Source!R357</f>
        <v>6.45</v>
      </c>
      <c r="Y898">
        <f>Source!U357</f>
        <v>3.8570000000000002</v>
      </c>
      <c r="Z898">
        <f>Source!V357</f>
        <v>7.714E-2</v>
      </c>
      <c r="AA898">
        <f>Source!X357</f>
        <v>235.51</v>
      </c>
      <c r="AB898">
        <f>Source!Y357</f>
        <v>161.13999999999999</v>
      </c>
    </row>
    <row r="899" spans="1:28" ht="14.25" x14ac:dyDescent="0.2">
      <c r="C899" s="27" t="str">
        <f>"Объем: "&amp;Source!I357&amp;"=20,3/"&amp;"100"</f>
        <v>Объем: 0,203=20,3/100</v>
      </c>
      <c r="F899" s="14"/>
      <c r="G899" s="14"/>
      <c r="H899" s="14"/>
    </row>
    <row r="900" spans="1:28" x14ac:dyDescent="0.2">
      <c r="C900" s="27" t="s">
        <v>1231</v>
      </c>
      <c r="D900" s="27">
        <f>Source!BA357</f>
        <v>6.66</v>
      </c>
    </row>
    <row r="901" spans="1:28" x14ac:dyDescent="0.2">
      <c r="C901" s="27" t="s">
        <v>1232</v>
      </c>
      <c r="D901" s="27">
        <f>Source!BB357</f>
        <v>6.66</v>
      </c>
    </row>
    <row r="902" spans="1:28" x14ac:dyDescent="0.2">
      <c r="C902" s="27" t="s">
        <v>1233</v>
      </c>
      <c r="D902" s="27">
        <f>Source!BC357</f>
        <v>6.66</v>
      </c>
    </row>
    <row r="903" spans="1:28" x14ac:dyDescent="0.2">
      <c r="C903" s="27" t="s">
        <v>1234</v>
      </c>
      <c r="D903" s="27">
        <f>Source!BS357</f>
        <v>6.66</v>
      </c>
    </row>
    <row r="904" spans="1:28" x14ac:dyDescent="0.2">
      <c r="C904" s="11" t="s">
        <v>1235</v>
      </c>
      <c r="D904" s="38"/>
      <c r="E904" s="38"/>
      <c r="F904" s="38">
        <f>Source!BZ357</f>
        <v>95</v>
      </c>
      <c r="G904" s="62">
        <f>(Source!AF357+Source!AE357)*Source!FX357/100</f>
        <v>174.20150000000001</v>
      </c>
      <c r="H904" s="63">
        <f>Source!X357</f>
        <v>235.51</v>
      </c>
    </row>
    <row r="905" spans="1:28" x14ac:dyDescent="0.2">
      <c r="C905" s="11" t="s">
        <v>1237</v>
      </c>
      <c r="D905" s="38"/>
      <c r="E905" s="38"/>
      <c r="F905" s="38">
        <f>Source!CA357</f>
        <v>65</v>
      </c>
      <c r="G905" s="62">
        <f>(Source!AF357+Source!AE357)*Source!FY357/100</f>
        <v>119.19050000000001</v>
      </c>
      <c r="H905" s="63">
        <f>Source!Y357</f>
        <v>161.13999999999999</v>
      </c>
    </row>
    <row r="906" spans="1:28" x14ac:dyDescent="0.2">
      <c r="C906" s="11" t="s">
        <v>1239</v>
      </c>
      <c r="D906" s="38"/>
      <c r="E906" s="38"/>
      <c r="F906" s="38"/>
      <c r="G906" s="62">
        <f>((Source!AF357+Source!AE357)*Source!FX357/100)+((Source!AF357+Source!AE357)*Source!FY357/100)+Source!AB357</f>
        <v>1042.3620000000001</v>
      </c>
      <c r="H906" s="63">
        <f>Source!O357+Source!X357+Source!Y357</f>
        <v>1409.2399999999998</v>
      </c>
    </row>
    <row r="907" spans="1:28" ht="42.75" x14ac:dyDescent="0.2">
      <c r="A907" s="51">
        <v>129</v>
      </c>
      <c r="B907" s="51" t="str">
        <f>Source!E359</f>
        <v>60</v>
      </c>
      <c r="C907" s="51" t="str">
        <f>Source!G359</f>
        <v>Проводник заземляющий из медного изолированного провода сечением 25 мм2</v>
      </c>
      <c r="D907" s="51" t="str">
        <f>Source!F359</f>
        <v>м08-02-472-10</v>
      </c>
      <c r="E907" s="34" t="str">
        <f>Source!H359</f>
        <v>100 м</v>
      </c>
      <c r="F907" s="14">
        <f>Source!I359</f>
        <v>0.18</v>
      </c>
      <c r="G907" s="25">
        <f>Source!AB359</f>
        <v>493.2</v>
      </c>
      <c r="H907" s="26">
        <f>Source!O359</f>
        <v>591.25</v>
      </c>
      <c r="T907">
        <f>Source!O359+Source!X359+Source!Y359</f>
        <v>1172.54</v>
      </c>
      <c r="U907">
        <f>Source!P359</f>
        <v>222.46</v>
      </c>
      <c r="V907">
        <f>Source!S359</f>
        <v>362.4</v>
      </c>
      <c r="W907">
        <f>Source!Q359</f>
        <v>6.39</v>
      </c>
      <c r="X907">
        <f>Source!R359</f>
        <v>0.91</v>
      </c>
      <c r="Y907">
        <f>Source!U359</f>
        <v>5.7887999999999993</v>
      </c>
      <c r="Z907">
        <f>Source!V359</f>
        <v>1.0799999999999999E-2</v>
      </c>
      <c r="AA907">
        <f>Source!X359</f>
        <v>345.14</v>
      </c>
      <c r="AB907">
        <f>Source!Y359</f>
        <v>236.15</v>
      </c>
    </row>
    <row r="908" spans="1:28" ht="14.25" x14ac:dyDescent="0.2">
      <c r="C908" s="27" t="str">
        <f>"Объем: "&amp;Source!I359&amp;"=18/"&amp;"100"</f>
        <v>Объем: 0,18=18/100</v>
      </c>
      <c r="F908" s="14"/>
      <c r="G908" s="14"/>
      <c r="H908" s="14"/>
    </row>
    <row r="909" spans="1:28" x14ac:dyDescent="0.2">
      <c r="C909" s="27" t="s">
        <v>1231</v>
      </c>
      <c r="D909" s="27">
        <f>Source!BA359</f>
        <v>6.66</v>
      </c>
    </row>
    <row r="910" spans="1:28" x14ac:dyDescent="0.2">
      <c r="C910" s="27" t="s">
        <v>1232</v>
      </c>
      <c r="D910" s="27">
        <f>Source!BB359</f>
        <v>6.66</v>
      </c>
    </row>
    <row r="911" spans="1:28" x14ac:dyDescent="0.2">
      <c r="C911" s="27" t="s">
        <v>1233</v>
      </c>
      <c r="D911" s="27">
        <f>Source!BC359</f>
        <v>6.66</v>
      </c>
    </row>
    <row r="912" spans="1:28" x14ac:dyDescent="0.2">
      <c r="C912" s="27" t="s">
        <v>1234</v>
      </c>
      <c r="D912" s="27">
        <f>Source!BS359</f>
        <v>6.66</v>
      </c>
    </row>
    <row r="913" spans="1:28" x14ac:dyDescent="0.2">
      <c r="C913" s="11" t="s">
        <v>1235</v>
      </c>
      <c r="D913" s="38"/>
      <c r="E913" s="38"/>
      <c r="F913" s="38">
        <f>Source!BZ359</f>
        <v>95</v>
      </c>
      <c r="G913" s="62">
        <f>(Source!AF359+Source!AE359)*Source!FX359/100</f>
        <v>287.90699999999998</v>
      </c>
      <c r="H913" s="63">
        <f>Source!X359</f>
        <v>345.14</v>
      </c>
    </row>
    <row r="914" spans="1:28" x14ac:dyDescent="0.2">
      <c r="C914" s="11" t="s">
        <v>1237</v>
      </c>
      <c r="D914" s="38"/>
      <c r="E914" s="38"/>
      <c r="F914" s="38">
        <f>Source!CA359</f>
        <v>65</v>
      </c>
      <c r="G914" s="62">
        <f>(Source!AF359+Source!AE359)*Source!FY359/100</f>
        <v>196.989</v>
      </c>
      <c r="H914" s="63">
        <f>Source!Y359</f>
        <v>236.15</v>
      </c>
    </row>
    <row r="915" spans="1:28" x14ac:dyDescent="0.2">
      <c r="C915" s="11" t="s">
        <v>1239</v>
      </c>
      <c r="D915" s="38"/>
      <c r="E915" s="38"/>
      <c r="F915" s="38"/>
      <c r="G915" s="62">
        <f>((Source!AF359+Source!AE359)*Source!FX359/100)+((Source!AF359+Source!AE359)*Source!FY359/100)+Source!AB359</f>
        <v>978.096</v>
      </c>
      <c r="H915" s="63">
        <f>Source!O359+Source!X359+Source!Y359</f>
        <v>1172.54</v>
      </c>
    </row>
    <row r="916" spans="1:28" ht="28.5" x14ac:dyDescent="0.2">
      <c r="A916" s="51">
        <v>130</v>
      </c>
      <c r="B916" s="51" t="str">
        <f>Source!E361</f>
        <v>60,1</v>
      </c>
      <c r="C916" s="51" t="str">
        <f>Source!G361</f>
        <v>Провод медный диаметром 6 мм2 (согласно тех. заданию)</v>
      </c>
      <c r="D916" s="51" t="str">
        <f>Source!F361</f>
        <v>21.1.06.04-0014</v>
      </c>
      <c r="E916" s="34" t="str">
        <f>Source!H361</f>
        <v>1000 м</v>
      </c>
      <c r="F916" s="14">
        <f>Source!I361</f>
        <v>1.7999999999999999E-2</v>
      </c>
      <c r="G916" s="25">
        <f>Source!AB361</f>
        <v>85292.86</v>
      </c>
      <c r="H916" s="26">
        <f>Source!O361</f>
        <v>10224.91</v>
      </c>
      <c r="T916">
        <f>Source!O361+Source!X361+Source!Y361</f>
        <v>10224.91</v>
      </c>
      <c r="U916">
        <f>Source!P361</f>
        <v>10224.91</v>
      </c>
      <c r="V916">
        <f>Source!S361</f>
        <v>0</v>
      </c>
      <c r="W916">
        <f>Source!Q361</f>
        <v>0</v>
      </c>
      <c r="X916">
        <f>Source!R361</f>
        <v>0</v>
      </c>
      <c r="Y916">
        <f>Source!U361</f>
        <v>0</v>
      </c>
      <c r="Z916">
        <f>Source!V361</f>
        <v>0</v>
      </c>
      <c r="AA916">
        <f>Source!X361</f>
        <v>0</v>
      </c>
      <c r="AB916">
        <f>Source!Y361</f>
        <v>0</v>
      </c>
    </row>
    <row r="917" spans="1:28" ht="14.25" x14ac:dyDescent="0.2">
      <c r="C917" s="27" t="s">
        <v>1233</v>
      </c>
      <c r="D917" s="27">
        <f>Source!BC361</f>
        <v>6.66</v>
      </c>
      <c r="F917" s="14"/>
      <c r="G917" s="14"/>
      <c r="H917" s="14"/>
    </row>
    <row r="918" spans="1:28" ht="28.5" x14ac:dyDescent="0.2">
      <c r="A918" s="51">
        <v>131</v>
      </c>
      <c r="B918" s="51" t="str">
        <f>Source!E363</f>
        <v>61</v>
      </c>
      <c r="C918" s="51" t="str">
        <f>Source!G363</f>
        <v>Лючки для штепсельных коробок типа ЛП-6</v>
      </c>
      <c r="D918" s="51" t="str">
        <f>Source!F363</f>
        <v>м08-03-641-09</v>
      </c>
      <c r="E918" s="34" t="str">
        <f>Source!H363</f>
        <v>ШТ</v>
      </c>
      <c r="F918" s="14">
        <f>Source!I363</f>
        <v>10</v>
      </c>
      <c r="G918" s="25">
        <f>Source!AB363</f>
        <v>164.12</v>
      </c>
      <c r="H918" s="26">
        <f>Source!O363</f>
        <v>10930.39</v>
      </c>
      <c r="T918">
        <f>Source!O363+Source!X363+Source!Y363</f>
        <v>12085.49</v>
      </c>
      <c r="U918">
        <f>Source!P363</f>
        <v>10138.52</v>
      </c>
      <c r="V918">
        <f>Source!S363</f>
        <v>721.94</v>
      </c>
      <c r="W918">
        <f>Source!Q363</f>
        <v>69.930000000000007</v>
      </c>
      <c r="X918">
        <f>Source!R363</f>
        <v>0</v>
      </c>
      <c r="Y918">
        <f>Source!U363</f>
        <v>11.399999999999999</v>
      </c>
      <c r="Z918">
        <f>Source!V363</f>
        <v>0</v>
      </c>
      <c r="AA918">
        <f>Source!X363</f>
        <v>685.84</v>
      </c>
      <c r="AB918">
        <f>Source!Y363</f>
        <v>469.26</v>
      </c>
    </row>
    <row r="919" spans="1:28" ht="14.25" x14ac:dyDescent="0.2">
      <c r="C919" s="27" t="s">
        <v>1231</v>
      </c>
      <c r="D919" s="27">
        <f>Source!BA363</f>
        <v>6.66</v>
      </c>
      <c r="F919" s="14"/>
      <c r="G919" s="14"/>
      <c r="H919" s="14"/>
    </row>
    <row r="920" spans="1:28" x14ac:dyDescent="0.2">
      <c r="C920" s="27" t="s">
        <v>1232</v>
      </c>
      <c r="D920" s="27">
        <f>Source!BB363</f>
        <v>6.66</v>
      </c>
    </row>
    <row r="921" spans="1:28" x14ac:dyDescent="0.2">
      <c r="C921" s="27" t="s">
        <v>1233</v>
      </c>
      <c r="D921" s="27">
        <f>Source!BC363</f>
        <v>6.66</v>
      </c>
    </row>
    <row r="922" spans="1:28" x14ac:dyDescent="0.2">
      <c r="C922" s="27" t="s">
        <v>1234</v>
      </c>
      <c r="D922" s="27">
        <f>Source!BS363</f>
        <v>6.66</v>
      </c>
    </row>
    <row r="923" spans="1:28" x14ac:dyDescent="0.2">
      <c r="C923" s="11" t="s">
        <v>1235</v>
      </c>
      <c r="D923" s="38"/>
      <c r="E923" s="38"/>
      <c r="F923" s="38">
        <f>Source!BZ363</f>
        <v>95</v>
      </c>
      <c r="G923" s="62">
        <f>(Source!AF363+Source!AE363)*Source!FX363/100</f>
        <v>10.298</v>
      </c>
      <c r="H923" s="63">
        <f>Source!X363</f>
        <v>685.84</v>
      </c>
    </row>
    <row r="924" spans="1:28" x14ac:dyDescent="0.2">
      <c r="C924" s="11" t="s">
        <v>1237</v>
      </c>
      <c r="D924" s="38"/>
      <c r="E924" s="38"/>
      <c r="F924" s="38">
        <f>Source!CA363</f>
        <v>65</v>
      </c>
      <c r="G924" s="62">
        <f>(Source!AF363+Source!AE363)*Source!FY363/100</f>
        <v>7.0460000000000003</v>
      </c>
      <c r="H924" s="63">
        <f>Source!Y363</f>
        <v>469.26</v>
      </c>
    </row>
    <row r="925" spans="1:28" x14ac:dyDescent="0.2">
      <c r="C925" s="11" t="s">
        <v>1239</v>
      </c>
      <c r="D925" s="38"/>
      <c r="E925" s="38"/>
      <c r="F925" s="38"/>
      <c r="G925" s="62">
        <f>((Source!AF363+Source!AE363)*Source!FX363/100)+((Source!AF363+Source!AE363)*Source!FY363/100)+Source!AB363</f>
        <v>181.464</v>
      </c>
      <c r="H925" s="63">
        <f>Source!O363+Source!X363+Source!Y363</f>
        <v>12085.49</v>
      </c>
    </row>
    <row r="926" spans="1:28" ht="28.5" x14ac:dyDescent="0.2">
      <c r="A926" s="51">
        <v>132</v>
      </c>
      <c r="B926" s="51" t="str">
        <f>Source!E365</f>
        <v>61,1</v>
      </c>
      <c r="C926" s="51" t="str">
        <f>Source!G365</f>
        <v>Лючок напольный (согласно тех.заданию)</v>
      </c>
      <c r="D926" s="51" t="str">
        <f>Source!F365</f>
        <v>20.5.02.05-0001</v>
      </c>
      <c r="E926" s="34" t="str">
        <f>Source!H365</f>
        <v>шт.</v>
      </c>
      <c r="F926" s="14">
        <f>Source!I365</f>
        <v>10</v>
      </c>
      <c r="G926" s="25">
        <f>Source!AB365</f>
        <v>46.99</v>
      </c>
      <c r="H926" s="26">
        <f>Source!O365</f>
        <v>3129.53</v>
      </c>
      <c r="T926">
        <f>Source!O365+Source!X365+Source!Y365</f>
        <v>3129.53</v>
      </c>
      <c r="U926">
        <f>Source!P365</f>
        <v>3129.53</v>
      </c>
      <c r="V926">
        <f>Source!S365</f>
        <v>0</v>
      </c>
      <c r="W926">
        <f>Source!Q365</f>
        <v>0</v>
      </c>
      <c r="X926">
        <f>Source!R365</f>
        <v>0</v>
      </c>
      <c r="Y926">
        <f>Source!U365</f>
        <v>0</v>
      </c>
      <c r="Z926">
        <f>Source!V365</f>
        <v>0</v>
      </c>
      <c r="AA926">
        <f>Source!X365</f>
        <v>0</v>
      </c>
      <c r="AB926">
        <f>Source!Y365</f>
        <v>0</v>
      </c>
    </row>
    <row r="927" spans="1:28" ht="14.25" x14ac:dyDescent="0.2">
      <c r="C927" s="27" t="s">
        <v>1233</v>
      </c>
      <c r="D927" s="27">
        <f>Source!BC365</f>
        <v>6.66</v>
      </c>
      <c r="F927" s="14"/>
      <c r="G927" s="14"/>
      <c r="H927" s="14"/>
    </row>
    <row r="928" spans="1:28" ht="42.75" x14ac:dyDescent="0.2">
      <c r="A928" s="51">
        <v>133</v>
      </c>
      <c r="B928" s="51" t="str">
        <f>Source!E367</f>
        <v>62</v>
      </c>
      <c r="C928" s="51" t="str">
        <f>Source!G367</f>
        <v>Труба винипластовая по установленным конструкциям, по основанию пола, диаметр до 50 мм</v>
      </c>
      <c r="D928" s="51" t="str">
        <f>Source!F367</f>
        <v>м08-02-409-07</v>
      </c>
      <c r="E928" s="34" t="str">
        <f>Source!H367</f>
        <v>100 м</v>
      </c>
      <c r="F928" s="14">
        <f>Source!I367</f>
        <v>1.08</v>
      </c>
      <c r="G928" s="25">
        <f>Source!AB367</f>
        <v>233.27</v>
      </c>
      <c r="H928" s="26">
        <f>Source!O367</f>
        <v>1677.87</v>
      </c>
      <c r="T928">
        <f>Source!O367+Source!X367+Source!Y367</f>
        <v>3605.0799999999995</v>
      </c>
      <c r="U928">
        <f>Source!P367</f>
        <v>188.02</v>
      </c>
      <c r="V928">
        <f>Source!S367</f>
        <v>1157.54</v>
      </c>
      <c r="W928">
        <f>Source!Q367</f>
        <v>332.31</v>
      </c>
      <c r="X928">
        <f>Source!R367</f>
        <v>46.97</v>
      </c>
      <c r="Y928">
        <f>Source!U367</f>
        <v>18.489600000000003</v>
      </c>
      <c r="Z928">
        <f>Source!V367</f>
        <v>0.5616000000000001</v>
      </c>
      <c r="AA928">
        <f>Source!X367</f>
        <v>1144.28</v>
      </c>
      <c r="AB928">
        <f>Source!Y367</f>
        <v>782.93</v>
      </c>
    </row>
    <row r="929" spans="1:28" ht="14.25" x14ac:dyDescent="0.2">
      <c r="C929" s="27" t="str">
        <f>"Объем: "&amp;Source!I367&amp;"=108/"&amp;"100"</f>
        <v>Объем: 1,08=108/100</v>
      </c>
      <c r="F929" s="14"/>
      <c r="G929" s="14"/>
      <c r="H929" s="14"/>
    </row>
    <row r="930" spans="1:28" x14ac:dyDescent="0.2">
      <c r="C930" s="27" t="s">
        <v>1231</v>
      </c>
      <c r="D930" s="27">
        <f>Source!BA367</f>
        <v>6.66</v>
      </c>
    </row>
    <row r="931" spans="1:28" x14ac:dyDescent="0.2">
      <c r="C931" s="27" t="s">
        <v>1232</v>
      </c>
      <c r="D931" s="27">
        <f>Source!BB367</f>
        <v>6.66</v>
      </c>
    </row>
    <row r="932" spans="1:28" x14ac:dyDescent="0.2">
      <c r="C932" s="27" t="s">
        <v>1233</v>
      </c>
      <c r="D932" s="27">
        <f>Source!BC367</f>
        <v>6.66</v>
      </c>
    </row>
    <row r="933" spans="1:28" x14ac:dyDescent="0.2">
      <c r="C933" s="27" t="s">
        <v>1234</v>
      </c>
      <c r="D933" s="27">
        <f>Source!BS367</f>
        <v>6.66</v>
      </c>
    </row>
    <row r="934" spans="1:28" x14ac:dyDescent="0.2">
      <c r="C934" s="11" t="s">
        <v>1235</v>
      </c>
      <c r="D934" s="38"/>
      <c r="E934" s="38"/>
      <c r="F934" s="38">
        <f>Source!BZ367</f>
        <v>95</v>
      </c>
      <c r="G934" s="62">
        <f>(Source!AF367+Source!AE367)*Source!FX367/100</f>
        <v>159.08700000000002</v>
      </c>
      <c r="H934" s="63">
        <f>Source!X367</f>
        <v>1144.28</v>
      </c>
    </row>
    <row r="935" spans="1:28" x14ac:dyDescent="0.2">
      <c r="C935" s="11" t="s">
        <v>1237</v>
      </c>
      <c r="D935" s="38"/>
      <c r="E935" s="38"/>
      <c r="F935" s="38">
        <f>Source!CA367</f>
        <v>65</v>
      </c>
      <c r="G935" s="62">
        <f>(Source!AF367+Source!AE367)*Source!FY367/100</f>
        <v>108.84899999999999</v>
      </c>
      <c r="H935" s="63">
        <f>Source!Y367</f>
        <v>782.93</v>
      </c>
    </row>
    <row r="936" spans="1:28" x14ac:dyDescent="0.2">
      <c r="C936" s="11" t="s">
        <v>1239</v>
      </c>
      <c r="D936" s="38"/>
      <c r="E936" s="38"/>
      <c r="F936" s="38"/>
      <c r="G936" s="62">
        <f>((Source!AF367+Source!AE367)*Source!FX367/100)+((Source!AF367+Source!AE367)*Source!FY367/100)+Source!AB367</f>
        <v>501.20600000000002</v>
      </c>
      <c r="H936" s="63">
        <f>Source!O367+Source!X367+Source!Y367</f>
        <v>3605.0799999999995</v>
      </c>
    </row>
    <row r="937" spans="1:28" ht="28.5" x14ac:dyDescent="0.2">
      <c r="A937" s="51">
        <v>134</v>
      </c>
      <c r="B937" s="51" t="str">
        <f>Source!E369</f>
        <v>62,1</v>
      </c>
      <c r="C937" s="51" t="str">
        <f>Source!G369</f>
        <v>Трубы гладкие одностенные легкие из ПНД, диаметром 40 мм</v>
      </c>
      <c r="D937" s="51" t="str">
        <f>Source!F369</f>
        <v>24.3.03.13-0305</v>
      </c>
      <c r="E937" s="34" t="str">
        <f>Source!H369</f>
        <v>10 м</v>
      </c>
      <c r="F937" s="14">
        <f>Source!I369</f>
        <v>10.8</v>
      </c>
      <c r="G937" s="25">
        <f>Source!AB369</f>
        <v>149.84</v>
      </c>
      <c r="H937" s="26">
        <f>Source!O369</f>
        <v>10777.69</v>
      </c>
      <c r="T937">
        <f>Source!O369+Source!X369+Source!Y369</f>
        <v>10777.69</v>
      </c>
      <c r="U937">
        <f>Source!P369</f>
        <v>10777.69</v>
      </c>
      <c r="V937">
        <f>Source!S369</f>
        <v>0</v>
      </c>
      <c r="W937">
        <f>Source!Q369</f>
        <v>0</v>
      </c>
      <c r="X937">
        <f>Source!R369</f>
        <v>0</v>
      </c>
      <c r="Y937">
        <f>Source!U369</f>
        <v>0</v>
      </c>
      <c r="Z937">
        <f>Source!V369</f>
        <v>0</v>
      </c>
      <c r="AA937">
        <f>Source!X369</f>
        <v>0</v>
      </c>
      <c r="AB937">
        <f>Source!Y369</f>
        <v>0</v>
      </c>
    </row>
    <row r="938" spans="1:28" ht="14.25" x14ac:dyDescent="0.2">
      <c r="C938" s="27" t="s">
        <v>1233</v>
      </c>
      <c r="D938" s="27">
        <f>Source!BC369</f>
        <v>6.66</v>
      </c>
      <c r="F938" s="14"/>
      <c r="G938" s="14"/>
      <c r="H938" s="14"/>
    </row>
    <row r="939" spans="1:28" ht="28.5" x14ac:dyDescent="0.2">
      <c r="A939" s="51">
        <v>135</v>
      </c>
      <c r="B939" s="51" t="str">
        <f>Source!E371</f>
        <v>63</v>
      </c>
      <c r="C939" s="51" t="str">
        <f>Source!G371</f>
        <v>Пробивка в кирпичных стенах гнезд размером до 130х130 мм</v>
      </c>
      <c r="D939" s="51" t="str">
        <f>Source!F371</f>
        <v>46-03-009-01</v>
      </c>
      <c r="E939" s="34" t="str">
        <f>Source!H371</f>
        <v>100 ШТ</v>
      </c>
      <c r="F939" s="14">
        <f>Source!I371</f>
        <v>0.4</v>
      </c>
      <c r="G939" s="25">
        <f>Source!AB371</f>
        <v>736.73</v>
      </c>
      <c r="H939" s="26">
        <f>Source!O371</f>
        <v>1962.65</v>
      </c>
      <c r="T939">
        <f>Source!O371+Source!X371+Source!Y371</f>
        <v>3370.65</v>
      </c>
      <c r="U939">
        <f>Source!P371</f>
        <v>0</v>
      </c>
      <c r="V939">
        <f>Source!S371</f>
        <v>885.54</v>
      </c>
      <c r="W939">
        <f>Source!Q371</f>
        <v>1077.1099999999999</v>
      </c>
      <c r="X939">
        <f>Source!R371</f>
        <v>0</v>
      </c>
      <c r="Y939">
        <f>Source!U371</f>
        <v>14.484000000000002</v>
      </c>
      <c r="Z939">
        <f>Source!V371</f>
        <v>0</v>
      </c>
      <c r="AA939">
        <f>Source!X371</f>
        <v>876.68</v>
      </c>
      <c r="AB939">
        <f>Source!Y371</f>
        <v>531.32000000000005</v>
      </c>
    </row>
    <row r="940" spans="1:28" ht="14.25" x14ac:dyDescent="0.2">
      <c r="C940" s="27" t="str">
        <f>"Объем: "&amp;Source!I371&amp;"=40/"&amp;"100"</f>
        <v>Объем: 0,4=40/100</v>
      </c>
      <c r="F940" s="14"/>
      <c r="G940" s="14"/>
      <c r="H940" s="14"/>
    </row>
    <row r="941" spans="1:28" x14ac:dyDescent="0.2">
      <c r="C941" s="27" t="s">
        <v>1231</v>
      </c>
      <c r="D941" s="27">
        <f>Source!BA371</f>
        <v>6.66</v>
      </c>
    </row>
    <row r="942" spans="1:28" x14ac:dyDescent="0.2">
      <c r="C942" s="27" t="s">
        <v>1232</v>
      </c>
      <c r="D942" s="27">
        <f>Source!BB371</f>
        <v>6.66</v>
      </c>
    </row>
    <row r="943" spans="1:28" x14ac:dyDescent="0.2">
      <c r="C943" s="27" t="s">
        <v>1233</v>
      </c>
      <c r="D943" s="27">
        <f>Source!BC371</f>
        <v>6.66</v>
      </c>
    </row>
    <row r="944" spans="1:28" x14ac:dyDescent="0.2">
      <c r="C944" s="27" t="s">
        <v>1234</v>
      </c>
      <c r="D944" s="27">
        <f>Source!BS371</f>
        <v>6.66</v>
      </c>
    </row>
    <row r="945" spans="1:28" x14ac:dyDescent="0.2">
      <c r="C945" s="11" t="s">
        <v>1235</v>
      </c>
      <c r="D945" s="38"/>
      <c r="E945" s="38"/>
      <c r="F945" s="38">
        <f>Source!BZ371</f>
        <v>110</v>
      </c>
      <c r="G945" s="62">
        <f>(Source!AF371+Source!AE371)*Source!FX371/100</f>
        <v>329.08590000000004</v>
      </c>
      <c r="H945" s="63">
        <f>Source!X371</f>
        <v>876.68</v>
      </c>
    </row>
    <row r="946" spans="1:28" x14ac:dyDescent="0.2">
      <c r="C946" s="11" t="s">
        <v>1236</v>
      </c>
      <c r="D946" s="38"/>
      <c r="E946" s="38"/>
      <c r="F946" s="38"/>
      <c r="G946" s="38" t="str">
        <f>CONCATENATE(Source!DL371,Source!FT371, "=", Source!FX371, "%")</f>
        <v>*0,9=99%</v>
      </c>
      <c r="H946" s="38" t="str">
        <f>CONCATENATE(Source!AT371)</f>
        <v>99</v>
      </c>
    </row>
    <row r="947" spans="1:28" x14ac:dyDescent="0.2">
      <c r="C947" s="11" t="s">
        <v>1237</v>
      </c>
      <c r="D947" s="38"/>
      <c r="E947" s="38"/>
      <c r="F947" s="38">
        <f>Source!CA371</f>
        <v>70</v>
      </c>
      <c r="G947" s="62">
        <f>(Source!AF371+Source!AE371)*Source!FY371/100</f>
        <v>197.78395</v>
      </c>
      <c r="H947" s="63">
        <f>Source!Y371</f>
        <v>531.32000000000005</v>
      </c>
    </row>
    <row r="948" spans="1:28" x14ac:dyDescent="0.2">
      <c r="C948" s="11" t="s">
        <v>1238</v>
      </c>
      <c r="D948" s="38"/>
      <c r="E948" s="38"/>
      <c r="F948" s="38"/>
      <c r="G948" s="38" t="str">
        <f>CONCATENATE(Source!DM371,Source!FU371, "=", Source!FY371, "%")</f>
        <v>*0,85=59,5%</v>
      </c>
      <c r="H948" s="38" t="str">
        <f>CONCATENATE(Source!AU371)</f>
        <v>60</v>
      </c>
    </row>
    <row r="949" spans="1:28" x14ac:dyDescent="0.2">
      <c r="C949" s="11" t="s">
        <v>1239</v>
      </c>
      <c r="D949" s="38"/>
      <c r="E949" s="38"/>
      <c r="F949" s="38"/>
      <c r="G949" s="62">
        <f>((Source!AF371+Source!AE371)*Source!FX371/100)+((Source!AF371+Source!AE371)*Source!FY371/100)+Source!AB371</f>
        <v>1263.5998500000001</v>
      </c>
      <c r="H949" s="63">
        <f>Source!O371+Source!X371+Source!Y371</f>
        <v>3370.65</v>
      </c>
    </row>
    <row r="950" spans="1:28" ht="28.5" x14ac:dyDescent="0.2">
      <c r="A950" s="51">
        <v>136</v>
      </c>
      <c r="B950" s="51" t="str">
        <f>Source!E373</f>
        <v>64</v>
      </c>
      <c r="C950" s="51" t="str">
        <f>Source!G373</f>
        <v>Коробка ответвительная на стене</v>
      </c>
      <c r="D950" s="51" t="str">
        <f>Source!F373</f>
        <v>м10-08-019-01</v>
      </c>
      <c r="E950" s="34" t="str">
        <f>Source!H373</f>
        <v>ШТ</v>
      </c>
      <c r="F950" s="14">
        <f>Source!I373</f>
        <v>22</v>
      </c>
      <c r="G950" s="25">
        <f>Source!AB373</f>
        <v>5.29</v>
      </c>
      <c r="H950" s="26">
        <f>Source!O373</f>
        <v>775.09</v>
      </c>
      <c r="T950">
        <f>Source!O373+Source!X373+Source!Y373</f>
        <v>1776.1200000000001</v>
      </c>
      <c r="U950">
        <f>Source!P373</f>
        <v>60.07</v>
      </c>
      <c r="V950">
        <f>Source!S373</f>
        <v>715.02</v>
      </c>
      <c r="W950">
        <f>Source!Q373</f>
        <v>0</v>
      </c>
      <c r="X950">
        <f>Source!R373</f>
        <v>0</v>
      </c>
      <c r="Y950">
        <f>Source!U373</f>
        <v>11</v>
      </c>
      <c r="Z950">
        <f>Source!V373</f>
        <v>0</v>
      </c>
      <c r="AA950">
        <f>Source!X373</f>
        <v>572.02</v>
      </c>
      <c r="AB950">
        <f>Source!Y373</f>
        <v>429.01</v>
      </c>
    </row>
    <row r="951" spans="1:28" ht="14.25" x14ac:dyDescent="0.2">
      <c r="C951" s="27" t="s">
        <v>1231</v>
      </c>
      <c r="D951" s="27">
        <f>Source!BA373</f>
        <v>6.66</v>
      </c>
      <c r="F951" s="14"/>
      <c r="G951" s="14"/>
      <c r="H951" s="14"/>
    </row>
    <row r="952" spans="1:28" x14ac:dyDescent="0.2">
      <c r="C952" s="27" t="s">
        <v>1232</v>
      </c>
      <c r="D952" s="27">
        <f>Source!BB373</f>
        <v>6.66</v>
      </c>
    </row>
    <row r="953" spans="1:28" x14ac:dyDescent="0.2">
      <c r="C953" s="27" t="s">
        <v>1233</v>
      </c>
      <c r="D953" s="27">
        <f>Source!BC373</f>
        <v>6.66</v>
      </c>
    </row>
    <row r="954" spans="1:28" x14ac:dyDescent="0.2">
      <c r="C954" s="27" t="s">
        <v>1234</v>
      </c>
      <c r="D954" s="27">
        <f>Source!BS373</f>
        <v>6.66</v>
      </c>
    </row>
    <row r="955" spans="1:28" x14ac:dyDescent="0.2">
      <c r="C955" s="11" t="s">
        <v>1235</v>
      </c>
      <c r="D955" s="38"/>
      <c r="E955" s="38"/>
      <c r="F955" s="38">
        <f>Source!BZ373</f>
        <v>80</v>
      </c>
      <c r="G955" s="62">
        <f>(Source!AF373+Source!AE373)*Source!FX373/100</f>
        <v>3.9039999999999999</v>
      </c>
      <c r="H955" s="63">
        <f>Source!X373</f>
        <v>572.02</v>
      </c>
    </row>
    <row r="956" spans="1:28" x14ac:dyDescent="0.2">
      <c r="C956" s="11" t="s">
        <v>1237</v>
      </c>
      <c r="D956" s="38"/>
      <c r="E956" s="38"/>
      <c r="F956" s="38">
        <f>Source!CA373</f>
        <v>60</v>
      </c>
      <c r="G956" s="62">
        <f>(Source!AF373+Source!AE373)*Source!FY373/100</f>
        <v>2.9279999999999999</v>
      </c>
      <c r="H956" s="63">
        <f>Source!Y373</f>
        <v>429.01</v>
      </c>
    </row>
    <row r="957" spans="1:28" x14ac:dyDescent="0.2">
      <c r="C957" s="11" t="s">
        <v>1239</v>
      </c>
      <c r="D957" s="38"/>
      <c r="E957" s="38"/>
      <c r="F957" s="38"/>
      <c r="G957" s="62">
        <f>((Source!AF373+Source!AE373)*Source!FX373/100)+((Source!AF373+Source!AE373)*Source!FY373/100)+Source!AB373</f>
        <v>12.122</v>
      </c>
      <c r="H957" s="63">
        <f>Source!O373+Source!X373+Source!Y373</f>
        <v>1776.1200000000001</v>
      </c>
    </row>
    <row r="958" spans="1:28" ht="28.5" x14ac:dyDescent="0.2">
      <c r="A958" s="51">
        <v>137</v>
      </c>
      <c r="B958" s="51" t="str">
        <f>Source!E375</f>
        <v>64,1</v>
      </c>
      <c r="C958" s="51" t="str">
        <f>Source!G375</f>
        <v>Коробка ответвительная</v>
      </c>
      <c r="D958" s="51" t="str">
        <f>Source!F375</f>
        <v>20.5.02.04-0006</v>
      </c>
      <c r="E958" s="34" t="str">
        <f>Source!H375</f>
        <v>10 шт.</v>
      </c>
      <c r="F958" s="14">
        <f>Source!I375</f>
        <v>2.2000000000000002</v>
      </c>
      <c r="G958" s="25">
        <f>Source!AB375</f>
        <v>130.1</v>
      </c>
      <c r="H958" s="26">
        <f>Source!O375</f>
        <v>1906.23</v>
      </c>
      <c r="T958">
        <f>Source!O375+Source!X375+Source!Y375</f>
        <v>1906.23</v>
      </c>
      <c r="U958">
        <f>Source!P375</f>
        <v>1906.23</v>
      </c>
      <c r="V958">
        <f>Source!S375</f>
        <v>0</v>
      </c>
      <c r="W958">
        <f>Source!Q375</f>
        <v>0</v>
      </c>
      <c r="X958">
        <f>Source!R375</f>
        <v>0</v>
      </c>
      <c r="Y958">
        <f>Source!U375</f>
        <v>0</v>
      </c>
      <c r="Z958">
        <f>Source!V375</f>
        <v>0</v>
      </c>
      <c r="AA958">
        <f>Source!X375</f>
        <v>0</v>
      </c>
      <c r="AB958">
        <f>Source!Y375</f>
        <v>0</v>
      </c>
    </row>
    <row r="959" spans="1:28" ht="14.25" x14ac:dyDescent="0.2">
      <c r="C959" s="27" t="s">
        <v>1233</v>
      </c>
      <c r="D959" s="27">
        <f>Source!BC375</f>
        <v>6.66</v>
      </c>
      <c r="F959" s="14"/>
      <c r="G959" s="14"/>
      <c r="H959" s="14"/>
    </row>
    <row r="960" spans="1:28" ht="57" x14ac:dyDescent="0.2">
      <c r="A960" s="51">
        <v>138</v>
      </c>
      <c r="B960" s="51" t="str">
        <f>Source!E377</f>
        <v>65</v>
      </c>
      <c r="C960" s="51" t="str">
        <f>Source!G377</f>
        <v>Демонтаж:Извещатель ПС автоматический дымовой, фотоэлектрический, радиоизотопный, световой в нормальном исполнении</v>
      </c>
      <c r="D960" s="51" t="str">
        <f>Source!F377</f>
        <v>м10-08-002-02</v>
      </c>
      <c r="E960" s="34" t="str">
        <f>Source!H377</f>
        <v>ШТ</v>
      </c>
      <c r="F960" s="14">
        <f>Source!I377</f>
        <v>4</v>
      </c>
      <c r="G960" s="25">
        <f>Source!AB377</f>
        <v>4.8479999999999999</v>
      </c>
      <c r="H960" s="26">
        <f>Source!O377</f>
        <v>129.15</v>
      </c>
      <c r="T960">
        <f>Source!O377+Source!X377+Source!Y377</f>
        <v>309.95999999999998</v>
      </c>
      <c r="U960">
        <f>Source!P377</f>
        <v>0</v>
      </c>
      <c r="V960">
        <f>Source!S377</f>
        <v>129.15</v>
      </c>
      <c r="W960">
        <f>Source!Q377</f>
        <v>0</v>
      </c>
      <c r="X960">
        <f>Source!R377</f>
        <v>0</v>
      </c>
      <c r="Y960">
        <f>Source!U377</f>
        <v>2.016</v>
      </c>
      <c r="Z960">
        <f>Source!V377</f>
        <v>0</v>
      </c>
      <c r="AA960">
        <f>Source!X377</f>
        <v>103.32</v>
      </c>
      <c r="AB960">
        <f>Source!Y377</f>
        <v>77.489999999999995</v>
      </c>
    </row>
    <row r="961" spans="1:28" ht="14.25" x14ac:dyDescent="0.2">
      <c r="C961" s="27" t="s">
        <v>1231</v>
      </c>
      <c r="D961" s="27">
        <f>Source!BA377</f>
        <v>6.66</v>
      </c>
      <c r="F961" s="14"/>
      <c r="G961" s="14"/>
      <c r="H961" s="14"/>
    </row>
    <row r="962" spans="1:28" x14ac:dyDescent="0.2">
      <c r="C962" s="27" t="s">
        <v>1232</v>
      </c>
      <c r="D962" s="27">
        <f>Source!BB377</f>
        <v>6.66</v>
      </c>
    </row>
    <row r="963" spans="1:28" x14ac:dyDescent="0.2">
      <c r="C963" s="27" t="s">
        <v>1233</v>
      </c>
      <c r="D963" s="27">
        <f>Source!BC377</f>
        <v>6.66</v>
      </c>
    </row>
    <row r="964" spans="1:28" x14ac:dyDescent="0.2">
      <c r="C964" s="27" t="s">
        <v>1234</v>
      </c>
      <c r="D964" s="27">
        <f>Source!BS377</f>
        <v>6.66</v>
      </c>
    </row>
    <row r="965" spans="1:28" x14ac:dyDescent="0.2">
      <c r="C965" s="27" t="s">
        <v>1240</v>
      </c>
      <c r="D965" s="108" t="s">
        <v>30</v>
      </c>
      <c r="E965" s="108"/>
      <c r="F965" s="108"/>
      <c r="G965" s="108"/>
      <c r="H965" s="108"/>
    </row>
    <row r="966" spans="1:28" x14ac:dyDescent="0.2">
      <c r="C966" s="27" t="s">
        <v>1241</v>
      </c>
      <c r="D966" s="108" t="s">
        <v>447</v>
      </c>
      <c r="E966" s="108"/>
      <c r="F966" s="108"/>
      <c r="G966" s="108"/>
      <c r="H966" s="108"/>
    </row>
    <row r="967" spans="1:28" x14ac:dyDescent="0.2">
      <c r="C967" s="27" t="s">
        <v>1242</v>
      </c>
      <c r="D967" s="108" t="s">
        <v>447</v>
      </c>
      <c r="E967" s="108"/>
      <c r="F967" s="108"/>
      <c r="G967" s="108"/>
      <c r="H967" s="108"/>
    </row>
    <row r="968" spans="1:28" x14ac:dyDescent="0.2">
      <c r="C968" s="27" t="s">
        <v>1243</v>
      </c>
      <c r="D968" s="108" t="s">
        <v>447</v>
      </c>
      <c r="E968" s="108"/>
      <c r="F968" s="108"/>
      <c r="G968" s="108"/>
      <c r="H968" s="108"/>
    </row>
    <row r="969" spans="1:28" x14ac:dyDescent="0.2">
      <c r="C969" s="27" t="s">
        <v>1244</v>
      </c>
      <c r="D969" s="108" t="s">
        <v>447</v>
      </c>
      <c r="E969" s="108"/>
      <c r="F969" s="108"/>
      <c r="G969" s="108"/>
      <c r="H969" s="108"/>
    </row>
    <row r="970" spans="1:28" x14ac:dyDescent="0.2">
      <c r="C970" s="27" t="s">
        <v>1245</v>
      </c>
      <c r="D970" s="108" t="s">
        <v>447</v>
      </c>
      <c r="E970" s="108"/>
      <c r="F970" s="108"/>
      <c r="G970" s="108"/>
      <c r="H970" s="108"/>
    </row>
    <row r="971" spans="1:28" x14ac:dyDescent="0.2">
      <c r="C971" s="11" t="s">
        <v>1235</v>
      </c>
      <c r="D971" s="38"/>
      <c r="E971" s="38"/>
      <c r="F971" s="38">
        <f>Source!BZ377</f>
        <v>80</v>
      </c>
      <c r="G971" s="62">
        <f>(Source!AF377+Source!AE377)*Source!FX377/100</f>
        <v>3.8783999999999996</v>
      </c>
      <c r="H971" s="63">
        <f>Source!X377</f>
        <v>103.32</v>
      </c>
    </row>
    <row r="972" spans="1:28" x14ac:dyDescent="0.2">
      <c r="C972" s="11" t="s">
        <v>1237</v>
      </c>
      <c r="D972" s="38"/>
      <c r="E972" s="38"/>
      <c r="F972" s="38">
        <f>Source!CA377</f>
        <v>60</v>
      </c>
      <c r="G972" s="62">
        <f>(Source!AF377+Source!AE377)*Source!FY377/100</f>
        <v>2.9087999999999998</v>
      </c>
      <c r="H972" s="63">
        <f>Source!Y377</f>
        <v>77.489999999999995</v>
      </c>
    </row>
    <row r="973" spans="1:28" x14ac:dyDescent="0.2">
      <c r="C973" s="11" t="s">
        <v>1239</v>
      </c>
      <c r="D973" s="38"/>
      <c r="E973" s="38"/>
      <c r="F973" s="38"/>
      <c r="G973" s="62">
        <f>((Source!AF377+Source!AE377)*Source!FX377/100)+((Source!AF377+Source!AE377)*Source!FY377/100)+Source!AB377</f>
        <v>11.635199999999999</v>
      </c>
      <c r="H973" s="63">
        <f>Source!O377+Source!X377+Source!Y377</f>
        <v>309.95999999999998</v>
      </c>
    </row>
    <row r="974" spans="1:28" ht="71.25" x14ac:dyDescent="0.2">
      <c r="A974" s="51">
        <v>139</v>
      </c>
      <c r="B974" s="51" t="str">
        <f>Source!E379</f>
        <v>66</v>
      </c>
      <c r="C974" s="51" t="str">
        <f>Source!G379</f>
        <v>Извещатель ПС автоматический дымовой, фотоэлектрический, радиоизотопный, световой в нормальном исполнении  (ранее демонтированных)</v>
      </c>
      <c r="D974" s="51" t="str">
        <f>Source!F379</f>
        <v>м10-08-002-02</v>
      </c>
      <c r="E974" s="34" t="str">
        <f>Source!H379</f>
        <v>ШТ</v>
      </c>
      <c r="F974" s="14">
        <f>Source!I379</f>
        <v>4</v>
      </c>
      <c r="G974" s="25">
        <f>Source!AB379</f>
        <v>18.91</v>
      </c>
      <c r="H974" s="26">
        <f>Source!O379</f>
        <v>503.76</v>
      </c>
      <c r="T974">
        <f>Source!O379+Source!X379+Source!Y379</f>
        <v>1106.46</v>
      </c>
      <c r="U974">
        <f>Source!P379</f>
        <v>73.260000000000005</v>
      </c>
      <c r="V974">
        <f>Source!S379</f>
        <v>430.5</v>
      </c>
      <c r="W974">
        <f>Source!Q379</f>
        <v>0</v>
      </c>
      <c r="X974">
        <f>Source!R379</f>
        <v>0</v>
      </c>
      <c r="Y974">
        <f>Source!U379</f>
        <v>6.72</v>
      </c>
      <c r="Z974">
        <f>Source!V379</f>
        <v>0</v>
      </c>
      <c r="AA974">
        <f>Source!X379</f>
        <v>344.4</v>
      </c>
      <c r="AB974">
        <f>Source!Y379</f>
        <v>258.3</v>
      </c>
    </row>
    <row r="975" spans="1:28" ht="14.25" x14ac:dyDescent="0.2">
      <c r="C975" s="27" t="s">
        <v>1231</v>
      </c>
      <c r="D975" s="27">
        <f>Source!BA379</f>
        <v>6.66</v>
      </c>
      <c r="F975" s="14"/>
      <c r="G975" s="14"/>
      <c r="H975" s="14"/>
    </row>
    <row r="976" spans="1:28" x14ac:dyDescent="0.2">
      <c r="C976" s="27" t="s">
        <v>1232</v>
      </c>
      <c r="D976" s="27">
        <f>Source!BB379</f>
        <v>6.66</v>
      </c>
    </row>
    <row r="977" spans="1:28" x14ac:dyDescent="0.2">
      <c r="C977" s="27" t="s">
        <v>1233</v>
      </c>
      <c r="D977" s="27">
        <f>Source!BC379</f>
        <v>6.66</v>
      </c>
    </row>
    <row r="978" spans="1:28" x14ac:dyDescent="0.2">
      <c r="C978" s="27" t="s">
        <v>1234</v>
      </c>
      <c r="D978" s="27">
        <f>Source!BS379</f>
        <v>6.66</v>
      </c>
    </row>
    <row r="979" spans="1:28" x14ac:dyDescent="0.2">
      <c r="C979" s="11" t="s">
        <v>1235</v>
      </c>
      <c r="D979" s="38"/>
      <c r="E979" s="38"/>
      <c r="F979" s="38">
        <f>Source!BZ379</f>
        <v>80</v>
      </c>
      <c r="G979" s="62">
        <f>(Source!AF379+Source!AE379)*Source!FX379/100</f>
        <v>12.927999999999999</v>
      </c>
      <c r="H979" s="63">
        <f>Source!X379</f>
        <v>344.4</v>
      </c>
    </row>
    <row r="980" spans="1:28" x14ac:dyDescent="0.2">
      <c r="C980" s="11" t="s">
        <v>1237</v>
      </c>
      <c r="D980" s="38"/>
      <c r="E980" s="38"/>
      <c r="F980" s="38">
        <f>Source!CA379</f>
        <v>60</v>
      </c>
      <c r="G980" s="62">
        <f>(Source!AF379+Source!AE379)*Source!FY379/100</f>
        <v>9.6959999999999997</v>
      </c>
      <c r="H980" s="63">
        <f>Source!Y379</f>
        <v>258.3</v>
      </c>
    </row>
    <row r="981" spans="1:28" x14ac:dyDescent="0.2">
      <c r="C981" s="11" t="s">
        <v>1239</v>
      </c>
      <c r="D981" s="38"/>
      <c r="E981" s="38"/>
      <c r="F981" s="38"/>
      <c r="G981" s="62">
        <f>((Source!AF379+Source!AE379)*Source!FX379/100)+((Source!AF379+Source!AE379)*Source!FY379/100)+Source!AB379</f>
        <v>41.533999999999999</v>
      </c>
      <c r="H981" s="63">
        <f>Source!O379+Source!X379+Source!Y379</f>
        <v>1106.46</v>
      </c>
    </row>
    <row r="982" spans="1:28" ht="14.25" x14ac:dyDescent="0.2">
      <c r="A982" s="51">
        <v>140</v>
      </c>
      <c r="B982" s="51" t="str">
        <f>Source!E381</f>
        <v>67</v>
      </c>
      <c r="C982" s="51" t="str">
        <f>Source!G381</f>
        <v>Демонтаж кабеля</v>
      </c>
      <c r="D982" s="51" t="str">
        <f>Source!F381</f>
        <v>67-3-1</v>
      </c>
      <c r="E982" s="34" t="str">
        <f>Source!H381</f>
        <v>100 м</v>
      </c>
      <c r="F982" s="14">
        <f>Source!I381</f>
        <v>0.13</v>
      </c>
      <c r="G982" s="25">
        <f>Source!AB381</f>
        <v>75.5</v>
      </c>
      <c r="H982" s="26">
        <f>Source!O381</f>
        <v>65.37</v>
      </c>
      <c r="T982">
        <f>Source!O381+Source!X381+Source!Y381</f>
        <v>163.19999999999999</v>
      </c>
      <c r="U982">
        <f>Source!P381</f>
        <v>0</v>
      </c>
      <c r="V982">
        <f>Source!S381</f>
        <v>65.099999999999994</v>
      </c>
      <c r="W982">
        <f>Source!Q381</f>
        <v>0.27</v>
      </c>
      <c r="X982">
        <f>Source!R381</f>
        <v>0.12</v>
      </c>
      <c r="Y982">
        <f>Source!U381</f>
        <v>1.2532000000000001</v>
      </c>
      <c r="Z982">
        <f>Source!V381</f>
        <v>1.3000000000000002E-3</v>
      </c>
      <c r="AA982">
        <f>Source!X381</f>
        <v>55.44</v>
      </c>
      <c r="AB982">
        <f>Source!Y381</f>
        <v>42.39</v>
      </c>
    </row>
    <row r="983" spans="1:28" ht="14.25" x14ac:dyDescent="0.2">
      <c r="C983" s="27" t="str">
        <f>"Объем: "&amp;Source!I381&amp;"=13/"&amp;"100"</f>
        <v>Объем: 0,13=13/100</v>
      </c>
      <c r="F983" s="14"/>
      <c r="G983" s="14"/>
      <c r="H983" s="14"/>
    </row>
    <row r="984" spans="1:28" x14ac:dyDescent="0.2">
      <c r="C984" s="27" t="s">
        <v>1231</v>
      </c>
      <c r="D984" s="27">
        <f>Source!BA381</f>
        <v>6.66</v>
      </c>
    </row>
    <row r="985" spans="1:28" x14ac:dyDescent="0.2">
      <c r="C985" s="27" t="s">
        <v>1232</v>
      </c>
      <c r="D985" s="27">
        <f>Source!BB381</f>
        <v>6.66</v>
      </c>
    </row>
    <row r="986" spans="1:28" x14ac:dyDescent="0.2">
      <c r="C986" s="27" t="s">
        <v>1233</v>
      </c>
      <c r="D986" s="27">
        <f>Source!BC381</f>
        <v>6.66</v>
      </c>
    </row>
    <row r="987" spans="1:28" x14ac:dyDescent="0.2">
      <c r="C987" s="27" t="s">
        <v>1234</v>
      </c>
      <c r="D987" s="27">
        <f>Source!BS381</f>
        <v>6.66</v>
      </c>
    </row>
    <row r="988" spans="1:28" x14ac:dyDescent="0.2">
      <c r="C988" s="11" t="s">
        <v>1235</v>
      </c>
      <c r="D988" s="38"/>
      <c r="E988" s="38"/>
      <c r="F988" s="38">
        <f>Source!BZ381</f>
        <v>85</v>
      </c>
      <c r="G988" s="62">
        <f>(Source!AF381+Source!AE381)*Source!FX381/100</f>
        <v>64.030500000000004</v>
      </c>
      <c r="H988" s="63">
        <f>Source!X381</f>
        <v>55.44</v>
      </c>
    </row>
    <row r="989" spans="1:28" x14ac:dyDescent="0.2">
      <c r="C989" s="11" t="s">
        <v>1237</v>
      </c>
      <c r="D989" s="38"/>
      <c r="E989" s="38"/>
      <c r="F989" s="38">
        <f>Source!CA381</f>
        <v>65</v>
      </c>
      <c r="G989" s="62">
        <f>(Source!AF381+Source!AE381)*Source!FY381/100</f>
        <v>48.964500000000001</v>
      </c>
      <c r="H989" s="63">
        <f>Source!Y381</f>
        <v>42.39</v>
      </c>
    </row>
    <row r="990" spans="1:28" x14ac:dyDescent="0.2">
      <c r="C990" s="11" t="s">
        <v>1239</v>
      </c>
      <c r="D990" s="38"/>
      <c r="E990" s="38"/>
      <c r="F990" s="38"/>
      <c r="G990" s="62">
        <f>((Source!AF381+Source!AE381)*Source!FX381/100)+((Source!AF381+Source!AE381)*Source!FY381/100)+Source!AB381</f>
        <v>188.495</v>
      </c>
      <c r="H990" s="63">
        <f>Source!O381+Source!X381+Source!Y381</f>
        <v>163.19999999999999</v>
      </c>
    </row>
    <row r="991" spans="1:28" ht="28.5" x14ac:dyDescent="0.2">
      <c r="A991" s="51">
        <v>141</v>
      </c>
      <c r="B991" s="51" t="str">
        <f>Source!E383</f>
        <v>68</v>
      </c>
      <c r="C991" s="51" t="str">
        <f>Source!G383</f>
        <v>Демонтаж:Короба пластмассовые шириной до 40 мм</v>
      </c>
      <c r="D991" s="51" t="str">
        <f>Source!F383</f>
        <v>м08-02-390-01</v>
      </c>
      <c r="E991" s="34" t="str">
        <f>Source!H383</f>
        <v>100 м</v>
      </c>
      <c r="F991" s="14">
        <f>Source!I383</f>
        <v>0.13</v>
      </c>
      <c r="G991" s="25">
        <f>Source!AB383</f>
        <v>46.569000000000003</v>
      </c>
      <c r="H991" s="26">
        <f>Source!O383</f>
        <v>40.32</v>
      </c>
      <c r="T991">
        <f>Source!O383+Source!X383+Source!Y383</f>
        <v>104.77000000000001</v>
      </c>
      <c r="U991">
        <f>Source!P383</f>
        <v>0</v>
      </c>
      <c r="V991">
        <f>Source!S383</f>
        <v>40.24</v>
      </c>
      <c r="W991">
        <f>Source!Q383</f>
        <v>0.08</v>
      </c>
      <c r="X991">
        <f>Source!R383</f>
        <v>0.04</v>
      </c>
      <c r="Y991">
        <f>Source!U383</f>
        <v>0.63530999999999993</v>
      </c>
      <c r="Z991">
        <f>Source!V383</f>
        <v>3.9000000000000005E-4</v>
      </c>
      <c r="AA991">
        <f>Source!X383</f>
        <v>38.270000000000003</v>
      </c>
      <c r="AB991">
        <f>Source!Y383</f>
        <v>26.18</v>
      </c>
    </row>
    <row r="992" spans="1:28" ht="14.25" x14ac:dyDescent="0.2">
      <c r="C992" s="27" t="str">
        <f>"Объем: "&amp;Source!I383&amp;"=13/"&amp;"100"</f>
        <v>Объем: 0,13=13/100</v>
      </c>
      <c r="F992" s="14"/>
      <c r="G992" s="14"/>
      <c r="H992" s="14"/>
    </row>
    <row r="993" spans="1:28" x14ac:dyDescent="0.2">
      <c r="C993" s="27" t="s">
        <v>1231</v>
      </c>
      <c r="D993" s="27">
        <f>Source!BA383</f>
        <v>6.66</v>
      </c>
    </row>
    <row r="994" spans="1:28" x14ac:dyDescent="0.2">
      <c r="C994" s="27" t="s">
        <v>1232</v>
      </c>
      <c r="D994" s="27">
        <f>Source!BB383</f>
        <v>6.66</v>
      </c>
    </row>
    <row r="995" spans="1:28" x14ac:dyDescent="0.2">
      <c r="C995" s="27" t="s">
        <v>1233</v>
      </c>
      <c r="D995" s="27">
        <f>Source!BC383</f>
        <v>6.66</v>
      </c>
    </row>
    <row r="996" spans="1:28" x14ac:dyDescent="0.2">
      <c r="C996" s="27" t="s">
        <v>1234</v>
      </c>
      <c r="D996" s="27">
        <f>Source!BS383</f>
        <v>6.66</v>
      </c>
    </row>
    <row r="997" spans="1:28" x14ac:dyDescent="0.2">
      <c r="C997" s="27" t="s">
        <v>1240</v>
      </c>
      <c r="D997" s="108" t="s">
        <v>30</v>
      </c>
      <c r="E997" s="108"/>
      <c r="F997" s="108"/>
      <c r="G997" s="108"/>
      <c r="H997" s="108"/>
    </row>
    <row r="998" spans="1:28" x14ac:dyDescent="0.2">
      <c r="C998" s="27" t="s">
        <v>1241</v>
      </c>
      <c r="D998" s="108" t="s">
        <v>447</v>
      </c>
      <c r="E998" s="108"/>
      <c r="F998" s="108"/>
      <c r="G998" s="108"/>
      <c r="H998" s="108"/>
    </row>
    <row r="999" spans="1:28" x14ac:dyDescent="0.2">
      <c r="C999" s="27" t="s">
        <v>1242</v>
      </c>
      <c r="D999" s="108" t="s">
        <v>447</v>
      </c>
      <c r="E999" s="108"/>
      <c r="F999" s="108"/>
      <c r="G999" s="108"/>
      <c r="H999" s="108"/>
    </row>
    <row r="1000" spans="1:28" x14ac:dyDescent="0.2">
      <c r="C1000" s="27" t="s">
        <v>1243</v>
      </c>
      <c r="D1000" s="108" t="s">
        <v>447</v>
      </c>
      <c r="E1000" s="108"/>
      <c r="F1000" s="108"/>
      <c r="G1000" s="108"/>
      <c r="H1000" s="108"/>
    </row>
    <row r="1001" spans="1:28" x14ac:dyDescent="0.2">
      <c r="C1001" s="27" t="s">
        <v>1244</v>
      </c>
      <c r="D1001" s="108" t="s">
        <v>447</v>
      </c>
      <c r="E1001" s="108"/>
      <c r="F1001" s="108"/>
      <c r="G1001" s="108"/>
      <c r="H1001" s="108"/>
    </row>
    <row r="1002" spans="1:28" x14ac:dyDescent="0.2">
      <c r="C1002" s="27" t="s">
        <v>1245</v>
      </c>
      <c r="D1002" s="108" t="s">
        <v>447</v>
      </c>
      <c r="E1002" s="108"/>
      <c r="F1002" s="108"/>
      <c r="G1002" s="108"/>
      <c r="H1002" s="108"/>
    </row>
    <row r="1003" spans="1:28" x14ac:dyDescent="0.2">
      <c r="C1003" s="11" t="s">
        <v>1235</v>
      </c>
      <c r="D1003" s="38"/>
      <c r="E1003" s="38"/>
      <c r="F1003" s="38">
        <f>Source!BZ383</f>
        <v>95</v>
      </c>
      <c r="G1003" s="62">
        <f>(Source!AF383+Source!AE383)*Source!FX383/100</f>
        <v>44.192100000000003</v>
      </c>
      <c r="H1003" s="63">
        <f>Source!X383</f>
        <v>38.270000000000003</v>
      </c>
    </row>
    <row r="1004" spans="1:28" x14ac:dyDescent="0.2">
      <c r="C1004" s="11" t="s">
        <v>1237</v>
      </c>
      <c r="D1004" s="38"/>
      <c r="E1004" s="38"/>
      <c r="F1004" s="38">
        <f>Source!CA383</f>
        <v>65</v>
      </c>
      <c r="G1004" s="62">
        <f>(Source!AF383+Source!AE383)*Source!FY383/100</f>
        <v>30.236699999999999</v>
      </c>
      <c r="H1004" s="63">
        <f>Source!Y383</f>
        <v>26.18</v>
      </c>
    </row>
    <row r="1005" spans="1:28" x14ac:dyDescent="0.2">
      <c r="C1005" s="11" t="s">
        <v>1239</v>
      </c>
      <c r="D1005" s="38"/>
      <c r="E1005" s="38"/>
      <c r="F1005" s="38"/>
      <c r="G1005" s="62">
        <f>((Source!AF383+Source!AE383)*Source!FX383/100)+((Source!AF383+Source!AE383)*Source!FY383/100)+Source!AB383</f>
        <v>120.9978</v>
      </c>
      <c r="H1005" s="63">
        <f>Source!O383+Source!X383+Source!Y383</f>
        <v>104.77000000000001</v>
      </c>
    </row>
    <row r="1006" spans="1:28" ht="42.75" x14ac:dyDescent="0.2">
      <c r="A1006" s="51">
        <v>142</v>
      </c>
      <c r="B1006" s="51" t="str">
        <f>Source!E385</f>
        <v>69</v>
      </c>
      <c r="C1006" s="51" t="str">
        <f>Source!G385</f>
        <v>Погрузочные работы при автомобильных перевозках мусора строительного с погрузкой вручную</v>
      </c>
      <c r="D1006" s="51" t="str">
        <f>Source!F385</f>
        <v>т01-01-01-041</v>
      </c>
      <c r="E1006" s="34" t="str">
        <f>Source!H385</f>
        <v>1 Т ГРУЗА</v>
      </c>
      <c r="F1006" s="14">
        <f>Source!I385</f>
        <v>12</v>
      </c>
      <c r="G1006" s="25">
        <f>Source!AB385</f>
        <v>42.98</v>
      </c>
      <c r="H1006" s="26">
        <f>Source!GM385</f>
        <v>3434.96</v>
      </c>
      <c r="T1006">
        <f>Source!GM385</f>
        <v>3434.96</v>
      </c>
      <c r="U1006">
        <f>Source!P385</f>
        <v>0</v>
      </c>
      <c r="V1006">
        <f>Source!S385</f>
        <v>0</v>
      </c>
      <c r="W1006">
        <f>Source!Q385</f>
        <v>0</v>
      </c>
      <c r="X1006">
        <f>Source!R385</f>
        <v>0</v>
      </c>
      <c r="Y1006">
        <f>Source!U385</f>
        <v>0</v>
      </c>
      <c r="Z1006">
        <f>Source!V385</f>
        <v>0</v>
      </c>
      <c r="AA1006">
        <f>Source!X385</f>
        <v>0</v>
      </c>
      <c r="AB1006">
        <f>Source!Y385</f>
        <v>0</v>
      </c>
    </row>
    <row r="1007" spans="1:28" ht="14.25" x14ac:dyDescent="0.2">
      <c r="C1007" s="27" t="s">
        <v>1246</v>
      </c>
      <c r="D1007" s="27">
        <f>Source!AZ385</f>
        <v>6.66</v>
      </c>
      <c r="F1007" s="14"/>
      <c r="G1007" s="14"/>
      <c r="H1007" s="14"/>
    </row>
    <row r="1008" spans="1:28" ht="57" x14ac:dyDescent="0.2">
      <c r="A1008" s="51">
        <v>143</v>
      </c>
      <c r="B1008" s="51" t="str">
        <f>Source!E387</f>
        <v>70</v>
      </c>
      <c r="C1008" s="51" t="str">
        <f>Source!G387</f>
        <v>Перевозка грузов I класса автомобилями бортовыми грузоподъемностью до 15 т на расстояние до 16 км</v>
      </c>
      <c r="D1008" s="51" t="str">
        <f>Source!F387</f>
        <v>т03-01-01-016</v>
      </c>
      <c r="E1008" s="34" t="str">
        <f>Source!H387</f>
        <v>1 Т ГРУЗА</v>
      </c>
      <c r="F1008" s="14">
        <f>Source!I387</f>
        <v>12</v>
      </c>
      <c r="G1008" s="25">
        <f>Source!AB387</f>
        <v>14.3</v>
      </c>
      <c r="H1008" s="26">
        <f>Source!GM387</f>
        <v>1142.8599999999999</v>
      </c>
      <c r="T1008">
        <f>Source!GM387</f>
        <v>1142.8599999999999</v>
      </c>
      <c r="U1008">
        <f>Source!P387</f>
        <v>0</v>
      </c>
      <c r="V1008">
        <f>Source!S387</f>
        <v>0</v>
      </c>
      <c r="W1008">
        <f>Source!Q387</f>
        <v>0</v>
      </c>
      <c r="X1008">
        <f>Source!R387</f>
        <v>0</v>
      </c>
      <c r="Y1008">
        <f>Source!U387</f>
        <v>0</v>
      </c>
      <c r="Z1008">
        <f>Source!V387</f>
        <v>0</v>
      </c>
      <c r="AA1008">
        <f>Source!X387</f>
        <v>0</v>
      </c>
      <c r="AB1008">
        <f>Source!Y387</f>
        <v>0</v>
      </c>
    </row>
    <row r="1009" spans="1:8" ht="14.25" x14ac:dyDescent="0.2">
      <c r="C1009" s="27" t="s">
        <v>1246</v>
      </c>
      <c r="D1009" s="27">
        <f>Source!AZ387</f>
        <v>6.66</v>
      </c>
      <c r="F1009" s="14"/>
      <c r="G1009" s="14"/>
      <c r="H1009" s="14"/>
    </row>
    <row r="1011" spans="1:8" ht="15" x14ac:dyDescent="0.25">
      <c r="A1011" s="64"/>
      <c r="B1011" s="64"/>
      <c r="C1011" s="82" t="str">
        <f>CONCATENATE("Итого по разделу: ",IF(Source!G389&lt;&gt;"Новый раздел", Source!G389, ""))</f>
        <v>Итого по разделу: Раздел 3 Электромонтажные работы</v>
      </c>
      <c r="D1011" s="82"/>
      <c r="E1011" s="82"/>
      <c r="F1011" s="82"/>
      <c r="G1011" s="64"/>
      <c r="H1011" s="65">
        <f>IF(SUM(T646:T1010)=0, "-", SUM(T646:T1010))</f>
        <v>265280.78999999998</v>
      </c>
    </row>
    <row r="1012" spans="1:8" ht="15" x14ac:dyDescent="0.25">
      <c r="A1012" s="64"/>
      <c r="B1012" s="64"/>
      <c r="C1012" s="64"/>
      <c r="D1012" s="64"/>
      <c r="E1012" s="64"/>
      <c r="F1012" s="64"/>
      <c r="G1012" s="64"/>
      <c r="H1012" s="64"/>
    </row>
    <row r="1014" spans="1:8" ht="14.25" x14ac:dyDescent="0.2">
      <c r="C1014" s="109" t="str">
        <f>Source!H417</f>
        <v>Всего</v>
      </c>
      <c r="D1014" s="109"/>
      <c r="E1014" s="109"/>
      <c r="F1014" s="109"/>
      <c r="G1014" s="76">
        <f>IF(Source!P417=0, "", Source!P417)</f>
        <v>265280.78999999998</v>
      </c>
      <c r="H1014" s="76"/>
    </row>
    <row r="1015" spans="1:8" ht="14.25" x14ac:dyDescent="0.2">
      <c r="C1015" s="109" t="str">
        <f>Source!H418</f>
        <v>Итого НДС 18%</v>
      </c>
      <c r="D1015" s="109"/>
      <c r="E1015" s="109"/>
      <c r="F1015" s="109"/>
      <c r="G1015" s="76">
        <f>IF(Source!P418=0, "", Source!P418)</f>
        <v>47750.54</v>
      </c>
      <c r="H1015" s="76"/>
    </row>
    <row r="1016" spans="1:8" ht="14.25" x14ac:dyDescent="0.2">
      <c r="C1016" s="109" t="str">
        <f>Source!H419</f>
        <v>Всего по смете</v>
      </c>
      <c r="D1016" s="109"/>
      <c r="E1016" s="109"/>
      <c r="F1016" s="109"/>
      <c r="G1016" s="76">
        <f>IF(Source!P419=0, "", Source!P419)</f>
        <v>313031.33</v>
      </c>
      <c r="H1016" s="76"/>
    </row>
    <row r="1018" spans="1:8" ht="15" x14ac:dyDescent="0.25">
      <c r="A1018" s="64"/>
      <c r="B1018" s="64"/>
      <c r="C1018" s="82" t="str">
        <f>CONCATENATE("Итого по локальной смете: ",IF(Source!G421&lt;&gt;"Новая локальная смета", Source!G421, ""))</f>
        <v xml:space="preserve">Итого по локальной смете: </v>
      </c>
      <c r="D1018" s="82"/>
      <c r="E1018" s="82"/>
      <c r="F1018" s="82"/>
      <c r="G1018" s="64"/>
      <c r="H1018" s="65">
        <f>IF(SUM(T37:T1017)=0, "-", SUM(T37:T1017))</f>
        <v>972275.67</v>
      </c>
    </row>
    <row r="1019" spans="1:8" ht="15" x14ac:dyDescent="0.25">
      <c r="A1019" s="64"/>
      <c r="B1019" s="64"/>
      <c r="C1019" s="64"/>
      <c r="D1019" s="64"/>
      <c r="E1019" s="64"/>
      <c r="F1019" s="64"/>
      <c r="G1019" s="64"/>
      <c r="H1019" s="64"/>
    </row>
    <row r="1021" spans="1:8" ht="14.25" x14ac:dyDescent="0.2">
      <c r="C1021" s="109" t="str">
        <f>Source!H449</f>
        <v>Всего</v>
      </c>
      <c r="D1021" s="109"/>
      <c r="E1021" s="109"/>
      <c r="F1021" s="109"/>
      <c r="G1021" s="76">
        <f>IF(Source!P449=0, "", Source!P449)</f>
        <v>972275.67</v>
      </c>
      <c r="H1021" s="76"/>
    </row>
    <row r="1022" spans="1:8" ht="14.25" x14ac:dyDescent="0.2">
      <c r="C1022" s="109" t="str">
        <f>Source!H450</f>
        <v>Итого НДС 18%</v>
      </c>
      <c r="D1022" s="109"/>
      <c r="E1022" s="109"/>
      <c r="F1022" s="109"/>
      <c r="G1022" s="76">
        <f>IF(Source!P450=0, "", Source!P450)</f>
        <v>175009.62</v>
      </c>
      <c r="H1022" s="76"/>
    </row>
    <row r="1023" spans="1:8" ht="14.25" x14ac:dyDescent="0.2">
      <c r="C1023" s="109" t="str">
        <f>Source!H451</f>
        <v>Всего по смете</v>
      </c>
      <c r="D1023" s="109"/>
      <c r="E1023" s="109"/>
      <c r="F1023" s="109"/>
      <c r="G1023" s="76">
        <f>IF(Source!P451=0, "", Source!P451)</f>
        <v>1147285.29</v>
      </c>
      <c r="H1023" s="76"/>
    </row>
    <row r="1025" spans="1:33" ht="60" x14ac:dyDescent="0.25">
      <c r="A1025" s="64"/>
      <c r="B1025" s="64"/>
      <c r="C1025" s="82" t="str">
        <f>CONCATENATE("Итого по смете: ",IF(Source!G453&lt;&gt;"Новый объект", Source!G453, ""))</f>
        <v>Итого по смете: 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  <c r="D1025" s="82"/>
      <c r="E1025" s="82"/>
      <c r="F1025" s="82"/>
      <c r="G1025" s="64"/>
      <c r="H1025" s="65">
        <f>IF(SUM(T1:T1024)=0, "-", SUM(T1:T1024))</f>
        <v>972275.67</v>
      </c>
      <c r="AG1025" s="55" t="str">
        <f>CONCATENATE("Итого по смете: ",IF(Source!G453&lt;&gt;"Новый объект", Source!G453, ""))</f>
        <v>Итого по смете: 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</row>
    <row r="1026" spans="1:33" ht="15" x14ac:dyDescent="0.25">
      <c r="A1026" s="64"/>
      <c r="B1026" s="64"/>
      <c r="C1026" s="64"/>
      <c r="D1026" s="64"/>
      <c r="E1026" s="64"/>
      <c r="F1026" s="64"/>
      <c r="G1026" s="64"/>
      <c r="H1026" s="64"/>
    </row>
    <row r="1027" spans="1:33" ht="14.25" x14ac:dyDescent="0.2">
      <c r="C1027" s="109" t="str">
        <f>Source!H481</f>
        <v>Всего</v>
      </c>
      <c r="D1027" s="109"/>
      <c r="E1027" s="109"/>
      <c r="F1027" s="109"/>
      <c r="G1027" s="76">
        <f>IF(Source!P481=0, "", Source!P481)</f>
        <v>972275.67</v>
      </c>
      <c r="H1027" s="76"/>
    </row>
    <row r="1028" spans="1:33" ht="14.25" x14ac:dyDescent="0.2">
      <c r="C1028" s="109" t="str">
        <f>Source!H482</f>
        <v>Итого НДС 18%</v>
      </c>
      <c r="D1028" s="109"/>
      <c r="E1028" s="109"/>
      <c r="F1028" s="109"/>
      <c r="G1028" s="76">
        <f>IF(Source!P482=0, "", Source!P482)</f>
        <v>175009.62</v>
      </c>
      <c r="H1028" s="76"/>
    </row>
    <row r="1029" spans="1:33" ht="14.25" x14ac:dyDescent="0.2">
      <c r="C1029" s="109" t="str">
        <f>Source!H483</f>
        <v>Всего по смете</v>
      </c>
      <c r="D1029" s="109"/>
      <c r="E1029" s="109"/>
      <c r="F1029" s="109"/>
      <c r="G1029" s="76">
        <f>IF(Source!P483=0, "", Source!P483)</f>
        <v>1147285.29</v>
      </c>
      <c r="H1029" s="76"/>
    </row>
    <row r="1032" spans="1:33" ht="15" thickBot="1" x14ac:dyDescent="0.25">
      <c r="A1032" s="111" t="s">
        <v>1247</v>
      </c>
      <c r="B1032" s="111"/>
      <c r="C1032" s="66" t="str">
        <f>IF(Source!AC12&lt;&gt;"", Source!AC12," ")</f>
        <v xml:space="preserve"> </v>
      </c>
      <c r="D1032" s="14"/>
      <c r="E1032" s="67"/>
      <c r="F1032" s="14"/>
      <c r="G1032" s="112" t="str">
        <f>IF(Source!AB12&lt;&gt;"", Source!AB12," ")</f>
        <v xml:space="preserve"> </v>
      </c>
      <c r="H1032" s="112"/>
      <c r="I1032" s="14"/>
      <c r="J1032" s="14"/>
      <c r="K1032" s="14"/>
      <c r="L1032" s="14"/>
    </row>
    <row r="1033" spans="1:33" ht="14.25" x14ac:dyDescent="0.2">
      <c r="A1033" s="14"/>
      <c r="B1033" s="14"/>
      <c r="C1033" s="68" t="s">
        <v>1248</v>
      </c>
      <c r="D1033" s="14"/>
      <c r="E1033" s="68" t="s">
        <v>1249</v>
      </c>
      <c r="F1033" s="14"/>
      <c r="G1033" s="110" t="s">
        <v>1250</v>
      </c>
      <c r="H1033" s="110"/>
      <c r="I1033" s="14"/>
      <c r="J1033" s="14"/>
      <c r="K1033" s="14"/>
      <c r="L1033" s="14"/>
    </row>
    <row r="1034" spans="1:33" ht="14.25" x14ac:dyDescent="0.2">
      <c r="A1034" s="14"/>
      <c r="B1034" s="14"/>
      <c r="C1034" s="14"/>
      <c r="D1034" s="14"/>
      <c r="E1034" s="14"/>
      <c r="F1034" s="14"/>
      <c r="G1034" s="14"/>
      <c r="H1034" s="14"/>
      <c r="I1034" s="14"/>
      <c r="J1034" s="14"/>
      <c r="K1034" s="14"/>
      <c r="L1034" s="14"/>
    </row>
    <row r="1035" spans="1:33" ht="14.25" x14ac:dyDescent="0.2">
      <c r="A1035" s="14"/>
      <c r="B1035" s="14"/>
      <c r="C1035" s="16" t="s">
        <v>1251</v>
      </c>
      <c r="D1035" s="14"/>
      <c r="E1035" s="14"/>
      <c r="F1035" s="14"/>
      <c r="G1035" s="14"/>
      <c r="H1035" s="14"/>
      <c r="I1035" s="14"/>
      <c r="J1035" s="14"/>
      <c r="K1035" s="14"/>
      <c r="L1035" s="14"/>
    </row>
    <row r="1036" spans="1:33" ht="14.25" x14ac:dyDescent="0.2">
      <c r="A1036" s="14"/>
      <c r="B1036" s="14"/>
      <c r="C1036" s="14"/>
      <c r="D1036" s="14"/>
      <c r="E1036" s="14"/>
      <c r="F1036" s="14"/>
      <c r="G1036" s="14"/>
      <c r="H1036" s="14"/>
      <c r="I1036" s="14"/>
      <c r="J1036" s="14"/>
      <c r="K1036" s="14"/>
      <c r="L1036" s="14"/>
    </row>
    <row r="1037" spans="1:33" ht="15" thickBot="1" x14ac:dyDescent="0.25">
      <c r="A1037" s="111" t="s">
        <v>1252</v>
      </c>
      <c r="B1037" s="111"/>
      <c r="C1037" s="66" t="str">
        <f>IF(Source!AG12&lt;&gt;"", Source!AG12," ")</f>
        <v xml:space="preserve"> </v>
      </c>
      <c r="D1037" s="14"/>
      <c r="E1037" s="67"/>
      <c r="F1037" s="14"/>
      <c r="G1037" s="112" t="str">
        <f>IF(Source!AF12&lt;&gt;"", Source!AF12," ")</f>
        <v xml:space="preserve"> </v>
      </c>
      <c r="H1037" s="112"/>
      <c r="I1037" s="14"/>
      <c r="J1037" s="14"/>
      <c r="K1037" s="14"/>
      <c r="L1037" s="14"/>
    </row>
    <row r="1038" spans="1:33" ht="14.25" x14ac:dyDescent="0.2">
      <c r="A1038" s="14"/>
      <c r="B1038" s="14"/>
      <c r="C1038" s="68" t="s">
        <v>1248</v>
      </c>
      <c r="D1038" s="14"/>
      <c r="E1038" s="68" t="s">
        <v>1249</v>
      </c>
      <c r="F1038" s="14"/>
      <c r="G1038" s="110" t="s">
        <v>1250</v>
      </c>
      <c r="H1038" s="110"/>
      <c r="I1038" s="14"/>
      <c r="J1038" s="14"/>
      <c r="K1038" s="14"/>
      <c r="L1038" s="14"/>
    </row>
    <row r="1039" spans="1:33" ht="14.25" x14ac:dyDescent="0.2">
      <c r="A1039" s="14"/>
      <c r="B1039" s="14"/>
      <c r="C1039" s="14"/>
      <c r="D1039" s="14"/>
      <c r="E1039" s="14"/>
      <c r="F1039" s="14"/>
      <c r="G1039" s="14"/>
      <c r="H1039" s="14"/>
      <c r="I1039" s="14"/>
      <c r="J1039" s="14"/>
      <c r="K1039" s="14"/>
      <c r="L1039" s="14"/>
    </row>
    <row r="1040" spans="1:33" ht="14.25" x14ac:dyDescent="0.2">
      <c r="A1040" s="14"/>
      <c r="B1040" s="14"/>
      <c r="C1040" s="16" t="s">
        <v>1251</v>
      </c>
      <c r="D1040" s="14"/>
      <c r="E1040" s="14"/>
      <c r="F1040" s="14"/>
      <c r="G1040" s="14"/>
      <c r="H1040" s="14"/>
      <c r="I1040" s="14"/>
      <c r="J1040" s="14"/>
      <c r="K1040" s="14"/>
      <c r="L1040" s="14"/>
    </row>
  </sheetData>
  <mergeCells count="221">
    <mergeCell ref="G1038:H1038"/>
    <mergeCell ref="C1029:F1029"/>
    <mergeCell ref="G1029:H1029"/>
    <mergeCell ref="A1032:B1032"/>
    <mergeCell ref="G1032:H1032"/>
    <mergeCell ref="G1033:H1033"/>
    <mergeCell ref="A1037:B1037"/>
    <mergeCell ref="G1037:H1037"/>
    <mergeCell ref="C1023:F1023"/>
    <mergeCell ref="G1023:H1023"/>
    <mergeCell ref="C1025:F1025"/>
    <mergeCell ref="C1027:F1027"/>
    <mergeCell ref="G1027:H1027"/>
    <mergeCell ref="C1028:F1028"/>
    <mergeCell ref="G1028:H1028"/>
    <mergeCell ref="C1016:F1016"/>
    <mergeCell ref="G1016:H1016"/>
    <mergeCell ref="C1018:F1018"/>
    <mergeCell ref="C1021:F1021"/>
    <mergeCell ref="G1021:H1021"/>
    <mergeCell ref="C1022:F1022"/>
    <mergeCell ref="G1022:H1022"/>
    <mergeCell ref="D1002:H1002"/>
    <mergeCell ref="C1011:F1011"/>
    <mergeCell ref="C1014:F1014"/>
    <mergeCell ref="G1014:H1014"/>
    <mergeCell ref="C1015:F1015"/>
    <mergeCell ref="G1015:H1015"/>
    <mergeCell ref="D970:H970"/>
    <mergeCell ref="D997:H997"/>
    <mergeCell ref="D998:H998"/>
    <mergeCell ref="D999:H999"/>
    <mergeCell ref="D1000:H1000"/>
    <mergeCell ref="D1001:H1001"/>
    <mergeCell ref="D894:H894"/>
    <mergeCell ref="D965:H965"/>
    <mergeCell ref="D966:H966"/>
    <mergeCell ref="D967:H967"/>
    <mergeCell ref="D968:H968"/>
    <mergeCell ref="D969:H969"/>
    <mergeCell ref="D703:H703"/>
    <mergeCell ref="D889:H889"/>
    <mergeCell ref="D890:H890"/>
    <mergeCell ref="D891:H891"/>
    <mergeCell ref="D892:H892"/>
    <mergeCell ref="D893:H893"/>
    <mergeCell ref="D689:H689"/>
    <mergeCell ref="D698:H698"/>
    <mergeCell ref="D699:H699"/>
    <mergeCell ref="D700:H700"/>
    <mergeCell ref="D701:H701"/>
    <mergeCell ref="D702:H702"/>
    <mergeCell ref="D675:H675"/>
    <mergeCell ref="D684:H684"/>
    <mergeCell ref="D685:H685"/>
    <mergeCell ref="D686:H686"/>
    <mergeCell ref="D687:H687"/>
    <mergeCell ref="D688:H688"/>
    <mergeCell ref="A646:H646"/>
    <mergeCell ref="D670:H670"/>
    <mergeCell ref="D671:H671"/>
    <mergeCell ref="D672:H672"/>
    <mergeCell ref="D673:H673"/>
    <mergeCell ref="D674:H674"/>
    <mergeCell ref="C642:F642"/>
    <mergeCell ref="G642:H642"/>
    <mergeCell ref="C643:F643"/>
    <mergeCell ref="G643:H643"/>
    <mergeCell ref="C644:F644"/>
    <mergeCell ref="G644:H644"/>
    <mergeCell ref="D592:H592"/>
    <mergeCell ref="D593:H593"/>
    <mergeCell ref="D594:H594"/>
    <mergeCell ref="D595:H595"/>
    <mergeCell ref="D596:H596"/>
    <mergeCell ref="C639:F639"/>
    <mergeCell ref="D558:H558"/>
    <mergeCell ref="D572:H572"/>
    <mergeCell ref="D573:H573"/>
    <mergeCell ref="D574:H574"/>
    <mergeCell ref="D575:H575"/>
    <mergeCell ref="D576:H576"/>
    <mergeCell ref="D538:H538"/>
    <mergeCell ref="D539:H539"/>
    <mergeCell ref="D554:H554"/>
    <mergeCell ref="D555:H555"/>
    <mergeCell ref="D556:H556"/>
    <mergeCell ref="D557:H557"/>
    <mergeCell ref="C494:F494"/>
    <mergeCell ref="G494:H494"/>
    <mergeCell ref="A496:H496"/>
    <mergeCell ref="D535:H535"/>
    <mergeCell ref="D536:H536"/>
    <mergeCell ref="D537:H537"/>
    <mergeCell ref="D468:H468"/>
    <mergeCell ref="C489:F489"/>
    <mergeCell ref="C492:F492"/>
    <mergeCell ref="G492:H492"/>
    <mergeCell ref="C493:F493"/>
    <mergeCell ref="G493:H493"/>
    <mergeCell ref="D451:H451"/>
    <mergeCell ref="D452:H452"/>
    <mergeCell ref="D464:H464"/>
    <mergeCell ref="D465:H465"/>
    <mergeCell ref="D466:H466"/>
    <mergeCell ref="D467:H467"/>
    <mergeCell ref="D434:H434"/>
    <mergeCell ref="D435:H435"/>
    <mergeCell ref="D436:H436"/>
    <mergeCell ref="D448:H448"/>
    <mergeCell ref="D449:H449"/>
    <mergeCell ref="D450:H450"/>
    <mergeCell ref="D413:H413"/>
    <mergeCell ref="D414:H414"/>
    <mergeCell ref="D415:H415"/>
    <mergeCell ref="D416:H416"/>
    <mergeCell ref="D432:H432"/>
    <mergeCell ref="D433:H433"/>
    <mergeCell ref="D392:H392"/>
    <mergeCell ref="D393:H393"/>
    <mergeCell ref="D394:H394"/>
    <mergeCell ref="D395:H395"/>
    <mergeCell ref="D411:H411"/>
    <mergeCell ref="D412:H412"/>
    <mergeCell ref="D371:H371"/>
    <mergeCell ref="D372:H372"/>
    <mergeCell ref="D373:H373"/>
    <mergeCell ref="D374:H374"/>
    <mergeCell ref="D375:H375"/>
    <mergeCell ref="D391:H391"/>
    <mergeCell ref="D350:H350"/>
    <mergeCell ref="D351:H351"/>
    <mergeCell ref="D352:H352"/>
    <mergeCell ref="D353:H353"/>
    <mergeCell ref="D354:H354"/>
    <mergeCell ref="D370:H370"/>
    <mergeCell ref="D272:H272"/>
    <mergeCell ref="D330:H330"/>
    <mergeCell ref="D331:H331"/>
    <mergeCell ref="D332:H332"/>
    <mergeCell ref="D333:H333"/>
    <mergeCell ref="D334:H334"/>
    <mergeCell ref="D255:H255"/>
    <mergeCell ref="D256:H256"/>
    <mergeCell ref="D268:H268"/>
    <mergeCell ref="D269:H269"/>
    <mergeCell ref="D270:H270"/>
    <mergeCell ref="D271:H271"/>
    <mergeCell ref="D217:H217"/>
    <mergeCell ref="D218:H218"/>
    <mergeCell ref="D219:H219"/>
    <mergeCell ref="D252:H252"/>
    <mergeCell ref="D253:H253"/>
    <mergeCell ref="D254:H254"/>
    <mergeCell ref="D200:H200"/>
    <mergeCell ref="D201:H201"/>
    <mergeCell ref="D202:H202"/>
    <mergeCell ref="D203:H203"/>
    <mergeCell ref="D215:H215"/>
    <mergeCell ref="D216:H216"/>
    <mergeCell ref="D179:H179"/>
    <mergeCell ref="D180:H180"/>
    <mergeCell ref="D181:H181"/>
    <mergeCell ref="D182:H182"/>
    <mergeCell ref="D183:H183"/>
    <mergeCell ref="D199:H199"/>
    <mergeCell ref="D108:H108"/>
    <mergeCell ref="D150:H150"/>
    <mergeCell ref="D151:H151"/>
    <mergeCell ref="D152:H152"/>
    <mergeCell ref="D153:H153"/>
    <mergeCell ref="D154:H154"/>
    <mergeCell ref="D61:H61"/>
    <mergeCell ref="D62:H62"/>
    <mergeCell ref="D104:H104"/>
    <mergeCell ref="D105:H105"/>
    <mergeCell ref="D106:H106"/>
    <mergeCell ref="D107:H107"/>
    <mergeCell ref="A37:H37"/>
    <mergeCell ref="A39:H39"/>
    <mergeCell ref="D57:H57"/>
    <mergeCell ref="D58:H58"/>
    <mergeCell ref="D59:H59"/>
    <mergeCell ref="D60:H60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20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514</v>
      </c>
      <c r="C12" s="1">
        <v>0</v>
      </c>
      <c r="D12" s="1">
        <f>ROW(A453)</f>
        <v>453</v>
      </c>
      <c r="E12" s="1">
        <v>0</v>
      </c>
      <c r="F12" s="1" t="s">
        <v>4</v>
      </c>
      <c r="G12" s="1" t="s">
        <v>1254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B453</f>
        <v>514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  <c r="H18" s="3"/>
      <c r="I18" s="3"/>
      <c r="J18" s="3"/>
      <c r="K18" s="3"/>
      <c r="L18" s="3"/>
      <c r="M18" s="3"/>
      <c r="N18" s="3"/>
      <c r="O18" s="3">
        <f t="shared" ref="O18:AT18" si="1">O453</f>
        <v>119887.62</v>
      </c>
      <c r="P18" s="3">
        <f t="shared" si="1"/>
        <v>99820.01</v>
      </c>
      <c r="Q18" s="3">
        <f t="shared" si="1"/>
        <v>4702.68</v>
      </c>
      <c r="R18" s="3">
        <f t="shared" si="1"/>
        <v>806.04</v>
      </c>
      <c r="S18" s="3">
        <f t="shared" si="1"/>
        <v>15364.93</v>
      </c>
      <c r="T18" s="3">
        <f t="shared" si="1"/>
        <v>0</v>
      </c>
      <c r="U18" s="3">
        <f t="shared" si="1"/>
        <v>1692.5060908</v>
      </c>
      <c r="V18" s="3">
        <f t="shared" si="1"/>
        <v>70.708605799999987</v>
      </c>
      <c r="W18" s="3">
        <f t="shared" si="1"/>
        <v>0</v>
      </c>
      <c r="X18" s="3">
        <f t="shared" si="1"/>
        <v>15855.44</v>
      </c>
      <c r="Y18" s="3">
        <f t="shared" si="1"/>
        <v>9556.98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145987.4</v>
      </c>
      <c r="AS18" s="3">
        <f t="shared" si="1"/>
        <v>107754.21</v>
      </c>
      <c r="AT18" s="3">
        <f t="shared" si="1"/>
        <v>38233.19</v>
      </c>
      <c r="AU18" s="3">
        <f t="shared" ref="AU18:BZ18" si="2">AU453</f>
        <v>0</v>
      </c>
      <c r="AV18" s="3">
        <f t="shared" si="2"/>
        <v>99820.01</v>
      </c>
      <c r="AW18" s="3">
        <f t="shared" si="2"/>
        <v>99820.01</v>
      </c>
      <c r="AX18" s="3">
        <f t="shared" si="2"/>
        <v>0</v>
      </c>
      <c r="AY18" s="3">
        <f t="shared" si="2"/>
        <v>99820.01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CA453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DG453</f>
        <v>798451.77</v>
      </c>
      <c r="DH18" s="4">
        <f t="shared" si="4"/>
        <v>664801.28000000003</v>
      </c>
      <c r="DI18" s="4">
        <f t="shared" si="4"/>
        <v>31320.01</v>
      </c>
      <c r="DJ18" s="4">
        <f t="shared" si="4"/>
        <v>5367.93</v>
      </c>
      <c r="DK18" s="4">
        <f t="shared" si="4"/>
        <v>102330.48</v>
      </c>
      <c r="DL18" s="4">
        <f t="shared" si="4"/>
        <v>0</v>
      </c>
      <c r="DM18" s="4">
        <f t="shared" si="4"/>
        <v>1692.5060908</v>
      </c>
      <c r="DN18" s="4">
        <f t="shared" si="4"/>
        <v>70.708605799999987</v>
      </c>
      <c r="DO18" s="4">
        <f t="shared" si="4"/>
        <v>0</v>
      </c>
      <c r="DP18" s="4">
        <f t="shared" si="4"/>
        <v>105596.82</v>
      </c>
      <c r="DQ18" s="4">
        <f t="shared" si="4"/>
        <v>63649.26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972275.67</v>
      </c>
      <c r="EK18" s="4">
        <f t="shared" si="4"/>
        <v>717642.72</v>
      </c>
      <c r="EL18" s="4">
        <f t="shared" si="4"/>
        <v>254632.95</v>
      </c>
      <c r="EM18" s="4">
        <f t="shared" ref="EM18:FR18" si="5">EM453</f>
        <v>0</v>
      </c>
      <c r="EN18" s="4">
        <f t="shared" si="5"/>
        <v>664801.28000000003</v>
      </c>
      <c r="EO18" s="4">
        <f t="shared" si="5"/>
        <v>664801.28000000003</v>
      </c>
      <c r="EP18" s="4">
        <f t="shared" si="5"/>
        <v>0</v>
      </c>
      <c r="EQ18" s="4">
        <f t="shared" si="5"/>
        <v>664801.28000000003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FS453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ROW(A421)</f>
        <v>421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B421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O421</f>
        <v>119887.62</v>
      </c>
      <c r="P22" s="3">
        <f t="shared" si="8"/>
        <v>99820.01</v>
      </c>
      <c r="Q22" s="3">
        <f t="shared" si="8"/>
        <v>4702.68</v>
      </c>
      <c r="R22" s="3">
        <f t="shared" si="8"/>
        <v>806.04</v>
      </c>
      <c r="S22" s="3">
        <f t="shared" si="8"/>
        <v>15364.93</v>
      </c>
      <c r="T22" s="3">
        <f t="shared" si="8"/>
        <v>0</v>
      </c>
      <c r="U22" s="3">
        <f t="shared" si="8"/>
        <v>1692.5060908</v>
      </c>
      <c r="V22" s="3">
        <f t="shared" si="8"/>
        <v>70.708605799999987</v>
      </c>
      <c r="W22" s="3">
        <f t="shared" si="8"/>
        <v>0</v>
      </c>
      <c r="X22" s="3">
        <f t="shared" si="8"/>
        <v>15855.44</v>
      </c>
      <c r="Y22" s="3">
        <f t="shared" si="8"/>
        <v>9556.98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145987.4</v>
      </c>
      <c r="AS22" s="3">
        <f t="shared" si="8"/>
        <v>107754.21</v>
      </c>
      <c r="AT22" s="3">
        <f t="shared" si="8"/>
        <v>38233.19</v>
      </c>
      <c r="AU22" s="3">
        <f t="shared" ref="AU22:BZ22" si="9">AU421</f>
        <v>0</v>
      </c>
      <c r="AV22" s="3">
        <f t="shared" si="9"/>
        <v>99820.01</v>
      </c>
      <c r="AW22" s="3">
        <f t="shared" si="9"/>
        <v>99820.01</v>
      </c>
      <c r="AX22" s="3">
        <f t="shared" si="9"/>
        <v>0</v>
      </c>
      <c r="AY22" s="3">
        <f t="shared" si="9"/>
        <v>99820.01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CA421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DG421</f>
        <v>798451.77</v>
      </c>
      <c r="DH22" s="4">
        <f t="shared" si="11"/>
        <v>664801.28000000003</v>
      </c>
      <c r="DI22" s="4">
        <f t="shared" si="11"/>
        <v>31320.01</v>
      </c>
      <c r="DJ22" s="4">
        <f t="shared" si="11"/>
        <v>5367.93</v>
      </c>
      <c r="DK22" s="4">
        <f t="shared" si="11"/>
        <v>102330.48</v>
      </c>
      <c r="DL22" s="4">
        <f t="shared" si="11"/>
        <v>0</v>
      </c>
      <c r="DM22" s="4">
        <f t="shared" si="11"/>
        <v>1692.5060908</v>
      </c>
      <c r="DN22" s="4">
        <f t="shared" si="11"/>
        <v>70.708605799999987</v>
      </c>
      <c r="DO22" s="4">
        <f t="shared" si="11"/>
        <v>0</v>
      </c>
      <c r="DP22" s="4">
        <f t="shared" si="11"/>
        <v>105596.82</v>
      </c>
      <c r="DQ22" s="4">
        <f t="shared" si="11"/>
        <v>63649.26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972275.67</v>
      </c>
      <c r="EK22" s="4">
        <f t="shared" si="11"/>
        <v>717642.72</v>
      </c>
      <c r="EL22" s="4">
        <f t="shared" si="11"/>
        <v>254632.95</v>
      </c>
      <c r="EM22" s="4">
        <f t="shared" ref="EM22:FR22" si="12">EM421</f>
        <v>0</v>
      </c>
      <c r="EN22" s="4">
        <f t="shared" si="12"/>
        <v>664801.28000000003</v>
      </c>
      <c r="EO22" s="4">
        <f t="shared" si="12"/>
        <v>664801.28000000003</v>
      </c>
      <c r="EP22" s="4">
        <f t="shared" si="12"/>
        <v>0</v>
      </c>
      <c r="EQ22" s="4">
        <f t="shared" si="12"/>
        <v>664801.28000000003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FS421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ROW(A161)</f>
        <v>161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B161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O161</f>
        <v>75887.98</v>
      </c>
      <c r="P26" s="3">
        <f t="shared" si="15"/>
        <v>61382.76</v>
      </c>
      <c r="Q26" s="3">
        <f t="shared" si="15"/>
        <v>3795.51</v>
      </c>
      <c r="R26" s="3">
        <f t="shared" si="15"/>
        <v>757.9</v>
      </c>
      <c r="S26" s="3">
        <f t="shared" si="15"/>
        <v>10709.71</v>
      </c>
      <c r="T26" s="3">
        <f t="shared" si="15"/>
        <v>0</v>
      </c>
      <c r="U26" s="3">
        <f t="shared" si="15"/>
        <v>1200.2640197999999</v>
      </c>
      <c r="V26" s="3">
        <f t="shared" si="15"/>
        <v>66.864971299999993</v>
      </c>
      <c r="W26" s="3">
        <f t="shared" si="15"/>
        <v>0</v>
      </c>
      <c r="X26" s="3">
        <f t="shared" si="15"/>
        <v>11293.37</v>
      </c>
      <c r="Y26" s="3">
        <f t="shared" si="15"/>
        <v>6502.12</v>
      </c>
      <c r="Z26" s="3">
        <f t="shared" si="15"/>
        <v>0</v>
      </c>
      <c r="AA26" s="3">
        <f t="shared" si="15"/>
        <v>0</v>
      </c>
      <c r="AB26" s="3">
        <f t="shared" si="15"/>
        <v>75887.98</v>
      </c>
      <c r="AC26" s="3">
        <f t="shared" si="15"/>
        <v>61382.76</v>
      </c>
      <c r="AD26" s="3">
        <f t="shared" si="15"/>
        <v>3795.51</v>
      </c>
      <c r="AE26" s="3">
        <f t="shared" si="15"/>
        <v>757.9</v>
      </c>
      <c r="AF26" s="3">
        <f t="shared" si="15"/>
        <v>10709.71</v>
      </c>
      <c r="AG26" s="3">
        <f t="shared" si="15"/>
        <v>0</v>
      </c>
      <c r="AH26" s="3">
        <f t="shared" si="15"/>
        <v>1200.2640197999999</v>
      </c>
      <c r="AI26" s="3">
        <f t="shared" si="15"/>
        <v>66.864971299999993</v>
      </c>
      <c r="AJ26" s="3">
        <f t="shared" si="15"/>
        <v>0</v>
      </c>
      <c r="AK26" s="3">
        <f t="shared" si="15"/>
        <v>11293.37</v>
      </c>
      <c r="AL26" s="3">
        <f t="shared" si="15"/>
        <v>6502.12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93683.47</v>
      </c>
      <c r="AS26" s="3">
        <f t="shared" si="15"/>
        <v>93683.47</v>
      </c>
      <c r="AT26" s="3">
        <f t="shared" si="15"/>
        <v>0</v>
      </c>
      <c r="AU26" s="3">
        <f t="shared" ref="AU26:BZ26" si="16">AU161</f>
        <v>0</v>
      </c>
      <c r="AV26" s="3">
        <f t="shared" si="16"/>
        <v>61382.76</v>
      </c>
      <c r="AW26" s="3">
        <f t="shared" si="16"/>
        <v>61382.76</v>
      </c>
      <c r="AX26" s="3">
        <f t="shared" si="16"/>
        <v>0</v>
      </c>
      <c r="AY26" s="3">
        <f t="shared" si="16"/>
        <v>61382.76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CA161</f>
        <v>93683.47</v>
      </c>
      <c r="CB26" s="3">
        <f t="shared" si="17"/>
        <v>93683.47</v>
      </c>
      <c r="CC26" s="3">
        <f t="shared" si="17"/>
        <v>0</v>
      </c>
      <c r="CD26" s="3">
        <f t="shared" si="17"/>
        <v>0</v>
      </c>
      <c r="CE26" s="3">
        <f t="shared" si="17"/>
        <v>61382.76</v>
      </c>
      <c r="CF26" s="3">
        <f t="shared" si="17"/>
        <v>61382.76</v>
      </c>
      <c r="CG26" s="3">
        <f t="shared" si="17"/>
        <v>0</v>
      </c>
      <c r="CH26" s="3">
        <f t="shared" si="17"/>
        <v>61382.76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DG161</f>
        <v>505414.14</v>
      </c>
      <c r="DH26" s="4">
        <f t="shared" si="18"/>
        <v>408809.16</v>
      </c>
      <c r="DI26" s="4">
        <f t="shared" si="18"/>
        <v>25278.27</v>
      </c>
      <c r="DJ26" s="4">
        <f t="shared" si="18"/>
        <v>5047.45</v>
      </c>
      <c r="DK26" s="4">
        <f t="shared" si="18"/>
        <v>71326.710000000006</v>
      </c>
      <c r="DL26" s="4">
        <f t="shared" si="18"/>
        <v>0</v>
      </c>
      <c r="DM26" s="4">
        <f t="shared" si="18"/>
        <v>1200.2640197999999</v>
      </c>
      <c r="DN26" s="4">
        <f t="shared" si="18"/>
        <v>66.864971299999993</v>
      </c>
      <c r="DO26" s="4">
        <f t="shared" si="18"/>
        <v>0</v>
      </c>
      <c r="DP26" s="4">
        <f t="shared" si="18"/>
        <v>75213.56</v>
      </c>
      <c r="DQ26" s="4">
        <f t="shared" si="18"/>
        <v>43304.1</v>
      </c>
      <c r="DR26" s="4">
        <f t="shared" si="18"/>
        <v>0</v>
      </c>
      <c r="DS26" s="4">
        <f t="shared" si="18"/>
        <v>0</v>
      </c>
      <c r="DT26" s="4">
        <f t="shared" si="18"/>
        <v>505414.14</v>
      </c>
      <c r="DU26" s="4">
        <f t="shared" si="18"/>
        <v>408809.16</v>
      </c>
      <c r="DV26" s="4">
        <f t="shared" si="18"/>
        <v>25278.27</v>
      </c>
      <c r="DW26" s="4">
        <f t="shared" si="18"/>
        <v>5047.45</v>
      </c>
      <c r="DX26" s="4">
        <f t="shared" si="18"/>
        <v>71326.710000000006</v>
      </c>
      <c r="DY26" s="4">
        <f t="shared" si="18"/>
        <v>0</v>
      </c>
      <c r="DZ26" s="4">
        <f t="shared" si="18"/>
        <v>1200.2640197999999</v>
      </c>
      <c r="EA26" s="4">
        <f t="shared" si="18"/>
        <v>66.864971299999993</v>
      </c>
      <c r="EB26" s="4">
        <f t="shared" si="18"/>
        <v>0</v>
      </c>
      <c r="EC26" s="4">
        <f t="shared" si="18"/>
        <v>75213.56</v>
      </c>
      <c r="ED26" s="4">
        <f t="shared" si="18"/>
        <v>43304.1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623931.80000000005</v>
      </c>
      <c r="EK26" s="4">
        <f t="shared" si="18"/>
        <v>623931.80000000005</v>
      </c>
      <c r="EL26" s="4">
        <f t="shared" si="18"/>
        <v>0</v>
      </c>
      <c r="EM26" s="4">
        <f t="shared" ref="EM26:FR26" si="19">EM161</f>
        <v>0</v>
      </c>
      <c r="EN26" s="4">
        <f t="shared" si="19"/>
        <v>408809.16</v>
      </c>
      <c r="EO26" s="4">
        <f t="shared" si="19"/>
        <v>408809.16</v>
      </c>
      <c r="EP26" s="4">
        <f t="shared" si="19"/>
        <v>0</v>
      </c>
      <c r="EQ26" s="4">
        <f t="shared" si="19"/>
        <v>408809.16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FS161</f>
        <v>623931.80000000005</v>
      </c>
      <c r="FT26" s="4">
        <f t="shared" si="20"/>
        <v>623931.80000000005</v>
      </c>
      <c r="FU26" s="4">
        <f t="shared" si="20"/>
        <v>0</v>
      </c>
      <c r="FV26" s="4">
        <f t="shared" si="20"/>
        <v>0</v>
      </c>
      <c r="FW26" s="4">
        <f t="shared" si="20"/>
        <v>408809.16</v>
      </c>
      <c r="FX26" s="4">
        <f t="shared" si="20"/>
        <v>408809.16</v>
      </c>
      <c r="FY26" s="4">
        <f t="shared" si="20"/>
        <v>0</v>
      </c>
      <c r="FZ26" s="4">
        <f t="shared" si="20"/>
        <v>408809.16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ROUND(9.165/100,9)</f>
        <v>9.1649999999999995E-2</v>
      </c>
      <c r="J28" s="2">
        <v>0</v>
      </c>
      <c r="K28" s="2"/>
      <c r="L28" s="2"/>
      <c r="M28" s="2"/>
      <c r="N28" s="2"/>
      <c r="O28" s="2">
        <f t="shared" ref="O28:O59" si="21">ROUND(CP28,2)</f>
        <v>99.21</v>
      </c>
      <c r="P28" s="2">
        <f t="shared" ref="P28:P59" si="22">ROUND(CQ28*I28,2)</f>
        <v>0</v>
      </c>
      <c r="Q28" s="2">
        <f t="shared" ref="Q28:Q59" si="23">ROUND(CR28*I28,2)</f>
        <v>22.17</v>
      </c>
      <c r="R28" s="2">
        <f t="shared" ref="R28:R59" si="24">ROUND(CS28*I28,2)</f>
        <v>9.58</v>
      </c>
      <c r="S28" s="2">
        <f t="shared" ref="S28:S59" si="25">ROUND(CT28*I28,2)</f>
        <v>77.040000000000006</v>
      </c>
      <c r="T28" s="2">
        <f t="shared" ref="T28:T59" si="26">ROUND(CU28*I28,2)</f>
        <v>0</v>
      </c>
      <c r="U28" s="2">
        <f t="shared" ref="U28:U59" si="27">CV28*I28</f>
        <v>9.5233514999999986</v>
      </c>
      <c r="V28" s="2">
        <f t="shared" ref="V28:V59" si="28">CW28*I28</f>
        <v>0.70937099999999997</v>
      </c>
      <c r="W28" s="2">
        <f t="shared" ref="W28:W59" si="29">ROUND(CX28*I28,2)</f>
        <v>0</v>
      </c>
      <c r="X28" s="2">
        <f t="shared" ref="X28:X59" si="30">ROUND(CY28,2)</f>
        <v>85.75</v>
      </c>
      <c r="Y28" s="2">
        <f t="shared" ref="Y28:Y59" si="31">ROUND(CZ28,2)</f>
        <v>51.97</v>
      </c>
      <c r="Z28" s="2"/>
      <c r="AA28" s="2">
        <v>16666348</v>
      </c>
      <c r="AB28" s="2">
        <f t="shared" ref="AB28:AB59" si="32">ROUND((AC28+AD28+AF28),6)</f>
        <v>1082.58</v>
      </c>
      <c r="AC28" s="2">
        <f>ROUND((ES28),6)</f>
        <v>0</v>
      </c>
      <c r="AD28" s="2">
        <f>ROUND((((ET28)-(EU28))+AE28),6)</f>
        <v>241.95</v>
      </c>
      <c r="AE28" s="2">
        <f>ROUND((EU28),6)</f>
        <v>104.49</v>
      </c>
      <c r="AF28" s="2">
        <f>ROUND((EV28),6)</f>
        <v>840.63</v>
      </c>
      <c r="AG28" s="2">
        <f t="shared" ref="AG28:AG59" si="33">ROUND((AP28),6)</f>
        <v>0</v>
      </c>
      <c r="AH28" s="2">
        <f>(EW28)</f>
        <v>103.91</v>
      </c>
      <c r="AI28" s="2">
        <f>(EX28)</f>
        <v>7.74</v>
      </c>
      <c r="AJ28" s="2">
        <f t="shared" ref="AJ28:AJ59" si="34">ROUND((AS28),6)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35">(P28+Q28+S28)</f>
        <v>99.210000000000008</v>
      </c>
      <c r="CQ28" s="2">
        <f t="shared" ref="CQ28:CQ59" si="36">AC28*BC28</f>
        <v>0</v>
      </c>
      <c r="CR28" s="2">
        <f t="shared" ref="CR28:CR59" si="37">AD28*BB28</f>
        <v>241.95</v>
      </c>
      <c r="CS28" s="2">
        <f t="shared" ref="CS28:CS59" si="38">AE28*BS28</f>
        <v>104.49</v>
      </c>
      <c r="CT28" s="2">
        <f t="shared" ref="CT28:CT59" si="39">AF28*BA28</f>
        <v>840.63</v>
      </c>
      <c r="CU28" s="2">
        <f t="shared" ref="CU28:CU59" si="40">AG28</f>
        <v>0</v>
      </c>
      <c r="CV28" s="2">
        <f t="shared" ref="CV28:CV59" si="41">AH28</f>
        <v>103.91</v>
      </c>
      <c r="CW28" s="2">
        <f t="shared" ref="CW28:CW59" si="42">AI28</f>
        <v>7.74</v>
      </c>
      <c r="CX28" s="2">
        <f t="shared" ref="CX28:CX59" si="43">AJ28</f>
        <v>0</v>
      </c>
      <c r="CY28" s="2">
        <f t="shared" ref="CY28:CY59" si="44">(((S28+R28)*AT28)/100)</f>
        <v>85.753800000000012</v>
      </c>
      <c r="CZ28" s="2">
        <f t="shared" ref="CZ28:CZ59" si="45">(((S28+R28)*AU28)/100)</f>
        <v>51.972000000000008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16510555</v>
      </c>
      <c r="EF28" s="2">
        <v>2</v>
      </c>
      <c r="EG28" s="2" t="s">
        <v>20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6">ROUND(IF(AND(BH28=3,BI28=3),P28,0),2)</f>
        <v>0</v>
      </c>
      <c r="FS28" s="2">
        <v>0</v>
      </c>
      <c r="FT28" s="2" t="s">
        <v>23</v>
      </c>
      <c r="FU28" s="2" t="s">
        <v>24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309229644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7">ROUND(IF(AND(BH28=3,BI28=3,FS28&lt;&gt;0),P28,0),2)</f>
        <v>0</v>
      </c>
      <c r="GM28" s="2">
        <f t="shared" ref="GM28:GM59" si="48">ROUND(O28+X28+Y28+GK28,2)+GX28</f>
        <v>236.93</v>
      </c>
      <c r="GN28" s="2">
        <f t="shared" ref="GN28:GN59" si="49">IF(OR(BI28=0,BI28=1),ROUND(O28+X28+Y28+GK28,2),0)</f>
        <v>236.93</v>
      </c>
      <c r="GO28" s="2">
        <f t="shared" ref="GO28:GO59" si="50">IF(BI28=2,ROUND(O28+X28+Y28+GK28,2),0)</f>
        <v>0</v>
      </c>
      <c r="GP28" s="2">
        <f t="shared" ref="GP28:GP59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2">ROUND(GT28,6)</f>
        <v>0</v>
      </c>
      <c r="GW28" s="2">
        <v>1</v>
      </c>
      <c r="GX28" s="2">
        <f t="shared" ref="GX28:GX59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ROUND(9.165/100,9)</f>
        <v>9.1649999999999995E-2</v>
      </c>
      <c r="J29">
        <v>0</v>
      </c>
      <c r="O29">
        <f t="shared" si="21"/>
        <v>660.79</v>
      </c>
      <c r="P29">
        <f t="shared" si="22"/>
        <v>0</v>
      </c>
      <c r="Q29">
        <f t="shared" si="23"/>
        <v>147.68</v>
      </c>
      <c r="R29">
        <f t="shared" si="24"/>
        <v>63.78</v>
      </c>
      <c r="S29">
        <f t="shared" si="25"/>
        <v>513.11</v>
      </c>
      <c r="T29">
        <f t="shared" si="26"/>
        <v>0</v>
      </c>
      <c r="U29">
        <f t="shared" si="27"/>
        <v>9.5233514999999986</v>
      </c>
      <c r="V29">
        <f t="shared" si="28"/>
        <v>0.70937099999999997</v>
      </c>
      <c r="W29">
        <f t="shared" si="29"/>
        <v>0</v>
      </c>
      <c r="X29">
        <f t="shared" si="30"/>
        <v>571.12</v>
      </c>
      <c r="Y29">
        <f t="shared" si="31"/>
        <v>346.13</v>
      </c>
      <c r="AA29">
        <v>16666349</v>
      </c>
      <c r="AB29">
        <f t="shared" si="32"/>
        <v>1082.58</v>
      </c>
      <c r="AC29">
        <f>ROUND((ES29),6)</f>
        <v>0</v>
      </c>
      <c r="AD29">
        <f>ROUND((((ET29)-(EU29))+AE29),6)</f>
        <v>241.95</v>
      </c>
      <c r="AE29">
        <f>ROUND((EU29),6)</f>
        <v>104.49</v>
      </c>
      <c r="AF29">
        <f>ROUND((EV29),6)</f>
        <v>840.63</v>
      </c>
      <c r="AG29">
        <f t="shared" si="33"/>
        <v>0</v>
      </c>
      <c r="AH29">
        <f>(EW29)</f>
        <v>103.91</v>
      </c>
      <c r="AI29">
        <f>(EX29)</f>
        <v>7.74</v>
      </c>
      <c r="AJ29">
        <f t="shared" si="34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6.66</v>
      </c>
      <c r="BA29">
        <v>6.66</v>
      </c>
      <c r="BB29">
        <v>6.66</v>
      </c>
      <c r="BC29">
        <v>6.66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6.66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5"/>
        <v>660.79</v>
      </c>
      <c r="CQ29">
        <f t="shared" si="36"/>
        <v>0</v>
      </c>
      <c r="CR29">
        <f t="shared" si="37"/>
        <v>1611.3869999999999</v>
      </c>
      <c r="CS29">
        <f t="shared" si="38"/>
        <v>695.90340000000003</v>
      </c>
      <c r="CT29">
        <f t="shared" si="39"/>
        <v>5598.5958000000001</v>
      </c>
      <c r="CU29">
        <f t="shared" si="40"/>
        <v>0</v>
      </c>
      <c r="CV29">
        <f t="shared" si="41"/>
        <v>103.91</v>
      </c>
      <c r="CW29">
        <f t="shared" si="42"/>
        <v>7.74</v>
      </c>
      <c r="CX29">
        <f t="shared" si="43"/>
        <v>0</v>
      </c>
      <c r="CY29">
        <f t="shared" si="44"/>
        <v>571.12109999999996</v>
      </c>
      <c r="CZ29">
        <f t="shared" si="45"/>
        <v>346.13400000000001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16510555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46001</v>
      </c>
      <c r="EL29" t="s">
        <v>21</v>
      </c>
      <c r="EM29" t="s">
        <v>22</v>
      </c>
      <c r="EO29" t="s">
        <v>6</v>
      </c>
      <c r="EQ29">
        <v>0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46"/>
        <v>0</v>
      </c>
      <c r="FS29">
        <v>0</v>
      </c>
      <c r="FT29" t="s">
        <v>23</v>
      </c>
      <c r="FU29" t="s">
        <v>24</v>
      </c>
      <c r="FX29">
        <v>99</v>
      </c>
      <c r="FY29">
        <v>59.5</v>
      </c>
      <c r="GA29" t="s">
        <v>6</v>
      </c>
      <c r="GD29">
        <v>0</v>
      </c>
      <c r="GF29">
        <v>309229644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1578.04</v>
      </c>
      <c r="GN29">
        <f t="shared" si="49"/>
        <v>1578.04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ROW(SmtRes!A15)</f>
        <v>15</v>
      </c>
      <c r="D30" s="2">
        <f>ROW(EtalonRes!A19)</f>
        <v>19</v>
      </c>
      <c r="E30" s="2" t="s">
        <v>25</v>
      </c>
      <c r="F30" s="2" t="s">
        <v>26</v>
      </c>
      <c r="G30" s="2" t="s">
        <v>27</v>
      </c>
      <c r="H30" s="2" t="s">
        <v>18</v>
      </c>
      <c r="I30" s="2">
        <f>ROUND(13.73/100,9)</f>
        <v>0.13730000000000001</v>
      </c>
      <c r="J30" s="2">
        <v>0</v>
      </c>
      <c r="K30" s="2"/>
      <c r="L30" s="2"/>
      <c r="M30" s="2"/>
      <c r="N30" s="2"/>
      <c r="O30" s="2">
        <f t="shared" si="21"/>
        <v>368.62</v>
      </c>
      <c r="P30" s="2">
        <f t="shared" si="22"/>
        <v>0</v>
      </c>
      <c r="Q30" s="2">
        <f t="shared" si="23"/>
        <v>54.56</v>
      </c>
      <c r="R30" s="2">
        <f t="shared" si="24"/>
        <v>3.17</v>
      </c>
      <c r="S30" s="2">
        <f t="shared" si="25"/>
        <v>314.06</v>
      </c>
      <c r="T30" s="2">
        <f t="shared" si="26"/>
        <v>0</v>
      </c>
      <c r="U30" s="2">
        <f t="shared" si="27"/>
        <v>31.218450199999996</v>
      </c>
      <c r="V30" s="2">
        <f t="shared" si="28"/>
        <v>0.2383528</v>
      </c>
      <c r="W30" s="2">
        <f t="shared" si="29"/>
        <v>0</v>
      </c>
      <c r="X30" s="2">
        <f t="shared" si="30"/>
        <v>256.95999999999998</v>
      </c>
      <c r="Y30" s="2">
        <f t="shared" si="31"/>
        <v>228.41</v>
      </c>
      <c r="Z30" s="2"/>
      <c r="AA30" s="2">
        <v>16666348</v>
      </c>
      <c r="AB30" s="2">
        <f t="shared" si="32"/>
        <v>2684.7660000000001</v>
      </c>
      <c r="AC30" s="2">
        <f>ROUND(((ES30*0)),6)</f>
        <v>0</v>
      </c>
      <c r="AD30" s="2">
        <f>ROUND(((((ET30*0.7))-((EU30*0.7)))+AE30),6)</f>
        <v>397.38299999999998</v>
      </c>
      <c r="AE30" s="2">
        <f>ROUND(((EU30*0.7)),6)</f>
        <v>23.065000000000001</v>
      </c>
      <c r="AF30" s="2">
        <f>ROUND(((EV30*0.7)),6)</f>
        <v>2287.3829999999998</v>
      </c>
      <c r="AG30" s="2">
        <f t="shared" si="33"/>
        <v>0</v>
      </c>
      <c r="AH30" s="2">
        <f>((EW30*0.7))</f>
        <v>227.37399999999997</v>
      </c>
      <c r="AI30" s="2">
        <f>((EX30*0.7))</f>
        <v>1.736</v>
      </c>
      <c r="AJ30" s="2">
        <f t="shared" si="34"/>
        <v>0</v>
      </c>
      <c r="AK30" s="2">
        <v>4111.26</v>
      </c>
      <c r="AL30" s="2">
        <v>275.88</v>
      </c>
      <c r="AM30" s="2">
        <v>567.69000000000005</v>
      </c>
      <c r="AN30" s="2">
        <v>32.950000000000003</v>
      </c>
      <c r="AO30" s="2">
        <v>3267.69</v>
      </c>
      <c r="AP30" s="2">
        <v>0</v>
      </c>
      <c r="AQ30" s="2">
        <v>324.82</v>
      </c>
      <c r="AR30" s="2">
        <v>2.48</v>
      </c>
      <c r="AS30" s="2">
        <v>0</v>
      </c>
      <c r="AT30" s="2">
        <v>81</v>
      </c>
      <c r="AU30" s="2">
        <v>72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28</v>
      </c>
      <c r="BK30" s="2"/>
      <c r="BL30" s="2"/>
      <c r="BM30" s="2">
        <v>9001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90</v>
      </c>
      <c r="CA30" s="2">
        <v>85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29</v>
      </c>
      <c r="CO30" s="2">
        <v>0</v>
      </c>
      <c r="CP30" s="2">
        <f t="shared" si="35"/>
        <v>368.62</v>
      </c>
      <c r="CQ30" s="2">
        <f t="shared" si="36"/>
        <v>0</v>
      </c>
      <c r="CR30" s="2">
        <f t="shared" si="37"/>
        <v>397.38299999999998</v>
      </c>
      <c r="CS30" s="2">
        <f t="shared" si="38"/>
        <v>23.065000000000001</v>
      </c>
      <c r="CT30" s="2">
        <f t="shared" si="39"/>
        <v>2287.3829999999998</v>
      </c>
      <c r="CU30" s="2">
        <f t="shared" si="40"/>
        <v>0</v>
      </c>
      <c r="CV30" s="2">
        <f t="shared" si="41"/>
        <v>227.37399999999997</v>
      </c>
      <c r="CW30" s="2">
        <f t="shared" si="42"/>
        <v>1.736</v>
      </c>
      <c r="CX30" s="2">
        <f t="shared" si="43"/>
        <v>0</v>
      </c>
      <c r="CY30" s="2">
        <f t="shared" si="44"/>
        <v>256.9563</v>
      </c>
      <c r="CZ30" s="2">
        <f t="shared" si="45"/>
        <v>228.40560000000002</v>
      </c>
      <c r="DA30" s="2"/>
      <c r="DB30" s="2"/>
      <c r="DC30" s="2" t="s">
        <v>6</v>
      </c>
      <c r="DD30" s="2" t="s">
        <v>30</v>
      </c>
      <c r="DE30" s="2" t="s">
        <v>31</v>
      </c>
      <c r="DF30" s="2" t="s">
        <v>31</v>
      </c>
      <c r="DG30" s="2" t="s">
        <v>31</v>
      </c>
      <c r="DH30" s="2" t="s">
        <v>6</v>
      </c>
      <c r="DI30" s="2" t="s">
        <v>31</v>
      </c>
      <c r="DJ30" s="2" t="s">
        <v>31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18</v>
      </c>
      <c r="DW30" s="2" t="s">
        <v>18</v>
      </c>
      <c r="DX30" s="2">
        <v>100</v>
      </c>
      <c r="DY30" s="2"/>
      <c r="DZ30" s="2"/>
      <c r="EA30" s="2"/>
      <c r="EB30" s="2"/>
      <c r="EC30" s="2"/>
      <c r="ED30" s="2"/>
      <c r="EE30" s="2">
        <v>16510486</v>
      </c>
      <c r="EF30" s="2">
        <v>2</v>
      </c>
      <c r="EG30" s="2" t="s">
        <v>20</v>
      </c>
      <c r="EH30" s="2">
        <v>0</v>
      </c>
      <c r="EI30" s="2" t="s">
        <v>6</v>
      </c>
      <c r="EJ30" s="2">
        <v>1</v>
      </c>
      <c r="EK30" s="2">
        <v>9001</v>
      </c>
      <c r="EL30" s="2" t="s">
        <v>32</v>
      </c>
      <c r="EM30" s="2" t="s">
        <v>33</v>
      </c>
      <c r="EN30" s="2"/>
      <c r="EO30" s="2" t="s">
        <v>34</v>
      </c>
      <c r="EP30" s="2"/>
      <c r="EQ30" s="2">
        <v>0</v>
      </c>
      <c r="ER30" s="2">
        <v>4111.26</v>
      </c>
      <c r="ES30" s="2">
        <v>275.88</v>
      </c>
      <c r="ET30" s="2">
        <v>567.69000000000005</v>
      </c>
      <c r="EU30" s="2">
        <v>32.950000000000003</v>
      </c>
      <c r="EV30" s="2">
        <v>3267.69</v>
      </c>
      <c r="EW30" s="2">
        <v>324.82</v>
      </c>
      <c r="EX30" s="2">
        <v>2.48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23</v>
      </c>
      <c r="FU30" s="2" t="s">
        <v>24</v>
      </c>
      <c r="FV30" s="2"/>
      <c r="FW30" s="2"/>
      <c r="FX30" s="2">
        <v>81</v>
      </c>
      <c r="FY30" s="2">
        <v>72.25</v>
      </c>
      <c r="FZ30" s="2"/>
      <c r="GA30" s="2" t="s">
        <v>6</v>
      </c>
      <c r="GB30" s="2"/>
      <c r="GC30" s="2"/>
      <c r="GD30" s="2">
        <v>0</v>
      </c>
      <c r="GE30" s="2"/>
      <c r="GF30" s="2">
        <v>-2146761143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853.99</v>
      </c>
      <c r="GN30" s="2">
        <f t="shared" si="49"/>
        <v>853.99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ROW(SmtRes!A24)</f>
        <v>24</v>
      </c>
      <c r="D31">
        <f>ROW(EtalonRes!A32)</f>
        <v>32</v>
      </c>
      <c r="E31" t="s">
        <v>25</v>
      </c>
      <c r="F31" t="s">
        <v>26</v>
      </c>
      <c r="G31" t="s">
        <v>27</v>
      </c>
      <c r="H31" t="s">
        <v>18</v>
      </c>
      <c r="I31">
        <f>ROUND(13.73/100,9)</f>
        <v>0.13730000000000001</v>
      </c>
      <c r="J31">
        <v>0</v>
      </c>
      <c r="O31">
        <f t="shared" si="21"/>
        <v>2454.9899999999998</v>
      </c>
      <c r="P31">
        <f t="shared" si="22"/>
        <v>0</v>
      </c>
      <c r="Q31">
        <f t="shared" si="23"/>
        <v>363.37</v>
      </c>
      <c r="R31">
        <f t="shared" si="24"/>
        <v>21.09</v>
      </c>
      <c r="S31">
        <f t="shared" si="25"/>
        <v>2091.62</v>
      </c>
      <c r="T31">
        <f t="shared" si="26"/>
        <v>0</v>
      </c>
      <c r="U31">
        <f t="shared" si="27"/>
        <v>31.218450199999996</v>
      </c>
      <c r="V31">
        <f t="shared" si="28"/>
        <v>0.2383528</v>
      </c>
      <c r="W31">
        <f t="shared" si="29"/>
        <v>0</v>
      </c>
      <c r="X31">
        <f t="shared" si="30"/>
        <v>1711.3</v>
      </c>
      <c r="Y31">
        <f t="shared" si="31"/>
        <v>1521.15</v>
      </c>
      <c r="AA31">
        <v>16666349</v>
      </c>
      <c r="AB31">
        <f t="shared" si="32"/>
        <v>2684.7660000000001</v>
      </c>
      <c r="AC31">
        <f>ROUND(((ES31*0)),6)</f>
        <v>0</v>
      </c>
      <c r="AD31">
        <f>ROUND(((((ET31*0.7))-((EU31*0.7)))+AE31),6)</f>
        <v>397.38299999999998</v>
      </c>
      <c r="AE31">
        <f>ROUND(((EU31*0.7)),6)</f>
        <v>23.065000000000001</v>
      </c>
      <c r="AF31">
        <f>ROUND(((EV31*0.7)),6)</f>
        <v>2287.3829999999998</v>
      </c>
      <c r="AG31">
        <f t="shared" si="33"/>
        <v>0</v>
      </c>
      <c r="AH31">
        <f>((EW31*0.7))</f>
        <v>227.37399999999997</v>
      </c>
      <c r="AI31">
        <f>((EX31*0.7))</f>
        <v>1.736</v>
      </c>
      <c r="AJ31">
        <f t="shared" si="34"/>
        <v>0</v>
      </c>
      <c r="AK31">
        <v>4111.26</v>
      </c>
      <c r="AL31">
        <v>275.88</v>
      </c>
      <c r="AM31">
        <v>567.69000000000005</v>
      </c>
      <c r="AN31">
        <v>32.950000000000003</v>
      </c>
      <c r="AO31">
        <v>3267.69</v>
      </c>
      <c r="AP31">
        <v>0</v>
      </c>
      <c r="AQ31">
        <v>324.82</v>
      </c>
      <c r="AR31">
        <v>2.48</v>
      </c>
      <c r="AS31">
        <v>0</v>
      </c>
      <c r="AT31">
        <v>81</v>
      </c>
      <c r="AU31">
        <v>72</v>
      </c>
      <c r="AV31">
        <v>1</v>
      </c>
      <c r="AW31">
        <v>1</v>
      </c>
      <c r="AZ31">
        <v>6.66</v>
      </c>
      <c r="BA31">
        <v>6.66</v>
      </c>
      <c r="BB31">
        <v>6.66</v>
      </c>
      <c r="BC31">
        <v>6.66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28</v>
      </c>
      <c r="BM31">
        <v>9001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6.66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90</v>
      </c>
      <c r="CA31">
        <v>85</v>
      </c>
      <c r="CF31">
        <v>0</v>
      </c>
      <c r="CG31">
        <v>0</v>
      </c>
      <c r="CM31">
        <v>0</v>
      </c>
      <c r="CN31" t="s">
        <v>29</v>
      </c>
      <c r="CO31">
        <v>0</v>
      </c>
      <c r="CP31">
        <f t="shared" si="35"/>
        <v>2454.9899999999998</v>
      </c>
      <c r="CQ31">
        <f t="shared" si="36"/>
        <v>0</v>
      </c>
      <c r="CR31">
        <f t="shared" si="37"/>
        <v>2646.57078</v>
      </c>
      <c r="CS31">
        <f t="shared" si="38"/>
        <v>153.61290000000002</v>
      </c>
      <c r="CT31">
        <f t="shared" si="39"/>
        <v>15233.97078</v>
      </c>
      <c r="CU31">
        <f t="shared" si="40"/>
        <v>0</v>
      </c>
      <c r="CV31">
        <f t="shared" si="41"/>
        <v>227.37399999999997</v>
      </c>
      <c r="CW31">
        <f t="shared" si="42"/>
        <v>1.736</v>
      </c>
      <c r="CX31">
        <f t="shared" si="43"/>
        <v>0</v>
      </c>
      <c r="CY31">
        <f t="shared" si="44"/>
        <v>1711.2951</v>
      </c>
      <c r="CZ31">
        <f t="shared" si="45"/>
        <v>1521.1512</v>
      </c>
      <c r="DC31" t="s">
        <v>6</v>
      </c>
      <c r="DD31" t="s">
        <v>30</v>
      </c>
      <c r="DE31" t="s">
        <v>31</v>
      </c>
      <c r="DF31" t="s">
        <v>31</v>
      </c>
      <c r="DG31" t="s">
        <v>31</v>
      </c>
      <c r="DH31" t="s">
        <v>6</v>
      </c>
      <c r="DI31" t="s">
        <v>31</v>
      </c>
      <c r="DJ31" t="s">
        <v>31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18</v>
      </c>
      <c r="DW31" t="s">
        <v>18</v>
      </c>
      <c r="DX31">
        <v>100</v>
      </c>
      <c r="EE31">
        <v>16510486</v>
      </c>
      <c r="EF31">
        <v>2</v>
      </c>
      <c r="EG31" t="s">
        <v>20</v>
      </c>
      <c r="EH31">
        <v>0</v>
      </c>
      <c r="EI31" t="s">
        <v>6</v>
      </c>
      <c r="EJ31">
        <v>1</v>
      </c>
      <c r="EK31">
        <v>9001</v>
      </c>
      <c r="EL31" t="s">
        <v>32</v>
      </c>
      <c r="EM31" t="s">
        <v>33</v>
      </c>
      <c r="EO31" t="s">
        <v>34</v>
      </c>
      <c r="EQ31">
        <v>0</v>
      </c>
      <c r="ER31">
        <v>4111.26</v>
      </c>
      <c r="ES31">
        <v>275.88</v>
      </c>
      <c r="ET31">
        <v>567.69000000000005</v>
      </c>
      <c r="EU31">
        <v>32.950000000000003</v>
      </c>
      <c r="EV31">
        <v>3267.69</v>
      </c>
      <c r="EW31">
        <v>324.82</v>
      </c>
      <c r="EX31">
        <v>2.48</v>
      </c>
      <c r="EY31">
        <v>0</v>
      </c>
      <c r="FQ31">
        <v>0</v>
      </c>
      <c r="FR31">
        <f t="shared" si="46"/>
        <v>0</v>
      </c>
      <c r="FS31">
        <v>0</v>
      </c>
      <c r="FT31" t="s">
        <v>23</v>
      </c>
      <c r="FU31" t="s">
        <v>24</v>
      </c>
      <c r="FX31">
        <v>81</v>
      </c>
      <c r="FY31">
        <v>72.25</v>
      </c>
      <c r="GA31" t="s">
        <v>6</v>
      </c>
      <c r="GD31">
        <v>0</v>
      </c>
      <c r="GF31">
        <v>-2146761143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5687.44</v>
      </c>
      <c r="GN31">
        <f t="shared" si="49"/>
        <v>5687.44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ROW(SmtRes!A27)</f>
        <v>27</v>
      </c>
      <c r="D32" s="2">
        <f>ROW(EtalonRes!A36)</f>
        <v>36</v>
      </c>
      <c r="E32" s="2" t="s">
        <v>35</v>
      </c>
      <c r="F32" s="2" t="s">
        <v>36</v>
      </c>
      <c r="G32" s="2" t="s">
        <v>37</v>
      </c>
      <c r="H32" s="2" t="s">
        <v>18</v>
      </c>
      <c r="I32" s="2">
        <f>ROUND(8.32/100,9)</f>
        <v>8.3199999999999996E-2</v>
      </c>
      <c r="J32" s="2">
        <v>0</v>
      </c>
      <c r="K32" s="2"/>
      <c r="L32" s="2"/>
      <c r="M32" s="2"/>
      <c r="N32" s="2"/>
      <c r="O32" s="2">
        <f t="shared" si="21"/>
        <v>120.09</v>
      </c>
      <c r="P32" s="2">
        <f t="shared" si="22"/>
        <v>0</v>
      </c>
      <c r="Q32" s="2">
        <f t="shared" si="23"/>
        <v>19.88</v>
      </c>
      <c r="R32" s="2">
        <f t="shared" si="24"/>
        <v>0</v>
      </c>
      <c r="S32" s="2">
        <f t="shared" si="25"/>
        <v>100.21</v>
      </c>
      <c r="T32" s="2">
        <f t="shared" si="26"/>
        <v>0</v>
      </c>
      <c r="U32" s="2">
        <f t="shared" si="27"/>
        <v>11.747839999999998</v>
      </c>
      <c r="V32" s="2">
        <f t="shared" si="28"/>
        <v>0</v>
      </c>
      <c r="W32" s="2">
        <f t="shared" si="29"/>
        <v>0</v>
      </c>
      <c r="X32" s="2">
        <f t="shared" si="30"/>
        <v>89.19</v>
      </c>
      <c r="Y32" s="2">
        <f t="shared" si="31"/>
        <v>65.14</v>
      </c>
      <c r="Z32" s="2"/>
      <c r="AA32" s="2">
        <v>16666348</v>
      </c>
      <c r="AB32" s="2">
        <f t="shared" si="32"/>
        <v>1443.4</v>
      </c>
      <c r="AC32" s="2">
        <f t="shared" ref="AC32:AC63" si="54">ROUND((ES32),6)</f>
        <v>0</v>
      </c>
      <c r="AD32" s="2">
        <f t="shared" ref="AD32:AD37" si="55">ROUND((((ET32)-(EU32))+AE32),6)</f>
        <v>238.96</v>
      </c>
      <c r="AE32" s="2">
        <f t="shared" ref="AE32:AF37" si="56">ROUND((EU32),6)</f>
        <v>0</v>
      </c>
      <c r="AF32" s="2">
        <f t="shared" si="56"/>
        <v>1204.44</v>
      </c>
      <c r="AG32" s="2">
        <f t="shared" si="33"/>
        <v>0</v>
      </c>
      <c r="AH32" s="2">
        <f t="shared" ref="AH32:AI37" si="57">(EW32)</f>
        <v>141.19999999999999</v>
      </c>
      <c r="AI32" s="2">
        <f t="shared" si="57"/>
        <v>0</v>
      </c>
      <c r="AJ32" s="2">
        <f t="shared" si="34"/>
        <v>0</v>
      </c>
      <c r="AK32" s="2">
        <v>1443.4</v>
      </c>
      <c r="AL32" s="2">
        <v>0</v>
      </c>
      <c r="AM32" s="2">
        <v>238.96</v>
      </c>
      <c r="AN32" s="2">
        <v>0</v>
      </c>
      <c r="AO32" s="2">
        <v>1204.44</v>
      </c>
      <c r="AP32" s="2">
        <v>0</v>
      </c>
      <c r="AQ32" s="2">
        <v>141.19999999999999</v>
      </c>
      <c r="AR32" s="2">
        <v>0</v>
      </c>
      <c r="AS32" s="2">
        <v>0</v>
      </c>
      <c r="AT32" s="2">
        <v>89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38</v>
      </c>
      <c r="BK32" s="2"/>
      <c r="BL32" s="2"/>
      <c r="BM32" s="2">
        <v>55001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89</v>
      </c>
      <c r="CA32" s="2">
        <v>65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5"/>
        <v>120.08999999999999</v>
      </c>
      <c r="CQ32" s="2">
        <f t="shared" si="36"/>
        <v>0</v>
      </c>
      <c r="CR32" s="2">
        <f t="shared" si="37"/>
        <v>238.96</v>
      </c>
      <c r="CS32" s="2">
        <f t="shared" si="38"/>
        <v>0</v>
      </c>
      <c r="CT32" s="2">
        <f t="shared" si="39"/>
        <v>1204.44</v>
      </c>
      <c r="CU32" s="2">
        <f t="shared" si="40"/>
        <v>0</v>
      </c>
      <c r="CV32" s="2">
        <f t="shared" si="41"/>
        <v>141.19999999999999</v>
      </c>
      <c r="CW32" s="2">
        <f t="shared" si="42"/>
        <v>0</v>
      </c>
      <c r="CX32" s="2">
        <f t="shared" si="43"/>
        <v>0</v>
      </c>
      <c r="CY32" s="2">
        <f t="shared" si="44"/>
        <v>89.18689999999998</v>
      </c>
      <c r="CZ32" s="2">
        <f t="shared" si="45"/>
        <v>65.136499999999998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18</v>
      </c>
      <c r="DW32" s="2" t="s">
        <v>18</v>
      </c>
      <c r="DX32" s="2">
        <v>100</v>
      </c>
      <c r="DY32" s="2"/>
      <c r="DZ32" s="2"/>
      <c r="EA32" s="2"/>
      <c r="EB32" s="2"/>
      <c r="EC32" s="2"/>
      <c r="ED32" s="2"/>
      <c r="EE32" s="2">
        <v>16510564</v>
      </c>
      <c r="EF32" s="2">
        <v>6</v>
      </c>
      <c r="EG32" s="2" t="s">
        <v>39</v>
      </c>
      <c r="EH32" s="2">
        <v>0</v>
      </c>
      <c r="EI32" s="2" t="s">
        <v>6</v>
      </c>
      <c r="EJ32" s="2">
        <v>1</v>
      </c>
      <c r="EK32" s="2">
        <v>55001</v>
      </c>
      <c r="EL32" s="2" t="s">
        <v>40</v>
      </c>
      <c r="EM32" s="2" t="s">
        <v>41</v>
      </c>
      <c r="EN32" s="2"/>
      <c r="EO32" s="2" t="s">
        <v>6</v>
      </c>
      <c r="EP32" s="2"/>
      <c r="EQ32" s="2">
        <v>0</v>
      </c>
      <c r="ER32" s="2">
        <v>1443.4</v>
      </c>
      <c r="ES32" s="2">
        <v>0</v>
      </c>
      <c r="ET32" s="2">
        <v>238.96</v>
      </c>
      <c r="EU32" s="2">
        <v>0</v>
      </c>
      <c r="EV32" s="2">
        <v>1204.44</v>
      </c>
      <c r="EW32" s="2">
        <v>141.19999999999999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/>
      <c r="FU32" s="2"/>
      <c r="FV32" s="2"/>
      <c r="FW32" s="2"/>
      <c r="FX32" s="2">
        <v>89</v>
      </c>
      <c r="FY32" s="2">
        <v>65</v>
      </c>
      <c r="FZ32" s="2"/>
      <c r="GA32" s="2" t="s">
        <v>6</v>
      </c>
      <c r="GB32" s="2"/>
      <c r="GC32" s="2"/>
      <c r="GD32" s="2">
        <v>0</v>
      </c>
      <c r="GE32" s="2"/>
      <c r="GF32" s="2">
        <v>-1515074980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274.42</v>
      </c>
      <c r="GN32" s="2">
        <f t="shared" si="49"/>
        <v>274.42</v>
      </c>
      <c r="GO32" s="2">
        <f t="shared" si="50"/>
        <v>0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ROW(SmtRes!A30)</f>
        <v>30</v>
      </c>
      <c r="D33">
        <f>ROW(EtalonRes!A40)</f>
        <v>40</v>
      </c>
      <c r="E33" t="s">
        <v>35</v>
      </c>
      <c r="F33" t="s">
        <v>36</v>
      </c>
      <c r="G33" t="s">
        <v>37</v>
      </c>
      <c r="H33" t="s">
        <v>18</v>
      </c>
      <c r="I33">
        <f>ROUND(8.32/100,9)</f>
        <v>8.3199999999999996E-2</v>
      </c>
      <c r="J33">
        <v>0</v>
      </c>
      <c r="O33">
        <f t="shared" si="21"/>
        <v>799.8</v>
      </c>
      <c r="P33">
        <f t="shared" si="22"/>
        <v>0</v>
      </c>
      <c r="Q33">
        <f t="shared" si="23"/>
        <v>132.41</v>
      </c>
      <c r="R33">
        <f t="shared" si="24"/>
        <v>0</v>
      </c>
      <c r="S33">
        <f t="shared" si="25"/>
        <v>667.39</v>
      </c>
      <c r="T33">
        <f t="shared" si="26"/>
        <v>0</v>
      </c>
      <c r="U33">
        <f t="shared" si="27"/>
        <v>11.747839999999998</v>
      </c>
      <c r="V33">
        <f t="shared" si="28"/>
        <v>0</v>
      </c>
      <c r="W33">
        <f t="shared" si="29"/>
        <v>0</v>
      </c>
      <c r="X33">
        <f t="shared" si="30"/>
        <v>593.98</v>
      </c>
      <c r="Y33">
        <f t="shared" si="31"/>
        <v>433.8</v>
      </c>
      <c r="AA33">
        <v>16666349</v>
      </c>
      <c r="AB33">
        <f t="shared" si="32"/>
        <v>1443.4</v>
      </c>
      <c r="AC33">
        <f t="shared" si="54"/>
        <v>0</v>
      </c>
      <c r="AD33">
        <f t="shared" si="55"/>
        <v>238.96</v>
      </c>
      <c r="AE33">
        <f t="shared" si="56"/>
        <v>0</v>
      </c>
      <c r="AF33">
        <f t="shared" si="56"/>
        <v>1204.44</v>
      </c>
      <c r="AG33">
        <f t="shared" si="33"/>
        <v>0</v>
      </c>
      <c r="AH33">
        <f t="shared" si="57"/>
        <v>141.19999999999999</v>
      </c>
      <c r="AI33">
        <f t="shared" si="57"/>
        <v>0</v>
      </c>
      <c r="AJ33">
        <f t="shared" si="34"/>
        <v>0</v>
      </c>
      <c r="AK33">
        <v>1443.4</v>
      </c>
      <c r="AL33">
        <v>0</v>
      </c>
      <c r="AM33">
        <v>238.96</v>
      </c>
      <c r="AN33">
        <v>0</v>
      </c>
      <c r="AO33">
        <v>1204.44</v>
      </c>
      <c r="AP33">
        <v>0</v>
      </c>
      <c r="AQ33">
        <v>141.19999999999999</v>
      </c>
      <c r="AR33">
        <v>0</v>
      </c>
      <c r="AS33">
        <v>0</v>
      </c>
      <c r="AT33">
        <v>89</v>
      </c>
      <c r="AU33">
        <v>65</v>
      </c>
      <c r="AV33">
        <v>1</v>
      </c>
      <c r="AW33">
        <v>1</v>
      </c>
      <c r="AZ33">
        <v>6.66</v>
      </c>
      <c r="BA33">
        <v>6.66</v>
      </c>
      <c r="BB33">
        <v>6.66</v>
      </c>
      <c r="BC33">
        <v>6.66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38</v>
      </c>
      <c r="BM33">
        <v>55001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6.66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89</v>
      </c>
      <c r="CA33">
        <v>65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5"/>
        <v>799.8</v>
      </c>
      <c r="CQ33">
        <f t="shared" si="36"/>
        <v>0</v>
      </c>
      <c r="CR33">
        <f t="shared" si="37"/>
        <v>1591.4736</v>
      </c>
      <c r="CS33">
        <f t="shared" si="38"/>
        <v>0</v>
      </c>
      <c r="CT33">
        <f t="shared" si="39"/>
        <v>8021.5704000000005</v>
      </c>
      <c r="CU33">
        <f t="shared" si="40"/>
        <v>0</v>
      </c>
      <c r="CV33">
        <f t="shared" si="41"/>
        <v>141.19999999999999</v>
      </c>
      <c r="CW33">
        <f t="shared" si="42"/>
        <v>0</v>
      </c>
      <c r="CX33">
        <f t="shared" si="43"/>
        <v>0</v>
      </c>
      <c r="CY33">
        <f t="shared" si="44"/>
        <v>593.97709999999995</v>
      </c>
      <c r="CZ33">
        <f t="shared" si="45"/>
        <v>433.80349999999999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18</v>
      </c>
      <c r="DW33" t="s">
        <v>18</v>
      </c>
      <c r="DX33">
        <v>100</v>
      </c>
      <c r="EE33">
        <v>16510564</v>
      </c>
      <c r="EF33">
        <v>6</v>
      </c>
      <c r="EG33" t="s">
        <v>39</v>
      </c>
      <c r="EH33">
        <v>0</v>
      </c>
      <c r="EI33" t="s">
        <v>6</v>
      </c>
      <c r="EJ33">
        <v>1</v>
      </c>
      <c r="EK33">
        <v>55001</v>
      </c>
      <c r="EL33" t="s">
        <v>40</v>
      </c>
      <c r="EM33" t="s">
        <v>41</v>
      </c>
      <c r="EO33" t="s">
        <v>6</v>
      </c>
      <c r="EQ33">
        <v>0</v>
      </c>
      <c r="ER33">
        <v>1443.4</v>
      </c>
      <c r="ES33">
        <v>0</v>
      </c>
      <c r="ET33">
        <v>238.96</v>
      </c>
      <c r="EU33">
        <v>0</v>
      </c>
      <c r="EV33">
        <v>1204.44</v>
      </c>
      <c r="EW33">
        <v>141.19999999999999</v>
      </c>
      <c r="EX33">
        <v>0</v>
      </c>
      <c r="EY33">
        <v>0</v>
      </c>
      <c r="FQ33">
        <v>0</v>
      </c>
      <c r="FR33">
        <f t="shared" si="46"/>
        <v>0</v>
      </c>
      <c r="FS33">
        <v>0</v>
      </c>
      <c r="FX33">
        <v>89</v>
      </c>
      <c r="FY33">
        <v>65</v>
      </c>
      <c r="GA33" t="s">
        <v>6</v>
      </c>
      <c r="GD33">
        <v>0</v>
      </c>
      <c r="GF33">
        <v>-1515074980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1827.58</v>
      </c>
      <c r="GN33">
        <f t="shared" si="49"/>
        <v>1827.58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ROW(SmtRes!A33)</f>
        <v>33</v>
      </c>
      <c r="D34" s="2">
        <f>ROW(EtalonRes!A43)</f>
        <v>43</v>
      </c>
      <c r="E34" s="2" t="s">
        <v>42</v>
      </c>
      <c r="F34" s="2" t="s">
        <v>43</v>
      </c>
      <c r="G34" s="2" t="s">
        <v>44</v>
      </c>
      <c r="H34" s="2" t="s">
        <v>45</v>
      </c>
      <c r="I34" s="2">
        <v>1.51</v>
      </c>
      <c r="J34" s="2">
        <v>0</v>
      </c>
      <c r="K34" s="2"/>
      <c r="L34" s="2"/>
      <c r="M34" s="2"/>
      <c r="N34" s="2"/>
      <c r="O34" s="2">
        <f t="shared" si="21"/>
        <v>243.67</v>
      </c>
      <c r="P34" s="2">
        <f t="shared" si="22"/>
        <v>0</v>
      </c>
      <c r="Q34" s="2">
        <f t="shared" si="23"/>
        <v>121.36</v>
      </c>
      <c r="R34" s="2">
        <f t="shared" si="24"/>
        <v>0</v>
      </c>
      <c r="S34" s="2">
        <f t="shared" si="25"/>
        <v>122.31</v>
      </c>
      <c r="T34" s="2">
        <f t="shared" si="26"/>
        <v>0</v>
      </c>
      <c r="U34" s="2">
        <f t="shared" si="27"/>
        <v>13.484299999999999</v>
      </c>
      <c r="V34" s="2">
        <f t="shared" si="28"/>
        <v>0</v>
      </c>
      <c r="W34" s="2">
        <f t="shared" si="29"/>
        <v>0</v>
      </c>
      <c r="X34" s="2">
        <f t="shared" si="30"/>
        <v>121.09</v>
      </c>
      <c r="Y34" s="2">
        <f t="shared" si="31"/>
        <v>73.39</v>
      </c>
      <c r="Z34" s="2"/>
      <c r="AA34" s="2">
        <v>16666348</v>
      </c>
      <c r="AB34" s="2">
        <f t="shared" si="32"/>
        <v>161.37</v>
      </c>
      <c r="AC34" s="2">
        <f t="shared" si="54"/>
        <v>0</v>
      </c>
      <c r="AD34" s="2">
        <f t="shared" si="55"/>
        <v>80.37</v>
      </c>
      <c r="AE34" s="2">
        <f t="shared" si="56"/>
        <v>0</v>
      </c>
      <c r="AF34" s="2">
        <f t="shared" si="56"/>
        <v>81</v>
      </c>
      <c r="AG34" s="2">
        <f t="shared" si="33"/>
        <v>0</v>
      </c>
      <c r="AH34" s="2">
        <f t="shared" si="57"/>
        <v>8.93</v>
      </c>
      <c r="AI34" s="2">
        <f t="shared" si="57"/>
        <v>0</v>
      </c>
      <c r="AJ34" s="2">
        <f t="shared" si="34"/>
        <v>0</v>
      </c>
      <c r="AK34" s="2">
        <v>161.37</v>
      </c>
      <c r="AL34" s="2">
        <v>0</v>
      </c>
      <c r="AM34" s="2">
        <v>80.37</v>
      </c>
      <c r="AN34" s="2">
        <v>0</v>
      </c>
      <c r="AO34" s="2">
        <v>81</v>
      </c>
      <c r="AP34" s="2">
        <v>0</v>
      </c>
      <c r="AQ34" s="2">
        <v>8.93</v>
      </c>
      <c r="AR34" s="2">
        <v>0</v>
      </c>
      <c r="AS34" s="2">
        <v>0</v>
      </c>
      <c r="AT34" s="2">
        <v>99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46</v>
      </c>
      <c r="BK34" s="2"/>
      <c r="BL34" s="2"/>
      <c r="BM34" s="2">
        <v>46001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110</v>
      </c>
      <c r="CA34" s="2">
        <v>70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5"/>
        <v>243.67000000000002</v>
      </c>
      <c r="CQ34" s="2">
        <f t="shared" si="36"/>
        <v>0</v>
      </c>
      <c r="CR34" s="2">
        <f t="shared" si="37"/>
        <v>80.37</v>
      </c>
      <c r="CS34" s="2">
        <f t="shared" si="38"/>
        <v>0</v>
      </c>
      <c r="CT34" s="2">
        <f t="shared" si="39"/>
        <v>81</v>
      </c>
      <c r="CU34" s="2">
        <f t="shared" si="40"/>
        <v>0</v>
      </c>
      <c r="CV34" s="2">
        <f t="shared" si="41"/>
        <v>8.93</v>
      </c>
      <c r="CW34" s="2">
        <f t="shared" si="42"/>
        <v>0</v>
      </c>
      <c r="CX34" s="2">
        <f t="shared" si="43"/>
        <v>0</v>
      </c>
      <c r="CY34" s="2">
        <f t="shared" si="44"/>
        <v>121.0869</v>
      </c>
      <c r="CZ34" s="2">
        <f t="shared" si="45"/>
        <v>73.38600000000001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1007</v>
      </c>
      <c r="DV34" s="2" t="s">
        <v>45</v>
      </c>
      <c r="DW34" s="2" t="s">
        <v>45</v>
      </c>
      <c r="DX34" s="2">
        <v>1</v>
      </c>
      <c r="DY34" s="2"/>
      <c r="DZ34" s="2"/>
      <c r="EA34" s="2"/>
      <c r="EB34" s="2"/>
      <c r="EC34" s="2"/>
      <c r="ED34" s="2"/>
      <c r="EE34" s="2">
        <v>16510555</v>
      </c>
      <c r="EF34" s="2">
        <v>2</v>
      </c>
      <c r="EG34" s="2" t="s">
        <v>20</v>
      </c>
      <c r="EH34" s="2">
        <v>0</v>
      </c>
      <c r="EI34" s="2" t="s">
        <v>6</v>
      </c>
      <c r="EJ34" s="2">
        <v>1</v>
      </c>
      <c r="EK34" s="2">
        <v>46001</v>
      </c>
      <c r="EL34" s="2" t="s">
        <v>21</v>
      </c>
      <c r="EM34" s="2" t="s">
        <v>22</v>
      </c>
      <c r="EN34" s="2"/>
      <c r="EO34" s="2" t="s">
        <v>6</v>
      </c>
      <c r="EP34" s="2"/>
      <c r="EQ34" s="2">
        <v>0</v>
      </c>
      <c r="ER34" s="2">
        <v>161.37</v>
      </c>
      <c r="ES34" s="2">
        <v>0</v>
      </c>
      <c r="ET34" s="2">
        <v>80.37</v>
      </c>
      <c r="EU34" s="2">
        <v>0</v>
      </c>
      <c r="EV34" s="2">
        <v>81</v>
      </c>
      <c r="EW34" s="2">
        <v>8.93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 t="s">
        <v>23</v>
      </c>
      <c r="FU34" s="2" t="s">
        <v>24</v>
      </c>
      <c r="FV34" s="2"/>
      <c r="FW34" s="2"/>
      <c r="FX34" s="2">
        <v>99</v>
      </c>
      <c r="FY34" s="2">
        <v>59.5</v>
      </c>
      <c r="FZ34" s="2"/>
      <c r="GA34" s="2" t="s">
        <v>6</v>
      </c>
      <c r="GB34" s="2"/>
      <c r="GC34" s="2"/>
      <c r="GD34" s="2">
        <v>0</v>
      </c>
      <c r="GE34" s="2"/>
      <c r="GF34" s="2">
        <v>-490203479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438.15</v>
      </c>
      <c r="GN34" s="2">
        <f t="shared" si="49"/>
        <v>438.15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ROW(SmtRes!A36)</f>
        <v>36</v>
      </c>
      <c r="D35">
        <f>ROW(EtalonRes!A46)</f>
        <v>46</v>
      </c>
      <c r="E35" t="s">
        <v>42</v>
      </c>
      <c r="F35" t="s">
        <v>43</v>
      </c>
      <c r="G35" t="s">
        <v>44</v>
      </c>
      <c r="H35" t="s">
        <v>45</v>
      </c>
      <c r="I35">
        <v>1.51</v>
      </c>
      <c r="J35">
        <v>0</v>
      </c>
      <c r="O35">
        <f t="shared" si="21"/>
        <v>1622.83</v>
      </c>
      <c r="P35">
        <f t="shared" si="22"/>
        <v>0</v>
      </c>
      <c r="Q35">
        <f t="shared" si="23"/>
        <v>808.25</v>
      </c>
      <c r="R35">
        <f t="shared" si="24"/>
        <v>0</v>
      </c>
      <c r="S35">
        <f t="shared" si="25"/>
        <v>814.58</v>
      </c>
      <c r="T35">
        <f t="shared" si="26"/>
        <v>0</v>
      </c>
      <c r="U35">
        <f t="shared" si="27"/>
        <v>13.484299999999999</v>
      </c>
      <c r="V35">
        <f t="shared" si="28"/>
        <v>0</v>
      </c>
      <c r="W35">
        <f t="shared" si="29"/>
        <v>0</v>
      </c>
      <c r="X35">
        <f t="shared" si="30"/>
        <v>806.43</v>
      </c>
      <c r="Y35">
        <f t="shared" si="31"/>
        <v>488.75</v>
      </c>
      <c r="AA35">
        <v>16666349</v>
      </c>
      <c r="AB35">
        <f t="shared" si="32"/>
        <v>161.37</v>
      </c>
      <c r="AC35">
        <f t="shared" si="54"/>
        <v>0</v>
      </c>
      <c r="AD35">
        <f t="shared" si="55"/>
        <v>80.37</v>
      </c>
      <c r="AE35">
        <f t="shared" si="56"/>
        <v>0</v>
      </c>
      <c r="AF35">
        <f t="shared" si="56"/>
        <v>81</v>
      </c>
      <c r="AG35">
        <f t="shared" si="33"/>
        <v>0</v>
      </c>
      <c r="AH35">
        <f t="shared" si="57"/>
        <v>8.93</v>
      </c>
      <c r="AI35">
        <f t="shared" si="57"/>
        <v>0</v>
      </c>
      <c r="AJ35">
        <f t="shared" si="34"/>
        <v>0</v>
      </c>
      <c r="AK35">
        <v>161.37</v>
      </c>
      <c r="AL35">
        <v>0</v>
      </c>
      <c r="AM35">
        <v>80.37</v>
      </c>
      <c r="AN35">
        <v>0</v>
      </c>
      <c r="AO35">
        <v>81</v>
      </c>
      <c r="AP35">
        <v>0</v>
      </c>
      <c r="AQ35">
        <v>8.93</v>
      </c>
      <c r="AR35">
        <v>0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6.66</v>
      </c>
      <c r="BA35">
        <v>6.66</v>
      </c>
      <c r="BB35">
        <v>6.66</v>
      </c>
      <c r="BC35">
        <v>6.66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46</v>
      </c>
      <c r="BM35">
        <v>46001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6.66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1622.83</v>
      </c>
      <c r="CQ35">
        <f t="shared" si="36"/>
        <v>0</v>
      </c>
      <c r="CR35">
        <f t="shared" si="37"/>
        <v>535.26420000000007</v>
      </c>
      <c r="CS35">
        <f t="shared" si="38"/>
        <v>0</v>
      </c>
      <c r="CT35">
        <f t="shared" si="39"/>
        <v>539.46</v>
      </c>
      <c r="CU35">
        <f t="shared" si="40"/>
        <v>0</v>
      </c>
      <c r="CV35">
        <f t="shared" si="41"/>
        <v>8.93</v>
      </c>
      <c r="CW35">
        <f t="shared" si="42"/>
        <v>0</v>
      </c>
      <c r="CX35">
        <f t="shared" si="43"/>
        <v>0</v>
      </c>
      <c r="CY35">
        <f t="shared" si="44"/>
        <v>806.43420000000003</v>
      </c>
      <c r="CZ35">
        <f t="shared" si="45"/>
        <v>488.74800000000005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1007</v>
      </c>
      <c r="DV35" t="s">
        <v>45</v>
      </c>
      <c r="DW35" t="s">
        <v>45</v>
      </c>
      <c r="DX35">
        <v>1</v>
      </c>
      <c r="EE35">
        <v>16510555</v>
      </c>
      <c r="EF35">
        <v>2</v>
      </c>
      <c r="EG35" t="s">
        <v>20</v>
      </c>
      <c r="EH35">
        <v>0</v>
      </c>
      <c r="EI35" t="s">
        <v>6</v>
      </c>
      <c r="EJ35">
        <v>1</v>
      </c>
      <c r="EK35">
        <v>46001</v>
      </c>
      <c r="EL35" t="s">
        <v>21</v>
      </c>
      <c r="EM35" t="s">
        <v>22</v>
      </c>
      <c r="EO35" t="s">
        <v>6</v>
      </c>
      <c r="EQ35">
        <v>0</v>
      </c>
      <c r="ER35">
        <v>161.37</v>
      </c>
      <c r="ES35">
        <v>0</v>
      </c>
      <c r="ET35">
        <v>80.37</v>
      </c>
      <c r="EU35">
        <v>0</v>
      </c>
      <c r="EV35">
        <v>81</v>
      </c>
      <c r="EW35">
        <v>8.93</v>
      </c>
      <c r="EX35">
        <v>0</v>
      </c>
      <c r="EY35">
        <v>0</v>
      </c>
      <c r="FQ35">
        <v>0</v>
      </c>
      <c r="FR35">
        <f t="shared" si="46"/>
        <v>0</v>
      </c>
      <c r="FS35">
        <v>0</v>
      </c>
      <c r="FT35" t="s">
        <v>23</v>
      </c>
      <c r="FU35" t="s">
        <v>24</v>
      </c>
      <c r="FX35">
        <v>99</v>
      </c>
      <c r="FY35">
        <v>59.5</v>
      </c>
      <c r="GA35" t="s">
        <v>6</v>
      </c>
      <c r="GD35">
        <v>0</v>
      </c>
      <c r="GF35">
        <v>-490203479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2918.01</v>
      </c>
      <c r="GN35">
        <f t="shared" si="49"/>
        <v>2918.01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ROW(SmtRes!A39)</f>
        <v>39</v>
      </c>
      <c r="D36" s="2">
        <f>ROW(EtalonRes!A49)</f>
        <v>49</v>
      </c>
      <c r="E36" s="2" t="s">
        <v>47</v>
      </c>
      <c r="F36" s="2" t="s">
        <v>48</v>
      </c>
      <c r="G36" s="2" t="s">
        <v>49</v>
      </c>
      <c r="H36" s="2" t="s">
        <v>18</v>
      </c>
      <c r="I36" s="2">
        <f>ROUND(187.04/100,9)</f>
        <v>1.8704000000000001</v>
      </c>
      <c r="J36" s="2">
        <v>0</v>
      </c>
      <c r="K36" s="2"/>
      <c r="L36" s="2"/>
      <c r="M36" s="2"/>
      <c r="N36" s="2"/>
      <c r="O36" s="2">
        <f t="shared" si="21"/>
        <v>1209.27</v>
      </c>
      <c r="P36" s="2">
        <f t="shared" si="22"/>
        <v>0</v>
      </c>
      <c r="Q36" s="2">
        <f t="shared" si="23"/>
        <v>128.63</v>
      </c>
      <c r="R36" s="2">
        <f t="shared" si="24"/>
        <v>55.55</v>
      </c>
      <c r="S36" s="2">
        <f t="shared" si="25"/>
        <v>1080.6400000000001</v>
      </c>
      <c r="T36" s="2">
        <f t="shared" si="26"/>
        <v>0</v>
      </c>
      <c r="U36" s="2">
        <f t="shared" si="27"/>
        <v>125.07364800000001</v>
      </c>
      <c r="V36" s="2">
        <f t="shared" si="28"/>
        <v>4.1148800000000003</v>
      </c>
      <c r="W36" s="2">
        <f t="shared" si="29"/>
        <v>0</v>
      </c>
      <c r="X36" s="2">
        <f t="shared" si="30"/>
        <v>1124.83</v>
      </c>
      <c r="Y36" s="2">
        <f t="shared" si="31"/>
        <v>681.71</v>
      </c>
      <c r="Z36" s="2"/>
      <c r="AA36" s="2">
        <v>16666348</v>
      </c>
      <c r="AB36" s="2">
        <f t="shared" si="32"/>
        <v>646.53</v>
      </c>
      <c r="AC36" s="2">
        <f t="shared" si="54"/>
        <v>0</v>
      </c>
      <c r="AD36" s="2">
        <f t="shared" si="55"/>
        <v>68.77</v>
      </c>
      <c r="AE36" s="2">
        <f t="shared" si="56"/>
        <v>29.7</v>
      </c>
      <c r="AF36" s="2">
        <f t="shared" si="56"/>
        <v>577.76</v>
      </c>
      <c r="AG36" s="2">
        <f t="shared" si="33"/>
        <v>0</v>
      </c>
      <c r="AH36" s="2">
        <f t="shared" si="57"/>
        <v>66.87</v>
      </c>
      <c r="AI36" s="2">
        <f t="shared" si="57"/>
        <v>2.2000000000000002</v>
      </c>
      <c r="AJ36" s="2">
        <f t="shared" si="34"/>
        <v>0</v>
      </c>
      <c r="AK36" s="2">
        <v>646.53</v>
      </c>
      <c r="AL36" s="2">
        <v>0</v>
      </c>
      <c r="AM36" s="2">
        <v>68.77</v>
      </c>
      <c r="AN36" s="2">
        <v>29.7</v>
      </c>
      <c r="AO36" s="2">
        <v>577.76</v>
      </c>
      <c r="AP36" s="2">
        <v>0</v>
      </c>
      <c r="AQ36" s="2">
        <v>66.87</v>
      </c>
      <c r="AR36" s="2">
        <v>2.2000000000000002</v>
      </c>
      <c r="AS36" s="2">
        <v>0</v>
      </c>
      <c r="AT36" s="2">
        <v>99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50</v>
      </c>
      <c r="BK36" s="2"/>
      <c r="BL36" s="2"/>
      <c r="BM36" s="2">
        <v>46001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110</v>
      </c>
      <c r="CA36" s="2">
        <v>70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5"/>
        <v>1209.27</v>
      </c>
      <c r="CQ36" s="2">
        <f t="shared" si="36"/>
        <v>0</v>
      </c>
      <c r="CR36" s="2">
        <f t="shared" si="37"/>
        <v>68.77</v>
      </c>
      <c r="CS36" s="2">
        <f t="shared" si="38"/>
        <v>29.7</v>
      </c>
      <c r="CT36" s="2">
        <f t="shared" si="39"/>
        <v>577.76</v>
      </c>
      <c r="CU36" s="2">
        <f t="shared" si="40"/>
        <v>0</v>
      </c>
      <c r="CV36" s="2">
        <f t="shared" si="41"/>
        <v>66.87</v>
      </c>
      <c r="CW36" s="2">
        <f t="shared" si="42"/>
        <v>2.2000000000000002</v>
      </c>
      <c r="CX36" s="2">
        <f t="shared" si="43"/>
        <v>0</v>
      </c>
      <c r="CY36" s="2">
        <f t="shared" si="44"/>
        <v>1124.8281000000002</v>
      </c>
      <c r="CZ36" s="2">
        <f t="shared" si="45"/>
        <v>681.71400000000006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18</v>
      </c>
      <c r="DW36" s="2" t="s">
        <v>18</v>
      </c>
      <c r="DX36" s="2">
        <v>100</v>
      </c>
      <c r="DY36" s="2"/>
      <c r="DZ36" s="2"/>
      <c r="EA36" s="2"/>
      <c r="EB36" s="2"/>
      <c r="EC36" s="2"/>
      <c r="ED36" s="2"/>
      <c r="EE36" s="2">
        <v>16510555</v>
      </c>
      <c r="EF36" s="2">
        <v>2</v>
      </c>
      <c r="EG36" s="2" t="s">
        <v>20</v>
      </c>
      <c r="EH36" s="2">
        <v>0</v>
      </c>
      <c r="EI36" s="2" t="s">
        <v>6</v>
      </c>
      <c r="EJ36" s="2">
        <v>1</v>
      </c>
      <c r="EK36" s="2">
        <v>46001</v>
      </c>
      <c r="EL36" s="2" t="s">
        <v>21</v>
      </c>
      <c r="EM36" s="2" t="s">
        <v>22</v>
      </c>
      <c r="EN36" s="2"/>
      <c r="EO36" s="2" t="s">
        <v>6</v>
      </c>
      <c r="EP36" s="2"/>
      <c r="EQ36" s="2">
        <v>0</v>
      </c>
      <c r="ER36" s="2">
        <v>646.53</v>
      </c>
      <c r="ES36" s="2">
        <v>0</v>
      </c>
      <c r="ET36" s="2">
        <v>68.77</v>
      </c>
      <c r="EU36" s="2">
        <v>29.7</v>
      </c>
      <c r="EV36" s="2">
        <v>577.76</v>
      </c>
      <c r="EW36" s="2">
        <v>66.87</v>
      </c>
      <c r="EX36" s="2">
        <v>2.2000000000000002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 t="s">
        <v>23</v>
      </c>
      <c r="FU36" s="2" t="s">
        <v>24</v>
      </c>
      <c r="FV36" s="2"/>
      <c r="FW36" s="2"/>
      <c r="FX36" s="2">
        <v>99</v>
      </c>
      <c r="FY36" s="2">
        <v>59.5</v>
      </c>
      <c r="FZ36" s="2"/>
      <c r="GA36" s="2" t="s">
        <v>6</v>
      </c>
      <c r="GB36" s="2"/>
      <c r="GC36" s="2"/>
      <c r="GD36" s="2">
        <v>0</v>
      </c>
      <c r="GE36" s="2"/>
      <c r="GF36" s="2">
        <v>-717411486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3015.81</v>
      </c>
      <c r="GN36" s="2">
        <f t="shared" si="49"/>
        <v>3015.81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ROW(SmtRes!A42)</f>
        <v>42</v>
      </c>
      <c r="D37">
        <f>ROW(EtalonRes!A52)</f>
        <v>52</v>
      </c>
      <c r="E37" t="s">
        <v>47</v>
      </c>
      <c r="F37" t="s">
        <v>48</v>
      </c>
      <c r="G37" t="s">
        <v>49</v>
      </c>
      <c r="H37" t="s">
        <v>18</v>
      </c>
      <c r="I37">
        <f>ROUND(187.04/100,9)</f>
        <v>1.8704000000000001</v>
      </c>
      <c r="J37">
        <v>0</v>
      </c>
      <c r="O37">
        <f t="shared" si="21"/>
        <v>8053.74</v>
      </c>
      <c r="P37">
        <f t="shared" si="22"/>
        <v>0</v>
      </c>
      <c r="Q37">
        <f t="shared" si="23"/>
        <v>856.66</v>
      </c>
      <c r="R37">
        <f t="shared" si="24"/>
        <v>369.97</v>
      </c>
      <c r="S37">
        <f t="shared" si="25"/>
        <v>7197.08</v>
      </c>
      <c r="T37">
        <f t="shared" si="26"/>
        <v>0</v>
      </c>
      <c r="U37">
        <f t="shared" si="27"/>
        <v>125.07364800000001</v>
      </c>
      <c r="V37">
        <f t="shared" si="28"/>
        <v>4.1148800000000003</v>
      </c>
      <c r="W37">
        <f t="shared" si="29"/>
        <v>0</v>
      </c>
      <c r="X37">
        <f t="shared" si="30"/>
        <v>7491.38</v>
      </c>
      <c r="Y37">
        <f t="shared" si="31"/>
        <v>4540.2299999999996</v>
      </c>
      <c r="AA37">
        <v>16666349</v>
      </c>
      <c r="AB37">
        <f t="shared" si="32"/>
        <v>646.53</v>
      </c>
      <c r="AC37">
        <f t="shared" si="54"/>
        <v>0</v>
      </c>
      <c r="AD37">
        <f t="shared" si="55"/>
        <v>68.77</v>
      </c>
      <c r="AE37">
        <f t="shared" si="56"/>
        <v>29.7</v>
      </c>
      <c r="AF37">
        <f t="shared" si="56"/>
        <v>577.76</v>
      </c>
      <c r="AG37">
        <f t="shared" si="33"/>
        <v>0</v>
      </c>
      <c r="AH37">
        <f t="shared" si="57"/>
        <v>66.87</v>
      </c>
      <c r="AI37">
        <f t="shared" si="57"/>
        <v>2.2000000000000002</v>
      </c>
      <c r="AJ37">
        <f t="shared" si="34"/>
        <v>0</v>
      </c>
      <c r="AK37">
        <v>646.53</v>
      </c>
      <c r="AL37">
        <v>0</v>
      </c>
      <c r="AM37">
        <v>68.77</v>
      </c>
      <c r="AN37">
        <v>29.7</v>
      </c>
      <c r="AO37">
        <v>577.76</v>
      </c>
      <c r="AP37">
        <v>0</v>
      </c>
      <c r="AQ37">
        <v>66.87</v>
      </c>
      <c r="AR37">
        <v>2.2000000000000002</v>
      </c>
      <c r="AS37">
        <v>0</v>
      </c>
      <c r="AT37">
        <v>99</v>
      </c>
      <c r="AU37">
        <v>60</v>
      </c>
      <c r="AV37">
        <v>1</v>
      </c>
      <c r="AW37">
        <v>1</v>
      </c>
      <c r="AZ37">
        <v>6.66</v>
      </c>
      <c r="BA37">
        <v>6.66</v>
      </c>
      <c r="BB37">
        <v>6.66</v>
      </c>
      <c r="BC37">
        <v>6.66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50</v>
      </c>
      <c r="BM37">
        <v>46001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6.66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110</v>
      </c>
      <c r="CA37">
        <v>70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5"/>
        <v>8053.74</v>
      </c>
      <c r="CQ37">
        <f t="shared" si="36"/>
        <v>0</v>
      </c>
      <c r="CR37">
        <f t="shared" si="37"/>
        <v>458.00819999999999</v>
      </c>
      <c r="CS37">
        <f t="shared" si="38"/>
        <v>197.80199999999999</v>
      </c>
      <c r="CT37">
        <f t="shared" si="39"/>
        <v>3847.8816000000002</v>
      </c>
      <c r="CU37">
        <f t="shared" si="40"/>
        <v>0</v>
      </c>
      <c r="CV37">
        <f t="shared" si="41"/>
        <v>66.87</v>
      </c>
      <c r="CW37">
        <f t="shared" si="42"/>
        <v>2.2000000000000002</v>
      </c>
      <c r="CX37">
        <f t="shared" si="43"/>
        <v>0</v>
      </c>
      <c r="CY37">
        <f t="shared" si="44"/>
        <v>7491.3795000000009</v>
      </c>
      <c r="CZ37">
        <f t="shared" si="45"/>
        <v>4540.2299999999996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16510555</v>
      </c>
      <c r="EF37">
        <v>2</v>
      </c>
      <c r="EG37" t="s">
        <v>20</v>
      </c>
      <c r="EH37">
        <v>0</v>
      </c>
      <c r="EI37" t="s">
        <v>6</v>
      </c>
      <c r="EJ37">
        <v>1</v>
      </c>
      <c r="EK37">
        <v>46001</v>
      </c>
      <c r="EL37" t="s">
        <v>21</v>
      </c>
      <c r="EM37" t="s">
        <v>22</v>
      </c>
      <c r="EO37" t="s">
        <v>6</v>
      </c>
      <c r="EQ37">
        <v>0</v>
      </c>
      <c r="ER37">
        <v>646.53</v>
      </c>
      <c r="ES37">
        <v>0</v>
      </c>
      <c r="ET37">
        <v>68.77</v>
      </c>
      <c r="EU37">
        <v>29.7</v>
      </c>
      <c r="EV37">
        <v>577.76</v>
      </c>
      <c r="EW37">
        <v>66.87</v>
      </c>
      <c r="EX37">
        <v>2.2000000000000002</v>
      </c>
      <c r="EY37">
        <v>0</v>
      </c>
      <c r="FQ37">
        <v>0</v>
      </c>
      <c r="FR37">
        <f t="shared" si="46"/>
        <v>0</v>
      </c>
      <c r="FS37">
        <v>0</v>
      </c>
      <c r="FT37" t="s">
        <v>23</v>
      </c>
      <c r="FU37" t="s">
        <v>24</v>
      </c>
      <c r="FX37">
        <v>99</v>
      </c>
      <c r="FY37">
        <v>59.5</v>
      </c>
      <c r="GA37" t="s">
        <v>6</v>
      </c>
      <c r="GD37">
        <v>0</v>
      </c>
      <c r="GF37">
        <v>-717411486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20085.349999999999</v>
      </c>
      <c r="GN37">
        <f t="shared" si="49"/>
        <v>20085.349999999999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ROW(SmtRes!A61)</f>
        <v>61</v>
      </c>
      <c r="D38" s="2">
        <f>ROW(EtalonRes!A68)</f>
        <v>68</v>
      </c>
      <c r="E38" s="2" t="s">
        <v>51</v>
      </c>
      <c r="F38" s="2" t="s">
        <v>52</v>
      </c>
      <c r="G38" s="2" t="s">
        <v>53</v>
      </c>
      <c r="H38" s="2" t="s">
        <v>18</v>
      </c>
      <c r="I38" s="2">
        <f>ROUND(6.055/100,9)</f>
        <v>6.055E-2</v>
      </c>
      <c r="J38" s="2">
        <v>0</v>
      </c>
      <c r="K38" s="2"/>
      <c r="L38" s="2"/>
      <c r="M38" s="2"/>
      <c r="N38" s="2"/>
      <c r="O38" s="2">
        <f t="shared" si="21"/>
        <v>194.98</v>
      </c>
      <c r="P38" s="2">
        <f t="shared" si="22"/>
        <v>79.5</v>
      </c>
      <c r="Q38" s="2">
        <f t="shared" si="23"/>
        <v>0.53</v>
      </c>
      <c r="R38" s="2">
        <f t="shared" si="24"/>
        <v>0</v>
      </c>
      <c r="S38" s="2">
        <f t="shared" si="25"/>
        <v>114.95</v>
      </c>
      <c r="T38" s="2">
        <f t="shared" si="26"/>
        <v>0</v>
      </c>
      <c r="U38" s="2">
        <f t="shared" si="27"/>
        <v>12.673114999999999</v>
      </c>
      <c r="V38" s="2">
        <f t="shared" si="28"/>
        <v>0</v>
      </c>
      <c r="W38" s="2">
        <f t="shared" si="29"/>
        <v>0</v>
      </c>
      <c r="X38" s="2">
        <f t="shared" si="30"/>
        <v>121.85</v>
      </c>
      <c r="Y38" s="2">
        <f t="shared" si="31"/>
        <v>62.07</v>
      </c>
      <c r="Z38" s="2"/>
      <c r="AA38" s="2">
        <v>16666348</v>
      </c>
      <c r="AB38" s="2">
        <f t="shared" si="32"/>
        <v>3220.1835000000001</v>
      </c>
      <c r="AC38" s="2">
        <f t="shared" si="54"/>
        <v>1313.02</v>
      </c>
      <c r="AD38" s="2">
        <f>ROUND(((((ET38*1.25))-((EU38*1.25)))+AE38),6)</f>
        <v>8.8125</v>
      </c>
      <c r="AE38" s="2">
        <f>ROUND(((EU38*1.25)),6)</f>
        <v>0</v>
      </c>
      <c r="AF38" s="2">
        <f>ROUND(((EV38*1.15)),6)</f>
        <v>1898.3510000000001</v>
      </c>
      <c r="AG38" s="2">
        <f t="shared" si="33"/>
        <v>0</v>
      </c>
      <c r="AH38" s="2">
        <f>((EW38*1.15))</f>
        <v>209.29999999999998</v>
      </c>
      <c r="AI38" s="2">
        <f>((EX38*1.25))</f>
        <v>0</v>
      </c>
      <c r="AJ38" s="2">
        <f t="shared" si="34"/>
        <v>0</v>
      </c>
      <c r="AK38" s="2">
        <v>2970.81</v>
      </c>
      <c r="AL38" s="2">
        <v>1313.02</v>
      </c>
      <c r="AM38" s="2">
        <v>7.05</v>
      </c>
      <c r="AN38" s="2">
        <v>0</v>
      </c>
      <c r="AO38" s="2">
        <v>1650.74</v>
      </c>
      <c r="AP38" s="2">
        <v>0</v>
      </c>
      <c r="AQ38" s="2">
        <v>182</v>
      </c>
      <c r="AR38" s="2">
        <v>0</v>
      </c>
      <c r="AS38" s="2">
        <v>0</v>
      </c>
      <c r="AT38" s="2">
        <v>106</v>
      </c>
      <c r="AU38" s="2">
        <v>54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54</v>
      </c>
      <c r="BK38" s="2"/>
      <c r="BL38" s="2"/>
      <c r="BM38" s="2">
        <v>10001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118</v>
      </c>
      <c r="CA38" s="2">
        <v>63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1157</v>
      </c>
      <c r="CO38" s="2">
        <v>0</v>
      </c>
      <c r="CP38" s="2">
        <f t="shared" si="35"/>
        <v>194.98000000000002</v>
      </c>
      <c r="CQ38" s="2">
        <f t="shared" si="36"/>
        <v>1313.02</v>
      </c>
      <c r="CR38" s="2">
        <f t="shared" si="37"/>
        <v>8.8125</v>
      </c>
      <c r="CS38" s="2">
        <f t="shared" si="38"/>
        <v>0</v>
      </c>
      <c r="CT38" s="2">
        <f t="shared" si="39"/>
        <v>1898.3510000000001</v>
      </c>
      <c r="CU38" s="2">
        <f t="shared" si="40"/>
        <v>0</v>
      </c>
      <c r="CV38" s="2">
        <f t="shared" si="41"/>
        <v>209.29999999999998</v>
      </c>
      <c r="CW38" s="2">
        <f t="shared" si="42"/>
        <v>0</v>
      </c>
      <c r="CX38" s="2">
        <f t="shared" si="43"/>
        <v>0</v>
      </c>
      <c r="CY38" s="2">
        <f t="shared" si="44"/>
        <v>121.84700000000001</v>
      </c>
      <c r="CZ38" s="2">
        <f t="shared" si="45"/>
        <v>62.073</v>
      </c>
      <c r="DA38" s="2"/>
      <c r="DB38" s="2"/>
      <c r="DC38" s="2" t="s">
        <v>6</v>
      </c>
      <c r="DD38" s="2" t="s">
        <v>6</v>
      </c>
      <c r="DE38" s="2" t="s">
        <v>55</v>
      </c>
      <c r="DF38" s="2" t="s">
        <v>55</v>
      </c>
      <c r="DG38" s="2" t="s">
        <v>56</v>
      </c>
      <c r="DH38" s="2" t="s">
        <v>6</v>
      </c>
      <c r="DI38" s="2" t="s">
        <v>56</v>
      </c>
      <c r="DJ38" s="2" t="s">
        <v>55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18</v>
      </c>
      <c r="DW38" s="2" t="s">
        <v>18</v>
      </c>
      <c r="DX38" s="2">
        <v>100</v>
      </c>
      <c r="DY38" s="2"/>
      <c r="DZ38" s="2"/>
      <c r="EA38" s="2"/>
      <c r="EB38" s="2"/>
      <c r="EC38" s="2"/>
      <c r="ED38" s="2"/>
      <c r="EE38" s="2">
        <v>16510487</v>
      </c>
      <c r="EF38" s="2">
        <v>2</v>
      </c>
      <c r="EG38" s="2" t="s">
        <v>20</v>
      </c>
      <c r="EH38" s="2">
        <v>0</v>
      </c>
      <c r="EI38" s="2" t="s">
        <v>6</v>
      </c>
      <c r="EJ38" s="2">
        <v>1</v>
      </c>
      <c r="EK38" s="2">
        <v>10001</v>
      </c>
      <c r="EL38" s="2" t="s">
        <v>57</v>
      </c>
      <c r="EM38" s="2" t="s">
        <v>58</v>
      </c>
      <c r="EN38" s="2"/>
      <c r="EO38" s="2" t="s">
        <v>59</v>
      </c>
      <c r="EP38" s="2"/>
      <c r="EQ38" s="2">
        <v>0</v>
      </c>
      <c r="ER38" s="2">
        <v>2970.81</v>
      </c>
      <c r="ES38" s="2">
        <v>1313.02</v>
      </c>
      <c r="ET38" s="2">
        <v>7.05</v>
      </c>
      <c r="EU38" s="2">
        <v>0</v>
      </c>
      <c r="EV38" s="2">
        <v>1650.74</v>
      </c>
      <c r="EW38" s="2">
        <v>182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6"/>
        <v>0</v>
      </c>
      <c r="FS38" s="2">
        <v>0</v>
      </c>
      <c r="FT38" s="2" t="s">
        <v>23</v>
      </c>
      <c r="FU38" s="2" t="s">
        <v>24</v>
      </c>
      <c r="FV38" s="2"/>
      <c r="FW38" s="2"/>
      <c r="FX38" s="2">
        <v>106.2</v>
      </c>
      <c r="FY38" s="2">
        <v>53.55</v>
      </c>
      <c r="FZ38" s="2"/>
      <c r="GA38" s="2" t="s">
        <v>6</v>
      </c>
      <c r="GB38" s="2"/>
      <c r="GC38" s="2"/>
      <c r="GD38" s="2">
        <v>0</v>
      </c>
      <c r="GE38" s="2"/>
      <c r="GF38" s="2">
        <v>-892261038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7"/>
        <v>0</v>
      </c>
      <c r="GM38" s="2">
        <f t="shared" si="48"/>
        <v>378.9</v>
      </c>
      <c r="GN38" s="2">
        <f t="shared" si="49"/>
        <v>378.9</v>
      </c>
      <c r="GO38" s="2">
        <f t="shared" si="50"/>
        <v>0</v>
      </c>
      <c r="GP38" s="2">
        <f t="shared" si="51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2"/>
        <v>0</v>
      </c>
      <c r="GW38" s="2">
        <v>1</v>
      </c>
      <c r="GX38" s="2">
        <f t="shared" si="53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ROW(SmtRes!A80)</f>
        <v>80</v>
      </c>
      <c r="D39">
        <f>ROW(EtalonRes!A84)</f>
        <v>84</v>
      </c>
      <c r="E39" t="s">
        <v>51</v>
      </c>
      <c r="F39" t="s">
        <v>52</v>
      </c>
      <c r="G39" t="s">
        <v>53</v>
      </c>
      <c r="H39" t="s">
        <v>18</v>
      </c>
      <c r="I39">
        <f>ROUND(6.055/100,9)</f>
        <v>6.055E-2</v>
      </c>
      <c r="J39">
        <v>0</v>
      </c>
      <c r="O39">
        <f t="shared" si="21"/>
        <v>1298.57</v>
      </c>
      <c r="P39">
        <f t="shared" si="22"/>
        <v>529.49</v>
      </c>
      <c r="Q39">
        <f t="shared" si="23"/>
        <v>3.55</v>
      </c>
      <c r="R39">
        <f t="shared" si="24"/>
        <v>0</v>
      </c>
      <c r="S39">
        <f t="shared" si="25"/>
        <v>765.53</v>
      </c>
      <c r="T39">
        <f t="shared" si="26"/>
        <v>0</v>
      </c>
      <c r="U39">
        <f t="shared" si="27"/>
        <v>12.673114999999999</v>
      </c>
      <c r="V39">
        <f t="shared" si="28"/>
        <v>0</v>
      </c>
      <c r="W39">
        <f t="shared" si="29"/>
        <v>0</v>
      </c>
      <c r="X39">
        <f t="shared" si="30"/>
        <v>811.46</v>
      </c>
      <c r="Y39">
        <f t="shared" si="31"/>
        <v>413.39</v>
      </c>
      <c r="AA39">
        <v>16666349</v>
      </c>
      <c r="AB39">
        <f t="shared" si="32"/>
        <v>3220.1835000000001</v>
      </c>
      <c r="AC39">
        <f t="shared" si="54"/>
        <v>1313.02</v>
      </c>
      <c r="AD39">
        <f>ROUND(((((ET39*1.25))-((EU39*1.25)))+AE39),6)</f>
        <v>8.8125</v>
      </c>
      <c r="AE39">
        <f>ROUND(((EU39*1.25)),6)</f>
        <v>0</v>
      </c>
      <c r="AF39">
        <f>ROUND(((EV39*1.15)),6)</f>
        <v>1898.3510000000001</v>
      </c>
      <c r="AG39">
        <f t="shared" si="33"/>
        <v>0</v>
      </c>
      <c r="AH39">
        <f>((EW39*1.15))</f>
        <v>209.29999999999998</v>
      </c>
      <c r="AI39">
        <f>((EX39*1.25))</f>
        <v>0</v>
      </c>
      <c r="AJ39">
        <f t="shared" si="34"/>
        <v>0</v>
      </c>
      <c r="AK39">
        <v>2970.81</v>
      </c>
      <c r="AL39">
        <v>1313.02</v>
      </c>
      <c r="AM39">
        <v>7.05</v>
      </c>
      <c r="AN39">
        <v>0</v>
      </c>
      <c r="AO39">
        <v>1650.74</v>
      </c>
      <c r="AP39">
        <v>0</v>
      </c>
      <c r="AQ39">
        <v>182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6.66</v>
      </c>
      <c r="BA39">
        <v>6.66</v>
      </c>
      <c r="BB39">
        <v>6.66</v>
      </c>
      <c r="BC39">
        <v>6.66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54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6.66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1157</v>
      </c>
      <c r="CO39">
        <v>0</v>
      </c>
      <c r="CP39">
        <f t="shared" si="35"/>
        <v>1298.57</v>
      </c>
      <c r="CQ39">
        <f t="shared" si="36"/>
        <v>8744.7132000000001</v>
      </c>
      <c r="CR39">
        <f t="shared" si="37"/>
        <v>58.691250000000004</v>
      </c>
      <c r="CS39">
        <f t="shared" si="38"/>
        <v>0</v>
      </c>
      <c r="CT39">
        <f t="shared" si="39"/>
        <v>12643.017660000001</v>
      </c>
      <c r="CU39">
        <f t="shared" si="40"/>
        <v>0</v>
      </c>
      <c r="CV39">
        <f t="shared" si="41"/>
        <v>209.29999999999998</v>
      </c>
      <c r="CW39">
        <f t="shared" si="42"/>
        <v>0</v>
      </c>
      <c r="CX39">
        <f t="shared" si="43"/>
        <v>0</v>
      </c>
      <c r="CY39">
        <f t="shared" si="44"/>
        <v>811.46179999999993</v>
      </c>
      <c r="CZ39">
        <f t="shared" si="45"/>
        <v>413.38619999999997</v>
      </c>
      <c r="DC39" t="s">
        <v>6</v>
      </c>
      <c r="DD39" t="s">
        <v>6</v>
      </c>
      <c r="DE39" t="s">
        <v>55</v>
      </c>
      <c r="DF39" t="s">
        <v>55</v>
      </c>
      <c r="DG39" t="s">
        <v>56</v>
      </c>
      <c r="DH39" t="s">
        <v>6</v>
      </c>
      <c r="DI39" t="s">
        <v>56</v>
      </c>
      <c r="DJ39" t="s">
        <v>55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18</v>
      </c>
      <c r="DW39" t="s">
        <v>18</v>
      </c>
      <c r="DX39">
        <v>100</v>
      </c>
      <c r="EE39">
        <v>16510487</v>
      </c>
      <c r="EF39">
        <v>2</v>
      </c>
      <c r="EG39" t="s">
        <v>20</v>
      </c>
      <c r="EH39">
        <v>0</v>
      </c>
      <c r="EI39" t="s">
        <v>6</v>
      </c>
      <c r="EJ39">
        <v>1</v>
      </c>
      <c r="EK39">
        <v>10001</v>
      </c>
      <c r="EL39" t="s">
        <v>57</v>
      </c>
      <c r="EM39" t="s">
        <v>58</v>
      </c>
      <c r="EO39" t="s">
        <v>59</v>
      </c>
      <c r="EQ39">
        <v>0</v>
      </c>
      <c r="ER39">
        <v>2970.81</v>
      </c>
      <c r="ES39">
        <v>1313.02</v>
      </c>
      <c r="ET39">
        <v>7.05</v>
      </c>
      <c r="EU39">
        <v>0</v>
      </c>
      <c r="EV39">
        <v>1650.74</v>
      </c>
      <c r="EW39">
        <v>182</v>
      </c>
      <c r="EX39">
        <v>0</v>
      </c>
      <c r="EY39">
        <v>0</v>
      </c>
      <c r="FQ39">
        <v>0</v>
      </c>
      <c r="FR39">
        <f t="shared" si="46"/>
        <v>0</v>
      </c>
      <c r="FS39">
        <v>0</v>
      </c>
      <c r="FT39" t="s">
        <v>23</v>
      </c>
      <c r="FU39" t="s">
        <v>24</v>
      </c>
      <c r="FX39">
        <v>106.2</v>
      </c>
      <c r="FY39">
        <v>53.55</v>
      </c>
      <c r="GA39" t="s">
        <v>6</v>
      </c>
      <c r="GD39">
        <v>0</v>
      </c>
      <c r="GF39">
        <v>-892261038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7"/>
        <v>0</v>
      </c>
      <c r="GM39">
        <f t="shared" si="48"/>
        <v>2523.42</v>
      </c>
      <c r="GN39">
        <f t="shared" si="49"/>
        <v>2523.42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45</v>
      </c>
      <c r="D40" s="2"/>
      <c r="E40" s="2" t="s">
        <v>60</v>
      </c>
      <c r="F40" s="2" t="s">
        <v>61</v>
      </c>
      <c r="G40" s="2" t="s">
        <v>62</v>
      </c>
      <c r="H40" s="2" t="s">
        <v>63</v>
      </c>
      <c r="I40" s="2">
        <f>I38*J40</f>
        <v>25.49155</v>
      </c>
      <c r="J40" s="2">
        <v>421</v>
      </c>
      <c r="K40" s="2"/>
      <c r="L40" s="2"/>
      <c r="M40" s="2"/>
      <c r="N40" s="2"/>
      <c r="O40" s="2">
        <f t="shared" si="21"/>
        <v>0</v>
      </c>
      <c r="P40" s="2">
        <f t="shared" si="22"/>
        <v>0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16666348</v>
      </c>
      <c r="AB40" s="2">
        <f t="shared" si="32"/>
        <v>0</v>
      </c>
      <c r="AC40" s="2">
        <f t="shared" si="54"/>
        <v>0</v>
      </c>
      <c r="AD40" s="2">
        <f t="shared" ref="AD40:AD61" si="58">ROUND((((ET40)-(EU40))+AE40),6)</f>
        <v>0</v>
      </c>
      <c r="AE40" s="2">
        <f t="shared" ref="AE40:AE61" si="59">ROUND((EU40),6)</f>
        <v>0</v>
      </c>
      <c r="AF40" s="2">
        <f t="shared" ref="AF40:AF61" si="60">ROUND((EV40),6)</f>
        <v>0</v>
      </c>
      <c r="AG40" s="2">
        <f t="shared" si="33"/>
        <v>0</v>
      </c>
      <c r="AH40" s="2">
        <f t="shared" ref="AH40:AH61" si="61">(EW40)</f>
        <v>0</v>
      </c>
      <c r="AI40" s="2">
        <f t="shared" ref="AI40:AI61" si="62">(EX40)</f>
        <v>0</v>
      </c>
      <c r="AJ40" s="2">
        <f t="shared" si="34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5"/>
        <v>0</v>
      </c>
      <c r="CQ40" s="2">
        <f t="shared" si="36"/>
        <v>0</v>
      </c>
      <c r="CR40" s="2">
        <f t="shared" si="37"/>
        <v>0</v>
      </c>
      <c r="CS40" s="2">
        <f t="shared" si="38"/>
        <v>0</v>
      </c>
      <c r="CT40" s="2">
        <f t="shared" si="39"/>
        <v>0</v>
      </c>
      <c r="CU40" s="2">
        <f t="shared" si="40"/>
        <v>0</v>
      </c>
      <c r="CV40" s="2">
        <f t="shared" si="41"/>
        <v>0</v>
      </c>
      <c r="CW40" s="2">
        <f t="shared" si="42"/>
        <v>0</v>
      </c>
      <c r="CX40" s="2">
        <f t="shared" si="43"/>
        <v>0</v>
      </c>
      <c r="CY40" s="2">
        <f t="shared" si="44"/>
        <v>0</v>
      </c>
      <c r="CZ40" s="2">
        <f t="shared" si="45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63</v>
      </c>
      <c r="DW40" s="2" t="s">
        <v>63</v>
      </c>
      <c r="DX40" s="2">
        <v>1</v>
      </c>
      <c r="DY40" s="2"/>
      <c r="DZ40" s="2"/>
      <c r="EA40" s="2"/>
      <c r="EB40" s="2"/>
      <c r="EC40" s="2"/>
      <c r="ED40" s="2"/>
      <c r="EE40" s="2">
        <v>16510487</v>
      </c>
      <c r="EF40" s="2">
        <v>2</v>
      </c>
      <c r="EG40" s="2" t="s">
        <v>20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57</v>
      </c>
      <c r="EM40" s="2" t="s">
        <v>58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6"/>
        <v>0</v>
      </c>
      <c r="FS40" s="2">
        <v>0</v>
      </c>
      <c r="FT40" s="2" t="s">
        <v>23</v>
      </c>
      <c r="FU40" s="2" t="s">
        <v>24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0</v>
      </c>
      <c r="GE40" s="2"/>
      <c r="GF40" s="2">
        <v>-354280000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7"/>
        <v>0</v>
      </c>
      <c r="GM40" s="2">
        <f t="shared" si="48"/>
        <v>0</v>
      </c>
      <c r="GN40" s="2">
        <f t="shared" si="49"/>
        <v>0</v>
      </c>
      <c r="GO40" s="2">
        <f t="shared" si="50"/>
        <v>0</v>
      </c>
      <c r="GP40" s="2">
        <f t="shared" si="51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2"/>
        <v>0</v>
      </c>
      <c r="GW40" s="2">
        <v>1</v>
      </c>
      <c r="GX40" s="2">
        <f t="shared" si="53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64</v>
      </c>
      <c r="E41" t="s">
        <v>60</v>
      </c>
      <c r="F41" t="s">
        <v>61</v>
      </c>
      <c r="G41" t="s">
        <v>62</v>
      </c>
      <c r="H41" t="s">
        <v>63</v>
      </c>
      <c r="I41">
        <f>I39*J41</f>
        <v>25.49155</v>
      </c>
      <c r="J41">
        <v>421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16666349</v>
      </c>
      <c r="AB41">
        <f t="shared" si="32"/>
        <v>0</v>
      </c>
      <c r="AC41">
        <f t="shared" si="54"/>
        <v>0</v>
      </c>
      <c r="AD41">
        <f t="shared" si="58"/>
        <v>0</v>
      </c>
      <c r="AE41">
        <f t="shared" si="59"/>
        <v>0</v>
      </c>
      <c r="AF41">
        <f t="shared" si="60"/>
        <v>0</v>
      </c>
      <c r="AG41">
        <f t="shared" si="33"/>
        <v>0</v>
      </c>
      <c r="AH41">
        <f t="shared" si="61"/>
        <v>0</v>
      </c>
      <c r="AI41">
        <f t="shared" si="62"/>
        <v>0</v>
      </c>
      <c r="AJ41">
        <f t="shared" si="34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6.66</v>
      </c>
      <c r="BA41">
        <v>1</v>
      </c>
      <c r="BB41">
        <v>1</v>
      </c>
      <c r="BC41">
        <v>6.66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5"/>
        <v>0</v>
      </c>
      <c r="CQ41">
        <f t="shared" si="36"/>
        <v>0</v>
      </c>
      <c r="CR41">
        <f t="shared" si="37"/>
        <v>0</v>
      </c>
      <c r="CS41">
        <f t="shared" si="38"/>
        <v>0</v>
      </c>
      <c r="CT41">
        <f t="shared" si="39"/>
        <v>0</v>
      </c>
      <c r="CU41">
        <f t="shared" si="40"/>
        <v>0</v>
      </c>
      <c r="CV41">
        <f t="shared" si="41"/>
        <v>0</v>
      </c>
      <c r="CW41">
        <f t="shared" si="42"/>
        <v>0</v>
      </c>
      <c r="CX41">
        <f t="shared" si="43"/>
        <v>0</v>
      </c>
      <c r="CY41">
        <f t="shared" si="44"/>
        <v>0</v>
      </c>
      <c r="CZ41">
        <f t="shared" si="45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63</v>
      </c>
      <c r="DW41" t="s">
        <v>63</v>
      </c>
      <c r="DX41">
        <v>1</v>
      </c>
      <c r="EE41">
        <v>16510487</v>
      </c>
      <c r="EF41">
        <v>2</v>
      </c>
      <c r="EG41" t="s">
        <v>20</v>
      </c>
      <c r="EH41">
        <v>0</v>
      </c>
      <c r="EI41" t="s">
        <v>6</v>
      </c>
      <c r="EJ41">
        <v>1</v>
      </c>
      <c r="EK41">
        <v>10001</v>
      </c>
      <c r="EL41" t="s">
        <v>57</v>
      </c>
      <c r="EM41" t="s">
        <v>58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6"/>
        <v>0</v>
      </c>
      <c r="FS41">
        <v>0</v>
      </c>
      <c r="FT41" t="s">
        <v>23</v>
      </c>
      <c r="FU41" t="s">
        <v>24</v>
      </c>
      <c r="FX41">
        <v>106.2</v>
      </c>
      <c r="FY41">
        <v>53.55</v>
      </c>
      <c r="GA41" t="s">
        <v>6</v>
      </c>
      <c r="GD41">
        <v>0</v>
      </c>
      <c r="GF41">
        <v>-354280000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7"/>
        <v>0</v>
      </c>
      <c r="GM41">
        <f t="shared" si="48"/>
        <v>0</v>
      </c>
      <c r="GN41">
        <f t="shared" si="49"/>
        <v>0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46</v>
      </c>
      <c r="D42" s="2"/>
      <c r="E42" s="2" t="s">
        <v>64</v>
      </c>
      <c r="F42" s="2" t="s">
        <v>65</v>
      </c>
      <c r="G42" s="2" t="s">
        <v>66</v>
      </c>
      <c r="H42" s="2" t="s">
        <v>63</v>
      </c>
      <c r="I42" s="2">
        <f>I38*J42</f>
        <v>25.49155</v>
      </c>
      <c r="J42" s="2">
        <v>421</v>
      </c>
      <c r="K42" s="2"/>
      <c r="L42" s="2"/>
      <c r="M42" s="2"/>
      <c r="N42" s="2"/>
      <c r="O42" s="2">
        <f t="shared" si="21"/>
        <v>382.37</v>
      </c>
      <c r="P42" s="2">
        <f t="shared" si="22"/>
        <v>382.37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16666348</v>
      </c>
      <c r="AB42" s="2">
        <f t="shared" si="32"/>
        <v>15</v>
      </c>
      <c r="AC42" s="2">
        <f t="shared" si="54"/>
        <v>15</v>
      </c>
      <c r="AD42" s="2">
        <f t="shared" si="58"/>
        <v>0</v>
      </c>
      <c r="AE42" s="2">
        <f t="shared" si="59"/>
        <v>0</v>
      </c>
      <c r="AF42" s="2">
        <f t="shared" si="60"/>
        <v>0</v>
      </c>
      <c r="AG42" s="2">
        <f t="shared" si="33"/>
        <v>0</v>
      </c>
      <c r="AH42" s="2">
        <f t="shared" si="61"/>
        <v>0</v>
      </c>
      <c r="AI42" s="2">
        <f t="shared" si="62"/>
        <v>0</v>
      </c>
      <c r="AJ42" s="2">
        <f t="shared" si="34"/>
        <v>0</v>
      </c>
      <c r="AK42" s="2">
        <v>15</v>
      </c>
      <c r="AL42" s="2">
        <v>15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67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5"/>
        <v>382.37</v>
      </c>
      <c r="CQ42" s="2">
        <f t="shared" si="36"/>
        <v>15</v>
      </c>
      <c r="CR42" s="2">
        <f t="shared" si="37"/>
        <v>0</v>
      </c>
      <c r="CS42" s="2">
        <f t="shared" si="38"/>
        <v>0</v>
      </c>
      <c r="CT42" s="2">
        <f t="shared" si="39"/>
        <v>0</v>
      </c>
      <c r="CU42" s="2">
        <f t="shared" si="40"/>
        <v>0</v>
      </c>
      <c r="CV42" s="2">
        <f t="shared" si="41"/>
        <v>0</v>
      </c>
      <c r="CW42" s="2">
        <f t="shared" si="42"/>
        <v>0</v>
      </c>
      <c r="CX42" s="2">
        <f t="shared" si="43"/>
        <v>0</v>
      </c>
      <c r="CY42" s="2">
        <f t="shared" si="44"/>
        <v>0</v>
      </c>
      <c r="CZ42" s="2">
        <f t="shared" si="45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63</v>
      </c>
      <c r="DW42" s="2" t="s">
        <v>63</v>
      </c>
      <c r="DX42" s="2">
        <v>1</v>
      </c>
      <c r="DY42" s="2"/>
      <c r="DZ42" s="2"/>
      <c r="EA42" s="2"/>
      <c r="EB42" s="2"/>
      <c r="EC42" s="2"/>
      <c r="ED42" s="2"/>
      <c r="EE42" s="2">
        <v>16510487</v>
      </c>
      <c r="EF42" s="2">
        <v>2</v>
      </c>
      <c r="EG42" s="2" t="s">
        <v>20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57</v>
      </c>
      <c r="EM42" s="2" t="s">
        <v>58</v>
      </c>
      <c r="EN42" s="2"/>
      <c r="EO42" s="2" t="s">
        <v>6</v>
      </c>
      <c r="EP42" s="2"/>
      <c r="EQ42" s="2">
        <v>0</v>
      </c>
      <c r="ER42" s="2">
        <v>15</v>
      </c>
      <c r="ES42" s="2">
        <v>15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6"/>
        <v>0</v>
      </c>
      <c r="FS42" s="2">
        <v>0</v>
      </c>
      <c r="FT42" s="2" t="s">
        <v>23</v>
      </c>
      <c r="FU42" s="2" t="s">
        <v>24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148619590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7"/>
        <v>0</v>
      </c>
      <c r="GM42" s="2">
        <f t="shared" si="48"/>
        <v>382.37</v>
      </c>
      <c r="GN42" s="2">
        <f t="shared" si="49"/>
        <v>382.37</v>
      </c>
      <c r="GO42" s="2">
        <f t="shared" si="50"/>
        <v>0</v>
      </c>
      <c r="GP42" s="2">
        <f t="shared" si="51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2"/>
        <v>0</v>
      </c>
      <c r="GW42" s="2">
        <v>1</v>
      </c>
      <c r="GX42" s="2">
        <f t="shared" si="53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65</v>
      </c>
      <c r="E43" t="s">
        <v>64</v>
      </c>
      <c r="F43" t="s">
        <v>65</v>
      </c>
      <c r="G43" t="s">
        <v>66</v>
      </c>
      <c r="H43" t="s">
        <v>63</v>
      </c>
      <c r="I43">
        <f>I39*J43</f>
        <v>25.49155</v>
      </c>
      <c r="J43">
        <v>421</v>
      </c>
      <c r="O43">
        <f t="shared" si="21"/>
        <v>2546.61</v>
      </c>
      <c r="P43">
        <f t="shared" si="22"/>
        <v>2546.61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16666349</v>
      </c>
      <c r="AB43">
        <f t="shared" si="32"/>
        <v>15</v>
      </c>
      <c r="AC43">
        <f t="shared" si="54"/>
        <v>15</v>
      </c>
      <c r="AD43">
        <f t="shared" si="58"/>
        <v>0</v>
      </c>
      <c r="AE43">
        <f t="shared" si="59"/>
        <v>0</v>
      </c>
      <c r="AF43">
        <f t="shared" si="60"/>
        <v>0</v>
      </c>
      <c r="AG43">
        <f t="shared" si="33"/>
        <v>0</v>
      </c>
      <c r="AH43">
        <f t="shared" si="61"/>
        <v>0</v>
      </c>
      <c r="AI43">
        <f t="shared" si="62"/>
        <v>0</v>
      </c>
      <c r="AJ43">
        <f t="shared" si="34"/>
        <v>0</v>
      </c>
      <c r="AK43">
        <v>15</v>
      </c>
      <c r="AL43">
        <v>15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6.66</v>
      </c>
      <c r="BA43">
        <v>1</v>
      </c>
      <c r="BB43">
        <v>1</v>
      </c>
      <c r="BC43">
        <v>6.66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67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2546.61</v>
      </c>
      <c r="CQ43">
        <f t="shared" si="36"/>
        <v>99.9</v>
      </c>
      <c r="CR43">
        <f t="shared" si="37"/>
        <v>0</v>
      </c>
      <c r="CS43">
        <f t="shared" si="38"/>
        <v>0</v>
      </c>
      <c r="CT43">
        <f t="shared" si="39"/>
        <v>0</v>
      </c>
      <c r="CU43">
        <f t="shared" si="40"/>
        <v>0</v>
      </c>
      <c r="CV43">
        <f t="shared" si="41"/>
        <v>0</v>
      </c>
      <c r="CW43">
        <f t="shared" si="42"/>
        <v>0</v>
      </c>
      <c r="CX43">
        <f t="shared" si="43"/>
        <v>0</v>
      </c>
      <c r="CY43">
        <f t="shared" si="44"/>
        <v>0</v>
      </c>
      <c r="CZ43">
        <f t="shared" si="45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63</v>
      </c>
      <c r="DW43" t="s">
        <v>63</v>
      </c>
      <c r="DX43">
        <v>1</v>
      </c>
      <c r="EE43">
        <v>16510487</v>
      </c>
      <c r="EF43">
        <v>2</v>
      </c>
      <c r="EG43" t="s">
        <v>20</v>
      </c>
      <c r="EH43">
        <v>0</v>
      </c>
      <c r="EI43" t="s">
        <v>6</v>
      </c>
      <c r="EJ43">
        <v>1</v>
      </c>
      <c r="EK43">
        <v>10001</v>
      </c>
      <c r="EL43" t="s">
        <v>57</v>
      </c>
      <c r="EM43" t="s">
        <v>58</v>
      </c>
      <c r="EO43" t="s">
        <v>6</v>
      </c>
      <c r="EQ43">
        <v>0</v>
      </c>
      <c r="ER43">
        <v>15</v>
      </c>
      <c r="ES43">
        <v>15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6"/>
        <v>0</v>
      </c>
      <c r="FS43">
        <v>0</v>
      </c>
      <c r="FT43" t="s">
        <v>23</v>
      </c>
      <c r="FU43" t="s">
        <v>24</v>
      </c>
      <c r="FX43">
        <v>106.2</v>
      </c>
      <c r="FY43">
        <v>53.55</v>
      </c>
      <c r="GA43" t="s">
        <v>6</v>
      </c>
      <c r="GD43">
        <v>0</v>
      </c>
      <c r="GF43">
        <v>148619590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7"/>
        <v>0</v>
      </c>
      <c r="GM43">
        <f t="shared" si="48"/>
        <v>2546.61</v>
      </c>
      <c r="GN43">
        <f t="shared" si="49"/>
        <v>2546.61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53</v>
      </c>
      <c r="D44" s="2"/>
      <c r="E44" s="2" t="s">
        <v>68</v>
      </c>
      <c r="F44" s="2" t="s">
        <v>69</v>
      </c>
      <c r="G44" s="2" t="s">
        <v>70</v>
      </c>
      <c r="H44" s="2" t="s">
        <v>71</v>
      </c>
      <c r="I44" s="2">
        <f>I38*J44</f>
        <v>9.1430500000000006</v>
      </c>
      <c r="J44" s="2">
        <v>151</v>
      </c>
      <c r="K44" s="2"/>
      <c r="L44" s="2"/>
      <c r="M44" s="2"/>
      <c r="N44" s="2"/>
      <c r="O44" s="2">
        <f t="shared" si="21"/>
        <v>0</v>
      </c>
      <c r="P44" s="2">
        <f t="shared" si="22"/>
        <v>0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16666348</v>
      </c>
      <c r="AB44" s="2">
        <f t="shared" si="32"/>
        <v>0</v>
      </c>
      <c r="AC44" s="2">
        <f t="shared" si="54"/>
        <v>0</v>
      </c>
      <c r="AD44" s="2">
        <f t="shared" si="58"/>
        <v>0</v>
      </c>
      <c r="AE44" s="2">
        <f t="shared" si="59"/>
        <v>0</v>
      </c>
      <c r="AF44" s="2">
        <f t="shared" si="60"/>
        <v>0</v>
      </c>
      <c r="AG44" s="2">
        <f t="shared" si="33"/>
        <v>0</v>
      </c>
      <c r="AH44" s="2">
        <f t="shared" si="61"/>
        <v>0</v>
      </c>
      <c r="AI44" s="2">
        <f t="shared" si="62"/>
        <v>0</v>
      </c>
      <c r="AJ44" s="2">
        <f t="shared" si="34"/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5"/>
        <v>0</v>
      </c>
      <c r="CQ44" s="2">
        <f t="shared" si="36"/>
        <v>0</v>
      </c>
      <c r="CR44" s="2">
        <f t="shared" si="37"/>
        <v>0</v>
      </c>
      <c r="CS44" s="2">
        <f t="shared" si="38"/>
        <v>0</v>
      </c>
      <c r="CT44" s="2">
        <f t="shared" si="39"/>
        <v>0</v>
      </c>
      <c r="CU44" s="2">
        <f t="shared" si="40"/>
        <v>0</v>
      </c>
      <c r="CV44" s="2">
        <f t="shared" si="41"/>
        <v>0</v>
      </c>
      <c r="CW44" s="2">
        <f t="shared" si="42"/>
        <v>0</v>
      </c>
      <c r="CX44" s="2">
        <f t="shared" si="43"/>
        <v>0</v>
      </c>
      <c r="CY44" s="2">
        <f t="shared" si="44"/>
        <v>0</v>
      </c>
      <c r="CZ44" s="2">
        <f t="shared" si="45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71</v>
      </c>
      <c r="DW44" s="2" t="s">
        <v>71</v>
      </c>
      <c r="DX44" s="2">
        <v>1</v>
      </c>
      <c r="DY44" s="2"/>
      <c r="DZ44" s="2"/>
      <c r="EA44" s="2"/>
      <c r="EB44" s="2"/>
      <c r="EC44" s="2"/>
      <c r="ED44" s="2"/>
      <c r="EE44" s="2">
        <v>16510487</v>
      </c>
      <c r="EF44" s="2">
        <v>2</v>
      </c>
      <c r="EG44" s="2" t="s">
        <v>20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57</v>
      </c>
      <c r="EM44" s="2" t="s">
        <v>58</v>
      </c>
      <c r="EN44" s="2"/>
      <c r="EO44" s="2" t="s">
        <v>6</v>
      </c>
      <c r="EP44" s="2"/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6"/>
        <v>0</v>
      </c>
      <c r="FS44" s="2">
        <v>0</v>
      </c>
      <c r="FT44" s="2" t="s">
        <v>23</v>
      </c>
      <c r="FU44" s="2" t="s">
        <v>24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0</v>
      </c>
      <c r="GE44" s="2"/>
      <c r="GF44" s="2">
        <v>-543280927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7"/>
        <v>0</v>
      </c>
      <c r="GM44" s="2">
        <f t="shared" si="48"/>
        <v>0</v>
      </c>
      <c r="GN44" s="2">
        <f t="shared" si="49"/>
        <v>0</v>
      </c>
      <c r="GO44" s="2">
        <f t="shared" si="50"/>
        <v>0</v>
      </c>
      <c r="GP44" s="2">
        <f t="shared" si="51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2"/>
        <v>0</v>
      </c>
      <c r="GW44" s="2">
        <v>1</v>
      </c>
      <c r="GX44" s="2">
        <f t="shared" si="53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72</v>
      </c>
      <c r="E45" t="s">
        <v>68</v>
      </c>
      <c r="F45" t="s">
        <v>69</v>
      </c>
      <c r="G45" t="s">
        <v>70</v>
      </c>
      <c r="H45" t="s">
        <v>71</v>
      </c>
      <c r="I45">
        <f>I39*J45</f>
        <v>9.1430500000000006</v>
      </c>
      <c r="J45">
        <v>151</v>
      </c>
      <c r="O45">
        <f t="shared" si="21"/>
        <v>0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16666349</v>
      </c>
      <c r="AB45">
        <f t="shared" si="32"/>
        <v>0</v>
      </c>
      <c r="AC45">
        <f t="shared" si="54"/>
        <v>0</v>
      </c>
      <c r="AD45">
        <f t="shared" si="58"/>
        <v>0</v>
      </c>
      <c r="AE45">
        <f t="shared" si="59"/>
        <v>0</v>
      </c>
      <c r="AF45">
        <f t="shared" si="60"/>
        <v>0</v>
      </c>
      <c r="AG45">
        <f t="shared" si="33"/>
        <v>0</v>
      </c>
      <c r="AH45">
        <f t="shared" si="61"/>
        <v>0</v>
      </c>
      <c r="AI45">
        <f t="shared" si="62"/>
        <v>0</v>
      </c>
      <c r="AJ45">
        <f t="shared" si="34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6.66</v>
      </c>
      <c r="BA45">
        <v>1</v>
      </c>
      <c r="BB45">
        <v>1</v>
      </c>
      <c r="BC45">
        <v>6.66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0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0</v>
      </c>
      <c r="CU45">
        <f t="shared" si="40"/>
        <v>0</v>
      </c>
      <c r="CV45">
        <f t="shared" si="41"/>
        <v>0</v>
      </c>
      <c r="CW45">
        <f t="shared" si="42"/>
        <v>0</v>
      </c>
      <c r="CX45">
        <f t="shared" si="43"/>
        <v>0</v>
      </c>
      <c r="CY45">
        <f t="shared" si="44"/>
        <v>0</v>
      </c>
      <c r="CZ45">
        <f t="shared" si="45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71</v>
      </c>
      <c r="DW45" t="s">
        <v>71</v>
      </c>
      <c r="DX45">
        <v>1</v>
      </c>
      <c r="EE45">
        <v>16510487</v>
      </c>
      <c r="EF45">
        <v>2</v>
      </c>
      <c r="EG45" t="s">
        <v>20</v>
      </c>
      <c r="EH45">
        <v>0</v>
      </c>
      <c r="EI45" t="s">
        <v>6</v>
      </c>
      <c r="EJ45">
        <v>1</v>
      </c>
      <c r="EK45">
        <v>10001</v>
      </c>
      <c r="EL45" t="s">
        <v>57</v>
      </c>
      <c r="EM45" t="s">
        <v>58</v>
      </c>
      <c r="EO45" t="s">
        <v>6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6"/>
        <v>0</v>
      </c>
      <c r="FS45">
        <v>0</v>
      </c>
      <c r="FT45" t="s">
        <v>23</v>
      </c>
      <c r="FU45" t="s">
        <v>24</v>
      </c>
      <c r="FX45">
        <v>106.2</v>
      </c>
      <c r="FY45">
        <v>53.55</v>
      </c>
      <c r="GA45" t="s">
        <v>6</v>
      </c>
      <c r="GD45">
        <v>0</v>
      </c>
      <c r="GF45">
        <v>-543280927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7"/>
        <v>0</v>
      </c>
      <c r="GM45">
        <f t="shared" si="48"/>
        <v>0</v>
      </c>
      <c r="GN45">
        <f t="shared" si="49"/>
        <v>0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56</v>
      </c>
      <c r="D46" s="2"/>
      <c r="E46" s="2" t="s">
        <v>72</v>
      </c>
      <c r="F46" s="2" t="s">
        <v>73</v>
      </c>
      <c r="G46" s="2" t="s">
        <v>74</v>
      </c>
      <c r="H46" s="2" t="s">
        <v>71</v>
      </c>
      <c r="I46" s="2">
        <f>I38*J46</f>
        <v>24.64385</v>
      </c>
      <c r="J46" s="2">
        <v>407</v>
      </c>
      <c r="K46" s="2"/>
      <c r="L46" s="2"/>
      <c r="M46" s="2"/>
      <c r="N46" s="2"/>
      <c r="O46" s="2">
        <f t="shared" si="21"/>
        <v>264.18</v>
      </c>
      <c r="P46" s="2">
        <f t="shared" si="22"/>
        <v>264.18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16666348</v>
      </c>
      <c r="AB46" s="2">
        <f t="shared" si="32"/>
        <v>10.72</v>
      </c>
      <c r="AC46" s="2">
        <f t="shared" si="54"/>
        <v>10.72</v>
      </c>
      <c r="AD46" s="2">
        <f t="shared" si="58"/>
        <v>0</v>
      </c>
      <c r="AE46" s="2">
        <f t="shared" si="59"/>
        <v>0</v>
      </c>
      <c r="AF46" s="2">
        <f t="shared" si="60"/>
        <v>0</v>
      </c>
      <c r="AG46" s="2">
        <f t="shared" si="33"/>
        <v>0</v>
      </c>
      <c r="AH46" s="2">
        <f t="shared" si="61"/>
        <v>0</v>
      </c>
      <c r="AI46" s="2">
        <f t="shared" si="62"/>
        <v>0</v>
      </c>
      <c r="AJ46" s="2">
        <f t="shared" si="34"/>
        <v>0</v>
      </c>
      <c r="AK46" s="2">
        <v>10.72</v>
      </c>
      <c r="AL46" s="2">
        <v>10.72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106</v>
      </c>
      <c r="AU46" s="2">
        <v>54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75</v>
      </c>
      <c r="BK46" s="2"/>
      <c r="BL46" s="2"/>
      <c r="BM46" s="2">
        <v>10001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118</v>
      </c>
      <c r="CA46" s="2">
        <v>63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5"/>
        <v>264.18</v>
      </c>
      <c r="CQ46" s="2">
        <f t="shared" si="36"/>
        <v>10.72</v>
      </c>
      <c r="CR46" s="2">
        <f t="shared" si="37"/>
        <v>0</v>
      </c>
      <c r="CS46" s="2">
        <f t="shared" si="38"/>
        <v>0</v>
      </c>
      <c r="CT46" s="2">
        <f t="shared" si="39"/>
        <v>0</v>
      </c>
      <c r="CU46" s="2">
        <f t="shared" si="40"/>
        <v>0</v>
      </c>
      <c r="CV46" s="2">
        <f t="shared" si="41"/>
        <v>0</v>
      </c>
      <c r="CW46" s="2">
        <f t="shared" si="42"/>
        <v>0</v>
      </c>
      <c r="CX46" s="2">
        <f t="shared" si="43"/>
        <v>0</v>
      </c>
      <c r="CY46" s="2">
        <f t="shared" si="44"/>
        <v>0</v>
      </c>
      <c r="CZ46" s="2">
        <f t="shared" si="45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1003</v>
      </c>
      <c r="DV46" s="2" t="s">
        <v>71</v>
      </c>
      <c r="DW46" s="2" t="s">
        <v>71</v>
      </c>
      <c r="DX46" s="2">
        <v>1</v>
      </c>
      <c r="DY46" s="2"/>
      <c r="DZ46" s="2"/>
      <c r="EA46" s="2"/>
      <c r="EB46" s="2"/>
      <c r="EC46" s="2"/>
      <c r="ED46" s="2"/>
      <c r="EE46" s="2">
        <v>16510487</v>
      </c>
      <c r="EF46" s="2">
        <v>2</v>
      </c>
      <c r="EG46" s="2" t="s">
        <v>20</v>
      </c>
      <c r="EH46" s="2">
        <v>0</v>
      </c>
      <c r="EI46" s="2" t="s">
        <v>6</v>
      </c>
      <c r="EJ46" s="2">
        <v>1</v>
      </c>
      <c r="EK46" s="2">
        <v>10001</v>
      </c>
      <c r="EL46" s="2" t="s">
        <v>57</v>
      </c>
      <c r="EM46" s="2" t="s">
        <v>58</v>
      </c>
      <c r="EN46" s="2"/>
      <c r="EO46" s="2" t="s">
        <v>6</v>
      </c>
      <c r="EP46" s="2"/>
      <c r="EQ46" s="2">
        <v>0</v>
      </c>
      <c r="ER46" s="2">
        <v>10.72</v>
      </c>
      <c r="ES46" s="2">
        <v>10.72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6"/>
        <v>0</v>
      </c>
      <c r="FS46" s="2">
        <v>0</v>
      </c>
      <c r="FT46" s="2" t="s">
        <v>23</v>
      </c>
      <c r="FU46" s="2" t="s">
        <v>24</v>
      </c>
      <c r="FV46" s="2"/>
      <c r="FW46" s="2"/>
      <c r="FX46" s="2">
        <v>106.2</v>
      </c>
      <c r="FY46" s="2">
        <v>53.55</v>
      </c>
      <c r="FZ46" s="2"/>
      <c r="GA46" s="2" t="s">
        <v>6</v>
      </c>
      <c r="GB46" s="2"/>
      <c r="GC46" s="2"/>
      <c r="GD46" s="2">
        <v>0</v>
      </c>
      <c r="GE46" s="2"/>
      <c r="GF46" s="2">
        <v>-722146827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7"/>
        <v>0</v>
      </c>
      <c r="GM46" s="2">
        <f t="shared" si="48"/>
        <v>264.18</v>
      </c>
      <c r="GN46" s="2">
        <f t="shared" si="49"/>
        <v>264.18</v>
      </c>
      <c r="GO46" s="2">
        <f t="shared" si="50"/>
        <v>0</v>
      </c>
      <c r="GP46" s="2">
        <f t="shared" si="51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2"/>
        <v>0</v>
      </c>
      <c r="GW46" s="2">
        <v>1</v>
      </c>
      <c r="GX46" s="2">
        <f t="shared" si="53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75</v>
      </c>
      <c r="E47" t="s">
        <v>72</v>
      </c>
      <c r="F47" t="s">
        <v>73</v>
      </c>
      <c r="G47" t="s">
        <v>74</v>
      </c>
      <c r="H47" t="s">
        <v>71</v>
      </c>
      <c r="I47">
        <f>I39*J47</f>
        <v>24.64385</v>
      </c>
      <c r="J47">
        <v>407</v>
      </c>
      <c r="O47">
        <f t="shared" si="21"/>
        <v>1759.45</v>
      </c>
      <c r="P47">
        <f t="shared" si="22"/>
        <v>1759.45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16666349</v>
      </c>
      <c r="AB47">
        <f t="shared" si="32"/>
        <v>10.72</v>
      </c>
      <c r="AC47">
        <f t="shared" si="54"/>
        <v>10.72</v>
      </c>
      <c r="AD47">
        <f t="shared" si="58"/>
        <v>0</v>
      </c>
      <c r="AE47">
        <f t="shared" si="59"/>
        <v>0</v>
      </c>
      <c r="AF47">
        <f t="shared" si="60"/>
        <v>0</v>
      </c>
      <c r="AG47">
        <f t="shared" si="33"/>
        <v>0</v>
      </c>
      <c r="AH47">
        <f t="shared" si="61"/>
        <v>0</v>
      </c>
      <c r="AI47">
        <f t="shared" si="62"/>
        <v>0</v>
      </c>
      <c r="AJ47">
        <f t="shared" si="34"/>
        <v>0</v>
      </c>
      <c r="AK47">
        <v>10.72</v>
      </c>
      <c r="AL47">
        <v>10.72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6.66</v>
      </c>
      <c r="BA47">
        <v>1</v>
      </c>
      <c r="BB47">
        <v>1</v>
      </c>
      <c r="BC47">
        <v>6.66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75</v>
      </c>
      <c r="BM47">
        <v>10001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1759.45</v>
      </c>
      <c r="CQ47">
        <f t="shared" si="36"/>
        <v>71.395200000000003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71</v>
      </c>
      <c r="DW47" t="s">
        <v>71</v>
      </c>
      <c r="DX47">
        <v>1</v>
      </c>
      <c r="EE47">
        <v>16510487</v>
      </c>
      <c r="EF47">
        <v>2</v>
      </c>
      <c r="EG47" t="s">
        <v>20</v>
      </c>
      <c r="EH47">
        <v>0</v>
      </c>
      <c r="EI47" t="s">
        <v>6</v>
      </c>
      <c r="EJ47">
        <v>1</v>
      </c>
      <c r="EK47">
        <v>10001</v>
      </c>
      <c r="EL47" t="s">
        <v>57</v>
      </c>
      <c r="EM47" t="s">
        <v>58</v>
      </c>
      <c r="EO47" t="s">
        <v>6</v>
      </c>
      <c r="EQ47">
        <v>0</v>
      </c>
      <c r="ER47">
        <v>10.72</v>
      </c>
      <c r="ES47">
        <v>10.72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T47" t="s">
        <v>23</v>
      </c>
      <c r="FU47" t="s">
        <v>24</v>
      </c>
      <c r="FX47">
        <v>106.2</v>
      </c>
      <c r="FY47">
        <v>53.55</v>
      </c>
      <c r="GA47" t="s">
        <v>6</v>
      </c>
      <c r="GD47">
        <v>0</v>
      </c>
      <c r="GF47">
        <v>-722146827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7"/>
        <v>0</v>
      </c>
      <c r="GM47">
        <f t="shared" si="48"/>
        <v>1759.45</v>
      </c>
      <c r="GN47">
        <f t="shared" si="49"/>
        <v>1759.45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55</v>
      </c>
      <c r="D48" s="2"/>
      <c r="E48" s="2" t="s">
        <v>76</v>
      </c>
      <c r="F48" s="2" t="s">
        <v>77</v>
      </c>
      <c r="G48" s="2" t="s">
        <v>78</v>
      </c>
      <c r="H48" s="2" t="s">
        <v>71</v>
      </c>
      <c r="I48" s="2">
        <f>I38*J48</f>
        <v>9.1403499999999998</v>
      </c>
      <c r="J48" s="2">
        <v>150.95540875309661</v>
      </c>
      <c r="K48" s="2"/>
      <c r="L48" s="2"/>
      <c r="M48" s="2"/>
      <c r="N48" s="2"/>
      <c r="O48" s="2">
        <f t="shared" si="21"/>
        <v>51.19</v>
      </c>
      <c r="P48" s="2">
        <f t="shared" si="22"/>
        <v>51.19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16666348</v>
      </c>
      <c r="AB48" s="2">
        <f t="shared" si="32"/>
        <v>5.6</v>
      </c>
      <c r="AC48" s="2">
        <f t="shared" si="54"/>
        <v>5.6</v>
      </c>
      <c r="AD48" s="2">
        <f t="shared" si="58"/>
        <v>0</v>
      </c>
      <c r="AE48" s="2">
        <f t="shared" si="59"/>
        <v>0</v>
      </c>
      <c r="AF48" s="2">
        <f t="shared" si="60"/>
        <v>0</v>
      </c>
      <c r="AG48" s="2">
        <f t="shared" si="33"/>
        <v>0</v>
      </c>
      <c r="AH48" s="2">
        <f t="shared" si="61"/>
        <v>0</v>
      </c>
      <c r="AI48" s="2">
        <f t="shared" si="62"/>
        <v>0</v>
      </c>
      <c r="AJ48" s="2">
        <f t="shared" si="34"/>
        <v>0</v>
      </c>
      <c r="AK48" s="2">
        <v>5.6</v>
      </c>
      <c r="AL48" s="2">
        <v>5.6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106</v>
      </c>
      <c r="AU48" s="2">
        <v>54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79</v>
      </c>
      <c r="BK48" s="2"/>
      <c r="BL48" s="2"/>
      <c r="BM48" s="2">
        <v>10001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118</v>
      </c>
      <c r="CA48" s="2">
        <v>63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5"/>
        <v>51.19</v>
      </c>
      <c r="CQ48" s="2">
        <f t="shared" si="36"/>
        <v>5.6</v>
      </c>
      <c r="CR48" s="2">
        <f t="shared" si="37"/>
        <v>0</v>
      </c>
      <c r="CS48" s="2">
        <f t="shared" si="38"/>
        <v>0</v>
      </c>
      <c r="CT48" s="2">
        <f t="shared" si="39"/>
        <v>0</v>
      </c>
      <c r="CU48" s="2">
        <f t="shared" si="40"/>
        <v>0</v>
      </c>
      <c r="CV48" s="2">
        <f t="shared" si="41"/>
        <v>0</v>
      </c>
      <c r="CW48" s="2">
        <f t="shared" si="42"/>
        <v>0</v>
      </c>
      <c r="CX48" s="2">
        <f t="shared" si="43"/>
        <v>0</v>
      </c>
      <c r="CY48" s="2">
        <f t="shared" si="44"/>
        <v>0</v>
      </c>
      <c r="CZ48" s="2">
        <f t="shared" si="45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71</v>
      </c>
      <c r="DW48" s="2" t="s">
        <v>71</v>
      </c>
      <c r="DX48" s="2">
        <v>1</v>
      </c>
      <c r="DY48" s="2"/>
      <c r="DZ48" s="2"/>
      <c r="EA48" s="2"/>
      <c r="EB48" s="2"/>
      <c r="EC48" s="2"/>
      <c r="ED48" s="2"/>
      <c r="EE48" s="2">
        <v>16510487</v>
      </c>
      <c r="EF48" s="2">
        <v>2</v>
      </c>
      <c r="EG48" s="2" t="s">
        <v>20</v>
      </c>
      <c r="EH48" s="2">
        <v>0</v>
      </c>
      <c r="EI48" s="2" t="s">
        <v>6</v>
      </c>
      <c r="EJ48" s="2">
        <v>1</v>
      </c>
      <c r="EK48" s="2">
        <v>10001</v>
      </c>
      <c r="EL48" s="2" t="s">
        <v>57</v>
      </c>
      <c r="EM48" s="2" t="s">
        <v>58</v>
      </c>
      <c r="EN48" s="2"/>
      <c r="EO48" s="2" t="s">
        <v>6</v>
      </c>
      <c r="EP48" s="2"/>
      <c r="EQ48" s="2">
        <v>0</v>
      </c>
      <c r="ER48" s="2">
        <v>5.6</v>
      </c>
      <c r="ES48" s="2">
        <v>5.6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6"/>
        <v>0</v>
      </c>
      <c r="FS48" s="2">
        <v>0</v>
      </c>
      <c r="FT48" s="2" t="s">
        <v>23</v>
      </c>
      <c r="FU48" s="2" t="s">
        <v>24</v>
      </c>
      <c r="FV48" s="2"/>
      <c r="FW48" s="2"/>
      <c r="FX48" s="2">
        <v>106.2</v>
      </c>
      <c r="FY48" s="2">
        <v>53.55</v>
      </c>
      <c r="FZ48" s="2"/>
      <c r="GA48" s="2" t="s">
        <v>6</v>
      </c>
      <c r="GB48" s="2"/>
      <c r="GC48" s="2"/>
      <c r="GD48" s="2">
        <v>0</v>
      </c>
      <c r="GE48" s="2"/>
      <c r="GF48" s="2">
        <v>-177089874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7"/>
        <v>0</v>
      </c>
      <c r="GM48" s="2">
        <f t="shared" si="48"/>
        <v>51.19</v>
      </c>
      <c r="GN48" s="2">
        <f t="shared" si="49"/>
        <v>51.19</v>
      </c>
      <c r="GO48" s="2">
        <f t="shared" si="50"/>
        <v>0</v>
      </c>
      <c r="GP48" s="2">
        <f t="shared" si="51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2"/>
        <v>0</v>
      </c>
      <c r="GW48" s="2">
        <v>1</v>
      </c>
      <c r="GX48" s="2">
        <f t="shared" si="53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74</v>
      </c>
      <c r="E49" t="s">
        <v>76</v>
      </c>
      <c r="F49" t="s">
        <v>77</v>
      </c>
      <c r="G49" t="s">
        <v>78</v>
      </c>
      <c r="H49" t="s">
        <v>71</v>
      </c>
      <c r="I49">
        <f>I39*J49</f>
        <v>9.1403499999999998</v>
      </c>
      <c r="J49">
        <v>150.95540875309661</v>
      </c>
      <c r="O49">
        <f t="shared" si="21"/>
        <v>340.9</v>
      </c>
      <c r="P49">
        <f t="shared" si="22"/>
        <v>340.9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16666349</v>
      </c>
      <c r="AB49">
        <f t="shared" si="32"/>
        <v>5.6</v>
      </c>
      <c r="AC49">
        <f t="shared" si="54"/>
        <v>5.6</v>
      </c>
      <c r="AD49">
        <f t="shared" si="58"/>
        <v>0</v>
      </c>
      <c r="AE49">
        <f t="shared" si="59"/>
        <v>0</v>
      </c>
      <c r="AF49">
        <f t="shared" si="60"/>
        <v>0</v>
      </c>
      <c r="AG49">
        <f t="shared" si="33"/>
        <v>0</v>
      </c>
      <c r="AH49">
        <f t="shared" si="61"/>
        <v>0</v>
      </c>
      <c r="AI49">
        <f t="shared" si="62"/>
        <v>0</v>
      </c>
      <c r="AJ49">
        <f t="shared" si="34"/>
        <v>0</v>
      </c>
      <c r="AK49">
        <v>5.6</v>
      </c>
      <c r="AL49">
        <v>5.6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6.66</v>
      </c>
      <c r="BA49">
        <v>1</v>
      </c>
      <c r="BB49">
        <v>1</v>
      </c>
      <c r="BC49">
        <v>6.66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79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5"/>
        <v>340.9</v>
      </c>
      <c r="CQ49">
        <f t="shared" si="36"/>
        <v>37.295999999999999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71</v>
      </c>
      <c r="DW49" t="s">
        <v>71</v>
      </c>
      <c r="DX49">
        <v>1</v>
      </c>
      <c r="EE49">
        <v>16510487</v>
      </c>
      <c r="EF49">
        <v>2</v>
      </c>
      <c r="EG49" t="s">
        <v>20</v>
      </c>
      <c r="EH49">
        <v>0</v>
      </c>
      <c r="EI49" t="s">
        <v>6</v>
      </c>
      <c r="EJ49">
        <v>1</v>
      </c>
      <c r="EK49">
        <v>10001</v>
      </c>
      <c r="EL49" t="s">
        <v>57</v>
      </c>
      <c r="EM49" t="s">
        <v>58</v>
      </c>
      <c r="EO49" t="s">
        <v>6</v>
      </c>
      <c r="EQ49">
        <v>0</v>
      </c>
      <c r="ER49">
        <v>5.6</v>
      </c>
      <c r="ES49">
        <v>5.6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T49" t="s">
        <v>23</v>
      </c>
      <c r="FU49" t="s">
        <v>24</v>
      </c>
      <c r="FX49">
        <v>106.2</v>
      </c>
      <c r="FY49">
        <v>53.55</v>
      </c>
      <c r="GA49" t="s">
        <v>6</v>
      </c>
      <c r="GD49">
        <v>0</v>
      </c>
      <c r="GF49">
        <v>-177089874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7"/>
        <v>0</v>
      </c>
      <c r="GM49">
        <f t="shared" si="48"/>
        <v>340.9</v>
      </c>
      <c r="GN49">
        <f t="shared" si="49"/>
        <v>340.9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54</v>
      </c>
      <c r="D50" s="2"/>
      <c r="E50" s="2" t="s">
        <v>80</v>
      </c>
      <c r="F50" s="2" t="s">
        <v>69</v>
      </c>
      <c r="G50" s="2" t="s">
        <v>81</v>
      </c>
      <c r="H50" s="2" t="s">
        <v>71</v>
      </c>
      <c r="I50" s="2">
        <f>I38*J50</f>
        <v>24.64385</v>
      </c>
      <c r="J50" s="2">
        <v>407</v>
      </c>
      <c r="K50" s="2"/>
      <c r="L50" s="2"/>
      <c r="M50" s="2"/>
      <c r="N50" s="2"/>
      <c r="O50" s="2">
        <f t="shared" si="21"/>
        <v>0</v>
      </c>
      <c r="P50" s="2">
        <f t="shared" si="22"/>
        <v>0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16666348</v>
      </c>
      <c r="AB50" s="2">
        <f t="shared" si="32"/>
        <v>0</v>
      </c>
      <c r="AC50" s="2">
        <f t="shared" si="54"/>
        <v>0</v>
      </c>
      <c r="AD50" s="2">
        <f t="shared" si="58"/>
        <v>0</v>
      </c>
      <c r="AE50" s="2">
        <f t="shared" si="59"/>
        <v>0</v>
      </c>
      <c r="AF50" s="2">
        <f t="shared" si="60"/>
        <v>0</v>
      </c>
      <c r="AG50" s="2">
        <f t="shared" si="33"/>
        <v>0</v>
      </c>
      <c r="AH50" s="2">
        <f t="shared" si="61"/>
        <v>0</v>
      </c>
      <c r="AI50" s="2">
        <f t="shared" si="62"/>
        <v>0</v>
      </c>
      <c r="AJ50" s="2">
        <f t="shared" si="34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106</v>
      </c>
      <c r="AU50" s="2">
        <v>54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6</v>
      </c>
      <c r="BK50" s="2"/>
      <c r="BL50" s="2"/>
      <c r="BM50" s="2">
        <v>10001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118</v>
      </c>
      <c r="CA50" s="2">
        <v>63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5"/>
        <v>0</v>
      </c>
      <c r="CQ50" s="2">
        <f t="shared" si="36"/>
        <v>0</v>
      </c>
      <c r="CR50" s="2">
        <f t="shared" si="37"/>
        <v>0</v>
      </c>
      <c r="CS50" s="2">
        <f t="shared" si="38"/>
        <v>0</v>
      </c>
      <c r="CT50" s="2">
        <f t="shared" si="39"/>
        <v>0</v>
      </c>
      <c r="CU50" s="2">
        <f t="shared" si="40"/>
        <v>0</v>
      </c>
      <c r="CV50" s="2">
        <f t="shared" si="41"/>
        <v>0</v>
      </c>
      <c r="CW50" s="2">
        <f t="shared" si="42"/>
        <v>0</v>
      </c>
      <c r="CX50" s="2">
        <f t="shared" si="43"/>
        <v>0</v>
      </c>
      <c r="CY50" s="2">
        <f t="shared" si="44"/>
        <v>0</v>
      </c>
      <c r="CZ50" s="2">
        <f t="shared" si="45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71</v>
      </c>
      <c r="DW50" s="2" t="s">
        <v>71</v>
      </c>
      <c r="DX50" s="2">
        <v>1</v>
      </c>
      <c r="DY50" s="2"/>
      <c r="DZ50" s="2"/>
      <c r="EA50" s="2"/>
      <c r="EB50" s="2"/>
      <c r="EC50" s="2"/>
      <c r="ED50" s="2"/>
      <c r="EE50" s="2">
        <v>16510487</v>
      </c>
      <c r="EF50" s="2">
        <v>2</v>
      </c>
      <c r="EG50" s="2" t="s">
        <v>20</v>
      </c>
      <c r="EH50" s="2">
        <v>0</v>
      </c>
      <c r="EI50" s="2" t="s">
        <v>6</v>
      </c>
      <c r="EJ50" s="2">
        <v>1</v>
      </c>
      <c r="EK50" s="2">
        <v>10001</v>
      </c>
      <c r="EL50" s="2" t="s">
        <v>57</v>
      </c>
      <c r="EM50" s="2" t="s">
        <v>58</v>
      </c>
      <c r="EN50" s="2"/>
      <c r="EO50" s="2" t="s">
        <v>6</v>
      </c>
      <c r="EP50" s="2"/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6"/>
        <v>0</v>
      </c>
      <c r="FS50" s="2">
        <v>0</v>
      </c>
      <c r="FT50" s="2" t="s">
        <v>23</v>
      </c>
      <c r="FU50" s="2" t="s">
        <v>24</v>
      </c>
      <c r="FV50" s="2"/>
      <c r="FW50" s="2"/>
      <c r="FX50" s="2">
        <v>106.2</v>
      </c>
      <c r="FY50" s="2">
        <v>53.55</v>
      </c>
      <c r="FZ50" s="2"/>
      <c r="GA50" s="2" t="s">
        <v>6</v>
      </c>
      <c r="GB50" s="2"/>
      <c r="GC50" s="2"/>
      <c r="GD50" s="2">
        <v>0</v>
      </c>
      <c r="GE50" s="2"/>
      <c r="GF50" s="2">
        <v>-200649644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7"/>
        <v>0</v>
      </c>
      <c r="GM50" s="2">
        <f t="shared" si="48"/>
        <v>0</v>
      </c>
      <c r="GN50" s="2">
        <f t="shared" si="49"/>
        <v>0</v>
      </c>
      <c r="GO50" s="2">
        <f t="shared" si="50"/>
        <v>0</v>
      </c>
      <c r="GP50" s="2">
        <f t="shared" si="51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2"/>
        <v>0</v>
      </c>
      <c r="GW50" s="2">
        <v>1</v>
      </c>
      <c r="GX50" s="2">
        <f t="shared" si="53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73</v>
      </c>
      <c r="E51" t="s">
        <v>80</v>
      </c>
      <c r="F51" t="s">
        <v>69</v>
      </c>
      <c r="G51" t="s">
        <v>81</v>
      </c>
      <c r="H51" t="s">
        <v>71</v>
      </c>
      <c r="I51">
        <f>I39*J51</f>
        <v>24.64385</v>
      </c>
      <c r="J51">
        <v>407</v>
      </c>
      <c r="O51">
        <f t="shared" si="21"/>
        <v>0</v>
      </c>
      <c r="P51">
        <f t="shared" si="22"/>
        <v>0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16666349</v>
      </c>
      <c r="AB51">
        <f t="shared" si="32"/>
        <v>0</v>
      </c>
      <c r="AC51">
        <f t="shared" si="54"/>
        <v>0</v>
      </c>
      <c r="AD51">
        <f t="shared" si="58"/>
        <v>0</v>
      </c>
      <c r="AE51">
        <f t="shared" si="59"/>
        <v>0</v>
      </c>
      <c r="AF51">
        <f t="shared" si="60"/>
        <v>0</v>
      </c>
      <c r="AG51">
        <f t="shared" si="33"/>
        <v>0</v>
      </c>
      <c r="AH51">
        <f t="shared" si="61"/>
        <v>0</v>
      </c>
      <c r="AI51">
        <f t="shared" si="62"/>
        <v>0</v>
      </c>
      <c r="AJ51">
        <f t="shared" si="34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6.66</v>
      </c>
      <c r="BA51">
        <v>1</v>
      </c>
      <c r="BB51">
        <v>1</v>
      </c>
      <c r="BC51">
        <v>6.66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6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5"/>
        <v>0</v>
      </c>
      <c r="CQ51">
        <f t="shared" si="36"/>
        <v>0</v>
      </c>
      <c r="CR51">
        <f t="shared" si="37"/>
        <v>0</v>
      </c>
      <c r="CS51">
        <f t="shared" si="38"/>
        <v>0</v>
      </c>
      <c r="CT51">
        <f t="shared" si="39"/>
        <v>0</v>
      </c>
      <c r="CU51">
        <f t="shared" si="40"/>
        <v>0</v>
      </c>
      <c r="CV51">
        <f t="shared" si="41"/>
        <v>0</v>
      </c>
      <c r="CW51">
        <f t="shared" si="42"/>
        <v>0</v>
      </c>
      <c r="CX51">
        <f t="shared" si="43"/>
        <v>0</v>
      </c>
      <c r="CY51">
        <f t="shared" si="44"/>
        <v>0</v>
      </c>
      <c r="CZ51">
        <f t="shared" si="45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71</v>
      </c>
      <c r="DW51" t="s">
        <v>71</v>
      </c>
      <c r="DX51">
        <v>1</v>
      </c>
      <c r="EE51">
        <v>16510487</v>
      </c>
      <c r="EF51">
        <v>2</v>
      </c>
      <c r="EG51" t="s">
        <v>20</v>
      </c>
      <c r="EH51">
        <v>0</v>
      </c>
      <c r="EI51" t="s">
        <v>6</v>
      </c>
      <c r="EJ51">
        <v>1</v>
      </c>
      <c r="EK51">
        <v>10001</v>
      </c>
      <c r="EL51" t="s">
        <v>57</v>
      </c>
      <c r="EM51" t="s">
        <v>58</v>
      </c>
      <c r="EO51" t="s">
        <v>6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6"/>
        <v>0</v>
      </c>
      <c r="FS51">
        <v>0</v>
      </c>
      <c r="FT51" t="s">
        <v>23</v>
      </c>
      <c r="FU51" t="s">
        <v>24</v>
      </c>
      <c r="FX51">
        <v>106.2</v>
      </c>
      <c r="FY51">
        <v>53.55</v>
      </c>
      <c r="GA51" t="s">
        <v>6</v>
      </c>
      <c r="GD51">
        <v>0</v>
      </c>
      <c r="GF51">
        <v>-200649644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7"/>
        <v>0</v>
      </c>
      <c r="GM51">
        <f t="shared" si="48"/>
        <v>0</v>
      </c>
      <c r="GN51">
        <f t="shared" si="49"/>
        <v>0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58</v>
      </c>
      <c r="D52" s="2"/>
      <c r="E52" s="2" t="s">
        <v>82</v>
      </c>
      <c r="F52" s="2" t="s">
        <v>83</v>
      </c>
      <c r="G52" s="2" t="s">
        <v>84</v>
      </c>
      <c r="H52" s="2" t="s">
        <v>63</v>
      </c>
      <c r="I52" s="2">
        <f>I38*J52</f>
        <v>12.4733</v>
      </c>
      <c r="J52" s="2">
        <v>206</v>
      </c>
      <c r="K52" s="2"/>
      <c r="L52" s="2"/>
      <c r="M52" s="2"/>
      <c r="N52" s="2"/>
      <c r="O52" s="2">
        <f t="shared" si="21"/>
        <v>0</v>
      </c>
      <c r="P52" s="2">
        <f t="shared" si="22"/>
        <v>0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16666348</v>
      </c>
      <c r="AB52" s="2">
        <f t="shared" si="32"/>
        <v>0</v>
      </c>
      <c r="AC52" s="2">
        <f t="shared" si="54"/>
        <v>0</v>
      </c>
      <c r="AD52" s="2">
        <f t="shared" si="58"/>
        <v>0</v>
      </c>
      <c r="AE52" s="2">
        <f t="shared" si="59"/>
        <v>0</v>
      </c>
      <c r="AF52" s="2">
        <f t="shared" si="60"/>
        <v>0</v>
      </c>
      <c r="AG52" s="2">
        <f t="shared" si="33"/>
        <v>0</v>
      </c>
      <c r="AH52" s="2">
        <f t="shared" si="61"/>
        <v>0</v>
      </c>
      <c r="AI52" s="2">
        <f t="shared" si="62"/>
        <v>0</v>
      </c>
      <c r="AJ52" s="2">
        <f t="shared" si="34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106</v>
      </c>
      <c r="AU52" s="2">
        <v>54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10001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118</v>
      </c>
      <c r="CA52" s="2">
        <v>63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5"/>
        <v>0</v>
      </c>
      <c r="CQ52" s="2">
        <f t="shared" si="36"/>
        <v>0</v>
      </c>
      <c r="CR52" s="2">
        <f t="shared" si="37"/>
        <v>0</v>
      </c>
      <c r="CS52" s="2">
        <f t="shared" si="38"/>
        <v>0</v>
      </c>
      <c r="CT52" s="2">
        <f t="shared" si="39"/>
        <v>0</v>
      </c>
      <c r="CU52" s="2">
        <f t="shared" si="40"/>
        <v>0</v>
      </c>
      <c r="CV52" s="2">
        <f t="shared" si="41"/>
        <v>0</v>
      </c>
      <c r="CW52" s="2">
        <f t="shared" si="42"/>
        <v>0</v>
      </c>
      <c r="CX52" s="2">
        <f t="shared" si="43"/>
        <v>0</v>
      </c>
      <c r="CY52" s="2">
        <f t="shared" si="44"/>
        <v>0</v>
      </c>
      <c r="CZ52" s="2">
        <f t="shared" si="45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63</v>
      </c>
      <c r="DW52" s="2" t="s">
        <v>63</v>
      </c>
      <c r="DX52" s="2">
        <v>1</v>
      </c>
      <c r="DY52" s="2"/>
      <c r="DZ52" s="2"/>
      <c r="EA52" s="2"/>
      <c r="EB52" s="2"/>
      <c r="EC52" s="2"/>
      <c r="ED52" s="2"/>
      <c r="EE52" s="2">
        <v>16510487</v>
      </c>
      <c r="EF52" s="2">
        <v>2</v>
      </c>
      <c r="EG52" s="2" t="s">
        <v>20</v>
      </c>
      <c r="EH52" s="2">
        <v>0</v>
      </c>
      <c r="EI52" s="2" t="s">
        <v>6</v>
      </c>
      <c r="EJ52" s="2">
        <v>1</v>
      </c>
      <c r="EK52" s="2">
        <v>10001</v>
      </c>
      <c r="EL52" s="2" t="s">
        <v>57</v>
      </c>
      <c r="EM52" s="2" t="s">
        <v>58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6"/>
        <v>0</v>
      </c>
      <c r="FS52" s="2">
        <v>0</v>
      </c>
      <c r="FT52" s="2" t="s">
        <v>23</v>
      </c>
      <c r="FU52" s="2" t="s">
        <v>24</v>
      </c>
      <c r="FV52" s="2"/>
      <c r="FW52" s="2"/>
      <c r="FX52" s="2">
        <v>106.2</v>
      </c>
      <c r="FY52" s="2">
        <v>53.55</v>
      </c>
      <c r="FZ52" s="2"/>
      <c r="GA52" s="2" t="s">
        <v>6</v>
      </c>
      <c r="GB52" s="2"/>
      <c r="GC52" s="2"/>
      <c r="GD52" s="2">
        <v>0</v>
      </c>
      <c r="GE52" s="2"/>
      <c r="GF52" s="2">
        <v>-1200034925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7"/>
        <v>0</v>
      </c>
      <c r="GM52" s="2">
        <f t="shared" si="48"/>
        <v>0</v>
      </c>
      <c r="GN52" s="2">
        <f t="shared" si="49"/>
        <v>0</v>
      </c>
      <c r="GO52" s="2">
        <f t="shared" si="50"/>
        <v>0</v>
      </c>
      <c r="GP52" s="2">
        <f t="shared" si="51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2"/>
        <v>0</v>
      </c>
      <c r="GW52" s="2">
        <v>1</v>
      </c>
      <c r="GX52" s="2">
        <f t="shared" si="53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77</v>
      </c>
      <c r="E53" t="s">
        <v>82</v>
      </c>
      <c r="F53" t="s">
        <v>83</v>
      </c>
      <c r="G53" t="s">
        <v>84</v>
      </c>
      <c r="H53" t="s">
        <v>63</v>
      </c>
      <c r="I53">
        <f>I39*J53</f>
        <v>12.4733</v>
      </c>
      <c r="J53">
        <v>206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16666349</v>
      </c>
      <c r="AB53">
        <f t="shared" si="32"/>
        <v>0</v>
      </c>
      <c r="AC53">
        <f t="shared" si="54"/>
        <v>0</v>
      </c>
      <c r="AD53">
        <f t="shared" si="58"/>
        <v>0</v>
      </c>
      <c r="AE53">
        <f t="shared" si="59"/>
        <v>0</v>
      </c>
      <c r="AF53">
        <f t="shared" si="60"/>
        <v>0</v>
      </c>
      <c r="AG53">
        <f t="shared" si="33"/>
        <v>0</v>
      </c>
      <c r="AH53">
        <f t="shared" si="61"/>
        <v>0</v>
      </c>
      <c r="AI53">
        <f t="shared" si="62"/>
        <v>0</v>
      </c>
      <c r="AJ53">
        <f t="shared" si="34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6.66</v>
      </c>
      <c r="BA53">
        <v>1</v>
      </c>
      <c r="BB53">
        <v>1</v>
      </c>
      <c r="BC53">
        <v>6.66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10001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118</v>
      </c>
      <c r="CA53">
        <v>63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5"/>
        <v>0</v>
      </c>
      <c r="CQ53">
        <f t="shared" si="36"/>
        <v>0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63</v>
      </c>
      <c r="DW53" t="s">
        <v>63</v>
      </c>
      <c r="DX53">
        <v>1</v>
      </c>
      <c r="EE53">
        <v>16510487</v>
      </c>
      <c r="EF53">
        <v>2</v>
      </c>
      <c r="EG53" t="s">
        <v>20</v>
      </c>
      <c r="EH53">
        <v>0</v>
      </c>
      <c r="EI53" t="s">
        <v>6</v>
      </c>
      <c r="EJ53">
        <v>1</v>
      </c>
      <c r="EK53">
        <v>10001</v>
      </c>
      <c r="EL53" t="s">
        <v>57</v>
      </c>
      <c r="EM53" t="s">
        <v>58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T53" t="s">
        <v>23</v>
      </c>
      <c r="FU53" t="s">
        <v>24</v>
      </c>
      <c r="FX53">
        <v>106.2</v>
      </c>
      <c r="FY53">
        <v>53.55</v>
      </c>
      <c r="GA53" t="s">
        <v>6</v>
      </c>
      <c r="GD53">
        <v>0</v>
      </c>
      <c r="GF53">
        <v>-1200034925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7"/>
        <v>0</v>
      </c>
      <c r="GM53">
        <f t="shared" si="48"/>
        <v>0</v>
      </c>
      <c r="GN53">
        <f t="shared" si="49"/>
        <v>0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57</v>
      </c>
      <c r="D54" s="2"/>
      <c r="E54" s="2" t="s">
        <v>85</v>
      </c>
      <c r="F54" s="2" t="s">
        <v>86</v>
      </c>
      <c r="G54" s="2" t="s">
        <v>87</v>
      </c>
      <c r="H54" s="2" t="s">
        <v>45</v>
      </c>
      <c r="I54" s="2">
        <f>I38*J54</f>
        <v>0.60550000000000004</v>
      </c>
      <c r="J54" s="2">
        <v>10</v>
      </c>
      <c r="K54" s="2"/>
      <c r="L54" s="2"/>
      <c r="M54" s="2"/>
      <c r="N54" s="2"/>
      <c r="O54" s="2">
        <f t="shared" si="21"/>
        <v>205.22</v>
      </c>
      <c r="P54" s="2">
        <f t="shared" si="22"/>
        <v>205.22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16666348</v>
      </c>
      <c r="AB54" s="2">
        <f t="shared" si="32"/>
        <v>338.92</v>
      </c>
      <c r="AC54" s="2">
        <f t="shared" si="54"/>
        <v>338.92</v>
      </c>
      <c r="AD54" s="2">
        <f t="shared" si="58"/>
        <v>0</v>
      </c>
      <c r="AE54" s="2">
        <f t="shared" si="59"/>
        <v>0</v>
      </c>
      <c r="AF54" s="2">
        <f t="shared" si="60"/>
        <v>0</v>
      </c>
      <c r="AG54" s="2">
        <f t="shared" si="33"/>
        <v>0</v>
      </c>
      <c r="AH54" s="2">
        <f t="shared" si="61"/>
        <v>0</v>
      </c>
      <c r="AI54" s="2">
        <f t="shared" si="62"/>
        <v>0</v>
      </c>
      <c r="AJ54" s="2">
        <f t="shared" si="34"/>
        <v>0</v>
      </c>
      <c r="AK54" s="2">
        <v>338.92</v>
      </c>
      <c r="AL54" s="2">
        <v>338.92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106</v>
      </c>
      <c r="AU54" s="2">
        <v>54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88</v>
      </c>
      <c r="BK54" s="2"/>
      <c r="BL54" s="2"/>
      <c r="BM54" s="2">
        <v>10001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118</v>
      </c>
      <c r="CA54" s="2">
        <v>63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5"/>
        <v>205.22</v>
      </c>
      <c r="CQ54" s="2">
        <f t="shared" si="36"/>
        <v>338.92</v>
      </c>
      <c r="CR54" s="2">
        <f t="shared" si="37"/>
        <v>0</v>
      </c>
      <c r="CS54" s="2">
        <f t="shared" si="38"/>
        <v>0</v>
      </c>
      <c r="CT54" s="2">
        <f t="shared" si="39"/>
        <v>0</v>
      </c>
      <c r="CU54" s="2">
        <f t="shared" si="40"/>
        <v>0</v>
      </c>
      <c r="CV54" s="2">
        <f t="shared" si="41"/>
        <v>0</v>
      </c>
      <c r="CW54" s="2">
        <f t="shared" si="42"/>
        <v>0</v>
      </c>
      <c r="CX54" s="2">
        <f t="shared" si="43"/>
        <v>0</v>
      </c>
      <c r="CY54" s="2">
        <f t="shared" si="44"/>
        <v>0</v>
      </c>
      <c r="CZ54" s="2">
        <f t="shared" si="45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1007</v>
      </c>
      <c r="DV54" s="2" t="s">
        <v>45</v>
      </c>
      <c r="DW54" s="2" t="s">
        <v>45</v>
      </c>
      <c r="DX54" s="2">
        <v>1</v>
      </c>
      <c r="DY54" s="2"/>
      <c r="DZ54" s="2"/>
      <c r="EA54" s="2"/>
      <c r="EB54" s="2"/>
      <c r="EC54" s="2"/>
      <c r="ED54" s="2"/>
      <c r="EE54" s="2">
        <v>16510487</v>
      </c>
      <c r="EF54" s="2">
        <v>2</v>
      </c>
      <c r="EG54" s="2" t="s">
        <v>20</v>
      </c>
      <c r="EH54" s="2">
        <v>0</v>
      </c>
      <c r="EI54" s="2" t="s">
        <v>6</v>
      </c>
      <c r="EJ54" s="2">
        <v>1</v>
      </c>
      <c r="EK54" s="2">
        <v>10001</v>
      </c>
      <c r="EL54" s="2" t="s">
        <v>57</v>
      </c>
      <c r="EM54" s="2" t="s">
        <v>58</v>
      </c>
      <c r="EN54" s="2"/>
      <c r="EO54" s="2" t="s">
        <v>6</v>
      </c>
      <c r="EP54" s="2"/>
      <c r="EQ54" s="2">
        <v>0</v>
      </c>
      <c r="ER54" s="2">
        <v>338.92</v>
      </c>
      <c r="ES54" s="2">
        <v>338.92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6"/>
        <v>0</v>
      </c>
      <c r="FS54" s="2">
        <v>0</v>
      </c>
      <c r="FT54" s="2" t="s">
        <v>23</v>
      </c>
      <c r="FU54" s="2" t="s">
        <v>24</v>
      </c>
      <c r="FV54" s="2"/>
      <c r="FW54" s="2"/>
      <c r="FX54" s="2">
        <v>106.2</v>
      </c>
      <c r="FY54" s="2">
        <v>53.55</v>
      </c>
      <c r="FZ54" s="2"/>
      <c r="GA54" s="2" t="s">
        <v>6</v>
      </c>
      <c r="GB54" s="2"/>
      <c r="GC54" s="2"/>
      <c r="GD54" s="2">
        <v>0</v>
      </c>
      <c r="GE54" s="2"/>
      <c r="GF54" s="2">
        <v>1505409234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7"/>
        <v>0</v>
      </c>
      <c r="GM54" s="2">
        <f t="shared" si="48"/>
        <v>205.22</v>
      </c>
      <c r="GN54" s="2">
        <f t="shared" si="49"/>
        <v>205.22</v>
      </c>
      <c r="GO54" s="2">
        <f t="shared" si="50"/>
        <v>0</v>
      </c>
      <c r="GP54" s="2">
        <f t="shared" si="51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2"/>
        <v>0</v>
      </c>
      <c r="GW54" s="2">
        <v>1</v>
      </c>
      <c r="GX54" s="2">
        <f t="shared" si="53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76</v>
      </c>
      <c r="E55" t="s">
        <v>85</v>
      </c>
      <c r="F55" t="s">
        <v>86</v>
      </c>
      <c r="G55" t="s">
        <v>87</v>
      </c>
      <c r="H55" t="s">
        <v>45</v>
      </c>
      <c r="I55">
        <f>I39*J55</f>
        <v>0.60550000000000004</v>
      </c>
      <c r="J55">
        <v>10</v>
      </c>
      <c r="O55">
        <f t="shared" si="21"/>
        <v>1366.74</v>
      </c>
      <c r="P55">
        <f t="shared" si="22"/>
        <v>1366.74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16666349</v>
      </c>
      <c r="AB55">
        <f t="shared" si="32"/>
        <v>338.92</v>
      </c>
      <c r="AC55">
        <f t="shared" si="54"/>
        <v>338.92</v>
      </c>
      <c r="AD55">
        <f t="shared" si="58"/>
        <v>0</v>
      </c>
      <c r="AE55">
        <f t="shared" si="59"/>
        <v>0</v>
      </c>
      <c r="AF55">
        <f t="shared" si="60"/>
        <v>0</v>
      </c>
      <c r="AG55">
        <f t="shared" si="33"/>
        <v>0</v>
      </c>
      <c r="AH55">
        <f t="shared" si="61"/>
        <v>0</v>
      </c>
      <c r="AI55">
        <f t="shared" si="62"/>
        <v>0</v>
      </c>
      <c r="AJ55">
        <f t="shared" si="34"/>
        <v>0</v>
      </c>
      <c r="AK55">
        <v>338.92</v>
      </c>
      <c r="AL55">
        <v>338.92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106</v>
      </c>
      <c r="AU55">
        <v>54</v>
      </c>
      <c r="AV55">
        <v>1</v>
      </c>
      <c r="AW55">
        <v>1</v>
      </c>
      <c r="AZ55">
        <v>6.66</v>
      </c>
      <c r="BA55">
        <v>1</v>
      </c>
      <c r="BB55">
        <v>1</v>
      </c>
      <c r="BC55">
        <v>6.66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88</v>
      </c>
      <c r="BM55">
        <v>10001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118</v>
      </c>
      <c r="CA55">
        <v>63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5"/>
        <v>1366.74</v>
      </c>
      <c r="CQ55">
        <f t="shared" si="36"/>
        <v>2257.2072000000003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1007</v>
      </c>
      <c r="DV55" t="s">
        <v>45</v>
      </c>
      <c r="DW55" t="s">
        <v>45</v>
      </c>
      <c r="DX55">
        <v>1</v>
      </c>
      <c r="EE55">
        <v>16510487</v>
      </c>
      <c r="EF55">
        <v>2</v>
      </c>
      <c r="EG55" t="s">
        <v>20</v>
      </c>
      <c r="EH55">
        <v>0</v>
      </c>
      <c r="EI55" t="s">
        <v>6</v>
      </c>
      <c r="EJ55">
        <v>1</v>
      </c>
      <c r="EK55">
        <v>10001</v>
      </c>
      <c r="EL55" t="s">
        <v>57</v>
      </c>
      <c r="EM55" t="s">
        <v>58</v>
      </c>
      <c r="EO55" t="s">
        <v>6</v>
      </c>
      <c r="EQ55">
        <v>0</v>
      </c>
      <c r="ER55">
        <v>338.92</v>
      </c>
      <c r="ES55">
        <v>338.92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T55" t="s">
        <v>23</v>
      </c>
      <c r="FU55" t="s">
        <v>24</v>
      </c>
      <c r="FX55">
        <v>106.2</v>
      </c>
      <c r="FY55">
        <v>53.55</v>
      </c>
      <c r="GA55" t="s">
        <v>6</v>
      </c>
      <c r="GD55">
        <v>0</v>
      </c>
      <c r="GF55">
        <v>1505409234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7"/>
        <v>0</v>
      </c>
      <c r="GM55">
        <f t="shared" si="48"/>
        <v>1366.74</v>
      </c>
      <c r="GN55">
        <f t="shared" si="49"/>
        <v>1366.74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ROW(SmtRes!A85)</f>
        <v>85</v>
      </c>
      <c r="D56" s="2">
        <f>ROW(EtalonRes!A88)</f>
        <v>88</v>
      </c>
      <c r="E56" s="2" t="s">
        <v>89</v>
      </c>
      <c r="F56" s="2" t="s">
        <v>90</v>
      </c>
      <c r="G56" s="2" t="s">
        <v>91</v>
      </c>
      <c r="H56" s="2" t="s">
        <v>45</v>
      </c>
      <c r="I56" s="2">
        <v>0.504</v>
      </c>
      <c r="J56" s="2">
        <v>0</v>
      </c>
      <c r="K56" s="2"/>
      <c r="L56" s="2"/>
      <c r="M56" s="2"/>
      <c r="N56" s="2"/>
      <c r="O56" s="2">
        <f t="shared" si="21"/>
        <v>124.18</v>
      </c>
      <c r="P56" s="2">
        <f t="shared" si="22"/>
        <v>62.87</v>
      </c>
      <c r="Q56" s="2">
        <f t="shared" si="23"/>
        <v>1.07</v>
      </c>
      <c r="R56" s="2">
        <f t="shared" si="24"/>
        <v>0</v>
      </c>
      <c r="S56" s="2">
        <f t="shared" si="25"/>
        <v>60.24</v>
      </c>
      <c r="T56" s="2">
        <f t="shared" si="26"/>
        <v>0</v>
      </c>
      <c r="U56" s="2">
        <f t="shared" si="27"/>
        <v>7.3735200000000001</v>
      </c>
      <c r="V56" s="2">
        <f t="shared" si="28"/>
        <v>0</v>
      </c>
      <c r="W56" s="2">
        <f t="shared" si="29"/>
        <v>0</v>
      </c>
      <c r="X56" s="2">
        <f t="shared" si="30"/>
        <v>59.64</v>
      </c>
      <c r="Y56" s="2">
        <f t="shared" si="31"/>
        <v>36.14</v>
      </c>
      <c r="Z56" s="2"/>
      <c r="AA56" s="2">
        <v>16666348</v>
      </c>
      <c r="AB56" s="2">
        <f t="shared" si="32"/>
        <v>246.41</v>
      </c>
      <c r="AC56" s="2">
        <f t="shared" si="54"/>
        <v>124.75</v>
      </c>
      <c r="AD56" s="2">
        <f t="shared" si="58"/>
        <v>2.13</v>
      </c>
      <c r="AE56" s="2">
        <f t="shared" si="59"/>
        <v>0</v>
      </c>
      <c r="AF56" s="2">
        <f t="shared" si="60"/>
        <v>119.53</v>
      </c>
      <c r="AG56" s="2">
        <f t="shared" si="33"/>
        <v>0</v>
      </c>
      <c r="AH56" s="2">
        <f t="shared" si="61"/>
        <v>14.63</v>
      </c>
      <c r="AI56" s="2">
        <f t="shared" si="62"/>
        <v>0</v>
      </c>
      <c r="AJ56" s="2">
        <f t="shared" si="34"/>
        <v>0</v>
      </c>
      <c r="AK56" s="2">
        <v>246.41</v>
      </c>
      <c r="AL56" s="2">
        <v>124.75</v>
      </c>
      <c r="AM56" s="2">
        <v>2.13</v>
      </c>
      <c r="AN56" s="2">
        <v>0</v>
      </c>
      <c r="AO56" s="2">
        <v>119.53</v>
      </c>
      <c r="AP56" s="2">
        <v>0</v>
      </c>
      <c r="AQ56" s="2">
        <v>14.63</v>
      </c>
      <c r="AR56" s="2">
        <v>0</v>
      </c>
      <c r="AS56" s="2">
        <v>0</v>
      </c>
      <c r="AT56" s="2">
        <v>99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92</v>
      </c>
      <c r="BK56" s="2"/>
      <c r="BL56" s="2"/>
      <c r="BM56" s="2">
        <v>46001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110</v>
      </c>
      <c r="CA56" s="2">
        <v>70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5"/>
        <v>124.18</v>
      </c>
      <c r="CQ56" s="2">
        <f t="shared" si="36"/>
        <v>124.75</v>
      </c>
      <c r="CR56" s="2">
        <f t="shared" si="37"/>
        <v>2.13</v>
      </c>
      <c r="CS56" s="2">
        <f t="shared" si="38"/>
        <v>0</v>
      </c>
      <c r="CT56" s="2">
        <f t="shared" si="39"/>
        <v>119.53</v>
      </c>
      <c r="CU56" s="2">
        <f t="shared" si="40"/>
        <v>0</v>
      </c>
      <c r="CV56" s="2">
        <f t="shared" si="41"/>
        <v>14.63</v>
      </c>
      <c r="CW56" s="2">
        <f t="shared" si="42"/>
        <v>0</v>
      </c>
      <c r="CX56" s="2">
        <f t="shared" si="43"/>
        <v>0</v>
      </c>
      <c r="CY56" s="2">
        <f t="shared" si="44"/>
        <v>59.637599999999999</v>
      </c>
      <c r="CZ56" s="2">
        <f t="shared" si="45"/>
        <v>36.143999999999998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1007</v>
      </c>
      <c r="DV56" s="2" t="s">
        <v>45</v>
      </c>
      <c r="DW56" s="2" t="s">
        <v>45</v>
      </c>
      <c r="DX56" s="2">
        <v>1</v>
      </c>
      <c r="DY56" s="2"/>
      <c r="DZ56" s="2"/>
      <c r="EA56" s="2"/>
      <c r="EB56" s="2"/>
      <c r="EC56" s="2"/>
      <c r="ED56" s="2"/>
      <c r="EE56" s="2">
        <v>16510555</v>
      </c>
      <c r="EF56" s="2">
        <v>2</v>
      </c>
      <c r="EG56" s="2" t="s">
        <v>20</v>
      </c>
      <c r="EH56" s="2">
        <v>0</v>
      </c>
      <c r="EI56" s="2" t="s">
        <v>6</v>
      </c>
      <c r="EJ56" s="2">
        <v>1</v>
      </c>
      <c r="EK56" s="2">
        <v>46001</v>
      </c>
      <c r="EL56" s="2" t="s">
        <v>21</v>
      </c>
      <c r="EM56" s="2" t="s">
        <v>22</v>
      </c>
      <c r="EN56" s="2"/>
      <c r="EO56" s="2" t="s">
        <v>6</v>
      </c>
      <c r="EP56" s="2"/>
      <c r="EQ56" s="2">
        <v>0</v>
      </c>
      <c r="ER56" s="2">
        <v>246.41</v>
      </c>
      <c r="ES56" s="2">
        <v>124.75</v>
      </c>
      <c r="ET56" s="2">
        <v>2.13</v>
      </c>
      <c r="EU56" s="2">
        <v>0</v>
      </c>
      <c r="EV56" s="2">
        <v>119.53</v>
      </c>
      <c r="EW56" s="2">
        <v>14.63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6"/>
        <v>0</v>
      </c>
      <c r="FS56" s="2">
        <v>0</v>
      </c>
      <c r="FT56" s="2" t="s">
        <v>23</v>
      </c>
      <c r="FU56" s="2" t="s">
        <v>24</v>
      </c>
      <c r="FV56" s="2"/>
      <c r="FW56" s="2"/>
      <c r="FX56" s="2">
        <v>99</v>
      </c>
      <c r="FY56" s="2">
        <v>59.5</v>
      </c>
      <c r="FZ56" s="2"/>
      <c r="GA56" s="2" t="s">
        <v>6</v>
      </c>
      <c r="GB56" s="2"/>
      <c r="GC56" s="2"/>
      <c r="GD56" s="2">
        <v>0</v>
      </c>
      <c r="GE56" s="2"/>
      <c r="GF56" s="2">
        <v>1109849592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7"/>
        <v>0</v>
      </c>
      <c r="GM56" s="2">
        <f t="shared" si="48"/>
        <v>219.96</v>
      </c>
      <c r="GN56" s="2">
        <f t="shared" si="49"/>
        <v>219.96</v>
      </c>
      <c r="GO56" s="2">
        <f t="shared" si="50"/>
        <v>0</v>
      </c>
      <c r="GP56" s="2">
        <f t="shared" si="51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2"/>
        <v>0</v>
      </c>
      <c r="GW56" s="2">
        <v>1</v>
      </c>
      <c r="GX56" s="2">
        <f t="shared" si="53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ROW(SmtRes!A90)</f>
        <v>90</v>
      </c>
      <c r="D57">
        <f>ROW(EtalonRes!A92)</f>
        <v>92</v>
      </c>
      <c r="E57" t="s">
        <v>89</v>
      </c>
      <c r="F57" t="s">
        <v>90</v>
      </c>
      <c r="G57" t="s">
        <v>91</v>
      </c>
      <c r="H57" t="s">
        <v>45</v>
      </c>
      <c r="I57">
        <v>0.504</v>
      </c>
      <c r="J57">
        <v>0</v>
      </c>
      <c r="O57">
        <f t="shared" si="21"/>
        <v>827.11</v>
      </c>
      <c r="P57">
        <f t="shared" si="22"/>
        <v>418.74</v>
      </c>
      <c r="Q57">
        <f t="shared" si="23"/>
        <v>7.15</v>
      </c>
      <c r="R57">
        <f t="shared" si="24"/>
        <v>0</v>
      </c>
      <c r="S57">
        <f t="shared" si="25"/>
        <v>401.22</v>
      </c>
      <c r="T57">
        <f t="shared" si="26"/>
        <v>0</v>
      </c>
      <c r="U57">
        <f t="shared" si="27"/>
        <v>7.3735200000000001</v>
      </c>
      <c r="V57">
        <f t="shared" si="28"/>
        <v>0</v>
      </c>
      <c r="W57">
        <f t="shared" si="29"/>
        <v>0</v>
      </c>
      <c r="X57">
        <f t="shared" si="30"/>
        <v>397.21</v>
      </c>
      <c r="Y57">
        <f t="shared" si="31"/>
        <v>240.73</v>
      </c>
      <c r="AA57">
        <v>16666349</v>
      </c>
      <c r="AB57">
        <f t="shared" si="32"/>
        <v>246.41</v>
      </c>
      <c r="AC57">
        <f t="shared" si="54"/>
        <v>124.75</v>
      </c>
      <c r="AD57">
        <f t="shared" si="58"/>
        <v>2.13</v>
      </c>
      <c r="AE57">
        <f t="shared" si="59"/>
        <v>0</v>
      </c>
      <c r="AF57">
        <f t="shared" si="60"/>
        <v>119.53</v>
      </c>
      <c r="AG57">
        <f t="shared" si="33"/>
        <v>0</v>
      </c>
      <c r="AH57">
        <f t="shared" si="61"/>
        <v>14.63</v>
      </c>
      <c r="AI57">
        <f t="shared" si="62"/>
        <v>0</v>
      </c>
      <c r="AJ57">
        <f t="shared" si="34"/>
        <v>0</v>
      </c>
      <c r="AK57">
        <v>246.41</v>
      </c>
      <c r="AL57">
        <v>124.75</v>
      </c>
      <c r="AM57">
        <v>2.13</v>
      </c>
      <c r="AN57">
        <v>0</v>
      </c>
      <c r="AO57">
        <v>119.53</v>
      </c>
      <c r="AP57">
        <v>0</v>
      </c>
      <c r="AQ57">
        <v>14.63</v>
      </c>
      <c r="AR57">
        <v>0</v>
      </c>
      <c r="AS57">
        <v>0</v>
      </c>
      <c r="AT57">
        <v>99</v>
      </c>
      <c r="AU57">
        <v>60</v>
      </c>
      <c r="AV57">
        <v>1</v>
      </c>
      <c r="AW57">
        <v>1</v>
      </c>
      <c r="AZ57">
        <v>6.66</v>
      </c>
      <c r="BA57">
        <v>6.66</v>
      </c>
      <c r="BB57">
        <v>6.66</v>
      </c>
      <c r="BC57">
        <v>6.66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92</v>
      </c>
      <c r="BM57">
        <v>46001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6.66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110</v>
      </c>
      <c r="CA57">
        <v>70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5"/>
        <v>827.11</v>
      </c>
      <c r="CQ57">
        <f t="shared" si="36"/>
        <v>830.83500000000004</v>
      </c>
      <c r="CR57">
        <f t="shared" si="37"/>
        <v>14.1858</v>
      </c>
      <c r="CS57">
        <f t="shared" si="38"/>
        <v>0</v>
      </c>
      <c r="CT57">
        <f t="shared" si="39"/>
        <v>796.06979999999999</v>
      </c>
      <c r="CU57">
        <f t="shared" si="40"/>
        <v>0</v>
      </c>
      <c r="CV57">
        <f t="shared" si="41"/>
        <v>14.63</v>
      </c>
      <c r="CW57">
        <f t="shared" si="42"/>
        <v>0</v>
      </c>
      <c r="CX57">
        <f t="shared" si="43"/>
        <v>0</v>
      </c>
      <c r="CY57">
        <f t="shared" si="44"/>
        <v>397.20780000000008</v>
      </c>
      <c r="CZ57">
        <f t="shared" si="45"/>
        <v>240.732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1007</v>
      </c>
      <c r="DV57" t="s">
        <v>45</v>
      </c>
      <c r="DW57" t="s">
        <v>45</v>
      </c>
      <c r="DX57">
        <v>1</v>
      </c>
      <c r="EE57">
        <v>16510555</v>
      </c>
      <c r="EF57">
        <v>2</v>
      </c>
      <c r="EG57" t="s">
        <v>20</v>
      </c>
      <c r="EH57">
        <v>0</v>
      </c>
      <c r="EI57" t="s">
        <v>6</v>
      </c>
      <c r="EJ57">
        <v>1</v>
      </c>
      <c r="EK57">
        <v>46001</v>
      </c>
      <c r="EL57" t="s">
        <v>21</v>
      </c>
      <c r="EM57" t="s">
        <v>22</v>
      </c>
      <c r="EO57" t="s">
        <v>6</v>
      </c>
      <c r="EQ57">
        <v>0</v>
      </c>
      <c r="ER57">
        <v>246.41</v>
      </c>
      <c r="ES57">
        <v>124.75</v>
      </c>
      <c r="ET57">
        <v>2.13</v>
      </c>
      <c r="EU57">
        <v>0</v>
      </c>
      <c r="EV57">
        <v>119.53</v>
      </c>
      <c r="EW57">
        <v>14.63</v>
      </c>
      <c r="EX57">
        <v>0</v>
      </c>
      <c r="EY57">
        <v>0</v>
      </c>
      <c r="FQ57">
        <v>0</v>
      </c>
      <c r="FR57">
        <f t="shared" si="46"/>
        <v>0</v>
      </c>
      <c r="FS57">
        <v>0</v>
      </c>
      <c r="FT57" t="s">
        <v>23</v>
      </c>
      <c r="FU57" t="s">
        <v>24</v>
      </c>
      <c r="FX57">
        <v>99</v>
      </c>
      <c r="FY57">
        <v>59.5</v>
      </c>
      <c r="GA57" t="s">
        <v>6</v>
      </c>
      <c r="GD57">
        <v>0</v>
      </c>
      <c r="GF57">
        <v>1109849592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7"/>
        <v>0</v>
      </c>
      <c r="GM57">
        <f t="shared" si="48"/>
        <v>1465.05</v>
      </c>
      <c r="GN57">
        <f t="shared" si="49"/>
        <v>1465.05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84</v>
      </c>
      <c r="D58" s="2"/>
      <c r="E58" s="2" t="s">
        <v>93</v>
      </c>
      <c r="F58" s="2" t="s">
        <v>94</v>
      </c>
      <c r="G58" s="2" t="s">
        <v>95</v>
      </c>
      <c r="H58" s="2" t="s">
        <v>96</v>
      </c>
      <c r="I58" s="2">
        <f>I56*J58</f>
        <v>0.2016</v>
      </c>
      <c r="J58" s="2">
        <v>0.4</v>
      </c>
      <c r="K58" s="2"/>
      <c r="L58" s="2"/>
      <c r="M58" s="2"/>
      <c r="N58" s="2"/>
      <c r="O58" s="2">
        <f t="shared" si="21"/>
        <v>0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16666348</v>
      </c>
      <c r="AB58" s="2">
        <f t="shared" si="32"/>
        <v>0</v>
      </c>
      <c r="AC58" s="2">
        <f t="shared" si="54"/>
        <v>0</v>
      </c>
      <c r="AD58" s="2">
        <f t="shared" si="58"/>
        <v>0</v>
      </c>
      <c r="AE58" s="2">
        <f t="shared" si="59"/>
        <v>0</v>
      </c>
      <c r="AF58" s="2">
        <f t="shared" si="60"/>
        <v>0</v>
      </c>
      <c r="AG58" s="2">
        <f t="shared" si="33"/>
        <v>0</v>
      </c>
      <c r="AH58" s="2">
        <f t="shared" si="61"/>
        <v>0</v>
      </c>
      <c r="AI58" s="2">
        <f t="shared" si="62"/>
        <v>0</v>
      </c>
      <c r="AJ58" s="2">
        <f t="shared" si="34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99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46001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110</v>
      </c>
      <c r="CA58" s="2">
        <v>70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5"/>
        <v>0</v>
      </c>
      <c r="CQ58" s="2">
        <f t="shared" si="36"/>
        <v>0</v>
      </c>
      <c r="CR58" s="2">
        <f t="shared" si="37"/>
        <v>0</v>
      </c>
      <c r="CS58" s="2">
        <f t="shared" si="38"/>
        <v>0</v>
      </c>
      <c r="CT58" s="2">
        <f t="shared" si="39"/>
        <v>0</v>
      </c>
      <c r="CU58" s="2">
        <f t="shared" si="40"/>
        <v>0</v>
      </c>
      <c r="CV58" s="2">
        <f t="shared" si="41"/>
        <v>0</v>
      </c>
      <c r="CW58" s="2">
        <f t="shared" si="42"/>
        <v>0</v>
      </c>
      <c r="CX58" s="2">
        <f t="shared" si="43"/>
        <v>0</v>
      </c>
      <c r="CY58" s="2">
        <f t="shared" si="44"/>
        <v>0</v>
      </c>
      <c r="CZ58" s="2">
        <f t="shared" si="45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1010</v>
      </c>
      <c r="DV58" s="2" t="s">
        <v>96</v>
      </c>
      <c r="DW58" s="2" t="s">
        <v>96</v>
      </c>
      <c r="DX58" s="2">
        <v>1000</v>
      </c>
      <c r="DY58" s="2"/>
      <c r="DZ58" s="2"/>
      <c r="EA58" s="2"/>
      <c r="EB58" s="2"/>
      <c r="EC58" s="2"/>
      <c r="ED58" s="2"/>
      <c r="EE58" s="2">
        <v>16510555</v>
      </c>
      <c r="EF58" s="2">
        <v>2</v>
      </c>
      <c r="EG58" s="2" t="s">
        <v>20</v>
      </c>
      <c r="EH58" s="2">
        <v>0</v>
      </c>
      <c r="EI58" s="2" t="s">
        <v>6</v>
      </c>
      <c r="EJ58" s="2">
        <v>1</v>
      </c>
      <c r="EK58" s="2">
        <v>46001</v>
      </c>
      <c r="EL58" s="2" t="s">
        <v>21</v>
      </c>
      <c r="EM58" s="2" t="s">
        <v>22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6"/>
        <v>0</v>
      </c>
      <c r="FS58" s="2">
        <v>0</v>
      </c>
      <c r="FT58" s="2" t="s">
        <v>23</v>
      </c>
      <c r="FU58" s="2" t="s">
        <v>24</v>
      </c>
      <c r="FV58" s="2"/>
      <c r="FW58" s="2"/>
      <c r="FX58" s="2">
        <v>99</v>
      </c>
      <c r="FY58" s="2">
        <v>59.5</v>
      </c>
      <c r="FZ58" s="2"/>
      <c r="GA58" s="2" t="s">
        <v>6</v>
      </c>
      <c r="GB58" s="2"/>
      <c r="GC58" s="2"/>
      <c r="GD58" s="2">
        <v>0</v>
      </c>
      <c r="GE58" s="2"/>
      <c r="GF58" s="2">
        <v>1453754496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7"/>
        <v>0</v>
      </c>
      <c r="GM58" s="2">
        <f t="shared" si="48"/>
        <v>0</v>
      </c>
      <c r="GN58" s="2">
        <f t="shared" si="49"/>
        <v>0</v>
      </c>
      <c r="GO58" s="2">
        <f t="shared" si="50"/>
        <v>0</v>
      </c>
      <c r="GP58" s="2">
        <f t="shared" si="51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2"/>
        <v>0</v>
      </c>
      <c r="GW58" s="2">
        <v>1</v>
      </c>
      <c r="GX58" s="2">
        <f t="shared" si="53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89</v>
      </c>
      <c r="E59" t="s">
        <v>93</v>
      </c>
      <c r="F59" t="s">
        <v>94</v>
      </c>
      <c r="G59" t="s">
        <v>95</v>
      </c>
      <c r="H59" t="s">
        <v>96</v>
      </c>
      <c r="I59">
        <f>I57*J59</f>
        <v>0.2016</v>
      </c>
      <c r="J59">
        <v>0.4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16666349</v>
      </c>
      <c r="AB59">
        <f t="shared" si="32"/>
        <v>0</v>
      </c>
      <c r="AC59">
        <f t="shared" si="54"/>
        <v>0</v>
      </c>
      <c r="AD59">
        <f t="shared" si="58"/>
        <v>0</v>
      </c>
      <c r="AE59">
        <f t="shared" si="59"/>
        <v>0</v>
      </c>
      <c r="AF59">
        <f t="shared" si="60"/>
        <v>0</v>
      </c>
      <c r="AG59">
        <f t="shared" si="33"/>
        <v>0</v>
      </c>
      <c r="AH59">
        <f t="shared" si="61"/>
        <v>0</v>
      </c>
      <c r="AI59">
        <f t="shared" si="62"/>
        <v>0</v>
      </c>
      <c r="AJ59">
        <f t="shared" si="34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99</v>
      </c>
      <c r="AU59">
        <v>60</v>
      </c>
      <c r="AV59">
        <v>1</v>
      </c>
      <c r="AW59">
        <v>1</v>
      </c>
      <c r="AZ59">
        <v>6.66</v>
      </c>
      <c r="BA59">
        <v>1</v>
      </c>
      <c r="BB59">
        <v>1</v>
      </c>
      <c r="BC59">
        <v>6.66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46001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110</v>
      </c>
      <c r="CA59">
        <v>70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5"/>
        <v>0</v>
      </c>
      <c r="CQ59">
        <f t="shared" si="36"/>
        <v>0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96</v>
      </c>
      <c r="DW59" t="s">
        <v>96</v>
      </c>
      <c r="DX59">
        <v>1000</v>
      </c>
      <c r="EE59">
        <v>16510555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46001</v>
      </c>
      <c r="EL59" t="s">
        <v>21</v>
      </c>
      <c r="EM59" t="s">
        <v>22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T59" t="s">
        <v>23</v>
      </c>
      <c r="FU59" t="s">
        <v>24</v>
      </c>
      <c r="FX59">
        <v>99</v>
      </c>
      <c r="FY59">
        <v>59.5</v>
      </c>
      <c r="GA59" t="s">
        <v>6</v>
      </c>
      <c r="GD59">
        <v>0</v>
      </c>
      <c r="GF59">
        <v>1453754496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7"/>
        <v>0</v>
      </c>
      <c r="GM59">
        <f t="shared" si="48"/>
        <v>0</v>
      </c>
      <c r="GN59">
        <f t="shared" si="49"/>
        <v>0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85</v>
      </c>
      <c r="D60" s="2"/>
      <c r="E60" s="2" t="s">
        <v>97</v>
      </c>
      <c r="F60" s="2" t="s">
        <v>98</v>
      </c>
      <c r="G60" s="2" t="s">
        <v>99</v>
      </c>
      <c r="H60" s="2" t="s">
        <v>96</v>
      </c>
      <c r="I60" s="2">
        <f>I56*J60</f>
        <v>0.2016</v>
      </c>
      <c r="J60" s="2">
        <v>0.4</v>
      </c>
      <c r="K60" s="2"/>
      <c r="L60" s="2"/>
      <c r="M60" s="2"/>
      <c r="N60" s="2"/>
      <c r="O60" s="2">
        <f t="shared" ref="O60:O91" si="63">ROUND(CP60,2)</f>
        <v>350.82</v>
      </c>
      <c r="P60" s="2">
        <f t="shared" ref="P60:P91" si="64">ROUND(CQ60*I60,2)</f>
        <v>350.82</v>
      </c>
      <c r="Q60" s="2">
        <f t="shared" ref="Q60:Q91" si="65">ROUND(CR60*I60,2)</f>
        <v>0</v>
      </c>
      <c r="R60" s="2">
        <f t="shared" ref="R60:R91" si="66">ROUND(CS60*I60,2)</f>
        <v>0</v>
      </c>
      <c r="S60" s="2">
        <f t="shared" ref="S60:S91" si="67">ROUND(CT60*I60,2)</f>
        <v>0</v>
      </c>
      <c r="T60" s="2">
        <f t="shared" ref="T60:T91" si="68">ROUND(CU60*I60,2)</f>
        <v>0</v>
      </c>
      <c r="U60" s="2">
        <f t="shared" ref="U60:U91" si="69">CV60*I60</f>
        <v>0</v>
      </c>
      <c r="V60" s="2">
        <f t="shared" ref="V60:V91" si="70">CW60*I60</f>
        <v>0</v>
      </c>
      <c r="W60" s="2">
        <f t="shared" ref="W60:W91" si="71">ROUND(CX60*I60,2)</f>
        <v>0</v>
      </c>
      <c r="X60" s="2">
        <f t="shared" ref="X60:X91" si="72">ROUND(CY60,2)</f>
        <v>0</v>
      </c>
      <c r="Y60" s="2">
        <f t="shared" ref="Y60:Y91" si="73">ROUND(CZ60,2)</f>
        <v>0</v>
      </c>
      <c r="Z60" s="2"/>
      <c r="AA60" s="2">
        <v>16666348</v>
      </c>
      <c r="AB60" s="2">
        <f t="shared" ref="AB60:AB91" si="74">ROUND((AC60+AD60+AF60),6)</f>
        <v>1740.2</v>
      </c>
      <c r="AC60" s="2">
        <f t="shared" si="54"/>
        <v>1740.2</v>
      </c>
      <c r="AD60" s="2">
        <f t="shared" si="58"/>
        <v>0</v>
      </c>
      <c r="AE60" s="2">
        <f t="shared" si="59"/>
        <v>0</v>
      </c>
      <c r="AF60" s="2">
        <f t="shared" si="60"/>
        <v>0</v>
      </c>
      <c r="AG60" s="2">
        <f t="shared" ref="AG60:AG91" si="75">ROUND((AP60),6)</f>
        <v>0</v>
      </c>
      <c r="AH60" s="2">
        <f t="shared" si="61"/>
        <v>0</v>
      </c>
      <c r="AI60" s="2">
        <f t="shared" si="62"/>
        <v>0</v>
      </c>
      <c r="AJ60" s="2">
        <f t="shared" ref="AJ60:AJ91" si="76">ROUND((AS60),6)</f>
        <v>0</v>
      </c>
      <c r="AK60" s="2">
        <v>1740.2</v>
      </c>
      <c r="AL60" s="2">
        <v>1740.2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99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100</v>
      </c>
      <c r="BK60" s="2"/>
      <c r="BL60" s="2"/>
      <c r="BM60" s="2">
        <v>46001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110</v>
      </c>
      <c r="CA60" s="2">
        <v>70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ref="CP60:CP91" si="77">(P60+Q60+S60)</f>
        <v>350.82</v>
      </c>
      <c r="CQ60" s="2">
        <f t="shared" ref="CQ60:CQ91" si="78">AC60*BC60</f>
        <v>1740.2</v>
      </c>
      <c r="CR60" s="2">
        <f t="shared" ref="CR60:CR91" si="79">AD60*BB60</f>
        <v>0</v>
      </c>
      <c r="CS60" s="2">
        <f t="shared" ref="CS60:CS91" si="80">AE60*BS60</f>
        <v>0</v>
      </c>
      <c r="CT60" s="2">
        <f t="shared" ref="CT60:CT91" si="81">AF60*BA60</f>
        <v>0</v>
      </c>
      <c r="CU60" s="2">
        <f t="shared" ref="CU60:CU91" si="82">AG60</f>
        <v>0</v>
      </c>
      <c r="CV60" s="2">
        <f t="shared" ref="CV60:CV91" si="83">AH60</f>
        <v>0</v>
      </c>
      <c r="CW60" s="2">
        <f t="shared" ref="CW60:CW91" si="84">AI60</f>
        <v>0</v>
      </c>
      <c r="CX60" s="2">
        <f t="shared" ref="CX60:CX91" si="85">AJ60</f>
        <v>0</v>
      </c>
      <c r="CY60" s="2">
        <f t="shared" ref="CY60:CY91" si="86">(((S60+R60)*AT60)/100)</f>
        <v>0</v>
      </c>
      <c r="CZ60" s="2">
        <f t="shared" ref="CZ60:CZ91" si="87">(((S60+R60)*AU60)/100)</f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96</v>
      </c>
      <c r="DW60" s="2" t="s">
        <v>96</v>
      </c>
      <c r="DX60" s="2">
        <v>1000</v>
      </c>
      <c r="DY60" s="2"/>
      <c r="DZ60" s="2"/>
      <c r="EA60" s="2"/>
      <c r="EB60" s="2"/>
      <c r="EC60" s="2"/>
      <c r="ED60" s="2"/>
      <c r="EE60" s="2">
        <v>16510555</v>
      </c>
      <c r="EF60" s="2">
        <v>2</v>
      </c>
      <c r="EG60" s="2" t="s">
        <v>20</v>
      </c>
      <c r="EH60" s="2">
        <v>0</v>
      </c>
      <c r="EI60" s="2" t="s">
        <v>6</v>
      </c>
      <c r="EJ60" s="2">
        <v>1</v>
      </c>
      <c r="EK60" s="2">
        <v>46001</v>
      </c>
      <c r="EL60" s="2" t="s">
        <v>21</v>
      </c>
      <c r="EM60" s="2" t="s">
        <v>22</v>
      </c>
      <c r="EN60" s="2"/>
      <c r="EO60" s="2" t="s">
        <v>6</v>
      </c>
      <c r="EP60" s="2"/>
      <c r="EQ60" s="2">
        <v>0</v>
      </c>
      <c r="ER60" s="2">
        <v>1740.2</v>
      </c>
      <c r="ES60" s="2">
        <v>1740.2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88">ROUND(IF(AND(BH60=3,BI60=3),P60,0),2)</f>
        <v>0</v>
      </c>
      <c r="FS60" s="2">
        <v>0</v>
      </c>
      <c r="FT60" s="2" t="s">
        <v>23</v>
      </c>
      <c r="FU60" s="2" t="s">
        <v>24</v>
      </c>
      <c r="FV60" s="2"/>
      <c r="FW60" s="2"/>
      <c r="FX60" s="2">
        <v>99</v>
      </c>
      <c r="FY60" s="2">
        <v>59.5</v>
      </c>
      <c r="FZ60" s="2"/>
      <c r="GA60" s="2" t="s">
        <v>6</v>
      </c>
      <c r="GB60" s="2"/>
      <c r="GC60" s="2"/>
      <c r="GD60" s="2">
        <v>0</v>
      </c>
      <c r="GE60" s="2"/>
      <c r="GF60" s="2">
        <v>-2138235231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89">ROUND(IF(AND(BH60=3,BI60=3,FS60&lt;&gt;0),P60,0),2)</f>
        <v>0</v>
      </c>
      <c r="GM60" s="2">
        <f t="shared" ref="GM60:GM91" si="90">ROUND(O60+X60+Y60+GK60,2)+GX60</f>
        <v>350.82</v>
      </c>
      <c r="GN60" s="2">
        <f t="shared" ref="GN60:GN91" si="91">IF(OR(BI60=0,BI60=1),ROUND(O60+X60+Y60+GK60,2),0)</f>
        <v>350.82</v>
      </c>
      <c r="GO60" s="2">
        <f t="shared" ref="GO60:GO91" si="92">IF(BI60=2,ROUND(O60+X60+Y60+GK60,2),0)</f>
        <v>0</v>
      </c>
      <c r="GP60" s="2">
        <f t="shared" ref="GP60:GP91" si="93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94">ROUND(GT60,6)</f>
        <v>0</v>
      </c>
      <c r="GW60" s="2">
        <v>1</v>
      </c>
      <c r="GX60" s="2">
        <f t="shared" ref="GX60:GX91" si="95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90</v>
      </c>
      <c r="E61" t="s">
        <v>97</v>
      </c>
      <c r="F61" t="s">
        <v>98</v>
      </c>
      <c r="G61" t="s">
        <v>99</v>
      </c>
      <c r="H61" t="s">
        <v>96</v>
      </c>
      <c r="I61">
        <f>I57*J61</f>
        <v>0.2016</v>
      </c>
      <c r="J61">
        <v>0.4</v>
      </c>
      <c r="O61">
        <f t="shared" si="63"/>
        <v>2336.4899999999998</v>
      </c>
      <c r="P61">
        <f t="shared" si="64"/>
        <v>2336.4899999999998</v>
      </c>
      <c r="Q61">
        <f t="shared" si="65"/>
        <v>0</v>
      </c>
      <c r="R61">
        <f t="shared" si="66"/>
        <v>0</v>
      </c>
      <c r="S61">
        <f t="shared" si="67"/>
        <v>0</v>
      </c>
      <c r="T61">
        <f t="shared" si="68"/>
        <v>0</v>
      </c>
      <c r="U61">
        <f t="shared" si="69"/>
        <v>0</v>
      </c>
      <c r="V61">
        <f t="shared" si="70"/>
        <v>0</v>
      </c>
      <c r="W61">
        <f t="shared" si="71"/>
        <v>0</v>
      </c>
      <c r="X61">
        <f t="shared" si="72"/>
        <v>0</v>
      </c>
      <c r="Y61">
        <f t="shared" si="73"/>
        <v>0</v>
      </c>
      <c r="AA61">
        <v>16666349</v>
      </c>
      <c r="AB61">
        <f t="shared" si="74"/>
        <v>1740.2</v>
      </c>
      <c r="AC61">
        <f t="shared" si="54"/>
        <v>1740.2</v>
      </c>
      <c r="AD61">
        <f t="shared" si="58"/>
        <v>0</v>
      </c>
      <c r="AE61">
        <f t="shared" si="59"/>
        <v>0</v>
      </c>
      <c r="AF61">
        <f t="shared" si="60"/>
        <v>0</v>
      </c>
      <c r="AG61">
        <f t="shared" si="75"/>
        <v>0</v>
      </c>
      <c r="AH61">
        <f t="shared" si="61"/>
        <v>0</v>
      </c>
      <c r="AI61">
        <f t="shared" si="62"/>
        <v>0</v>
      </c>
      <c r="AJ61">
        <f t="shared" si="76"/>
        <v>0</v>
      </c>
      <c r="AK61">
        <v>1740.2</v>
      </c>
      <c r="AL61">
        <v>1740.2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99</v>
      </c>
      <c r="AU61">
        <v>60</v>
      </c>
      <c r="AV61">
        <v>1</v>
      </c>
      <c r="AW61">
        <v>1</v>
      </c>
      <c r="AZ61">
        <v>6.66</v>
      </c>
      <c r="BA61">
        <v>1</v>
      </c>
      <c r="BB61">
        <v>1</v>
      </c>
      <c r="BC61">
        <v>6.66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100</v>
      </c>
      <c r="BM61">
        <v>46001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110</v>
      </c>
      <c r="CA61">
        <v>70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7"/>
        <v>2336.4899999999998</v>
      </c>
      <c r="CQ61">
        <f t="shared" si="78"/>
        <v>11589.732</v>
      </c>
      <c r="CR61">
        <f t="shared" si="79"/>
        <v>0</v>
      </c>
      <c r="CS61">
        <f t="shared" si="80"/>
        <v>0</v>
      </c>
      <c r="CT61">
        <f t="shared" si="81"/>
        <v>0</v>
      </c>
      <c r="CU61">
        <f t="shared" si="82"/>
        <v>0</v>
      </c>
      <c r="CV61">
        <f t="shared" si="83"/>
        <v>0</v>
      </c>
      <c r="CW61">
        <f t="shared" si="84"/>
        <v>0</v>
      </c>
      <c r="CX61">
        <f t="shared" si="85"/>
        <v>0</v>
      </c>
      <c r="CY61">
        <f t="shared" si="86"/>
        <v>0</v>
      </c>
      <c r="CZ61">
        <f t="shared" si="87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96</v>
      </c>
      <c r="DW61" t="s">
        <v>96</v>
      </c>
      <c r="DX61">
        <v>1000</v>
      </c>
      <c r="EE61">
        <v>16510555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46001</v>
      </c>
      <c r="EL61" t="s">
        <v>21</v>
      </c>
      <c r="EM61" t="s">
        <v>22</v>
      </c>
      <c r="EO61" t="s">
        <v>6</v>
      </c>
      <c r="EQ61">
        <v>0</v>
      </c>
      <c r="ER61">
        <v>1740.2</v>
      </c>
      <c r="ES61">
        <v>1740.2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8"/>
        <v>0</v>
      </c>
      <c r="FS61">
        <v>0</v>
      </c>
      <c r="FT61" t="s">
        <v>23</v>
      </c>
      <c r="FU61" t="s">
        <v>24</v>
      </c>
      <c r="FX61">
        <v>99</v>
      </c>
      <c r="FY61">
        <v>59.5</v>
      </c>
      <c r="GA61" t="s">
        <v>6</v>
      </c>
      <c r="GD61">
        <v>0</v>
      </c>
      <c r="GF61">
        <v>-2138235231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9"/>
        <v>0</v>
      </c>
      <c r="GM61">
        <f t="shared" si="90"/>
        <v>2336.4899999999998</v>
      </c>
      <c r="GN61">
        <f t="shared" si="91"/>
        <v>2336.4899999999998</v>
      </c>
      <c r="GO61">
        <f t="shared" si="92"/>
        <v>0</v>
      </c>
      <c r="GP61">
        <f t="shared" si="93"/>
        <v>0</v>
      </c>
      <c r="GR61">
        <v>0</v>
      </c>
      <c r="GS61">
        <v>3</v>
      </c>
      <c r="GT61">
        <v>0</v>
      </c>
      <c r="GU61" t="s">
        <v>6</v>
      </c>
      <c r="GV61">
        <f t="shared" si="94"/>
        <v>0</v>
      </c>
      <c r="GW61">
        <v>1</v>
      </c>
      <c r="GX61">
        <f t="shared" si="95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ROW(SmtRes!A100)</f>
        <v>100</v>
      </c>
      <c r="D62" s="2">
        <f>ROW(EtalonRes!A105)</f>
        <v>105</v>
      </c>
      <c r="E62" s="2" t="s">
        <v>101</v>
      </c>
      <c r="F62" s="2" t="s">
        <v>26</v>
      </c>
      <c r="G62" s="2" t="s">
        <v>102</v>
      </c>
      <c r="H62" s="2" t="s">
        <v>18</v>
      </c>
      <c r="I62" s="2">
        <f>ROUND(19.44/100,9)</f>
        <v>0.19439999999999999</v>
      </c>
      <c r="J62" s="2">
        <v>0</v>
      </c>
      <c r="K62" s="2"/>
      <c r="L62" s="2"/>
      <c r="M62" s="2"/>
      <c r="N62" s="2"/>
      <c r="O62" s="2">
        <f t="shared" si="63"/>
        <v>922.1</v>
      </c>
      <c r="P62" s="2">
        <f t="shared" si="64"/>
        <v>53.63</v>
      </c>
      <c r="Q62" s="2">
        <f t="shared" si="65"/>
        <v>137.94999999999999</v>
      </c>
      <c r="R62" s="2">
        <f t="shared" si="66"/>
        <v>8.01</v>
      </c>
      <c r="S62" s="2">
        <f t="shared" si="67"/>
        <v>730.52</v>
      </c>
      <c r="T62" s="2">
        <f t="shared" si="68"/>
        <v>0</v>
      </c>
      <c r="U62" s="2">
        <f t="shared" si="69"/>
        <v>72.61675919999999</v>
      </c>
      <c r="V62" s="2">
        <f t="shared" si="70"/>
        <v>0.60263999999999995</v>
      </c>
      <c r="W62" s="2">
        <f t="shared" si="71"/>
        <v>0</v>
      </c>
      <c r="X62" s="2">
        <f t="shared" si="72"/>
        <v>598.21</v>
      </c>
      <c r="Y62" s="2">
        <f t="shared" si="73"/>
        <v>531.74</v>
      </c>
      <c r="Z62" s="2"/>
      <c r="AA62" s="2">
        <v>16666348</v>
      </c>
      <c r="AB62" s="2">
        <f t="shared" si="74"/>
        <v>4743.3360000000002</v>
      </c>
      <c r="AC62" s="2">
        <f t="shared" si="54"/>
        <v>275.88</v>
      </c>
      <c r="AD62" s="2">
        <f>ROUND(((((ET62*1.25))-((EU62*1.25)))+AE62),6)</f>
        <v>709.61249999999995</v>
      </c>
      <c r="AE62" s="2">
        <f>ROUND(((EU62*1.25)),6)</f>
        <v>41.1875</v>
      </c>
      <c r="AF62" s="2">
        <f>ROUND(((EV62*1.15)),6)</f>
        <v>3757.8434999999999</v>
      </c>
      <c r="AG62" s="2">
        <f t="shared" si="75"/>
        <v>0</v>
      </c>
      <c r="AH62" s="2">
        <f>((EW62*1.15))</f>
        <v>373.54299999999995</v>
      </c>
      <c r="AI62" s="2">
        <f>((EX62*1.25))</f>
        <v>3.1</v>
      </c>
      <c r="AJ62" s="2">
        <f t="shared" si="76"/>
        <v>0</v>
      </c>
      <c r="AK62" s="2">
        <v>4111.26</v>
      </c>
      <c r="AL62" s="2">
        <v>275.88</v>
      </c>
      <c r="AM62" s="2">
        <v>567.69000000000005</v>
      </c>
      <c r="AN62" s="2">
        <v>32.950000000000003</v>
      </c>
      <c r="AO62" s="2">
        <v>3267.69</v>
      </c>
      <c r="AP62" s="2">
        <v>0</v>
      </c>
      <c r="AQ62" s="2">
        <v>324.82</v>
      </c>
      <c r="AR62" s="2">
        <v>2.48</v>
      </c>
      <c r="AS62" s="2">
        <v>0</v>
      </c>
      <c r="AT62" s="2">
        <v>81</v>
      </c>
      <c r="AU62" s="2">
        <v>72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28</v>
      </c>
      <c r="BK62" s="2"/>
      <c r="BL62" s="2"/>
      <c r="BM62" s="2">
        <v>9001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90</v>
      </c>
      <c r="CA62" s="2">
        <v>85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1157</v>
      </c>
      <c r="CO62" s="2">
        <v>0</v>
      </c>
      <c r="CP62" s="2">
        <f t="shared" si="77"/>
        <v>922.09999999999991</v>
      </c>
      <c r="CQ62" s="2">
        <f t="shared" si="78"/>
        <v>275.88</v>
      </c>
      <c r="CR62" s="2">
        <f t="shared" si="79"/>
        <v>709.61249999999995</v>
      </c>
      <c r="CS62" s="2">
        <f t="shared" si="80"/>
        <v>41.1875</v>
      </c>
      <c r="CT62" s="2">
        <f t="shared" si="81"/>
        <v>3757.8434999999999</v>
      </c>
      <c r="CU62" s="2">
        <f t="shared" si="82"/>
        <v>0</v>
      </c>
      <c r="CV62" s="2">
        <f t="shared" si="83"/>
        <v>373.54299999999995</v>
      </c>
      <c r="CW62" s="2">
        <f t="shared" si="84"/>
        <v>3.1</v>
      </c>
      <c r="CX62" s="2">
        <f t="shared" si="85"/>
        <v>0</v>
      </c>
      <c r="CY62" s="2">
        <f t="shared" si="86"/>
        <v>598.20929999999998</v>
      </c>
      <c r="CZ62" s="2">
        <f t="shared" si="87"/>
        <v>531.74159999999995</v>
      </c>
      <c r="DA62" s="2"/>
      <c r="DB62" s="2"/>
      <c r="DC62" s="2" t="s">
        <v>6</v>
      </c>
      <c r="DD62" s="2" t="s">
        <v>6</v>
      </c>
      <c r="DE62" s="2" t="s">
        <v>55</v>
      </c>
      <c r="DF62" s="2" t="s">
        <v>55</v>
      </c>
      <c r="DG62" s="2" t="s">
        <v>56</v>
      </c>
      <c r="DH62" s="2" t="s">
        <v>6</v>
      </c>
      <c r="DI62" s="2" t="s">
        <v>56</v>
      </c>
      <c r="DJ62" s="2" t="s">
        <v>55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18</v>
      </c>
      <c r="DW62" s="2" t="s">
        <v>18</v>
      </c>
      <c r="DX62" s="2">
        <v>100</v>
      </c>
      <c r="DY62" s="2"/>
      <c r="DZ62" s="2"/>
      <c r="EA62" s="2"/>
      <c r="EB62" s="2"/>
      <c r="EC62" s="2"/>
      <c r="ED62" s="2"/>
      <c r="EE62" s="2">
        <v>16510486</v>
      </c>
      <c r="EF62" s="2">
        <v>2</v>
      </c>
      <c r="EG62" s="2" t="s">
        <v>20</v>
      </c>
      <c r="EH62" s="2">
        <v>0</v>
      </c>
      <c r="EI62" s="2" t="s">
        <v>6</v>
      </c>
      <c r="EJ62" s="2">
        <v>1</v>
      </c>
      <c r="EK62" s="2">
        <v>9001</v>
      </c>
      <c r="EL62" s="2" t="s">
        <v>32</v>
      </c>
      <c r="EM62" s="2" t="s">
        <v>33</v>
      </c>
      <c r="EN62" s="2"/>
      <c r="EO62" s="2" t="s">
        <v>59</v>
      </c>
      <c r="EP62" s="2"/>
      <c r="EQ62" s="2">
        <v>0</v>
      </c>
      <c r="ER62" s="2">
        <v>4111.26</v>
      </c>
      <c r="ES62" s="2">
        <v>275.88</v>
      </c>
      <c r="ET62" s="2">
        <v>567.69000000000005</v>
      </c>
      <c r="EU62" s="2">
        <v>32.950000000000003</v>
      </c>
      <c r="EV62" s="2">
        <v>3267.69</v>
      </c>
      <c r="EW62" s="2">
        <v>324.82</v>
      </c>
      <c r="EX62" s="2">
        <v>2.48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8"/>
        <v>0</v>
      </c>
      <c r="FS62" s="2">
        <v>0</v>
      </c>
      <c r="FT62" s="2" t="s">
        <v>23</v>
      </c>
      <c r="FU62" s="2" t="s">
        <v>24</v>
      </c>
      <c r="FV62" s="2"/>
      <c r="FW62" s="2"/>
      <c r="FX62" s="2">
        <v>81</v>
      </c>
      <c r="FY62" s="2">
        <v>72.25</v>
      </c>
      <c r="FZ62" s="2"/>
      <c r="GA62" s="2" t="s">
        <v>6</v>
      </c>
      <c r="GB62" s="2"/>
      <c r="GC62" s="2"/>
      <c r="GD62" s="2">
        <v>0</v>
      </c>
      <c r="GE62" s="2"/>
      <c r="GF62" s="2">
        <v>-1603771734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9"/>
        <v>0</v>
      </c>
      <c r="GM62" s="2">
        <f t="shared" si="90"/>
        <v>2052.0500000000002</v>
      </c>
      <c r="GN62" s="2">
        <f t="shared" si="91"/>
        <v>2052.0500000000002</v>
      </c>
      <c r="GO62" s="2">
        <f t="shared" si="92"/>
        <v>0</v>
      </c>
      <c r="GP62" s="2">
        <f t="shared" si="93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4"/>
        <v>0</v>
      </c>
      <c r="GW62" s="2">
        <v>1</v>
      </c>
      <c r="GX62" s="2">
        <f t="shared" si="95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ROW(SmtRes!A110)</f>
        <v>110</v>
      </c>
      <c r="D63">
        <f>ROW(EtalonRes!A118)</f>
        <v>118</v>
      </c>
      <c r="E63" t="s">
        <v>101</v>
      </c>
      <c r="F63" t="s">
        <v>26</v>
      </c>
      <c r="G63" t="s">
        <v>102</v>
      </c>
      <c r="H63" t="s">
        <v>18</v>
      </c>
      <c r="I63">
        <f>ROUND(19.44/100,9)</f>
        <v>0.19439999999999999</v>
      </c>
      <c r="J63">
        <v>0</v>
      </c>
      <c r="O63">
        <f t="shared" si="63"/>
        <v>6141.22</v>
      </c>
      <c r="P63">
        <f t="shared" si="64"/>
        <v>357.18</v>
      </c>
      <c r="Q63">
        <f t="shared" si="65"/>
        <v>918.74</v>
      </c>
      <c r="R63">
        <f t="shared" si="66"/>
        <v>53.33</v>
      </c>
      <c r="S63">
        <f t="shared" si="67"/>
        <v>4865.3</v>
      </c>
      <c r="T63">
        <f t="shared" si="68"/>
        <v>0</v>
      </c>
      <c r="U63">
        <f t="shared" si="69"/>
        <v>72.61675919999999</v>
      </c>
      <c r="V63">
        <f t="shared" si="70"/>
        <v>0.60263999999999995</v>
      </c>
      <c r="W63">
        <f t="shared" si="71"/>
        <v>0</v>
      </c>
      <c r="X63">
        <f t="shared" si="72"/>
        <v>3984.09</v>
      </c>
      <c r="Y63">
        <f t="shared" si="73"/>
        <v>3541.41</v>
      </c>
      <c r="AA63">
        <v>16666349</v>
      </c>
      <c r="AB63">
        <f t="shared" si="74"/>
        <v>4743.3360000000002</v>
      </c>
      <c r="AC63">
        <f t="shared" si="54"/>
        <v>275.88</v>
      </c>
      <c r="AD63">
        <f>ROUND(((((ET63*1.25))-((EU63*1.25)))+AE63),6)</f>
        <v>709.61249999999995</v>
      </c>
      <c r="AE63">
        <f>ROUND(((EU63*1.25)),6)</f>
        <v>41.1875</v>
      </c>
      <c r="AF63">
        <f>ROUND(((EV63*1.15)),6)</f>
        <v>3757.8434999999999</v>
      </c>
      <c r="AG63">
        <f t="shared" si="75"/>
        <v>0</v>
      </c>
      <c r="AH63">
        <f>((EW63*1.15))</f>
        <v>373.54299999999995</v>
      </c>
      <c r="AI63">
        <f>((EX63*1.25))</f>
        <v>3.1</v>
      </c>
      <c r="AJ63">
        <f t="shared" si="76"/>
        <v>0</v>
      </c>
      <c r="AK63">
        <v>4111.26</v>
      </c>
      <c r="AL63">
        <v>275.88</v>
      </c>
      <c r="AM63">
        <v>567.69000000000005</v>
      </c>
      <c r="AN63">
        <v>32.950000000000003</v>
      </c>
      <c r="AO63">
        <v>3267.69</v>
      </c>
      <c r="AP63">
        <v>0</v>
      </c>
      <c r="AQ63">
        <v>324.82</v>
      </c>
      <c r="AR63">
        <v>2.48</v>
      </c>
      <c r="AS63">
        <v>0</v>
      </c>
      <c r="AT63">
        <v>81</v>
      </c>
      <c r="AU63">
        <v>72</v>
      </c>
      <c r="AV63">
        <v>1</v>
      </c>
      <c r="AW63">
        <v>1</v>
      </c>
      <c r="AZ63">
        <v>6.66</v>
      </c>
      <c r="BA63">
        <v>6.66</v>
      </c>
      <c r="BB63">
        <v>6.66</v>
      </c>
      <c r="BC63">
        <v>6.66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28</v>
      </c>
      <c r="BM63">
        <v>9001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6.66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90</v>
      </c>
      <c r="CA63">
        <v>85</v>
      </c>
      <c r="CF63">
        <v>0</v>
      </c>
      <c r="CG63">
        <v>0</v>
      </c>
      <c r="CM63">
        <v>0</v>
      </c>
      <c r="CN63" t="s">
        <v>1157</v>
      </c>
      <c r="CO63">
        <v>0</v>
      </c>
      <c r="CP63">
        <f t="shared" si="77"/>
        <v>6141.22</v>
      </c>
      <c r="CQ63">
        <f t="shared" si="78"/>
        <v>1837.3607999999999</v>
      </c>
      <c r="CR63">
        <f t="shared" si="79"/>
        <v>4726.0192499999994</v>
      </c>
      <c r="CS63">
        <f t="shared" si="80"/>
        <v>274.30875000000003</v>
      </c>
      <c r="CT63">
        <f t="shared" si="81"/>
        <v>25027.237710000001</v>
      </c>
      <c r="CU63">
        <f t="shared" si="82"/>
        <v>0</v>
      </c>
      <c r="CV63">
        <f t="shared" si="83"/>
        <v>373.54299999999995</v>
      </c>
      <c r="CW63">
        <f t="shared" si="84"/>
        <v>3.1</v>
      </c>
      <c r="CX63">
        <f t="shared" si="85"/>
        <v>0</v>
      </c>
      <c r="CY63">
        <f t="shared" si="86"/>
        <v>3984.0903000000003</v>
      </c>
      <c r="CZ63">
        <f t="shared" si="87"/>
        <v>3541.4135999999999</v>
      </c>
      <c r="DC63" t="s">
        <v>6</v>
      </c>
      <c r="DD63" t="s">
        <v>6</v>
      </c>
      <c r="DE63" t="s">
        <v>55</v>
      </c>
      <c r="DF63" t="s">
        <v>55</v>
      </c>
      <c r="DG63" t="s">
        <v>56</v>
      </c>
      <c r="DH63" t="s">
        <v>6</v>
      </c>
      <c r="DI63" t="s">
        <v>56</v>
      </c>
      <c r="DJ63" t="s">
        <v>55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18</v>
      </c>
      <c r="DW63" t="s">
        <v>18</v>
      </c>
      <c r="DX63">
        <v>100</v>
      </c>
      <c r="EE63">
        <v>16510486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9001</v>
      </c>
      <c r="EL63" t="s">
        <v>32</v>
      </c>
      <c r="EM63" t="s">
        <v>33</v>
      </c>
      <c r="EO63" t="s">
        <v>59</v>
      </c>
      <c r="EQ63">
        <v>0</v>
      </c>
      <c r="ER63">
        <v>4111.26</v>
      </c>
      <c r="ES63">
        <v>275.88</v>
      </c>
      <c r="ET63">
        <v>567.69000000000005</v>
      </c>
      <c r="EU63">
        <v>32.950000000000003</v>
      </c>
      <c r="EV63">
        <v>3267.69</v>
      </c>
      <c r="EW63">
        <v>324.82</v>
      </c>
      <c r="EX63">
        <v>2.48</v>
      </c>
      <c r="EY63">
        <v>0</v>
      </c>
      <c r="FQ63">
        <v>0</v>
      </c>
      <c r="FR63">
        <f t="shared" si="88"/>
        <v>0</v>
      </c>
      <c r="FS63">
        <v>0</v>
      </c>
      <c r="FT63" t="s">
        <v>23</v>
      </c>
      <c r="FU63" t="s">
        <v>24</v>
      </c>
      <c r="FX63">
        <v>81</v>
      </c>
      <c r="FY63">
        <v>72.25</v>
      </c>
      <c r="GA63" t="s">
        <v>6</v>
      </c>
      <c r="GD63">
        <v>0</v>
      </c>
      <c r="GF63">
        <v>-1603771734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9"/>
        <v>0</v>
      </c>
      <c r="GM63">
        <f t="shared" si="90"/>
        <v>13666.72</v>
      </c>
      <c r="GN63">
        <f t="shared" si="91"/>
        <v>13666.72</v>
      </c>
      <c r="GO63">
        <f t="shared" si="92"/>
        <v>0</v>
      </c>
      <c r="GP63">
        <f t="shared" si="93"/>
        <v>0</v>
      </c>
      <c r="GR63">
        <v>0</v>
      </c>
      <c r="GS63">
        <v>3</v>
      </c>
      <c r="GT63">
        <v>0</v>
      </c>
      <c r="GU63" t="s">
        <v>6</v>
      </c>
      <c r="GV63">
        <f t="shared" si="94"/>
        <v>0</v>
      </c>
      <c r="GW63">
        <v>1</v>
      </c>
      <c r="GX63">
        <f t="shared" si="95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99</v>
      </c>
      <c r="D64" s="2"/>
      <c r="E64" s="2" t="s">
        <v>103</v>
      </c>
      <c r="F64" s="2" t="s">
        <v>104</v>
      </c>
      <c r="G64" s="2" t="s">
        <v>105</v>
      </c>
      <c r="H64" s="2" t="s">
        <v>63</v>
      </c>
      <c r="I64" s="2">
        <f>I62*J64</f>
        <v>19.440000000000001</v>
      </c>
      <c r="J64" s="2">
        <v>100.00000000000001</v>
      </c>
      <c r="K64" s="2"/>
      <c r="L64" s="2"/>
      <c r="M64" s="2"/>
      <c r="N64" s="2"/>
      <c r="O64" s="2">
        <f t="shared" si="63"/>
        <v>19224.22</v>
      </c>
      <c r="P64" s="2">
        <f t="shared" si="64"/>
        <v>19224.22</v>
      </c>
      <c r="Q64" s="2">
        <f t="shared" si="65"/>
        <v>0</v>
      </c>
      <c r="R64" s="2">
        <f t="shared" si="66"/>
        <v>0</v>
      </c>
      <c r="S64" s="2">
        <f t="shared" si="67"/>
        <v>0</v>
      </c>
      <c r="T64" s="2">
        <f t="shared" si="68"/>
        <v>0</v>
      </c>
      <c r="U64" s="2">
        <f t="shared" si="69"/>
        <v>0</v>
      </c>
      <c r="V64" s="2">
        <f t="shared" si="70"/>
        <v>0</v>
      </c>
      <c r="W64" s="2">
        <f t="shared" si="71"/>
        <v>0</v>
      </c>
      <c r="X64" s="2">
        <f t="shared" si="72"/>
        <v>0</v>
      </c>
      <c r="Y64" s="2">
        <f t="shared" si="73"/>
        <v>0</v>
      </c>
      <c r="Z64" s="2"/>
      <c r="AA64" s="2">
        <v>16666348</v>
      </c>
      <c r="AB64" s="2">
        <f t="shared" si="74"/>
        <v>988.9</v>
      </c>
      <c r="AC64" s="2">
        <f t="shared" ref="AC64:AC95" si="96">ROUND((ES64),6)</f>
        <v>988.9</v>
      </c>
      <c r="AD64" s="2">
        <f>ROUND((((ET64)-(EU64))+AE64),6)</f>
        <v>0</v>
      </c>
      <c r="AE64" s="2">
        <f t="shared" ref="AE64:AF67" si="97">ROUND((EU64),6)</f>
        <v>0</v>
      </c>
      <c r="AF64" s="2">
        <f t="shared" si="97"/>
        <v>0</v>
      </c>
      <c r="AG64" s="2">
        <f t="shared" si="75"/>
        <v>0</v>
      </c>
      <c r="AH64" s="2">
        <f t="shared" ref="AH64:AI67" si="98">(EW64)</f>
        <v>0</v>
      </c>
      <c r="AI64" s="2">
        <f t="shared" si="98"/>
        <v>0</v>
      </c>
      <c r="AJ64" s="2">
        <f t="shared" si="76"/>
        <v>0</v>
      </c>
      <c r="AK64" s="2">
        <v>988.9</v>
      </c>
      <c r="AL64" s="2">
        <v>988.9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81</v>
      </c>
      <c r="AU64" s="2">
        <v>72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106</v>
      </c>
      <c r="BK64" s="2"/>
      <c r="BL64" s="2"/>
      <c r="BM64" s="2">
        <v>9001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90</v>
      </c>
      <c r="CA64" s="2">
        <v>85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77"/>
        <v>19224.22</v>
      </c>
      <c r="CQ64" s="2">
        <f t="shared" si="78"/>
        <v>988.9</v>
      </c>
      <c r="CR64" s="2">
        <f t="shared" si="79"/>
        <v>0</v>
      </c>
      <c r="CS64" s="2">
        <f t="shared" si="80"/>
        <v>0</v>
      </c>
      <c r="CT64" s="2">
        <f t="shared" si="81"/>
        <v>0</v>
      </c>
      <c r="CU64" s="2">
        <f t="shared" si="82"/>
        <v>0</v>
      </c>
      <c r="CV64" s="2">
        <f t="shared" si="83"/>
        <v>0</v>
      </c>
      <c r="CW64" s="2">
        <f t="shared" si="84"/>
        <v>0</v>
      </c>
      <c r="CX64" s="2">
        <f t="shared" si="85"/>
        <v>0</v>
      </c>
      <c r="CY64" s="2">
        <f t="shared" si="86"/>
        <v>0</v>
      </c>
      <c r="CZ64" s="2">
        <f t="shared" si="87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63</v>
      </c>
      <c r="DW64" s="2" t="s">
        <v>63</v>
      </c>
      <c r="DX64" s="2">
        <v>1</v>
      </c>
      <c r="DY64" s="2"/>
      <c r="DZ64" s="2"/>
      <c r="EA64" s="2"/>
      <c r="EB64" s="2"/>
      <c r="EC64" s="2"/>
      <c r="ED64" s="2"/>
      <c r="EE64" s="2">
        <v>16510486</v>
      </c>
      <c r="EF64" s="2">
        <v>2</v>
      </c>
      <c r="EG64" s="2" t="s">
        <v>20</v>
      </c>
      <c r="EH64" s="2">
        <v>0</v>
      </c>
      <c r="EI64" s="2" t="s">
        <v>6</v>
      </c>
      <c r="EJ64" s="2">
        <v>1</v>
      </c>
      <c r="EK64" s="2">
        <v>9001</v>
      </c>
      <c r="EL64" s="2" t="s">
        <v>32</v>
      </c>
      <c r="EM64" s="2" t="s">
        <v>33</v>
      </c>
      <c r="EN64" s="2"/>
      <c r="EO64" s="2" t="s">
        <v>6</v>
      </c>
      <c r="EP64" s="2"/>
      <c r="EQ64" s="2">
        <v>0</v>
      </c>
      <c r="ER64" s="2">
        <v>988.9</v>
      </c>
      <c r="ES64" s="2">
        <v>988.9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8"/>
        <v>0</v>
      </c>
      <c r="FS64" s="2">
        <v>0</v>
      </c>
      <c r="FT64" s="2" t="s">
        <v>23</v>
      </c>
      <c r="FU64" s="2" t="s">
        <v>24</v>
      </c>
      <c r="FV64" s="2"/>
      <c r="FW64" s="2"/>
      <c r="FX64" s="2">
        <v>81</v>
      </c>
      <c r="FY64" s="2">
        <v>72.25</v>
      </c>
      <c r="FZ64" s="2"/>
      <c r="GA64" s="2" t="s">
        <v>6</v>
      </c>
      <c r="GB64" s="2"/>
      <c r="GC64" s="2"/>
      <c r="GD64" s="2">
        <v>0</v>
      </c>
      <c r="GE64" s="2"/>
      <c r="GF64" s="2">
        <v>11017775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9"/>
        <v>0</v>
      </c>
      <c r="GM64" s="2">
        <f t="shared" si="90"/>
        <v>19224.22</v>
      </c>
      <c r="GN64" s="2">
        <f t="shared" si="91"/>
        <v>19224.22</v>
      </c>
      <c r="GO64" s="2">
        <f t="shared" si="92"/>
        <v>0</v>
      </c>
      <c r="GP64" s="2">
        <f t="shared" si="93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4"/>
        <v>0</v>
      </c>
      <c r="GW64" s="2">
        <v>1</v>
      </c>
      <c r="GX64" s="2">
        <f t="shared" si="95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109</v>
      </c>
      <c r="E65" t="s">
        <v>103</v>
      </c>
      <c r="F65" t="s">
        <v>104</v>
      </c>
      <c r="G65" t="s">
        <v>105</v>
      </c>
      <c r="H65" t="s">
        <v>63</v>
      </c>
      <c r="I65">
        <f>I63*J65</f>
        <v>19.440000000000001</v>
      </c>
      <c r="J65">
        <v>100.00000000000001</v>
      </c>
      <c r="O65">
        <f t="shared" si="63"/>
        <v>128033.28</v>
      </c>
      <c r="P65">
        <f t="shared" si="64"/>
        <v>128033.28</v>
      </c>
      <c r="Q65">
        <f t="shared" si="65"/>
        <v>0</v>
      </c>
      <c r="R65">
        <f t="shared" si="66"/>
        <v>0</v>
      </c>
      <c r="S65">
        <f t="shared" si="67"/>
        <v>0</v>
      </c>
      <c r="T65">
        <f t="shared" si="68"/>
        <v>0</v>
      </c>
      <c r="U65">
        <f t="shared" si="69"/>
        <v>0</v>
      </c>
      <c r="V65">
        <f t="shared" si="70"/>
        <v>0</v>
      </c>
      <c r="W65">
        <f t="shared" si="71"/>
        <v>0</v>
      </c>
      <c r="X65">
        <f t="shared" si="72"/>
        <v>0</v>
      </c>
      <c r="Y65">
        <f t="shared" si="73"/>
        <v>0</v>
      </c>
      <c r="AA65">
        <v>16666349</v>
      </c>
      <c r="AB65">
        <f t="shared" si="74"/>
        <v>988.9</v>
      </c>
      <c r="AC65">
        <f t="shared" si="96"/>
        <v>988.9</v>
      </c>
      <c r="AD65">
        <f>ROUND((((ET65)-(EU65))+AE65),6)</f>
        <v>0</v>
      </c>
      <c r="AE65">
        <f t="shared" si="97"/>
        <v>0</v>
      </c>
      <c r="AF65">
        <f t="shared" si="97"/>
        <v>0</v>
      </c>
      <c r="AG65">
        <f t="shared" si="75"/>
        <v>0</v>
      </c>
      <c r="AH65">
        <f t="shared" si="98"/>
        <v>0</v>
      </c>
      <c r="AI65">
        <f t="shared" si="98"/>
        <v>0</v>
      </c>
      <c r="AJ65">
        <f t="shared" si="76"/>
        <v>0</v>
      </c>
      <c r="AK65">
        <v>988.9</v>
      </c>
      <c r="AL65">
        <v>988.9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81</v>
      </c>
      <c r="AU65">
        <v>72</v>
      </c>
      <c r="AV65">
        <v>1</v>
      </c>
      <c r="AW65">
        <v>1</v>
      </c>
      <c r="AZ65">
        <v>6.66</v>
      </c>
      <c r="BA65">
        <v>1</v>
      </c>
      <c r="BB65">
        <v>1</v>
      </c>
      <c r="BC65">
        <v>6.66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106</v>
      </c>
      <c r="BM65">
        <v>9001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90</v>
      </c>
      <c r="CA65">
        <v>85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77"/>
        <v>128033.28</v>
      </c>
      <c r="CQ65">
        <f t="shared" si="78"/>
        <v>6586.0739999999996</v>
      </c>
      <c r="CR65">
        <f t="shared" si="79"/>
        <v>0</v>
      </c>
      <c r="CS65">
        <f t="shared" si="80"/>
        <v>0</v>
      </c>
      <c r="CT65">
        <f t="shared" si="81"/>
        <v>0</v>
      </c>
      <c r="CU65">
        <f t="shared" si="82"/>
        <v>0</v>
      </c>
      <c r="CV65">
        <f t="shared" si="83"/>
        <v>0</v>
      </c>
      <c r="CW65">
        <f t="shared" si="84"/>
        <v>0</v>
      </c>
      <c r="CX65">
        <f t="shared" si="85"/>
        <v>0</v>
      </c>
      <c r="CY65">
        <f t="shared" si="86"/>
        <v>0</v>
      </c>
      <c r="CZ65">
        <f t="shared" si="87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63</v>
      </c>
      <c r="DW65" t="s">
        <v>63</v>
      </c>
      <c r="DX65">
        <v>1</v>
      </c>
      <c r="EE65">
        <v>16510486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9001</v>
      </c>
      <c r="EL65" t="s">
        <v>32</v>
      </c>
      <c r="EM65" t="s">
        <v>33</v>
      </c>
      <c r="EO65" t="s">
        <v>6</v>
      </c>
      <c r="EQ65">
        <v>0</v>
      </c>
      <c r="ER65">
        <v>988.9</v>
      </c>
      <c r="ES65">
        <v>988.9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8"/>
        <v>0</v>
      </c>
      <c r="FS65">
        <v>0</v>
      </c>
      <c r="FT65" t="s">
        <v>23</v>
      </c>
      <c r="FU65" t="s">
        <v>24</v>
      </c>
      <c r="FX65">
        <v>81</v>
      </c>
      <c r="FY65">
        <v>72.25</v>
      </c>
      <c r="GA65" t="s">
        <v>6</v>
      </c>
      <c r="GD65">
        <v>0</v>
      </c>
      <c r="GF65">
        <v>11017775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9"/>
        <v>0</v>
      </c>
      <c r="GM65">
        <f t="shared" si="90"/>
        <v>128033.28</v>
      </c>
      <c r="GN65">
        <f t="shared" si="91"/>
        <v>128033.28</v>
      </c>
      <c r="GO65">
        <f t="shared" si="92"/>
        <v>0</v>
      </c>
      <c r="GP65">
        <f t="shared" si="93"/>
        <v>0</v>
      </c>
      <c r="GR65">
        <v>0</v>
      </c>
      <c r="GS65">
        <v>3</v>
      </c>
      <c r="GT65">
        <v>0</v>
      </c>
      <c r="GU65" t="s">
        <v>6</v>
      </c>
      <c r="GV65">
        <f t="shared" si="94"/>
        <v>0</v>
      </c>
      <c r="GW65">
        <v>1</v>
      </c>
      <c r="GX65">
        <f t="shared" si="95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ROW(SmtRes!A111)</f>
        <v>111</v>
      </c>
      <c r="D66" s="2">
        <f>ROW(EtalonRes!A119)</f>
        <v>119</v>
      </c>
      <c r="E66" s="2" t="s">
        <v>107</v>
      </c>
      <c r="F66" s="2" t="s">
        <v>108</v>
      </c>
      <c r="G66" s="2" t="s">
        <v>109</v>
      </c>
      <c r="H66" s="2" t="s">
        <v>18</v>
      </c>
      <c r="I66" s="2">
        <f>ROUND(208.24/100,9)</f>
        <v>2.0823999999999998</v>
      </c>
      <c r="J66" s="2">
        <v>0</v>
      </c>
      <c r="K66" s="2"/>
      <c r="L66" s="2"/>
      <c r="M66" s="2"/>
      <c r="N66" s="2"/>
      <c r="O66" s="2">
        <f t="shared" si="63"/>
        <v>370.67</v>
      </c>
      <c r="P66" s="2">
        <f t="shared" si="64"/>
        <v>0</v>
      </c>
      <c r="Q66" s="2">
        <f t="shared" si="65"/>
        <v>0</v>
      </c>
      <c r="R66" s="2">
        <f t="shared" si="66"/>
        <v>0</v>
      </c>
      <c r="S66" s="2">
        <f t="shared" si="67"/>
        <v>370.67</v>
      </c>
      <c r="T66" s="2">
        <f t="shared" si="68"/>
        <v>0</v>
      </c>
      <c r="U66" s="2">
        <f t="shared" si="69"/>
        <v>47.520367999999998</v>
      </c>
      <c r="V66" s="2">
        <f t="shared" si="70"/>
        <v>0</v>
      </c>
      <c r="W66" s="2">
        <f t="shared" si="71"/>
        <v>0</v>
      </c>
      <c r="X66" s="2">
        <f t="shared" si="72"/>
        <v>366.96</v>
      </c>
      <c r="Y66" s="2">
        <f t="shared" si="73"/>
        <v>222.4</v>
      </c>
      <c r="Z66" s="2"/>
      <c r="AA66" s="2">
        <v>16666348</v>
      </c>
      <c r="AB66" s="2">
        <f t="shared" si="74"/>
        <v>178</v>
      </c>
      <c r="AC66" s="2">
        <f t="shared" si="96"/>
        <v>0</v>
      </c>
      <c r="AD66" s="2">
        <f>ROUND((((ET66)-(EU66))+AE66),6)</f>
        <v>0</v>
      </c>
      <c r="AE66" s="2">
        <f t="shared" si="97"/>
        <v>0</v>
      </c>
      <c r="AF66" s="2">
        <f t="shared" si="97"/>
        <v>178</v>
      </c>
      <c r="AG66" s="2">
        <f t="shared" si="75"/>
        <v>0</v>
      </c>
      <c r="AH66" s="2">
        <f t="shared" si="98"/>
        <v>22.82</v>
      </c>
      <c r="AI66" s="2">
        <f t="shared" si="98"/>
        <v>0</v>
      </c>
      <c r="AJ66" s="2">
        <f t="shared" si="76"/>
        <v>0</v>
      </c>
      <c r="AK66" s="2">
        <v>178</v>
      </c>
      <c r="AL66" s="2">
        <v>0</v>
      </c>
      <c r="AM66" s="2">
        <v>0</v>
      </c>
      <c r="AN66" s="2">
        <v>0</v>
      </c>
      <c r="AO66" s="2">
        <v>178</v>
      </c>
      <c r="AP66" s="2">
        <v>0</v>
      </c>
      <c r="AQ66" s="2">
        <v>22.82</v>
      </c>
      <c r="AR66" s="2">
        <v>0</v>
      </c>
      <c r="AS66" s="2">
        <v>0</v>
      </c>
      <c r="AT66" s="2">
        <v>99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110</v>
      </c>
      <c r="BK66" s="2"/>
      <c r="BL66" s="2"/>
      <c r="BM66" s="2">
        <v>46001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110</v>
      </c>
      <c r="CA66" s="2">
        <v>70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7"/>
        <v>370.67</v>
      </c>
      <c r="CQ66" s="2">
        <f t="shared" si="78"/>
        <v>0</v>
      </c>
      <c r="CR66" s="2">
        <f t="shared" si="79"/>
        <v>0</v>
      </c>
      <c r="CS66" s="2">
        <f t="shared" si="80"/>
        <v>0</v>
      </c>
      <c r="CT66" s="2">
        <f t="shared" si="81"/>
        <v>178</v>
      </c>
      <c r="CU66" s="2">
        <f t="shared" si="82"/>
        <v>0</v>
      </c>
      <c r="CV66" s="2">
        <f t="shared" si="83"/>
        <v>22.82</v>
      </c>
      <c r="CW66" s="2">
        <f t="shared" si="84"/>
        <v>0</v>
      </c>
      <c r="CX66" s="2">
        <f t="shared" si="85"/>
        <v>0</v>
      </c>
      <c r="CY66" s="2">
        <f t="shared" si="86"/>
        <v>366.9633</v>
      </c>
      <c r="CZ66" s="2">
        <f t="shared" si="87"/>
        <v>222.40200000000002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18</v>
      </c>
      <c r="DW66" s="2" t="s">
        <v>18</v>
      </c>
      <c r="DX66" s="2">
        <v>100</v>
      </c>
      <c r="DY66" s="2"/>
      <c r="DZ66" s="2"/>
      <c r="EA66" s="2"/>
      <c r="EB66" s="2"/>
      <c r="EC66" s="2"/>
      <c r="ED66" s="2"/>
      <c r="EE66" s="2">
        <v>16510555</v>
      </c>
      <c r="EF66" s="2">
        <v>2</v>
      </c>
      <c r="EG66" s="2" t="s">
        <v>20</v>
      </c>
      <c r="EH66" s="2">
        <v>0</v>
      </c>
      <c r="EI66" s="2" t="s">
        <v>6</v>
      </c>
      <c r="EJ66" s="2">
        <v>1</v>
      </c>
      <c r="EK66" s="2">
        <v>46001</v>
      </c>
      <c r="EL66" s="2" t="s">
        <v>21</v>
      </c>
      <c r="EM66" s="2" t="s">
        <v>22</v>
      </c>
      <c r="EN66" s="2"/>
      <c r="EO66" s="2" t="s">
        <v>6</v>
      </c>
      <c r="EP66" s="2"/>
      <c r="EQ66" s="2">
        <v>0</v>
      </c>
      <c r="ER66" s="2">
        <v>178</v>
      </c>
      <c r="ES66" s="2">
        <v>0</v>
      </c>
      <c r="ET66" s="2">
        <v>0</v>
      </c>
      <c r="EU66" s="2">
        <v>0</v>
      </c>
      <c r="EV66" s="2">
        <v>178</v>
      </c>
      <c r="EW66" s="2">
        <v>22.82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8"/>
        <v>0</v>
      </c>
      <c r="FS66" s="2">
        <v>0</v>
      </c>
      <c r="FT66" s="2" t="s">
        <v>23</v>
      </c>
      <c r="FU66" s="2" t="s">
        <v>24</v>
      </c>
      <c r="FV66" s="2"/>
      <c r="FW66" s="2"/>
      <c r="FX66" s="2">
        <v>99</v>
      </c>
      <c r="FY66" s="2">
        <v>59.5</v>
      </c>
      <c r="FZ66" s="2"/>
      <c r="GA66" s="2" t="s">
        <v>6</v>
      </c>
      <c r="GB66" s="2"/>
      <c r="GC66" s="2"/>
      <c r="GD66" s="2">
        <v>0</v>
      </c>
      <c r="GE66" s="2"/>
      <c r="GF66" s="2">
        <v>-1308403677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9"/>
        <v>0</v>
      </c>
      <c r="GM66" s="2">
        <f t="shared" si="90"/>
        <v>960.03</v>
      </c>
      <c r="GN66" s="2">
        <f t="shared" si="91"/>
        <v>960.03</v>
      </c>
      <c r="GO66" s="2">
        <f t="shared" si="92"/>
        <v>0</v>
      </c>
      <c r="GP66" s="2">
        <f t="shared" si="93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4"/>
        <v>0</v>
      </c>
      <c r="GW66" s="2">
        <v>1</v>
      </c>
      <c r="GX66" s="2">
        <f t="shared" si="95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ROW(SmtRes!A112)</f>
        <v>112</v>
      </c>
      <c r="D67">
        <f>ROW(EtalonRes!A120)</f>
        <v>120</v>
      </c>
      <c r="E67" t="s">
        <v>107</v>
      </c>
      <c r="F67" t="s">
        <v>108</v>
      </c>
      <c r="G67" t="s">
        <v>109</v>
      </c>
      <c r="H67" t="s">
        <v>18</v>
      </c>
      <c r="I67">
        <f>ROUND(208.24/100,9)</f>
        <v>2.0823999999999998</v>
      </c>
      <c r="J67">
        <v>0</v>
      </c>
      <c r="O67">
        <f t="shared" si="63"/>
        <v>2468.64</v>
      </c>
      <c r="P67">
        <f t="shared" si="64"/>
        <v>0</v>
      </c>
      <c r="Q67">
        <f t="shared" si="65"/>
        <v>0</v>
      </c>
      <c r="R67">
        <f t="shared" si="66"/>
        <v>0</v>
      </c>
      <c r="S67">
        <f t="shared" si="67"/>
        <v>2468.64</v>
      </c>
      <c r="T67">
        <f t="shared" si="68"/>
        <v>0</v>
      </c>
      <c r="U67">
        <f t="shared" si="69"/>
        <v>47.520367999999998</v>
      </c>
      <c r="V67">
        <f t="shared" si="70"/>
        <v>0</v>
      </c>
      <c r="W67">
        <f t="shared" si="71"/>
        <v>0</v>
      </c>
      <c r="X67">
        <f t="shared" si="72"/>
        <v>2443.9499999999998</v>
      </c>
      <c r="Y67">
        <f t="shared" si="73"/>
        <v>1481.18</v>
      </c>
      <c r="AA67">
        <v>16666349</v>
      </c>
      <c r="AB67">
        <f t="shared" si="74"/>
        <v>178</v>
      </c>
      <c r="AC67">
        <f t="shared" si="96"/>
        <v>0</v>
      </c>
      <c r="AD67">
        <f>ROUND((((ET67)-(EU67))+AE67),6)</f>
        <v>0</v>
      </c>
      <c r="AE67">
        <f t="shared" si="97"/>
        <v>0</v>
      </c>
      <c r="AF67">
        <f t="shared" si="97"/>
        <v>178</v>
      </c>
      <c r="AG67">
        <f t="shared" si="75"/>
        <v>0</v>
      </c>
      <c r="AH67">
        <f t="shared" si="98"/>
        <v>22.82</v>
      </c>
      <c r="AI67">
        <f t="shared" si="98"/>
        <v>0</v>
      </c>
      <c r="AJ67">
        <f t="shared" si="76"/>
        <v>0</v>
      </c>
      <c r="AK67">
        <v>178</v>
      </c>
      <c r="AL67">
        <v>0</v>
      </c>
      <c r="AM67">
        <v>0</v>
      </c>
      <c r="AN67">
        <v>0</v>
      </c>
      <c r="AO67">
        <v>178</v>
      </c>
      <c r="AP67">
        <v>0</v>
      </c>
      <c r="AQ67">
        <v>22.82</v>
      </c>
      <c r="AR67">
        <v>0</v>
      </c>
      <c r="AS67">
        <v>0</v>
      </c>
      <c r="AT67">
        <v>99</v>
      </c>
      <c r="AU67">
        <v>60</v>
      </c>
      <c r="AV67">
        <v>1</v>
      </c>
      <c r="AW67">
        <v>1</v>
      </c>
      <c r="AZ67">
        <v>6.66</v>
      </c>
      <c r="BA67">
        <v>6.66</v>
      </c>
      <c r="BB67">
        <v>6.66</v>
      </c>
      <c r="BC67">
        <v>6.66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110</v>
      </c>
      <c r="BM67">
        <v>46001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6.66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110</v>
      </c>
      <c r="CA67">
        <v>70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7"/>
        <v>2468.64</v>
      </c>
      <c r="CQ67">
        <f t="shared" si="78"/>
        <v>0</v>
      </c>
      <c r="CR67">
        <f t="shared" si="79"/>
        <v>0</v>
      </c>
      <c r="CS67">
        <f t="shared" si="80"/>
        <v>0</v>
      </c>
      <c r="CT67">
        <f t="shared" si="81"/>
        <v>1185.48</v>
      </c>
      <c r="CU67">
        <f t="shared" si="82"/>
        <v>0</v>
      </c>
      <c r="CV67">
        <f t="shared" si="83"/>
        <v>22.82</v>
      </c>
      <c r="CW67">
        <f t="shared" si="84"/>
        <v>0</v>
      </c>
      <c r="CX67">
        <f t="shared" si="85"/>
        <v>0</v>
      </c>
      <c r="CY67">
        <f t="shared" si="86"/>
        <v>2443.9535999999998</v>
      </c>
      <c r="CZ67">
        <f t="shared" si="87"/>
        <v>1481.184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18</v>
      </c>
      <c r="DW67" t="s">
        <v>18</v>
      </c>
      <c r="DX67">
        <v>100</v>
      </c>
      <c r="EE67">
        <v>16510555</v>
      </c>
      <c r="EF67">
        <v>2</v>
      </c>
      <c r="EG67" t="s">
        <v>20</v>
      </c>
      <c r="EH67">
        <v>0</v>
      </c>
      <c r="EI67" t="s">
        <v>6</v>
      </c>
      <c r="EJ67">
        <v>1</v>
      </c>
      <c r="EK67">
        <v>46001</v>
      </c>
      <c r="EL67" t="s">
        <v>21</v>
      </c>
      <c r="EM67" t="s">
        <v>22</v>
      </c>
      <c r="EO67" t="s">
        <v>6</v>
      </c>
      <c r="EQ67">
        <v>0</v>
      </c>
      <c r="ER67">
        <v>178</v>
      </c>
      <c r="ES67">
        <v>0</v>
      </c>
      <c r="ET67">
        <v>0</v>
      </c>
      <c r="EU67">
        <v>0</v>
      </c>
      <c r="EV67">
        <v>178</v>
      </c>
      <c r="EW67">
        <v>22.82</v>
      </c>
      <c r="EX67">
        <v>0</v>
      </c>
      <c r="EY67">
        <v>0</v>
      </c>
      <c r="FQ67">
        <v>0</v>
      </c>
      <c r="FR67">
        <f t="shared" si="88"/>
        <v>0</v>
      </c>
      <c r="FS67">
        <v>0</v>
      </c>
      <c r="FT67" t="s">
        <v>23</v>
      </c>
      <c r="FU67" t="s">
        <v>24</v>
      </c>
      <c r="FX67">
        <v>99</v>
      </c>
      <c r="FY67">
        <v>59.5</v>
      </c>
      <c r="GA67" t="s">
        <v>6</v>
      </c>
      <c r="GD67">
        <v>0</v>
      </c>
      <c r="GF67">
        <v>-1308403677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9"/>
        <v>0</v>
      </c>
      <c r="GM67">
        <f t="shared" si="90"/>
        <v>6393.77</v>
      </c>
      <c r="GN67">
        <f t="shared" si="91"/>
        <v>6393.77</v>
      </c>
      <c r="GO67">
        <f t="shared" si="92"/>
        <v>0</v>
      </c>
      <c r="GP67">
        <f t="shared" si="93"/>
        <v>0</v>
      </c>
      <c r="GR67">
        <v>0</v>
      </c>
      <c r="GS67">
        <v>3</v>
      </c>
      <c r="GT67">
        <v>0</v>
      </c>
      <c r="GU67" t="s">
        <v>6</v>
      </c>
      <c r="GV67">
        <f t="shared" si="94"/>
        <v>0</v>
      </c>
      <c r="GW67">
        <v>1</v>
      </c>
      <c r="GX67">
        <f t="shared" si="95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ROW(SmtRes!A119)</f>
        <v>119</v>
      </c>
      <c r="D68" s="2">
        <f>ROW(EtalonRes!A126)</f>
        <v>126</v>
      </c>
      <c r="E68" s="2" t="s">
        <v>111</v>
      </c>
      <c r="F68" s="2" t="s">
        <v>112</v>
      </c>
      <c r="G68" s="2" t="s">
        <v>113</v>
      </c>
      <c r="H68" s="2" t="s">
        <v>18</v>
      </c>
      <c r="I68" s="2">
        <f>ROUND(208.24/100,9)</f>
        <v>2.0823999999999998</v>
      </c>
      <c r="J68" s="2">
        <v>0</v>
      </c>
      <c r="K68" s="2"/>
      <c r="L68" s="2"/>
      <c r="M68" s="2"/>
      <c r="N68" s="2"/>
      <c r="O68" s="2">
        <f t="shared" si="63"/>
        <v>153.78</v>
      </c>
      <c r="P68" s="2">
        <f t="shared" si="64"/>
        <v>0.37</v>
      </c>
      <c r="Q68" s="2">
        <f t="shared" si="65"/>
        <v>2.52</v>
      </c>
      <c r="R68" s="2">
        <f t="shared" si="66"/>
        <v>0.68</v>
      </c>
      <c r="S68" s="2">
        <f t="shared" si="67"/>
        <v>150.88999999999999</v>
      </c>
      <c r="T68" s="2">
        <f t="shared" si="68"/>
        <v>0</v>
      </c>
      <c r="U68" s="2">
        <f t="shared" si="69"/>
        <v>15.685677999999996</v>
      </c>
      <c r="V68" s="2">
        <f t="shared" si="70"/>
        <v>5.2059999999999995E-2</v>
      </c>
      <c r="W68" s="2">
        <f t="shared" si="71"/>
        <v>0</v>
      </c>
      <c r="X68" s="2">
        <f t="shared" si="72"/>
        <v>143.99</v>
      </c>
      <c r="Y68" s="2">
        <f t="shared" si="73"/>
        <v>71.239999999999995</v>
      </c>
      <c r="Z68" s="2"/>
      <c r="AA68" s="2">
        <v>16666348</v>
      </c>
      <c r="AB68" s="2">
        <f t="shared" si="74"/>
        <v>73.853999999999999</v>
      </c>
      <c r="AC68" s="2">
        <f t="shared" si="96"/>
        <v>0.18</v>
      </c>
      <c r="AD68" s="2">
        <f>ROUND(((((ET68*1.25))-((EU68*1.25)))+AE68),6)</f>
        <v>1.2124999999999999</v>
      </c>
      <c r="AE68" s="2">
        <f>ROUND(((EU68*1.25)),6)</f>
        <v>0.32500000000000001</v>
      </c>
      <c r="AF68" s="2">
        <f>ROUND(((EV68*1.15)),6)</f>
        <v>72.461500000000001</v>
      </c>
      <c r="AG68" s="2">
        <f t="shared" si="75"/>
        <v>0</v>
      </c>
      <c r="AH68" s="2">
        <f>((EW68*1.15))</f>
        <v>7.5324999999999989</v>
      </c>
      <c r="AI68" s="2">
        <f>((EX68*1.25))</f>
        <v>2.5000000000000001E-2</v>
      </c>
      <c r="AJ68" s="2">
        <f t="shared" si="76"/>
        <v>0</v>
      </c>
      <c r="AK68" s="2">
        <v>64.16</v>
      </c>
      <c r="AL68" s="2">
        <v>0.18</v>
      </c>
      <c r="AM68" s="2">
        <v>0.97</v>
      </c>
      <c r="AN68" s="2">
        <v>0.26</v>
      </c>
      <c r="AO68" s="2">
        <v>63.01</v>
      </c>
      <c r="AP68" s="2">
        <v>0</v>
      </c>
      <c r="AQ68" s="2">
        <v>6.55</v>
      </c>
      <c r="AR68" s="2">
        <v>0.02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114</v>
      </c>
      <c r="BK68" s="2"/>
      <c r="BL68" s="2"/>
      <c r="BM68" s="2">
        <v>15001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1157</v>
      </c>
      <c r="CO68" s="2">
        <v>0</v>
      </c>
      <c r="CP68" s="2">
        <f t="shared" si="77"/>
        <v>153.77999999999997</v>
      </c>
      <c r="CQ68" s="2">
        <f t="shared" si="78"/>
        <v>0.18</v>
      </c>
      <c r="CR68" s="2">
        <f t="shared" si="79"/>
        <v>1.2124999999999999</v>
      </c>
      <c r="CS68" s="2">
        <f t="shared" si="80"/>
        <v>0.32500000000000001</v>
      </c>
      <c r="CT68" s="2">
        <f t="shared" si="81"/>
        <v>72.461500000000001</v>
      </c>
      <c r="CU68" s="2">
        <f t="shared" si="82"/>
        <v>0</v>
      </c>
      <c r="CV68" s="2">
        <f t="shared" si="83"/>
        <v>7.5324999999999989</v>
      </c>
      <c r="CW68" s="2">
        <f t="shared" si="84"/>
        <v>2.5000000000000001E-2</v>
      </c>
      <c r="CX68" s="2">
        <f t="shared" si="85"/>
        <v>0</v>
      </c>
      <c r="CY68" s="2">
        <f t="shared" si="86"/>
        <v>143.9915</v>
      </c>
      <c r="CZ68" s="2">
        <f t="shared" si="87"/>
        <v>71.237899999999996</v>
      </c>
      <c r="DA68" s="2"/>
      <c r="DB68" s="2"/>
      <c r="DC68" s="2" t="s">
        <v>6</v>
      </c>
      <c r="DD68" s="2" t="s">
        <v>6</v>
      </c>
      <c r="DE68" s="2" t="s">
        <v>55</v>
      </c>
      <c r="DF68" s="2" t="s">
        <v>55</v>
      </c>
      <c r="DG68" s="2" t="s">
        <v>56</v>
      </c>
      <c r="DH68" s="2" t="s">
        <v>6</v>
      </c>
      <c r="DI68" s="2" t="s">
        <v>56</v>
      </c>
      <c r="DJ68" s="2" t="s">
        <v>55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18</v>
      </c>
      <c r="DW68" s="2" t="s">
        <v>18</v>
      </c>
      <c r="DX68" s="2">
        <v>100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20</v>
      </c>
      <c r="EH68" s="2">
        <v>0</v>
      </c>
      <c r="EI68" s="2" t="s">
        <v>6</v>
      </c>
      <c r="EJ68" s="2">
        <v>1</v>
      </c>
      <c r="EK68" s="2">
        <v>15001</v>
      </c>
      <c r="EL68" s="2" t="s">
        <v>115</v>
      </c>
      <c r="EM68" s="2" t="s">
        <v>116</v>
      </c>
      <c r="EN68" s="2"/>
      <c r="EO68" s="2" t="s">
        <v>59</v>
      </c>
      <c r="EP68" s="2"/>
      <c r="EQ68" s="2">
        <v>0</v>
      </c>
      <c r="ER68" s="2">
        <v>64.16</v>
      </c>
      <c r="ES68" s="2">
        <v>0.18</v>
      </c>
      <c r="ET68" s="2">
        <v>0.97</v>
      </c>
      <c r="EU68" s="2">
        <v>0.26</v>
      </c>
      <c r="EV68" s="2">
        <v>63.01</v>
      </c>
      <c r="EW68" s="2">
        <v>6.55</v>
      </c>
      <c r="EX68" s="2">
        <v>0.02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8"/>
        <v>0</v>
      </c>
      <c r="FS68" s="2">
        <v>0</v>
      </c>
      <c r="FT68" s="2" t="s">
        <v>23</v>
      </c>
      <c r="FU68" s="2" t="s">
        <v>24</v>
      </c>
      <c r="FV68" s="2"/>
      <c r="FW68" s="2"/>
      <c r="FX68" s="2">
        <v>94.5</v>
      </c>
      <c r="FY68" s="2">
        <v>46.75</v>
      </c>
      <c r="FZ68" s="2"/>
      <c r="GA68" s="2" t="s">
        <v>6</v>
      </c>
      <c r="GB68" s="2"/>
      <c r="GC68" s="2"/>
      <c r="GD68" s="2">
        <v>0</v>
      </c>
      <c r="GE68" s="2"/>
      <c r="GF68" s="2">
        <v>-2014629731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9"/>
        <v>0</v>
      </c>
      <c r="GM68" s="2">
        <f t="shared" si="90"/>
        <v>369.01</v>
      </c>
      <c r="GN68" s="2">
        <f t="shared" si="91"/>
        <v>369.01</v>
      </c>
      <c r="GO68" s="2">
        <f t="shared" si="92"/>
        <v>0</v>
      </c>
      <c r="GP68" s="2">
        <f t="shared" si="93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4"/>
        <v>0</v>
      </c>
      <c r="GW68" s="2">
        <v>1</v>
      </c>
      <c r="GX68" s="2">
        <f t="shared" si="95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ROW(SmtRes!A126)</f>
        <v>126</v>
      </c>
      <c r="D69">
        <f>ROW(EtalonRes!A132)</f>
        <v>132</v>
      </c>
      <c r="E69" t="s">
        <v>111</v>
      </c>
      <c r="F69" t="s">
        <v>112</v>
      </c>
      <c r="G69" t="s">
        <v>113</v>
      </c>
      <c r="H69" t="s">
        <v>18</v>
      </c>
      <c r="I69">
        <f>ROUND(208.24/100,9)</f>
        <v>2.0823999999999998</v>
      </c>
      <c r="J69">
        <v>0</v>
      </c>
      <c r="O69">
        <f t="shared" si="63"/>
        <v>1024.27</v>
      </c>
      <c r="P69">
        <f t="shared" si="64"/>
        <v>2.5</v>
      </c>
      <c r="Q69">
        <f t="shared" si="65"/>
        <v>16.82</v>
      </c>
      <c r="R69">
        <f t="shared" si="66"/>
        <v>4.51</v>
      </c>
      <c r="S69">
        <f t="shared" si="67"/>
        <v>1004.95</v>
      </c>
      <c r="T69">
        <f t="shared" si="68"/>
        <v>0</v>
      </c>
      <c r="U69">
        <f t="shared" si="69"/>
        <v>15.685677999999996</v>
      </c>
      <c r="V69">
        <f t="shared" si="70"/>
        <v>5.2059999999999995E-2</v>
      </c>
      <c r="W69">
        <f t="shared" si="71"/>
        <v>0</v>
      </c>
      <c r="X69">
        <f t="shared" si="72"/>
        <v>958.99</v>
      </c>
      <c r="Y69">
        <f t="shared" si="73"/>
        <v>474.45</v>
      </c>
      <c r="AA69">
        <v>16666349</v>
      </c>
      <c r="AB69">
        <f t="shared" si="74"/>
        <v>73.853999999999999</v>
      </c>
      <c r="AC69">
        <f t="shared" si="96"/>
        <v>0.18</v>
      </c>
      <c r="AD69">
        <f>ROUND(((((ET69*1.25))-((EU69*1.25)))+AE69),6)</f>
        <v>1.2124999999999999</v>
      </c>
      <c r="AE69">
        <f>ROUND(((EU69*1.25)),6)</f>
        <v>0.32500000000000001</v>
      </c>
      <c r="AF69">
        <f>ROUND(((EV69*1.15)),6)</f>
        <v>72.461500000000001</v>
      </c>
      <c r="AG69">
        <f t="shared" si="75"/>
        <v>0</v>
      </c>
      <c r="AH69">
        <f>((EW69*1.15))</f>
        <v>7.5324999999999989</v>
      </c>
      <c r="AI69">
        <f>((EX69*1.25))</f>
        <v>2.5000000000000001E-2</v>
      </c>
      <c r="AJ69">
        <f t="shared" si="76"/>
        <v>0</v>
      </c>
      <c r="AK69">
        <v>64.16</v>
      </c>
      <c r="AL69">
        <v>0.18</v>
      </c>
      <c r="AM69">
        <v>0.97</v>
      </c>
      <c r="AN69">
        <v>0.26</v>
      </c>
      <c r="AO69">
        <v>63.01</v>
      </c>
      <c r="AP69">
        <v>0</v>
      </c>
      <c r="AQ69">
        <v>6.55</v>
      </c>
      <c r="AR69">
        <v>0.02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6.66</v>
      </c>
      <c r="BA69">
        <v>6.66</v>
      </c>
      <c r="BB69">
        <v>6.66</v>
      </c>
      <c r="BC69">
        <v>6.66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114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6.66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1157</v>
      </c>
      <c r="CO69">
        <v>0</v>
      </c>
      <c r="CP69">
        <f t="shared" si="77"/>
        <v>1024.27</v>
      </c>
      <c r="CQ69">
        <f t="shared" si="78"/>
        <v>1.1988000000000001</v>
      </c>
      <c r="CR69">
        <f t="shared" si="79"/>
        <v>8.0752499999999987</v>
      </c>
      <c r="CS69">
        <f t="shared" si="80"/>
        <v>2.1645000000000003</v>
      </c>
      <c r="CT69">
        <f t="shared" si="81"/>
        <v>482.59359000000001</v>
      </c>
      <c r="CU69">
        <f t="shared" si="82"/>
        <v>0</v>
      </c>
      <c r="CV69">
        <f t="shared" si="83"/>
        <v>7.5324999999999989</v>
      </c>
      <c r="CW69">
        <f t="shared" si="84"/>
        <v>2.5000000000000001E-2</v>
      </c>
      <c r="CX69">
        <f t="shared" si="85"/>
        <v>0</v>
      </c>
      <c r="CY69">
        <f t="shared" si="86"/>
        <v>958.98699999999997</v>
      </c>
      <c r="CZ69">
        <f t="shared" si="87"/>
        <v>474.44620000000003</v>
      </c>
      <c r="DC69" t="s">
        <v>6</v>
      </c>
      <c r="DD69" t="s">
        <v>6</v>
      </c>
      <c r="DE69" t="s">
        <v>55</v>
      </c>
      <c r="DF69" t="s">
        <v>55</v>
      </c>
      <c r="DG69" t="s">
        <v>56</v>
      </c>
      <c r="DH69" t="s">
        <v>6</v>
      </c>
      <c r="DI69" t="s">
        <v>56</v>
      </c>
      <c r="DJ69" t="s">
        <v>55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18</v>
      </c>
      <c r="DW69" t="s">
        <v>18</v>
      </c>
      <c r="DX69">
        <v>100</v>
      </c>
      <c r="EE69">
        <v>16510513</v>
      </c>
      <c r="EF69">
        <v>2</v>
      </c>
      <c r="EG69" t="s">
        <v>20</v>
      </c>
      <c r="EH69">
        <v>0</v>
      </c>
      <c r="EI69" t="s">
        <v>6</v>
      </c>
      <c r="EJ69">
        <v>1</v>
      </c>
      <c r="EK69">
        <v>15001</v>
      </c>
      <c r="EL69" t="s">
        <v>115</v>
      </c>
      <c r="EM69" t="s">
        <v>116</v>
      </c>
      <c r="EO69" t="s">
        <v>59</v>
      </c>
      <c r="EQ69">
        <v>0</v>
      </c>
      <c r="ER69">
        <v>64.16</v>
      </c>
      <c r="ES69">
        <v>0.18</v>
      </c>
      <c r="ET69">
        <v>0.97</v>
      </c>
      <c r="EU69">
        <v>0.26</v>
      </c>
      <c r="EV69">
        <v>63.01</v>
      </c>
      <c r="EW69">
        <v>6.55</v>
      </c>
      <c r="EX69">
        <v>0.02</v>
      </c>
      <c r="EY69">
        <v>0</v>
      </c>
      <c r="FQ69">
        <v>0</v>
      </c>
      <c r="FR69">
        <f t="shared" si="88"/>
        <v>0</v>
      </c>
      <c r="FS69">
        <v>0</v>
      </c>
      <c r="FT69" t="s">
        <v>23</v>
      </c>
      <c r="FU69" t="s">
        <v>24</v>
      </c>
      <c r="FX69">
        <v>94.5</v>
      </c>
      <c r="FY69">
        <v>46.75</v>
      </c>
      <c r="GA69" t="s">
        <v>6</v>
      </c>
      <c r="GD69">
        <v>0</v>
      </c>
      <c r="GF69">
        <v>-2014629731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9"/>
        <v>0</v>
      </c>
      <c r="GM69">
        <f t="shared" si="90"/>
        <v>2457.71</v>
      </c>
      <c r="GN69">
        <f t="shared" si="91"/>
        <v>2457.71</v>
      </c>
      <c r="GO69">
        <f t="shared" si="92"/>
        <v>0</v>
      </c>
      <c r="GP69">
        <f t="shared" si="93"/>
        <v>0</v>
      </c>
      <c r="GR69">
        <v>0</v>
      </c>
      <c r="GS69">
        <v>3</v>
      </c>
      <c r="GT69">
        <v>0</v>
      </c>
      <c r="GU69" t="s">
        <v>6</v>
      </c>
      <c r="GV69">
        <f t="shared" si="94"/>
        <v>0</v>
      </c>
      <c r="GW69">
        <v>1</v>
      </c>
      <c r="GX69">
        <f t="shared" si="95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119</v>
      </c>
      <c r="D70" s="2"/>
      <c r="E70" s="2" t="s">
        <v>117</v>
      </c>
      <c r="F70" s="2" t="s">
        <v>118</v>
      </c>
      <c r="G70" s="2" t="s">
        <v>119</v>
      </c>
      <c r="H70" s="2" t="s">
        <v>120</v>
      </c>
      <c r="I70" s="2">
        <f>I68*J70</f>
        <v>2.7071000000000001E-2</v>
      </c>
      <c r="J70" s="2">
        <v>1.2999903956972725E-2</v>
      </c>
      <c r="K70" s="2"/>
      <c r="L70" s="2"/>
      <c r="M70" s="2"/>
      <c r="N70" s="2"/>
      <c r="O70" s="2">
        <f t="shared" si="63"/>
        <v>0</v>
      </c>
      <c r="P70" s="2">
        <f t="shared" si="64"/>
        <v>0</v>
      </c>
      <c r="Q70" s="2">
        <f t="shared" si="65"/>
        <v>0</v>
      </c>
      <c r="R70" s="2">
        <f t="shared" si="66"/>
        <v>0</v>
      </c>
      <c r="S70" s="2">
        <f t="shared" si="67"/>
        <v>0</v>
      </c>
      <c r="T70" s="2">
        <f t="shared" si="68"/>
        <v>0</v>
      </c>
      <c r="U70" s="2">
        <f t="shared" si="69"/>
        <v>0</v>
      </c>
      <c r="V70" s="2">
        <f t="shared" si="70"/>
        <v>0</v>
      </c>
      <c r="W70" s="2">
        <f t="shared" si="71"/>
        <v>0</v>
      </c>
      <c r="X70" s="2">
        <f t="shared" si="72"/>
        <v>0</v>
      </c>
      <c r="Y70" s="2">
        <f t="shared" si="73"/>
        <v>0</v>
      </c>
      <c r="Z70" s="2"/>
      <c r="AA70" s="2">
        <v>16666348</v>
      </c>
      <c r="AB70" s="2">
        <f t="shared" si="74"/>
        <v>0</v>
      </c>
      <c r="AC70" s="2">
        <f t="shared" si="96"/>
        <v>0</v>
      </c>
      <c r="AD70" s="2">
        <f>ROUND((((ET70)-(EU70))+AE70),6)</f>
        <v>0</v>
      </c>
      <c r="AE70" s="2">
        <f t="shared" ref="AE70:AF73" si="99">ROUND((EU70),6)</f>
        <v>0</v>
      </c>
      <c r="AF70" s="2">
        <f t="shared" si="99"/>
        <v>0</v>
      </c>
      <c r="AG70" s="2">
        <f t="shared" si="75"/>
        <v>0</v>
      </c>
      <c r="AH70" s="2">
        <f t="shared" ref="AH70:AI73" si="100">(EW70)</f>
        <v>0</v>
      </c>
      <c r="AI70" s="2">
        <f t="shared" si="100"/>
        <v>0</v>
      </c>
      <c r="AJ70" s="2">
        <f t="shared" si="76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7"/>
        <v>0</v>
      </c>
      <c r="CQ70" s="2">
        <f t="shared" si="78"/>
        <v>0</v>
      </c>
      <c r="CR70" s="2">
        <f t="shared" si="79"/>
        <v>0</v>
      </c>
      <c r="CS70" s="2">
        <f t="shared" si="80"/>
        <v>0</v>
      </c>
      <c r="CT70" s="2">
        <f t="shared" si="81"/>
        <v>0</v>
      </c>
      <c r="CU70" s="2">
        <f t="shared" si="82"/>
        <v>0</v>
      </c>
      <c r="CV70" s="2">
        <f t="shared" si="83"/>
        <v>0</v>
      </c>
      <c r="CW70" s="2">
        <f t="shared" si="84"/>
        <v>0</v>
      </c>
      <c r="CX70" s="2">
        <f t="shared" si="85"/>
        <v>0</v>
      </c>
      <c r="CY70" s="2">
        <f t="shared" si="86"/>
        <v>0</v>
      </c>
      <c r="CZ70" s="2">
        <f t="shared" si="87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120</v>
      </c>
      <c r="DW70" s="2" t="s">
        <v>120</v>
      </c>
      <c r="DX70" s="2">
        <v>1000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20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115</v>
      </c>
      <c r="EM70" s="2" t="s">
        <v>116</v>
      </c>
      <c r="EN70" s="2"/>
      <c r="EO70" s="2" t="s">
        <v>6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8"/>
        <v>0</v>
      </c>
      <c r="FS70" s="2">
        <v>0</v>
      </c>
      <c r="FT70" s="2" t="s">
        <v>23</v>
      </c>
      <c r="FU70" s="2" t="s">
        <v>24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0</v>
      </c>
      <c r="GE70" s="2"/>
      <c r="GF70" s="2">
        <v>-1212923053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9"/>
        <v>0</v>
      </c>
      <c r="GM70" s="2">
        <f t="shared" si="90"/>
        <v>0</v>
      </c>
      <c r="GN70" s="2">
        <f t="shared" si="91"/>
        <v>0</v>
      </c>
      <c r="GO70" s="2">
        <f t="shared" si="92"/>
        <v>0</v>
      </c>
      <c r="GP70" s="2">
        <f t="shared" si="93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4"/>
        <v>0</v>
      </c>
      <c r="GW70" s="2">
        <v>1</v>
      </c>
      <c r="GX70" s="2">
        <f t="shared" si="95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126</v>
      </c>
      <c r="E71" t="s">
        <v>117</v>
      </c>
      <c r="F71" t="s">
        <v>118</v>
      </c>
      <c r="G71" t="s">
        <v>119</v>
      </c>
      <c r="H71" t="s">
        <v>120</v>
      </c>
      <c r="I71">
        <f>I69*J71</f>
        <v>2.7071000000000001E-2</v>
      </c>
      <c r="J71">
        <v>1.2999903956972725E-2</v>
      </c>
      <c r="O71">
        <f t="shared" si="63"/>
        <v>0</v>
      </c>
      <c r="P71">
        <f t="shared" si="64"/>
        <v>0</v>
      </c>
      <c r="Q71">
        <f t="shared" si="65"/>
        <v>0</v>
      </c>
      <c r="R71">
        <f t="shared" si="66"/>
        <v>0</v>
      </c>
      <c r="S71">
        <f t="shared" si="67"/>
        <v>0</v>
      </c>
      <c r="T71">
        <f t="shared" si="68"/>
        <v>0</v>
      </c>
      <c r="U71">
        <f t="shared" si="69"/>
        <v>0</v>
      </c>
      <c r="V71">
        <f t="shared" si="70"/>
        <v>0</v>
      </c>
      <c r="W71">
        <f t="shared" si="71"/>
        <v>0</v>
      </c>
      <c r="X71">
        <f t="shared" si="72"/>
        <v>0</v>
      </c>
      <c r="Y71">
        <f t="shared" si="73"/>
        <v>0</v>
      </c>
      <c r="AA71">
        <v>16666349</v>
      </c>
      <c r="AB71">
        <f t="shared" si="74"/>
        <v>0</v>
      </c>
      <c r="AC71">
        <f t="shared" si="96"/>
        <v>0</v>
      </c>
      <c r="AD71">
        <f>ROUND((((ET71)-(EU71))+AE71),6)</f>
        <v>0</v>
      </c>
      <c r="AE71">
        <f t="shared" si="99"/>
        <v>0</v>
      </c>
      <c r="AF71">
        <f t="shared" si="99"/>
        <v>0</v>
      </c>
      <c r="AG71">
        <f t="shared" si="75"/>
        <v>0</v>
      </c>
      <c r="AH71">
        <f t="shared" si="100"/>
        <v>0</v>
      </c>
      <c r="AI71">
        <f t="shared" si="100"/>
        <v>0</v>
      </c>
      <c r="AJ71">
        <f t="shared" si="76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6.66</v>
      </c>
      <c r="BA71">
        <v>1</v>
      </c>
      <c r="BB71">
        <v>1</v>
      </c>
      <c r="BC71">
        <v>6.66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7"/>
        <v>0</v>
      </c>
      <c r="CQ71">
        <f t="shared" si="78"/>
        <v>0</v>
      </c>
      <c r="CR71">
        <f t="shared" si="79"/>
        <v>0</v>
      </c>
      <c r="CS71">
        <f t="shared" si="80"/>
        <v>0</v>
      </c>
      <c r="CT71">
        <f t="shared" si="81"/>
        <v>0</v>
      </c>
      <c r="CU71">
        <f t="shared" si="82"/>
        <v>0</v>
      </c>
      <c r="CV71">
        <f t="shared" si="83"/>
        <v>0</v>
      </c>
      <c r="CW71">
        <f t="shared" si="84"/>
        <v>0</v>
      </c>
      <c r="CX71">
        <f t="shared" si="85"/>
        <v>0</v>
      </c>
      <c r="CY71">
        <f t="shared" si="86"/>
        <v>0</v>
      </c>
      <c r="CZ71">
        <f t="shared" si="87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120</v>
      </c>
      <c r="DW71" t="s">
        <v>120</v>
      </c>
      <c r="DX71">
        <v>1000</v>
      </c>
      <c r="EE71">
        <v>16510513</v>
      </c>
      <c r="EF71">
        <v>2</v>
      </c>
      <c r="EG71" t="s">
        <v>20</v>
      </c>
      <c r="EH71">
        <v>0</v>
      </c>
      <c r="EI71" t="s">
        <v>6</v>
      </c>
      <c r="EJ71">
        <v>1</v>
      </c>
      <c r="EK71">
        <v>15001</v>
      </c>
      <c r="EL71" t="s">
        <v>115</v>
      </c>
      <c r="EM71" t="s">
        <v>116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8"/>
        <v>0</v>
      </c>
      <c r="FS71">
        <v>0</v>
      </c>
      <c r="FT71" t="s">
        <v>23</v>
      </c>
      <c r="FU71" t="s">
        <v>24</v>
      </c>
      <c r="FX71">
        <v>94.5</v>
      </c>
      <c r="FY71">
        <v>46.75</v>
      </c>
      <c r="GA71" t="s">
        <v>6</v>
      </c>
      <c r="GD71">
        <v>0</v>
      </c>
      <c r="GF71">
        <v>-1212923053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9"/>
        <v>0</v>
      </c>
      <c r="GM71">
        <f t="shared" si="90"/>
        <v>0</v>
      </c>
      <c r="GN71">
        <f t="shared" si="91"/>
        <v>0</v>
      </c>
      <c r="GO71">
        <f t="shared" si="92"/>
        <v>0</v>
      </c>
      <c r="GP71">
        <f t="shared" si="93"/>
        <v>0</v>
      </c>
      <c r="GR71">
        <v>0</v>
      </c>
      <c r="GS71">
        <v>3</v>
      </c>
      <c r="GT71">
        <v>0</v>
      </c>
      <c r="GU71" t="s">
        <v>6</v>
      </c>
      <c r="GV71">
        <f t="shared" si="94"/>
        <v>0</v>
      </c>
      <c r="GW71">
        <v>1</v>
      </c>
      <c r="GX71">
        <f t="shared" si="95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118</v>
      </c>
      <c r="D72" s="2"/>
      <c r="E72" s="2" t="s">
        <v>121</v>
      </c>
      <c r="F72" s="2" t="s">
        <v>122</v>
      </c>
      <c r="G72" s="2" t="s">
        <v>123</v>
      </c>
      <c r="H72" s="2" t="s">
        <v>124</v>
      </c>
      <c r="I72" s="2">
        <f>I68*J72</f>
        <v>27.070999999999998</v>
      </c>
      <c r="J72" s="2">
        <v>12.999903956972725</v>
      </c>
      <c r="K72" s="2"/>
      <c r="L72" s="2"/>
      <c r="M72" s="2"/>
      <c r="N72" s="2"/>
      <c r="O72" s="2">
        <f t="shared" si="63"/>
        <v>408.5</v>
      </c>
      <c r="P72" s="2">
        <f t="shared" si="64"/>
        <v>408.5</v>
      </c>
      <c r="Q72" s="2">
        <f t="shared" si="65"/>
        <v>0</v>
      </c>
      <c r="R72" s="2">
        <f t="shared" si="66"/>
        <v>0</v>
      </c>
      <c r="S72" s="2">
        <f t="shared" si="67"/>
        <v>0</v>
      </c>
      <c r="T72" s="2">
        <f t="shared" si="68"/>
        <v>0</v>
      </c>
      <c r="U72" s="2">
        <f t="shared" si="69"/>
        <v>0</v>
      </c>
      <c r="V72" s="2">
        <f t="shared" si="70"/>
        <v>0</v>
      </c>
      <c r="W72" s="2">
        <f t="shared" si="71"/>
        <v>0</v>
      </c>
      <c r="X72" s="2">
        <f t="shared" si="72"/>
        <v>0</v>
      </c>
      <c r="Y72" s="2">
        <f t="shared" si="73"/>
        <v>0</v>
      </c>
      <c r="Z72" s="2"/>
      <c r="AA72" s="2">
        <v>16666348</v>
      </c>
      <c r="AB72" s="2">
        <f t="shared" si="74"/>
        <v>15.09</v>
      </c>
      <c r="AC72" s="2">
        <f t="shared" si="96"/>
        <v>15.09</v>
      </c>
      <c r="AD72" s="2">
        <f>ROUND((((ET72)-(EU72))+AE72),6)</f>
        <v>0</v>
      </c>
      <c r="AE72" s="2">
        <f t="shared" si="99"/>
        <v>0</v>
      </c>
      <c r="AF72" s="2">
        <f t="shared" si="99"/>
        <v>0</v>
      </c>
      <c r="AG72" s="2">
        <f t="shared" si="75"/>
        <v>0</v>
      </c>
      <c r="AH72" s="2">
        <f t="shared" si="100"/>
        <v>0</v>
      </c>
      <c r="AI72" s="2">
        <f t="shared" si="100"/>
        <v>0</v>
      </c>
      <c r="AJ72" s="2">
        <f t="shared" si="76"/>
        <v>0</v>
      </c>
      <c r="AK72" s="2">
        <v>15.09</v>
      </c>
      <c r="AL72" s="2">
        <v>15.09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125</v>
      </c>
      <c r="BK72" s="2"/>
      <c r="BL72" s="2"/>
      <c r="BM72" s="2">
        <v>15001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7"/>
        <v>408.5</v>
      </c>
      <c r="CQ72" s="2">
        <f t="shared" si="78"/>
        <v>15.09</v>
      </c>
      <c r="CR72" s="2">
        <f t="shared" si="79"/>
        <v>0</v>
      </c>
      <c r="CS72" s="2">
        <f t="shared" si="80"/>
        <v>0</v>
      </c>
      <c r="CT72" s="2">
        <f t="shared" si="81"/>
        <v>0</v>
      </c>
      <c r="CU72" s="2">
        <f t="shared" si="82"/>
        <v>0</v>
      </c>
      <c r="CV72" s="2">
        <f t="shared" si="83"/>
        <v>0</v>
      </c>
      <c r="CW72" s="2">
        <f t="shared" si="84"/>
        <v>0</v>
      </c>
      <c r="CX72" s="2">
        <f t="shared" si="85"/>
        <v>0</v>
      </c>
      <c r="CY72" s="2">
        <f t="shared" si="86"/>
        <v>0</v>
      </c>
      <c r="CZ72" s="2">
        <f t="shared" si="87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124</v>
      </c>
      <c r="DW72" s="2" t="s">
        <v>124</v>
      </c>
      <c r="DX72" s="2">
        <v>1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20</v>
      </c>
      <c r="EH72" s="2">
        <v>0</v>
      </c>
      <c r="EI72" s="2" t="s">
        <v>6</v>
      </c>
      <c r="EJ72" s="2">
        <v>1</v>
      </c>
      <c r="EK72" s="2">
        <v>15001</v>
      </c>
      <c r="EL72" s="2" t="s">
        <v>115</v>
      </c>
      <c r="EM72" s="2" t="s">
        <v>116</v>
      </c>
      <c r="EN72" s="2"/>
      <c r="EO72" s="2" t="s">
        <v>6</v>
      </c>
      <c r="EP72" s="2"/>
      <c r="EQ72" s="2">
        <v>0</v>
      </c>
      <c r="ER72" s="2">
        <v>15.09</v>
      </c>
      <c r="ES72" s="2">
        <v>15.09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8"/>
        <v>0</v>
      </c>
      <c r="FS72" s="2">
        <v>0</v>
      </c>
      <c r="FT72" s="2" t="s">
        <v>23</v>
      </c>
      <c r="FU72" s="2" t="s">
        <v>24</v>
      </c>
      <c r="FV72" s="2"/>
      <c r="FW72" s="2"/>
      <c r="FX72" s="2">
        <v>94.5</v>
      </c>
      <c r="FY72" s="2">
        <v>46.75</v>
      </c>
      <c r="FZ72" s="2"/>
      <c r="GA72" s="2" t="s">
        <v>6</v>
      </c>
      <c r="GB72" s="2"/>
      <c r="GC72" s="2"/>
      <c r="GD72" s="2">
        <v>0</v>
      </c>
      <c r="GE72" s="2"/>
      <c r="GF72" s="2">
        <v>1453462043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9"/>
        <v>0</v>
      </c>
      <c r="GM72" s="2">
        <f t="shared" si="90"/>
        <v>408.5</v>
      </c>
      <c r="GN72" s="2">
        <f t="shared" si="91"/>
        <v>408.5</v>
      </c>
      <c r="GO72" s="2">
        <f t="shared" si="92"/>
        <v>0</v>
      </c>
      <c r="GP72" s="2">
        <f t="shared" si="93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4"/>
        <v>0</v>
      </c>
      <c r="GW72" s="2">
        <v>1</v>
      </c>
      <c r="GX72" s="2">
        <f t="shared" si="95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125</v>
      </c>
      <c r="E73" t="s">
        <v>121</v>
      </c>
      <c r="F73" t="s">
        <v>122</v>
      </c>
      <c r="G73" t="s">
        <v>123</v>
      </c>
      <c r="H73" t="s">
        <v>124</v>
      </c>
      <c r="I73">
        <f>I69*J73</f>
        <v>27.070999999999998</v>
      </c>
      <c r="J73">
        <v>12.999903956972725</v>
      </c>
      <c r="O73">
        <f t="shared" si="63"/>
        <v>2720.62</v>
      </c>
      <c r="P73">
        <f t="shared" si="64"/>
        <v>2720.62</v>
      </c>
      <c r="Q73">
        <f t="shared" si="65"/>
        <v>0</v>
      </c>
      <c r="R73">
        <f t="shared" si="66"/>
        <v>0</v>
      </c>
      <c r="S73">
        <f t="shared" si="67"/>
        <v>0</v>
      </c>
      <c r="T73">
        <f t="shared" si="68"/>
        <v>0</v>
      </c>
      <c r="U73">
        <f t="shared" si="69"/>
        <v>0</v>
      </c>
      <c r="V73">
        <f t="shared" si="70"/>
        <v>0</v>
      </c>
      <c r="W73">
        <f t="shared" si="71"/>
        <v>0</v>
      </c>
      <c r="X73">
        <f t="shared" si="72"/>
        <v>0</v>
      </c>
      <c r="Y73">
        <f t="shared" si="73"/>
        <v>0</v>
      </c>
      <c r="AA73">
        <v>16666349</v>
      </c>
      <c r="AB73">
        <f t="shared" si="74"/>
        <v>15.09</v>
      </c>
      <c r="AC73">
        <f t="shared" si="96"/>
        <v>15.09</v>
      </c>
      <c r="AD73">
        <f>ROUND((((ET73)-(EU73))+AE73),6)</f>
        <v>0</v>
      </c>
      <c r="AE73">
        <f t="shared" si="99"/>
        <v>0</v>
      </c>
      <c r="AF73">
        <f t="shared" si="99"/>
        <v>0</v>
      </c>
      <c r="AG73">
        <f t="shared" si="75"/>
        <v>0</v>
      </c>
      <c r="AH73">
        <f t="shared" si="100"/>
        <v>0</v>
      </c>
      <c r="AI73">
        <f t="shared" si="100"/>
        <v>0</v>
      </c>
      <c r="AJ73">
        <f t="shared" si="76"/>
        <v>0</v>
      </c>
      <c r="AK73">
        <v>15.09</v>
      </c>
      <c r="AL73">
        <v>15.09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6.66</v>
      </c>
      <c r="BA73">
        <v>1</v>
      </c>
      <c r="BB73">
        <v>1</v>
      </c>
      <c r="BC73">
        <v>6.66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125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7"/>
        <v>2720.62</v>
      </c>
      <c r="CQ73">
        <f t="shared" si="78"/>
        <v>100.49939999999999</v>
      </c>
      <c r="CR73">
        <f t="shared" si="79"/>
        <v>0</v>
      </c>
      <c r="CS73">
        <f t="shared" si="80"/>
        <v>0</v>
      </c>
      <c r="CT73">
        <f t="shared" si="81"/>
        <v>0</v>
      </c>
      <c r="CU73">
        <f t="shared" si="82"/>
        <v>0</v>
      </c>
      <c r="CV73">
        <f t="shared" si="83"/>
        <v>0</v>
      </c>
      <c r="CW73">
        <f t="shared" si="84"/>
        <v>0</v>
      </c>
      <c r="CX73">
        <f t="shared" si="85"/>
        <v>0</v>
      </c>
      <c r="CY73">
        <f t="shared" si="86"/>
        <v>0</v>
      </c>
      <c r="CZ73">
        <f t="shared" si="87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124</v>
      </c>
      <c r="DW73" t="s">
        <v>124</v>
      </c>
      <c r="DX73">
        <v>1</v>
      </c>
      <c r="EE73">
        <v>16510513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15001</v>
      </c>
      <c r="EL73" t="s">
        <v>115</v>
      </c>
      <c r="EM73" t="s">
        <v>116</v>
      </c>
      <c r="EO73" t="s">
        <v>6</v>
      </c>
      <c r="EQ73">
        <v>0</v>
      </c>
      <c r="ER73">
        <v>15.09</v>
      </c>
      <c r="ES73">
        <v>15.09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8"/>
        <v>0</v>
      </c>
      <c r="FS73">
        <v>0</v>
      </c>
      <c r="FT73" t="s">
        <v>23</v>
      </c>
      <c r="FU73" t="s">
        <v>24</v>
      </c>
      <c r="FX73">
        <v>94.5</v>
      </c>
      <c r="FY73">
        <v>46.75</v>
      </c>
      <c r="GA73" t="s">
        <v>6</v>
      </c>
      <c r="GD73">
        <v>0</v>
      </c>
      <c r="GF73">
        <v>1453462043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9"/>
        <v>0</v>
      </c>
      <c r="GM73">
        <f t="shared" si="90"/>
        <v>2720.62</v>
      </c>
      <c r="GN73">
        <f t="shared" si="91"/>
        <v>2720.62</v>
      </c>
      <c r="GO73">
        <f t="shared" si="92"/>
        <v>0</v>
      </c>
      <c r="GP73">
        <f t="shared" si="93"/>
        <v>0</v>
      </c>
      <c r="GR73">
        <v>0</v>
      </c>
      <c r="GS73">
        <v>3</v>
      </c>
      <c r="GT73">
        <v>0</v>
      </c>
      <c r="GU73" t="s">
        <v>6</v>
      </c>
      <c r="GV73">
        <f t="shared" si="94"/>
        <v>0</v>
      </c>
      <c r="GW73">
        <v>1</v>
      </c>
      <c r="GX73">
        <f t="shared" si="95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ROW(SmtRes!A134)</f>
        <v>134</v>
      </c>
      <c r="D74" s="2">
        <f>ROW(EtalonRes!A140)</f>
        <v>140</v>
      </c>
      <c r="E74" s="2" t="s">
        <v>126</v>
      </c>
      <c r="F74" s="2" t="s">
        <v>127</v>
      </c>
      <c r="G74" s="2" t="s">
        <v>128</v>
      </c>
      <c r="H74" s="2" t="s">
        <v>18</v>
      </c>
      <c r="I74" s="2">
        <f>ROUND(208.24/100,9)</f>
        <v>2.0823999999999998</v>
      </c>
      <c r="J74" s="2">
        <v>0</v>
      </c>
      <c r="K74" s="2"/>
      <c r="L74" s="2"/>
      <c r="M74" s="2"/>
      <c r="N74" s="2"/>
      <c r="O74" s="2">
        <f t="shared" si="63"/>
        <v>4555.37</v>
      </c>
      <c r="P74" s="2">
        <f t="shared" si="64"/>
        <v>2353.94</v>
      </c>
      <c r="Q74" s="2">
        <f t="shared" si="65"/>
        <v>269.10000000000002</v>
      </c>
      <c r="R74" s="2">
        <f t="shared" si="66"/>
        <v>155.91999999999999</v>
      </c>
      <c r="S74" s="2">
        <f t="shared" si="67"/>
        <v>1932.33</v>
      </c>
      <c r="T74" s="2">
        <f t="shared" si="68"/>
        <v>0</v>
      </c>
      <c r="U74" s="2">
        <f t="shared" si="69"/>
        <v>205.56619839999996</v>
      </c>
      <c r="V74" s="2">
        <f t="shared" si="70"/>
        <v>16.372869999999999</v>
      </c>
      <c r="W74" s="2">
        <f t="shared" si="71"/>
        <v>0</v>
      </c>
      <c r="X74" s="2">
        <f t="shared" si="72"/>
        <v>1983.84</v>
      </c>
      <c r="Y74" s="2">
        <f t="shared" si="73"/>
        <v>981.48</v>
      </c>
      <c r="Z74" s="2"/>
      <c r="AA74" s="2">
        <v>16666348</v>
      </c>
      <c r="AB74" s="2">
        <f t="shared" si="74"/>
        <v>2187.56</v>
      </c>
      <c r="AC74" s="2">
        <f t="shared" si="96"/>
        <v>1130.4000000000001</v>
      </c>
      <c r="AD74" s="2">
        <f>ROUND(((((ET74*1.25))-((EU74*1.25)))+AE74),6)</f>
        <v>129.22499999999999</v>
      </c>
      <c r="AE74" s="2">
        <f>ROUND(((EU74*1.25)),6)</f>
        <v>74.875</v>
      </c>
      <c r="AF74" s="2">
        <f>ROUND(((EV74*1.15)),6)</f>
        <v>927.93499999999995</v>
      </c>
      <c r="AG74" s="2">
        <f t="shared" si="75"/>
        <v>0</v>
      </c>
      <c r="AH74" s="2">
        <f>((EW74*1.15))</f>
        <v>98.715999999999994</v>
      </c>
      <c r="AI74" s="2">
        <f>((EX74*1.25))</f>
        <v>7.8624999999999998</v>
      </c>
      <c r="AJ74" s="2">
        <f t="shared" si="76"/>
        <v>0</v>
      </c>
      <c r="AK74" s="2">
        <v>2040.68</v>
      </c>
      <c r="AL74" s="2">
        <v>1130.4000000000001</v>
      </c>
      <c r="AM74" s="2">
        <v>103.38</v>
      </c>
      <c r="AN74" s="2">
        <v>59.9</v>
      </c>
      <c r="AO74" s="2">
        <v>806.9</v>
      </c>
      <c r="AP74" s="2">
        <v>0</v>
      </c>
      <c r="AQ74" s="2">
        <v>85.84</v>
      </c>
      <c r="AR74" s="2">
        <v>6.29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1</v>
      </c>
      <c r="BJ74" s="2" t="s">
        <v>129</v>
      </c>
      <c r="BK74" s="2"/>
      <c r="BL74" s="2"/>
      <c r="BM74" s="2">
        <v>15001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1157</v>
      </c>
      <c r="CO74" s="2">
        <v>0</v>
      </c>
      <c r="CP74" s="2">
        <f t="shared" si="77"/>
        <v>4555.37</v>
      </c>
      <c r="CQ74" s="2">
        <f t="shared" si="78"/>
        <v>1130.4000000000001</v>
      </c>
      <c r="CR74" s="2">
        <f t="shared" si="79"/>
        <v>129.22499999999999</v>
      </c>
      <c r="CS74" s="2">
        <f t="shared" si="80"/>
        <v>74.875</v>
      </c>
      <c r="CT74" s="2">
        <f t="shared" si="81"/>
        <v>927.93499999999995</v>
      </c>
      <c r="CU74" s="2">
        <f t="shared" si="82"/>
        <v>0</v>
      </c>
      <c r="CV74" s="2">
        <f t="shared" si="83"/>
        <v>98.715999999999994</v>
      </c>
      <c r="CW74" s="2">
        <f t="shared" si="84"/>
        <v>7.8624999999999998</v>
      </c>
      <c r="CX74" s="2">
        <f t="shared" si="85"/>
        <v>0</v>
      </c>
      <c r="CY74" s="2">
        <f t="shared" si="86"/>
        <v>1983.8375000000001</v>
      </c>
      <c r="CZ74" s="2">
        <f t="shared" si="87"/>
        <v>981.47749999999996</v>
      </c>
      <c r="DA74" s="2"/>
      <c r="DB74" s="2"/>
      <c r="DC74" s="2" t="s">
        <v>6</v>
      </c>
      <c r="DD74" s="2" t="s">
        <v>6</v>
      </c>
      <c r="DE74" s="2" t="s">
        <v>55</v>
      </c>
      <c r="DF74" s="2" t="s">
        <v>55</v>
      </c>
      <c r="DG74" s="2" t="s">
        <v>56</v>
      </c>
      <c r="DH74" s="2" t="s">
        <v>6</v>
      </c>
      <c r="DI74" s="2" t="s">
        <v>56</v>
      </c>
      <c r="DJ74" s="2" t="s">
        <v>55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18</v>
      </c>
      <c r="DW74" s="2" t="s">
        <v>18</v>
      </c>
      <c r="DX74" s="2">
        <v>100</v>
      </c>
      <c r="DY74" s="2"/>
      <c r="DZ74" s="2"/>
      <c r="EA74" s="2"/>
      <c r="EB74" s="2"/>
      <c r="EC74" s="2"/>
      <c r="ED74" s="2"/>
      <c r="EE74" s="2">
        <v>16510513</v>
      </c>
      <c r="EF74" s="2">
        <v>2</v>
      </c>
      <c r="EG74" s="2" t="s">
        <v>20</v>
      </c>
      <c r="EH74" s="2">
        <v>0</v>
      </c>
      <c r="EI74" s="2" t="s">
        <v>6</v>
      </c>
      <c r="EJ74" s="2">
        <v>1</v>
      </c>
      <c r="EK74" s="2">
        <v>15001</v>
      </c>
      <c r="EL74" s="2" t="s">
        <v>115</v>
      </c>
      <c r="EM74" s="2" t="s">
        <v>116</v>
      </c>
      <c r="EN74" s="2"/>
      <c r="EO74" s="2" t="s">
        <v>59</v>
      </c>
      <c r="EP74" s="2"/>
      <c r="EQ74" s="2">
        <v>0</v>
      </c>
      <c r="ER74" s="2">
        <v>2040.68</v>
      </c>
      <c r="ES74" s="2">
        <v>1130.4000000000001</v>
      </c>
      <c r="ET74" s="2">
        <v>103.38</v>
      </c>
      <c r="EU74" s="2">
        <v>59.9</v>
      </c>
      <c r="EV74" s="2">
        <v>806.9</v>
      </c>
      <c r="EW74" s="2">
        <v>85.84</v>
      </c>
      <c r="EX74" s="2">
        <v>6.29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8"/>
        <v>0</v>
      </c>
      <c r="FS74" s="2">
        <v>0</v>
      </c>
      <c r="FT74" s="2" t="s">
        <v>23</v>
      </c>
      <c r="FU74" s="2" t="s">
        <v>24</v>
      </c>
      <c r="FV74" s="2"/>
      <c r="FW74" s="2"/>
      <c r="FX74" s="2">
        <v>94.5</v>
      </c>
      <c r="FY74" s="2">
        <v>46.75</v>
      </c>
      <c r="FZ74" s="2"/>
      <c r="GA74" s="2" t="s">
        <v>6</v>
      </c>
      <c r="GB74" s="2"/>
      <c r="GC74" s="2"/>
      <c r="GD74" s="2">
        <v>0</v>
      </c>
      <c r="GE74" s="2"/>
      <c r="GF74" s="2">
        <v>2119154356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9"/>
        <v>0</v>
      </c>
      <c r="GM74" s="2">
        <f t="shared" si="90"/>
        <v>7520.69</v>
      </c>
      <c r="GN74" s="2">
        <f t="shared" si="91"/>
        <v>7520.69</v>
      </c>
      <c r="GO74" s="2">
        <f t="shared" si="92"/>
        <v>0</v>
      </c>
      <c r="GP74" s="2">
        <f t="shared" si="93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4"/>
        <v>0</v>
      </c>
      <c r="GW74" s="2">
        <v>1</v>
      </c>
      <c r="GX74" s="2">
        <f t="shared" si="95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ROW(SmtRes!A142)</f>
        <v>142</v>
      </c>
      <c r="D75">
        <f>ROW(EtalonRes!A148)</f>
        <v>148</v>
      </c>
      <c r="E75" t="s">
        <v>126</v>
      </c>
      <c r="F75" t="s">
        <v>127</v>
      </c>
      <c r="G75" t="s">
        <v>128</v>
      </c>
      <c r="H75" t="s">
        <v>18</v>
      </c>
      <c r="I75">
        <f>ROUND(208.24/100,9)</f>
        <v>2.0823999999999998</v>
      </c>
      <c r="J75">
        <v>0</v>
      </c>
      <c r="O75">
        <f t="shared" si="63"/>
        <v>30338.79</v>
      </c>
      <c r="P75">
        <f t="shared" si="64"/>
        <v>15677.27</v>
      </c>
      <c r="Q75">
        <f t="shared" si="65"/>
        <v>1792.19</v>
      </c>
      <c r="R75">
        <f t="shared" si="66"/>
        <v>1038.43</v>
      </c>
      <c r="S75">
        <f t="shared" si="67"/>
        <v>12869.33</v>
      </c>
      <c r="T75">
        <f t="shared" si="68"/>
        <v>0</v>
      </c>
      <c r="U75">
        <f t="shared" si="69"/>
        <v>205.56619839999996</v>
      </c>
      <c r="V75">
        <f t="shared" si="70"/>
        <v>16.372869999999999</v>
      </c>
      <c r="W75">
        <f t="shared" si="71"/>
        <v>0</v>
      </c>
      <c r="X75">
        <f t="shared" si="72"/>
        <v>13212.37</v>
      </c>
      <c r="Y75">
        <f t="shared" si="73"/>
        <v>6536.65</v>
      </c>
      <c r="AA75">
        <v>16666349</v>
      </c>
      <c r="AB75">
        <f t="shared" si="74"/>
        <v>2187.56</v>
      </c>
      <c r="AC75">
        <f t="shared" si="96"/>
        <v>1130.4000000000001</v>
      </c>
      <c r="AD75">
        <f>ROUND(((((ET75*1.25))-((EU75*1.25)))+AE75),6)</f>
        <v>129.22499999999999</v>
      </c>
      <c r="AE75">
        <f>ROUND(((EU75*1.25)),6)</f>
        <v>74.875</v>
      </c>
      <c r="AF75">
        <f>ROUND(((EV75*1.15)),6)</f>
        <v>927.93499999999995</v>
      </c>
      <c r="AG75">
        <f t="shared" si="75"/>
        <v>0</v>
      </c>
      <c r="AH75">
        <f>((EW75*1.15))</f>
        <v>98.715999999999994</v>
      </c>
      <c r="AI75">
        <f>((EX75*1.25))</f>
        <v>7.8624999999999998</v>
      </c>
      <c r="AJ75">
        <f t="shared" si="76"/>
        <v>0</v>
      </c>
      <c r="AK75">
        <v>2040.68</v>
      </c>
      <c r="AL75">
        <v>1130.4000000000001</v>
      </c>
      <c r="AM75">
        <v>103.38</v>
      </c>
      <c r="AN75">
        <v>59.9</v>
      </c>
      <c r="AO75">
        <v>806.9</v>
      </c>
      <c r="AP75">
        <v>0</v>
      </c>
      <c r="AQ75">
        <v>85.84</v>
      </c>
      <c r="AR75">
        <v>6.29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6.66</v>
      </c>
      <c r="BA75">
        <v>6.66</v>
      </c>
      <c r="BB75">
        <v>6.66</v>
      </c>
      <c r="BC75">
        <v>6.66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129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6.66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1157</v>
      </c>
      <c r="CO75">
        <v>0</v>
      </c>
      <c r="CP75">
        <f t="shared" si="77"/>
        <v>30338.79</v>
      </c>
      <c r="CQ75">
        <f t="shared" si="78"/>
        <v>7528.4640000000009</v>
      </c>
      <c r="CR75">
        <f t="shared" si="79"/>
        <v>860.63850000000002</v>
      </c>
      <c r="CS75">
        <f t="shared" si="80"/>
        <v>498.66750000000002</v>
      </c>
      <c r="CT75">
        <f t="shared" si="81"/>
        <v>6180.0470999999998</v>
      </c>
      <c r="CU75">
        <f t="shared" si="82"/>
        <v>0</v>
      </c>
      <c r="CV75">
        <f t="shared" si="83"/>
        <v>98.715999999999994</v>
      </c>
      <c r="CW75">
        <f t="shared" si="84"/>
        <v>7.8624999999999998</v>
      </c>
      <c r="CX75">
        <f t="shared" si="85"/>
        <v>0</v>
      </c>
      <c r="CY75">
        <f t="shared" si="86"/>
        <v>13212.371999999999</v>
      </c>
      <c r="CZ75">
        <f t="shared" si="87"/>
        <v>6536.6471999999994</v>
      </c>
      <c r="DC75" t="s">
        <v>6</v>
      </c>
      <c r="DD75" t="s">
        <v>6</v>
      </c>
      <c r="DE75" t="s">
        <v>55</v>
      </c>
      <c r="DF75" t="s">
        <v>55</v>
      </c>
      <c r="DG75" t="s">
        <v>56</v>
      </c>
      <c r="DH75" t="s">
        <v>6</v>
      </c>
      <c r="DI75" t="s">
        <v>56</v>
      </c>
      <c r="DJ75" t="s">
        <v>55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18</v>
      </c>
      <c r="DW75" t="s">
        <v>18</v>
      </c>
      <c r="DX75">
        <v>100</v>
      </c>
      <c r="EE75">
        <v>16510513</v>
      </c>
      <c r="EF75">
        <v>2</v>
      </c>
      <c r="EG75" t="s">
        <v>20</v>
      </c>
      <c r="EH75">
        <v>0</v>
      </c>
      <c r="EI75" t="s">
        <v>6</v>
      </c>
      <c r="EJ75">
        <v>1</v>
      </c>
      <c r="EK75">
        <v>15001</v>
      </c>
      <c r="EL75" t="s">
        <v>115</v>
      </c>
      <c r="EM75" t="s">
        <v>116</v>
      </c>
      <c r="EO75" t="s">
        <v>59</v>
      </c>
      <c r="EQ75">
        <v>0</v>
      </c>
      <c r="ER75">
        <v>2040.68</v>
      </c>
      <c r="ES75">
        <v>1130.4000000000001</v>
      </c>
      <c r="ET75">
        <v>103.38</v>
      </c>
      <c r="EU75">
        <v>59.9</v>
      </c>
      <c r="EV75">
        <v>806.9</v>
      </c>
      <c r="EW75">
        <v>85.84</v>
      </c>
      <c r="EX75">
        <v>6.29</v>
      </c>
      <c r="EY75">
        <v>0</v>
      </c>
      <c r="FQ75">
        <v>0</v>
      </c>
      <c r="FR75">
        <f t="shared" si="88"/>
        <v>0</v>
      </c>
      <c r="FS75">
        <v>0</v>
      </c>
      <c r="FT75" t="s">
        <v>23</v>
      </c>
      <c r="FU75" t="s">
        <v>24</v>
      </c>
      <c r="FX75">
        <v>94.5</v>
      </c>
      <c r="FY75">
        <v>46.75</v>
      </c>
      <c r="GA75" t="s">
        <v>6</v>
      </c>
      <c r="GD75">
        <v>0</v>
      </c>
      <c r="GF75">
        <v>2119154356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9"/>
        <v>0</v>
      </c>
      <c r="GM75">
        <f t="shared" si="90"/>
        <v>50087.81</v>
      </c>
      <c r="GN75">
        <f t="shared" si="91"/>
        <v>50087.81</v>
      </c>
      <c r="GO75">
        <f t="shared" si="92"/>
        <v>0</v>
      </c>
      <c r="GP75">
        <f t="shared" si="93"/>
        <v>0</v>
      </c>
      <c r="GR75">
        <v>0</v>
      </c>
      <c r="GS75">
        <v>3</v>
      </c>
      <c r="GT75">
        <v>0</v>
      </c>
      <c r="GU75" t="s">
        <v>6</v>
      </c>
      <c r="GV75">
        <f t="shared" si="94"/>
        <v>0</v>
      </c>
      <c r="GW75">
        <v>1</v>
      </c>
      <c r="GX75">
        <f t="shared" si="95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ROW(SmtRes!A155)</f>
        <v>155</v>
      </c>
      <c r="D76" s="2">
        <f>ROW(EtalonRes!A159)</f>
        <v>159</v>
      </c>
      <c r="E76" s="2" t="s">
        <v>130</v>
      </c>
      <c r="F76" s="2" t="s">
        <v>131</v>
      </c>
      <c r="G76" s="2" t="s">
        <v>132</v>
      </c>
      <c r="H76" s="2" t="s">
        <v>18</v>
      </c>
      <c r="I76" s="2">
        <f>ROUND(208.24/100,9)</f>
        <v>2.0823999999999998</v>
      </c>
      <c r="J76" s="2">
        <v>0</v>
      </c>
      <c r="K76" s="2"/>
      <c r="L76" s="2"/>
      <c r="M76" s="2"/>
      <c r="N76" s="2"/>
      <c r="O76" s="2">
        <f t="shared" si="63"/>
        <v>967.91</v>
      </c>
      <c r="P76" s="2">
        <f t="shared" si="64"/>
        <v>251.85</v>
      </c>
      <c r="Q76" s="2">
        <f t="shared" si="65"/>
        <v>2.52</v>
      </c>
      <c r="R76" s="2">
        <f t="shared" si="66"/>
        <v>0.68</v>
      </c>
      <c r="S76" s="2">
        <f t="shared" si="67"/>
        <v>713.54</v>
      </c>
      <c r="T76" s="2">
        <f t="shared" si="68"/>
        <v>0</v>
      </c>
      <c r="U76" s="2">
        <f t="shared" si="69"/>
        <v>80.535778800000003</v>
      </c>
      <c r="V76" s="2">
        <f t="shared" si="70"/>
        <v>5.2059999999999995E-2</v>
      </c>
      <c r="W76" s="2">
        <f t="shared" si="71"/>
        <v>0</v>
      </c>
      <c r="X76" s="2">
        <f t="shared" si="72"/>
        <v>678.51</v>
      </c>
      <c r="Y76" s="2">
        <f t="shared" si="73"/>
        <v>335.68</v>
      </c>
      <c r="Z76" s="2"/>
      <c r="AA76" s="2">
        <v>16666348</v>
      </c>
      <c r="AB76" s="2">
        <f t="shared" si="74"/>
        <v>464.80650000000003</v>
      </c>
      <c r="AC76" s="2">
        <f t="shared" si="96"/>
        <v>120.94</v>
      </c>
      <c r="AD76" s="2">
        <f>ROUND(((((ET76*1.25))-((EU76*1.25)))+AE76),6)</f>
        <v>1.2124999999999999</v>
      </c>
      <c r="AE76" s="2">
        <f>ROUND(((EU76*1.25)),6)</f>
        <v>0.32500000000000001</v>
      </c>
      <c r="AF76" s="2">
        <f>ROUND(((EV76*1.15)),6)</f>
        <v>342.654</v>
      </c>
      <c r="AG76" s="2">
        <f t="shared" si="75"/>
        <v>0</v>
      </c>
      <c r="AH76" s="2">
        <f>((EW76*1.15))</f>
        <v>38.674500000000002</v>
      </c>
      <c r="AI76" s="2">
        <f>((EX76*1.25))</f>
        <v>2.5000000000000001E-2</v>
      </c>
      <c r="AJ76" s="2">
        <f t="shared" si="76"/>
        <v>0</v>
      </c>
      <c r="AK76" s="2">
        <v>419.87</v>
      </c>
      <c r="AL76" s="2">
        <v>120.94</v>
      </c>
      <c r="AM76" s="2">
        <v>0.97</v>
      </c>
      <c r="AN76" s="2">
        <v>0.26</v>
      </c>
      <c r="AO76" s="2">
        <v>297.95999999999998</v>
      </c>
      <c r="AP76" s="2">
        <v>0</v>
      </c>
      <c r="AQ76" s="2">
        <v>33.630000000000003</v>
      </c>
      <c r="AR76" s="2">
        <v>0.02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133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1157</v>
      </c>
      <c r="CO76" s="2">
        <v>0</v>
      </c>
      <c r="CP76" s="2">
        <f t="shared" si="77"/>
        <v>967.91</v>
      </c>
      <c r="CQ76" s="2">
        <f t="shared" si="78"/>
        <v>120.94</v>
      </c>
      <c r="CR76" s="2">
        <f t="shared" si="79"/>
        <v>1.2124999999999999</v>
      </c>
      <c r="CS76" s="2">
        <f t="shared" si="80"/>
        <v>0.32500000000000001</v>
      </c>
      <c r="CT76" s="2">
        <f t="shared" si="81"/>
        <v>342.654</v>
      </c>
      <c r="CU76" s="2">
        <f t="shared" si="82"/>
        <v>0</v>
      </c>
      <c r="CV76" s="2">
        <f t="shared" si="83"/>
        <v>38.674500000000002</v>
      </c>
      <c r="CW76" s="2">
        <f t="shared" si="84"/>
        <v>2.5000000000000001E-2</v>
      </c>
      <c r="CX76" s="2">
        <f t="shared" si="85"/>
        <v>0</v>
      </c>
      <c r="CY76" s="2">
        <f t="shared" si="86"/>
        <v>678.5089999999999</v>
      </c>
      <c r="CZ76" s="2">
        <f t="shared" si="87"/>
        <v>335.68339999999995</v>
      </c>
      <c r="DA76" s="2"/>
      <c r="DB76" s="2"/>
      <c r="DC76" s="2" t="s">
        <v>6</v>
      </c>
      <c r="DD76" s="2" t="s">
        <v>6</v>
      </c>
      <c r="DE76" s="2" t="s">
        <v>55</v>
      </c>
      <c r="DF76" s="2" t="s">
        <v>55</v>
      </c>
      <c r="DG76" s="2" t="s">
        <v>56</v>
      </c>
      <c r="DH76" s="2" t="s">
        <v>6</v>
      </c>
      <c r="DI76" s="2" t="s">
        <v>56</v>
      </c>
      <c r="DJ76" s="2" t="s">
        <v>55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18</v>
      </c>
      <c r="DW76" s="2" t="s">
        <v>18</v>
      </c>
      <c r="DX76" s="2">
        <v>100</v>
      </c>
      <c r="DY76" s="2"/>
      <c r="DZ76" s="2"/>
      <c r="EA76" s="2"/>
      <c r="EB76" s="2"/>
      <c r="EC76" s="2"/>
      <c r="ED76" s="2"/>
      <c r="EE76" s="2">
        <v>16510513</v>
      </c>
      <c r="EF76" s="2">
        <v>2</v>
      </c>
      <c r="EG76" s="2" t="s">
        <v>20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115</v>
      </c>
      <c r="EM76" s="2" t="s">
        <v>116</v>
      </c>
      <c r="EN76" s="2"/>
      <c r="EO76" s="2" t="s">
        <v>59</v>
      </c>
      <c r="EP76" s="2"/>
      <c r="EQ76" s="2">
        <v>0</v>
      </c>
      <c r="ER76" s="2">
        <v>419.87</v>
      </c>
      <c r="ES76" s="2">
        <v>120.94</v>
      </c>
      <c r="ET76" s="2">
        <v>0.97</v>
      </c>
      <c r="EU76" s="2">
        <v>0.26</v>
      </c>
      <c r="EV76" s="2">
        <v>297.95999999999998</v>
      </c>
      <c r="EW76" s="2">
        <v>33.630000000000003</v>
      </c>
      <c r="EX76" s="2">
        <v>0.02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8"/>
        <v>0</v>
      </c>
      <c r="FS76" s="2">
        <v>0</v>
      </c>
      <c r="FT76" s="2" t="s">
        <v>23</v>
      </c>
      <c r="FU76" s="2" t="s">
        <v>24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33197345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9"/>
        <v>0</v>
      </c>
      <c r="GM76" s="2">
        <f t="shared" si="90"/>
        <v>1982.1</v>
      </c>
      <c r="GN76" s="2">
        <f t="shared" si="91"/>
        <v>1982.1</v>
      </c>
      <c r="GO76" s="2">
        <f t="shared" si="92"/>
        <v>0</v>
      </c>
      <c r="GP76" s="2">
        <f t="shared" si="93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4"/>
        <v>0</v>
      </c>
      <c r="GW76" s="2">
        <v>1</v>
      </c>
      <c r="GX76" s="2">
        <f t="shared" si="95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ROW(SmtRes!A168)</f>
        <v>168</v>
      </c>
      <c r="D77">
        <f>ROW(EtalonRes!A170)</f>
        <v>170</v>
      </c>
      <c r="E77" t="s">
        <v>130</v>
      </c>
      <c r="F77" t="s">
        <v>131</v>
      </c>
      <c r="G77" t="s">
        <v>132</v>
      </c>
      <c r="H77" t="s">
        <v>18</v>
      </c>
      <c r="I77">
        <f>ROUND(208.24/100,9)</f>
        <v>2.0823999999999998</v>
      </c>
      <c r="J77">
        <v>0</v>
      </c>
      <c r="O77">
        <f t="shared" si="63"/>
        <v>6446.3</v>
      </c>
      <c r="P77">
        <f t="shared" si="64"/>
        <v>1677.29</v>
      </c>
      <c r="Q77">
        <f t="shared" si="65"/>
        <v>16.82</v>
      </c>
      <c r="R77">
        <f t="shared" si="66"/>
        <v>4.51</v>
      </c>
      <c r="S77">
        <f t="shared" si="67"/>
        <v>4752.1899999999996</v>
      </c>
      <c r="T77">
        <f t="shared" si="68"/>
        <v>0</v>
      </c>
      <c r="U77">
        <f t="shared" si="69"/>
        <v>80.535778800000003</v>
      </c>
      <c r="V77">
        <f t="shared" si="70"/>
        <v>5.2059999999999995E-2</v>
      </c>
      <c r="W77">
        <f t="shared" si="71"/>
        <v>0</v>
      </c>
      <c r="X77">
        <f t="shared" si="72"/>
        <v>4518.87</v>
      </c>
      <c r="Y77">
        <f t="shared" si="73"/>
        <v>2235.65</v>
      </c>
      <c r="AA77">
        <v>16666349</v>
      </c>
      <c r="AB77">
        <f t="shared" si="74"/>
        <v>464.80650000000003</v>
      </c>
      <c r="AC77">
        <f t="shared" si="96"/>
        <v>120.94</v>
      </c>
      <c r="AD77">
        <f>ROUND(((((ET77*1.25))-((EU77*1.25)))+AE77),6)</f>
        <v>1.2124999999999999</v>
      </c>
      <c r="AE77">
        <f>ROUND(((EU77*1.25)),6)</f>
        <v>0.32500000000000001</v>
      </c>
      <c r="AF77">
        <f>ROUND(((EV77*1.15)),6)</f>
        <v>342.654</v>
      </c>
      <c r="AG77">
        <f t="shared" si="75"/>
        <v>0</v>
      </c>
      <c r="AH77">
        <f>((EW77*1.15))</f>
        <v>38.674500000000002</v>
      </c>
      <c r="AI77">
        <f>((EX77*1.25))</f>
        <v>2.5000000000000001E-2</v>
      </c>
      <c r="AJ77">
        <f t="shared" si="76"/>
        <v>0</v>
      </c>
      <c r="AK77">
        <v>419.87</v>
      </c>
      <c r="AL77">
        <v>120.94</v>
      </c>
      <c r="AM77">
        <v>0.97</v>
      </c>
      <c r="AN77">
        <v>0.26</v>
      </c>
      <c r="AO77">
        <v>297.95999999999998</v>
      </c>
      <c r="AP77">
        <v>0</v>
      </c>
      <c r="AQ77">
        <v>33.630000000000003</v>
      </c>
      <c r="AR77">
        <v>0.02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6.66</v>
      </c>
      <c r="BA77">
        <v>6.66</v>
      </c>
      <c r="BB77">
        <v>6.66</v>
      </c>
      <c r="BC77">
        <v>6.66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133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6.66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1157</v>
      </c>
      <c r="CO77">
        <v>0</v>
      </c>
      <c r="CP77">
        <f t="shared" si="77"/>
        <v>6446.2999999999993</v>
      </c>
      <c r="CQ77">
        <f t="shared" si="78"/>
        <v>805.46040000000005</v>
      </c>
      <c r="CR77">
        <f t="shared" si="79"/>
        <v>8.0752499999999987</v>
      </c>
      <c r="CS77">
        <f t="shared" si="80"/>
        <v>2.1645000000000003</v>
      </c>
      <c r="CT77">
        <f t="shared" si="81"/>
        <v>2282.07564</v>
      </c>
      <c r="CU77">
        <f t="shared" si="82"/>
        <v>0</v>
      </c>
      <c r="CV77">
        <f t="shared" si="83"/>
        <v>38.674500000000002</v>
      </c>
      <c r="CW77">
        <f t="shared" si="84"/>
        <v>2.5000000000000001E-2</v>
      </c>
      <c r="CX77">
        <f t="shared" si="85"/>
        <v>0</v>
      </c>
      <c r="CY77">
        <f t="shared" si="86"/>
        <v>4518.8649999999998</v>
      </c>
      <c r="CZ77">
        <f t="shared" si="87"/>
        <v>2235.6489999999999</v>
      </c>
      <c r="DC77" t="s">
        <v>6</v>
      </c>
      <c r="DD77" t="s">
        <v>6</v>
      </c>
      <c r="DE77" t="s">
        <v>55</v>
      </c>
      <c r="DF77" t="s">
        <v>55</v>
      </c>
      <c r="DG77" t="s">
        <v>56</v>
      </c>
      <c r="DH77" t="s">
        <v>6</v>
      </c>
      <c r="DI77" t="s">
        <v>56</v>
      </c>
      <c r="DJ77" t="s">
        <v>55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18</v>
      </c>
      <c r="DW77" t="s">
        <v>18</v>
      </c>
      <c r="DX77">
        <v>100</v>
      </c>
      <c r="EE77">
        <v>16510513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15001</v>
      </c>
      <c r="EL77" t="s">
        <v>115</v>
      </c>
      <c r="EM77" t="s">
        <v>116</v>
      </c>
      <c r="EO77" t="s">
        <v>59</v>
      </c>
      <c r="EQ77">
        <v>0</v>
      </c>
      <c r="ER77">
        <v>419.87</v>
      </c>
      <c r="ES77">
        <v>120.94</v>
      </c>
      <c r="ET77">
        <v>0.97</v>
      </c>
      <c r="EU77">
        <v>0.26</v>
      </c>
      <c r="EV77">
        <v>297.95999999999998</v>
      </c>
      <c r="EW77">
        <v>33.630000000000003</v>
      </c>
      <c r="EX77">
        <v>0.02</v>
      </c>
      <c r="EY77">
        <v>0</v>
      </c>
      <c r="FQ77">
        <v>0</v>
      </c>
      <c r="FR77">
        <f t="shared" si="88"/>
        <v>0</v>
      </c>
      <c r="FS77">
        <v>0</v>
      </c>
      <c r="FT77" t="s">
        <v>23</v>
      </c>
      <c r="FU77" t="s">
        <v>24</v>
      </c>
      <c r="FX77">
        <v>94.5</v>
      </c>
      <c r="FY77">
        <v>46.75</v>
      </c>
      <c r="GA77" t="s">
        <v>6</v>
      </c>
      <c r="GD77">
        <v>0</v>
      </c>
      <c r="GF77">
        <v>33197345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9"/>
        <v>0</v>
      </c>
      <c r="GM77">
        <f t="shared" si="90"/>
        <v>13200.82</v>
      </c>
      <c r="GN77">
        <f t="shared" si="91"/>
        <v>13200.82</v>
      </c>
      <c r="GO77">
        <f t="shared" si="92"/>
        <v>0</v>
      </c>
      <c r="GP77">
        <f t="shared" si="93"/>
        <v>0</v>
      </c>
      <c r="GR77">
        <v>0</v>
      </c>
      <c r="GS77">
        <v>3</v>
      </c>
      <c r="GT77">
        <v>0</v>
      </c>
      <c r="GU77" t="s">
        <v>6</v>
      </c>
      <c r="GV77">
        <f t="shared" si="94"/>
        <v>0</v>
      </c>
      <c r="GW77">
        <v>1</v>
      </c>
      <c r="GX77">
        <f t="shared" si="95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147</v>
      </c>
      <c r="D78" s="2"/>
      <c r="E78" s="2" t="s">
        <v>134</v>
      </c>
      <c r="F78" s="2" t="s">
        <v>135</v>
      </c>
      <c r="G78" s="2" t="s">
        <v>136</v>
      </c>
      <c r="H78" s="2" t="s">
        <v>18</v>
      </c>
      <c r="I78" s="2">
        <f>I76*J78</f>
        <v>2.3531119999999999</v>
      </c>
      <c r="J78" s="2">
        <v>1.1300000000000001</v>
      </c>
      <c r="K78" s="2"/>
      <c r="L78" s="2"/>
      <c r="M78" s="2"/>
      <c r="N78" s="2"/>
      <c r="O78" s="2">
        <f t="shared" si="63"/>
        <v>0</v>
      </c>
      <c r="P78" s="2">
        <f t="shared" si="64"/>
        <v>0</v>
      </c>
      <c r="Q78" s="2">
        <f t="shared" si="65"/>
        <v>0</v>
      </c>
      <c r="R78" s="2">
        <f t="shared" si="66"/>
        <v>0</v>
      </c>
      <c r="S78" s="2">
        <f t="shared" si="67"/>
        <v>0</v>
      </c>
      <c r="T78" s="2">
        <f t="shared" si="68"/>
        <v>0</v>
      </c>
      <c r="U78" s="2">
        <f t="shared" si="69"/>
        <v>0</v>
      </c>
      <c r="V78" s="2">
        <f t="shared" si="70"/>
        <v>0</v>
      </c>
      <c r="W78" s="2">
        <f t="shared" si="71"/>
        <v>0</v>
      </c>
      <c r="X78" s="2">
        <f t="shared" si="72"/>
        <v>0</v>
      </c>
      <c r="Y78" s="2">
        <f t="shared" si="73"/>
        <v>0</v>
      </c>
      <c r="Z78" s="2"/>
      <c r="AA78" s="2">
        <v>16666348</v>
      </c>
      <c r="AB78" s="2">
        <f t="shared" si="74"/>
        <v>0</v>
      </c>
      <c r="AC78" s="2">
        <f t="shared" si="96"/>
        <v>0</v>
      </c>
      <c r="AD78" s="2">
        <f t="shared" ref="AD78:AD89" si="101">ROUND((((ET78)-(EU78))+AE78),6)</f>
        <v>0</v>
      </c>
      <c r="AE78" s="2">
        <f t="shared" ref="AE78:AE89" si="102">ROUND((EU78),6)</f>
        <v>0</v>
      </c>
      <c r="AF78" s="2">
        <f t="shared" ref="AF78:AF89" si="103">ROUND((EV78),6)</f>
        <v>0</v>
      </c>
      <c r="AG78" s="2">
        <f t="shared" si="75"/>
        <v>0</v>
      </c>
      <c r="AH78" s="2">
        <f t="shared" ref="AH78:AH89" si="104">(EW78)</f>
        <v>0</v>
      </c>
      <c r="AI78" s="2">
        <f t="shared" ref="AI78:AI89" si="105">(EX78)</f>
        <v>0</v>
      </c>
      <c r="AJ78" s="2">
        <f t="shared" si="76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6</v>
      </c>
      <c r="BK78" s="2"/>
      <c r="BL78" s="2"/>
      <c r="BM78" s="2">
        <v>15001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105</v>
      </c>
      <c r="CA78" s="2">
        <v>55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7"/>
        <v>0</v>
      </c>
      <c r="CQ78" s="2">
        <f t="shared" si="78"/>
        <v>0</v>
      </c>
      <c r="CR78" s="2">
        <f t="shared" si="79"/>
        <v>0</v>
      </c>
      <c r="CS78" s="2">
        <f t="shared" si="80"/>
        <v>0</v>
      </c>
      <c r="CT78" s="2">
        <f t="shared" si="81"/>
        <v>0</v>
      </c>
      <c r="CU78" s="2">
        <f t="shared" si="82"/>
        <v>0</v>
      </c>
      <c r="CV78" s="2">
        <f t="shared" si="83"/>
        <v>0</v>
      </c>
      <c r="CW78" s="2">
        <f t="shared" si="84"/>
        <v>0</v>
      </c>
      <c r="CX78" s="2">
        <f t="shared" si="85"/>
        <v>0</v>
      </c>
      <c r="CY78" s="2">
        <f t="shared" si="86"/>
        <v>0</v>
      </c>
      <c r="CZ78" s="2">
        <f t="shared" si="87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18</v>
      </c>
      <c r="DW78" s="2" t="s">
        <v>18</v>
      </c>
      <c r="DX78" s="2">
        <v>100</v>
      </c>
      <c r="DY78" s="2"/>
      <c r="DZ78" s="2"/>
      <c r="EA78" s="2"/>
      <c r="EB78" s="2"/>
      <c r="EC78" s="2"/>
      <c r="ED78" s="2"/>
      <c r="EE78" s="2">
        <v>16510513</v>
      </c>
      <c r="EF78" s="2">
        <v>2</v>
      </c>
      <c r="EG78" s="2" t="s">
        <v>20</v>
      </c>
      <c r="EH78" s="2">
        <v>0</v>
      </c>
      <c r="EI78" s="2" t="s">
        <v>6</v>
      </c>
      <c r="EJ78" s="2">
        <v>1</v>
      </c>
      <c r="EK78" s="2">
        <v>15001</v>
      </c>
      <c r="EL78" s="2" t="s">
        <v>115</v>
      </c>
      <c r="EM78" s="2" t="s">
        <v>116</v>
      </c>
      <c r="EN78" s="2"/>
      <c r="EO78" s="2" t="s">
        <v>6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8"/>
        <v>0</v>
      </c>
      <c r="FS78" s="2">
        <v>0</v>
      </c>
      <c r="FT78" s="2" t="s">
        <v>23</v>
      </c>
      <c r="FU78" s="2" t="s">
        <v>24</v>
      </c>
      <c r="FV78" s="2"/>
      <c r="FW78" s="2"/>
      <c r="FX78" s="2">
        <v>94.5</v>
      </c>
      <c r="FY78" s="2">
        <v>46.75</v>
      </c>
      <c r="FZ78" s="2"/>
      <c r="GA78" s="2" t="s">
        <v>6</v>
      </c>
      <c r="GB78" s="2"/>
      <c r="GC78" s="2"/>
      <c r="GD78" s="2">
        <v>0</v>
      </c>
      <c r="GE78" s="2"/>
      <c r="GF78" s="2">
        <v>-93777278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9"/>
        <v>0</v>
      </c>
      <c r="GM78" s="2">
        <f t="shared" si="90"/>
        <v>0</v>
      </c>
      <c r="GN78" s="2">
        <f t="shared" si="91"/>
        <v>0</v>
      </c>
      <c r="GO78" s="2">
        <f t="shared" si="92"/>
        <v>0</v>
      </c>
      <c r="GP78" s="2">
        <f t="shared" si="93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4"/>
        <v>0</v>
      </c>
      <c r="GW78" s="2">
        <v>1</v>
      </c>
      <c r="GX78" s="2">
        <f t="shared" si="95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160</v>
      </c>
      <c r="E79" t="s">
        <v>134</v>
      </c>
      <c r="F79" t="s">
        <v>135</v>
      </c>
      <c r="G79" t="s">
        <v>136</v>
      </c>
      <c r="H79" t="s">
        <v>18</v>
      </c>
      <c r="I79">
        <f>I77*J79</f>
        <v>2.3531119999999999</v>
      </c>
      <c r="J79">
        <v>1.1300000000000001</v>
      </c>
      <c r="O79">
        <f t="shared" si="63"/>
        <v>0</v>
      </c>
      <c r="P79">
        <f t="shared" si="64"/>
        <v>0</v>
      </c>
      <c r="Q79">
        <f t="shared" si="65"/>
        <v>0</v>
      </c>
      <c r="R79">
        <f t="shared" si="66"/>
        <v>0</v>
      </c>
      <c r="S79">
        <f t="shared" si="67"/>
        <v>0</v>
      </c>
      <c r="T79">
        <f t="shared" si="68"/>
        <v>0</v>
      </c>
      <c r="U79">
        <f t="shared" si="69"/>
        <v>0</v>
      </c>
      <c r="V79">
        <f t="shared" si="70"/>
        <v>0</v>
      </c>
      <c r="W79">
        <f t="shared" si="71"/>
        <v>0</v>
      </c>
      <c r="X79">
        <f t="shared" si="72"/>
        <v>0</v>
      </c>
      <c r="Y79">
        <f t="shared" si="73"/>
        <v>0</v>
      </c>
      <c r="AA79">
        <v>16666349</v>
      </c>
      <c r="AB79">
        <f t="shared" si="74"/>
        <v>0</v>
      </c>
      <c r="AC79">
        <f t="shared" si="96"/>
        <v>0</v>
      </c>
      <c r="AD79">
        <f t="shared" si="101"/>
        <v>0</v>
      </c>
      <c r="AE79">
        <f t="shared" si="102"/>
        <v>0</v>
      </c>
      <c r="AF79">
        <f t="shared" si="103"/>
        <v>0</v>
      </c>
      <c r="AG79">
        <f t="shared" si="75"/>
        <v>0</v>
      </c>
      <c r="AH79">
        <f t="shared" si="104"/>
        <v>0</v>
      </c>
      <c r="AI79">
        <f t="shared" si="105"/>
        <v>0</v>
      </c>
      <c r="AJ79">
        <f t="shared" si="76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6.66</v>
      </c>
      <c r="BA79">
        <v>1</v>
      </c>
      <c r="BB79">
        <v>1</v>
      </c>
      <c r="BC79">
        <v>6.66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6</v>
      </c>
      <c r="BM79">
        <v>15001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7"/>
        <v>0</v>
      </c>
      <c r="CQ79">
        <f t="shared" si="78"/>
        <v>0</v>
      </c>
      <c r="CR79">
        <f t="shared" si="79"/>
        <v>0</v>
      </c>
      <c r="CS79">
        <f t="shared" si="80"/>
        <v>0</v>
      </c>
      <c r="CT79">
        <f t="shared" si="81"/>
        <v>0</v>
      </c>
      <c r="CU79">
        <f t="shared" si="82"/>
        <v>0</v>
      </c>
      <c r="CV79">
        <f t="shared" si="83"/>
        <v>0</v>
      </c>
      <c r="CW79">
        <f t="shared" si="84"/>
        <v>0</v>
      </c>
      <c r="CX79">
        <f t="shared" si="85"/>
        <v>0</v>
      </c>
      <c r="CY79">
        <f t="shared" si="86"/>
        <v>0</v>
      </c>
      <c r="CZ79">
        <f t="shared" si="87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18</v>
      </c>
      <c r="DW79" t="s">
        <v>18</v>
      </c>
      <c r="DX79">
        <v>100</v>
      </c>
      <c r="EE79">
        <v>16510513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15001</v>
      </c>
      <c r="EL79" t="s">
        <v>115</v>
      </c>
      <c r="EM79" t="s">
        <v>116</v>
      </c>
      <c r="EO79" t="s">
        <v>6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8"/>
        <v>0</v>
      </c>
      <c r="FS79">
        <v>0</v>
      </c>
      <c r="FT79" t="s">
        <v>23</v>
      </c>
      <c r="FU79" t="s">
        <v>24</v>
      </c>
      <c r="FX79">
        <v>94.5</v>
      </c>
      <c r="FY79">
        <v>46.75</v>
      </c>
      <c r="GA79" t="s">
        <v>6</v>
      </c>
      <c r="GD79">
        <v>0</v>
      </c>
      <c r="GF79">
        <v>-93777278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9"/>
        <v>0</v>
      </c>
      <c r="GM79">
        <f t="shared" si="90"/>
        <v>0</v>
      </c>
      <c r="GN79">
        <f t="shared" si="91"/>
        <v>0</v>
      </c>
      <c r="GO79">
        <f t="shared" si="92"/>
        <v>0</v>
      </c>
      <c r="GP79">
        <f t="shared" si="93"/>
        <v>0</v>
      </c>
      <c r="GR79">
        <v>0</v>
      </c>
      <c r="GS79">
        <v>3</v>
      </c>
      <c r="GT79">
        <v>0</v>
      </c>
      <c r="GU79" t="s">
        <v>6</v>
      </c>
      <c r="GV79">
        <f t="shared" si="94"/>
        <v>0</v>
      </c>
      <c r="GW79">
        <v>1</v>
      </c>
      <c r="GX79">
        <f t="shared" si="95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148</v>
      </c>
      <c r="D80" s="2"/>
      <c r="E80" s="2" t="s">
        <v>137</v>
      </c>
      <c r="F80" s="2" t="s">
        <v>138</v>
      </c>
      <c r="G80" s="2" t="s">
        <v>139</v>
      </c>
      <c r="H80" s="2" t="s">
        <v>140</v>
      </c>
      <c r="I80" s="2">
        <f>I76*J80</f>
        <v>0.2353112</v>
      </c>
      <c r="J80" s="2">
        <v>0.113</v>
      </c>
      <c r="K80" s="2"/>
      <c r="L80" s="2"/>
      <c r="M80" s="2"/>
      <c r="N80" s="2"/>
      <c r="O80" s="2">
        <f t="shared" si="63"/>
        <v>50.45</v>
      </c>
      <c r="P80" s="2">
        <f t="shared" si="64"/>
        <v>50.45</v>
      </c>
      <c r="Q80" s="2">
        <f t="shared" si="65"/>
        <v>0</v>
      </c>
      <c r="R80" s="2">
        <f t="shared" si="66"/>
        <v>0</v>
      </c>
      <c r="S80" s="2">
        <f t="shared" si="67"/>
        <v>0</v>
      </c>
      <c r="T80" s="2">
        <f t="shared" si="68"/>
        <v>0</v>
      </c>
      <c r="U80" s="2">
        <f t="shared" si="69"/>
        <v>0</v>
      </c>
      <c r="V80" s="2">
        <f t="shared" si="70"/>
        <v>0</v>
      </c>
      <c r="W80" s="2">
        <f t="shared" si="71"/>
        <v>0</v>
      </c>
      <c r="X80" s="2">
        <f t="shared" si="72"/>
        <v>0</v>
      </c>
      <c r="Y80" s="2">
        <f t="shared" si="73"/>
        <v>0</v>
      </c>
      <c r="Z80" s="2"/>
      <c r="AA80" s="2">
        <v>16666348</v>
      </c>
      <c r="AB80" s="2">
        <f t="shared" si="74"/>
        <v>214.4</v>
      </c>
      <c r="AC80" s="2">
        <f t="shared" si="96"/>
        <v>214.4</v>
      </c>
      <c r="AD80" s="2">
        <f t="shared" si="101"/>
        <v>0</v>
      </c>
      <c r="AE80" s="2">
        <f t="shared" si="102"/>
        <v>0</v>
      </c>
      <c r="AF80" s="2">
        <f t="shared" si="103"/>
        <v>0</v>
      </c>
      <c r="AG80" s="2">
        <f t="shared" si="75"/>
        <v>0</v>
      </c>
      <c r="AH80" s="2">
        <f t="shared" si="104"/>
        <v>0</v>
      </c>
      <c r="AI80" s="2">
        <f t="shared" si="105"/>
        <v>0</v>
      </c>
      <c r="AJ80" s="2">
        <f t="shared" si="76"/>
        <v>0</v>
      </c>
      <c r="AK80" s="2">
        <v>214.4</v>
      </c>
      <c r="AL80" s="2">
        <v>214.4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95</v>
      </c>
      <c r="AU80" s="2">
        <v>47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141</v>
      </c>
      <c r="BK80" s="2"/>
      <c r="BL80" s="2"/>
      <c r="BM80" s="2">
        <v>15001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105</v>
      </c>
      <c r="CA80" s="2">
        <v>55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77"/>
        <v>50.45</v>
      </c>
      <c r="CQ80" s="2">
        <f t="shared" si="78"/>
        <v>214.4</v>
      </c>
      <c r="CR80" s="2">
        <f t="shared" si="79"/>
        <v>0</v>
      </c>
      <c r="CS80" s="2">
        <f t="shared" si="80"/>
        <v>0</v>
      </c>
      <c r="CT80" s="2">
        <f t="shared" si="81"/>
        <v>0</v>
      </c>
      <c r="CU80" s="2">
        <f t="shared" si="82"/>
        <v>0</v>
      </c>
      <c r="CV80" s="2">
        <f t="shared" si="83"/>
        <v>0</v>
      </c>
      <c r="CW80" s="2">
        <f t="shared" si="84"/>
        <v>0</v>
      </c>
      <c r="CX80" s="2">
        <f t="shared" si="85"/>
        <v>0</v>
      </c>
      <c r="CY80" s="2">
        <f t="shared" si="86"/>
        <v>0</v>
      </c>
      <c r="CZ80" s="2">
        <f t="shared" si="87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1005</v>
      </c>
      <c r="DV80" s="2" t="s">
        <v>140</v>
      </c>
      <c r="DW80" s="2" t="s">
        <v>140</v>
      </c>
      <c r="DX80" s="2">
        <v>10</v>
      </c>
      <c r="DY80" s="2"/>
      <c r="DZ80" s="2"/>
      <c r="EA80" s="2"/>
      <c r="EB80" s="2"/>
      <c r="EC80" s="2"/>
      <c r="ED80" s="2"/>
      <c r="EE80" s="2">
        <v>16510513</v>
      </c>
      <c r="EF80" s="2">
        <v>2</v>
      </c>
      <c r="EG80" s="2" t="s">
        <v>20</v>
      </c>
      <c r="EH80" s="2">
        <v>0</v>
      </c>
      <c r="EI80" s="2" t="s">
        <v>6</v>
      </c>
      <c r="EJ80" s="2">
        <v>1</v>
      </c>
      <c r="EK80" s="2">
        <v>15001</v>
      </c>
      <c r="EL80" s="2" t="s">
        <v>115</v>
      </c>
      <c r="EM80" s="2" t="s">
        <v>116</v>
      </c>
      <c r="EN80" s="2"/>
      <c r="EO80" s="2" t="s">
        <v>6</v>
      </c>
      <c r="EP80" s="2"/>
      <c r="EQ80" s="2">
        <v>0</v>
      </c>
      <c r="ER80" s="2">
        <v>214.4</v>
      </c>
      <c r="ES80" s="2">
        <v>214.4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8"/>
        <v>0</v>
      </c>
      <c r="FS80" s="2">
        <v>0</v>
      </c>
      <c r="FT80" s="2" t="s">
        <v>23</v>
      </c>
      <c r="FU80" s="2" t="s">
        <v>24</v>
      </c>
      <c r="FV80" s="2"/>
      <c r="FW80" s="2"/>
      <c r="FX80" s="2">
        <v>94.5</v>
      </c>
      <c r="FY80" s="2">
        <v>46.75</v>
      </c>
      <c r="FZ80" s="2"/>
      <c r="GA80" s="2" t="s">
        <v>6</v>
      </c>
      <c r="GB80" s="2"/>
      <c r="GC80" s="2"/>
      <c r="GD80" s="2">
        <v>0</v>
      </c>
      <c r="GE80" s="2"/>
      <c r="GF80" s="2">
        <v>-1889121486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9"/>
        <v>0</v>
      </c>
      <c r="GM80" s="2">
        <f t="shared" si="90"/>
        <v>50.45</v>
      </c>
      <c r="GN80" s="2">
        <f t="shared" si="91"/>
        <v>50.45</v>
      </c>
      <c r="GO80" s="2">
        <f t="shared" si="92"/>
        <v>0</v>
      </c>
      <c r="GP80" s="2">
        <f t="shared" si="93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4"/>
        <v>0</v>
      </c>
      <c r="GW80" s="2">
        <v>1</v>
      </c>
      <c r="GX80" s="2">
        <f t="shared" si="95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161</v>
      </c>
      <c r="E81" t="s">
        <v>137</v>
      </c>
      <c r="F81" t="s">
        <v>138</v>
      </c>
      <c r="G81" t="s">
        <v>139</v>
      </c>
      <c r="H81" t="s">
        <v>140</v>
      </c>
      <c r="I81">
        <f>I77*J81</f>
        <v>0.2353112</v>
      </c>
      <c r="J81">
        <v>0.113</v>
      </c>
      <c r="O81">
        <f t="shared" si="63"/>
        <v>336</v>
      </c>
      <c r="P81">
        <f t="shared" si="64"/>
        <v>336</v>
      </c>
      <c r="Q81">
        <f t="shared" si="65"/>
        <v>0</v>
      </c>
      <c r="R81">
        <f t="shared" si="66"/>
        <v>0</v>
      </c>
      <c r="S81">
        <f t="shared" si="67"/>
        <v>0</v>
      </c>
      <c r="T81">
        <f t="shared" si="68"/>
        <v>0</v>
      </c>
      <c r="U81">
        <f t="shared" si="69"/>
        <v>0</v>
      </c>
      <c r="V81">
        <f t="shared" si="70"/>
        <v>0</v>
      </c>
      <c r="W81">
        <f t="shared" si="71"/>
        <v>0</v>
      </c>
      <c r="X81">
        <f t="shared" si="72"/>
        <v>0</v>
      </c>
      <c r="Y81">
        <f t="shared" si="73"/>
        <v>0</v>
      </c>
      <c r="AA81">
        <v>16666349</v>
      </c>
      <c r="AB81">
        <f t="shared" si="74"/>
        <v>214.4</v>
      </c>
      <c r="AC81">
        <f t="shared" si="96"/>
        <v>214.4</v>
      </c>
      <c r="AD81">
        <f t="shared" si="101"/>
        <v>0</v>
      </c>
      <c r="AE81">
        <f t="shared" si="102"/>
        <v>0</v>
      </c>
      <c r="AF81">
        <f t="shared" si="103"/>
        <v>0</v>
      </c>
      <c r="AG81">
        <f t="shared" si="75"/>
        <v>0</v>
      </c>
      <c r="AH81">
        <f t="shared" si="104"/>
        <v>0</v>
      </c>
      <c r="AI81">
        <f t="shared" si="105"/>
        <v>0</v>
      </c>
      <c r="AJ81">
        <f t="shared" si="76"/>
        <v>0</v>
      </c>
      <c r="AK81">
        <v>214.4</v>
      </c>
      <c r="AL81">
        <v>214.4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6.66</v>
      </c>
      <c r="BA81">
        <v>1</v>
      </c>
      <c r="BB81">
        <v>1</v>
      </c>
      <c r="BC81">
        <v>6.66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141</v>
      </c>
      <c r="BM81">
        <v>15001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105</v>
      </c>
      <c r="CA81">
        <v>55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77"/>
        <v>336</v>
      </c>
      <c r="CQ81">
        <f t="shared" si="78"/>
        <v>1427.904</v>
      </c>
      <c r="CR81">
        <f t="shared" si="79"/>
        <v>0</v>
      </c>
      <c r="CS81">
        <f t="shared" si="80"/>
        <v>0</v>
      </c>
      <c r="CT81">
        <f t="shared" si="81"/>
        <v>0</v>
      </c>
      <c r="CU81">
        <f t="shared" si="82"/>
        <v>0</v>
      </c>
      <c r="CV81">
        <f t="shared" si="83"/>
        <v>0</v>
      </c>
      <c r="CW81">
        <f t="shared" si="84"/>
        <v>0</v>
      </c>
      <c r="CX81">
        <f t="shared" si="85"/>
        <v>0</v>
      </c>
      <c r="CY81">
        <f t="shared" si="86"/>
        <v>0</v>
      </c>
      <c r="CZ81">
        <f t="shared" si="87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140</v>
      </c>
      <c r="DW81" t="s">
        <v>140</v>
      </c>
      <c r="DX81">
        <v>10</v>
      </c>
      <c r="EE81">
        <v>16510513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15001</v>
      </c>
      <c r="EL81" t="s">
        <v>115</v>
      </c>
      <c r="EM81" t="s">
        <v>116</v>
      </c>
      <c r="EO81" t="s">
        <v>6</v>
      </c>
      <c r="EQ81">
        <v>0</v>
      </c>
      <c r="ER81">
        <v>214.4</v>
      </c>
      <c r="ES81">
        <v>214.4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8"/>
        <v>0</v>
      </c>
      <c r="FS81">
        <v>0</v>
      </c>
      <c r="FT81" t="s">
        <v>23</v>
      </c>
      <c r="FU81" t="s">
        <v>24</v>
      </c>
      <c r="FX81">
        <v>94.5</v>
      </c>
      <c r="FY81">
        <v>46.75</v>
      </c>
      <c r="GA81" t="s">
        <v>6</v>
      </c>
      <c r="GD81">
        <v>0</v>
      </c>
      <c r="GF81">
        <v>-1889121486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9"/>
        <v>0</v>
      </c>
      <c r="GM81">
        <f t="shared" si="90"/>
        <v>336</v>
      </c>
      <c r="GN81">
        <f t="shared" si="91"/>
        <v>336</v>
      </c>
      <c r="GO81">
        <f t="shared" si="92"/>
        <v>0</v>
      </c>
      <c r="GP81">
        <f t="shared" si="93"/>
        <v>0</v>
      </c>
      <c r="GR81">
        <v>0</v>
      </c>
      <c r="GS81">
        <v>3</v>
      </c>
      <c r="GT81">
        <v>0</v>
      </c>
      <c r="GU81" t="s">
        <v>6</v>
      </c>
      <c r="GV81">
        <f t="shared" si="94"/>
        <v>0</v>
      </c>
      <c r="GW81">
        <v>1</v>
      </c>
      <c r="GX81">
        <f t="shared" si="95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151</v>
      </c>
      <c r="D82" s="2"/>
      <c r="E82" s="2" t="s">
        <v>142</v>
      </c>
      <c r="F82" s="2" t="s">
        <v>143</v>
      </c>
      <c r="G82" s="2" t="s">
        <v>144</v>
      </c>
      <c r="H82" s="2" t="s">
        <v>140</v>
      </c>
      <c r="I82" s="2">
        <f>I76*J82</f>
        <v>0.2353112</v>
      </c>
      <c r="J82" s="2">
        <v>0.113</v>
      </c>
      <c r="K82" s="2"/>
      <c r="L82" s="2"/>
      <c r="M82" s="2"/>
      <c r="N82" s="2"/>
      <c r="O82" s="2">
        <f t="shared" si="63"/>
        <v>15.44</v>
      </c>
      <c r="P82" s="2">
        <f t="shared" si="64"/>
        <v>15.44</v>
      </c>
      <c r="Q82" s="2">
        <f t="shared" si="65"/>
        <v>0</v>
      </c>
      <c r="R82" s="2">
        <f t="shared" si="66"/>
        <v>0</v>
      </c>
      <c r="S82" s="2">
        <f t="shared" si="67"/>
        <v>0</v>
      </c>
      <c r="T82" s="2">
        <f t="shared" si="68"/>
        <v>0</v>
      </c>
      <c r="U82" s="2">
        <f t="shared" si="69"/>
        <v>0</v>
      </c>
      <c r="V82" s="2">
        <f t="shared" si="70"/>
        <v>0</v>
      </c>
      <c r="W82" s="2">
        <f t="shared" si="71"/>
        <v>0</v>
      </c>
      <c r="X82" s="2">
        <f t="shared" si="72"/>
        <v>0</v>
      </c>
      <c r="Y82" s="2">
        <f t="shared" si="73"/>
        <v>0</v>
      </c>
      <c r="Z82" s="2"/>
      <c r="AA82" s="2">
        <v>16666348</v>
      </c>
      <c r="AB82" s="2">
        <f t="shared" si="74"/>
        <v>65.599999999999994</v>
      </c>
      <c r="AC82" s="2">
        <f t="shared" si="96"/>
        <v>65.599999999999994</v>
      </c>
      <c r="AD82" s="2">
        <f t="shared" si="101"/>
        <v>0</v>
      </c>
      <c r="AE82" s="2">
        <f t="shared" si="102"/>
        <v>0</v>
      </c>
      <c r="AF82" s="2">
        <f t="shared" si="103"/>
        <v>0</v>
      </c>
      <c r="AG82" s="2">
        <f t="shared" si="75"/>
        <v>0</v>
      </c>
      <c r="AH82" s="2">
        <f t="shared" si="104"/>
        <v>0</v>
      </c>
      <c r="AI82" s="2">
        <f t="shared" si="105"/>
        <v>0</v>
      </c>
      <c r="AJ82" s="2">
        <f t="shared" si="76"/>
        <v>0</v>
      </c>
      <c r="AK82" s="2">
        <v>65.599999999999994</v>
      </c>
      <c r="AL82" s="2">
        <v>65.599999999999994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95</v>
      </c>
      <c r="AU82" s="2">
        <v>47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145</v>
      </c>
      <c r="BK82" s="2"/>
      <c r="BL82" s="2"/>
      <c r="BM82" s="2">
        <v>15001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105</v>
      </c>
      <c r="CA82" s="2">
        <v>55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7"/>
        <v>15.44</v>
      </c>
      <c r="CQ82" s="2">
        <f t="shared" si="78"/>
        <v>65.599999999999994</v>
      </c>
      <c r="CR82" s="2">
        <f t="shared" si="79"/>
        <v>0</v>
      </c>
      <c r="CS82" s="2">
        <f t="shared" si="80"/>
        <v>0</v>
      </c>
      <c r="CT82" s="2">
        <f t="shared" si="81"/>
        <v>0</v>
      </c>
      <c r="CU82" s="2">
        <f t="shared" si="82"/>
        <v>0</v>
      </c>
      <c r="CV82" s="2">
        <f t="shared" si="83"/>
        <v>0</v>
      </c>
      <c r="CW82" s="2">
        <f t="shared" si="84"/>
        <v>0</v>
      </c>
      <c r="CX82" s="2">
        <f t="shared" si="85"/>
        <v>0</v>
      </c>
      <c r="CY82" s="2">
        <f t="shared" si="86"/>
        <v>0</v>
      </c>
      <c r="CZ82" s="2">
        <f t="shared" si="87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140</v>
      </c>
      <c r="DW82" s="2" t="s">
        <v>140</v>
      </c>
      <c r="DX82" s="2">
        <v>10</v>
      </c>
      <c r="DY82" s="2"/>
      <c r="DZ82" s="2"/>
      <c r="EA82" s="2"/>
      <c r="EB82" s="2"/>
      <c r="EC82" s="2"/>
      <c r="ED82" s="2"/>
      <c r="EE82" s="2">
        <v>16510513</v>
      </c>
      <c r="EF82" s="2">
        <v>2</v>
      </c>
      <c r="EG82" s="2" t="s">
        <v>20</v>
      </c>
      <c r="EH82" s="2">
        <v>0</v>
      </c>
      <c r="EI82" s="2" t="s">
        <v>6</v>
      </c>
      <c r="EJ82" s="2">
        <v>1</v>
      </c>
      <c r="EK82" s="2">
        <v>15001</v>
      </c>
      <c r="EL82" s="2" t="s">
        <v>115</v>
      </c>
      <c r="EM82" s="2" t="s">
        <v>116</v>
      </c>
      <c r="EN82" s="2"/>
      <c r="EO82" s="2" t="s">
        <v>6</v>
      </c>
      <c r="EP82" s="2"/>
      <c r="EQ82" s="2">
        <v>0</v>
      </c>
      <c r="ER82" s="2">
        <v>65.599999999999994</v>
      </c>
      <c r="ES82" s="2">
        <v>65.599999999999994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8"/>
        <v>0</v>
      </c>
      <c r="FS82" s="2">
        <v>0</v>
      </c>
      <c r="FT82" s="2" t="s">
        <v>23</v>
      </c>
      <c r="FU82" s="2" t="s">
        <v>24</v>
      </c>
      <c r="FV82" s="2"/>
      <c r="FW82" s="2"/>
      <c r="FX82" s="2">
        <v>94.5</v>
      </c>
      <c r="FY82" s="2">
        <v>46.75</v>
      </c>
      <c r="FZ82" s="2"/>
      <c r="GA82" s="2" t="s">
        <v>6</v>
      </c>
      <c r="GB82" s="2"/>
      <c r="GC82" s="2"/>
      <c r="GD82" s="2">
        <v>0</v>
      </c>
      <c r="GE82" s="2"/>
      <c r="GF82" s="2">
        <v>-253238799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9"/>
        <v>0</v>
      </c>
      <c r="GM82" s="2">
        <f t="shared" si="90"/>
        <v>15.44</v>
      </c>
      <c r="GN82" s="2">
        <f t="shared" si="91"/>
        <v>15.44</v>
      </c>
      <c r="GO82" s="2">
        <f t="shared" si="92"/>
        <v>0</v>
      </c>
      <c r="GP82" s="2">
        <f t="shared" si="93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4"/>
        <v>0</v>
      </c>
      <c r="GW82" s="2">
        <v>1</v>
      </c>
      <c r="GX82" s="2">
        <f t="shared" si="95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164</v>
      </c>
      <c r="E83" t="s">
        <v>142</v>
      </c>
      <c r="F83" t="s">
        <v>143</v>
      </c>
      <c r="G83" t="s">
        <v>144</v>
      </c>
      <c r="H83" t="s">
        <v>140</v>
      </c>
      <c r="I83">
        <f>I77*J83</f>
        <v>0.2353112</v>
      </c>
      <c r="J83">
        <v>0.113</v>
      </c>
      <c r="O83">
        <f t="shared" si="63"/>
        <v>102.81</v>
      </c>
      <c r="P83">
        <f t="shared" si="64"/>
        <v>102.81</v>
      </c>
      <c r="Q83">
        <f t="shared" si="65"/>
        <v>0</v>
      </c>
      <c r="R83">
        <f t="shared" si="66"/>
        <v>0</v>
      </c>
      <c r="S83">
        <f t="shared" si="67"/>
        <v>0</v>
      </c>
      <c r="T83">
        <f t="shared" si="68"/>
        <v>0</v>
      </c>
      <c r="U83">
        <f t="shared" si="69"/>
        <v>0</v>
      </c>
      <c r="V83">
        <f t="shared" si="70"/>
        <v>0</v>
      </c>
      <c r="W83">
        <f t="shared" si="71"/>
        <v>0</v>
      </c>
      <c r="X83">
        <f t="shared" si="72"/>
        <v>0</v>
      </c>
      <c r="Y83">
        <f t="shared" si="73"/>
        <v>0</v>
      </c>
      <c r="AA83">
        <v>16666349</v>
      </c>
      <c r="AB83">
        <f t="shared" si="74"/>
        <v>65.599999999999994</v>
      </c>
      <c r="AC83">
        <f t="shared" si="96"/>
        <v>65.599999999999994</v>
      </c>
      <c r="AD83">
        <f t="shared" si="101"/>
        <v>0</v>
      </c>
      <c r="AE83">
        <f t="shared" si="102"/>
        <v>0</v>
      </c>
      <c r="AF83">
        <f t="shared" si="103"/>
        <v>0</v>
      </c>
      <c r="AG83">
        <f t="shared" si="75"/>
        <v>0</v>
      </c>
      <c r="AH83">
        <f t="shared" si="104"/>
        <v>0</v>
      </c>
      <c r="AI83">
        <f t="shared" si="105"/>
        <v>0</v>
      </c>
      <c r="AJ83">
        <f t="shared" si="76"/>
        <v>0</v>
      </c>
      <c r="AK83">
        <v>65.599999999999994</v>
      </c>
      <c r="AL83">
        <v>65.599999999999994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95</v>
      </c>
      <c r="AU83">
        <v>47</v>
      </c>
      <c r="AV83">
        <v>1</v>
      </c>
      <c r="AW83">
        <v>1</v>
      </c>
      <c r="AZ83">
        <v>6.66</v>
      </c>
      <c r="BA83">
        <v>1</v>
      </c>
      <c r="BB83">
        <v>1</v>
      </c>
      <c r="BC83">
        <v>6.66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145</v>
      </c>
      <c r="BM83">
        <v>15001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105</v>
      </c>
      <c r="CA83">
        <v>55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7"/>
        <v>102.81</v>
      </c>
      <c r="CQ83">
        <f t="shared" si="78"/>
        <v>436.89599999999996</v>
      </c>
      <c r="CR83">
        <f t="shared" si="79"/>
        <v>0</v>
      </c>
      <c r="CS83">
        <f t="shared" si="80"/>
        <v>0</v>
      </c>
      <c r="CT83">
        <f t="shared" si="81"/>
        <v>0</v>
      </c>
      <c r="CU83">
        <f t="shared" si="82"/>
        <v>0</v>
      </c>
      <c r="CV83">
        <f t="shared" si="83"/>
        <v>0</v>
      </c>
      <c r="CW83">
        <f t="shared" si="84"/>
        <v>0</v>
      </c>
      <c r="CX83">
        <f t="shared" si="85"/>
        <v>0</v>
      </c>
      <c r="CY83">
        <f t="shared" si="86"/>
        <v>0</v>
      </c>
      <c r="CZ83">
        <f t="shared" si="87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140</v>
      </c>
      <c r="DW83" t="s">
        <v>140</v>
      </c>
      <c r="DX83">
        <v>10</v>
      </c>
      <c r="EE83">
        <v>16510513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15001</v>
      </c>
      <c r="EL83" t="s">
        <v>115</v>
      </c>
      <c r="EM83" t="s">
        <v>116</v>
      </c>
      <c r="EO83" t="s">
        <v>6</v>
      </c>
      <c r="EQ83">
        <v>0</v>
      </c>
      <c r="ER83">
        <v>65.599999999999994</v>
      </c>
      <c r="ES83">
        <v>65.599999999999994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8"/>
        <v>0</v>
      </c>
      <c r="FS83">
        <v>0</v>
      </c>
      <c r="FT83" t="s">
        <v>23</v>
      </c>
      <c r="FU83" t="s">
        <v>24</v>
      </c>
      <c r="FX83">
        <v>94.5</v>
      </c>
      <c r="FY83">
        <v>46.75</v>
      </c>
      <c r="GA83" t="s">
        <v>6</v>
      </c>
      <c r="GD83">
        <v>0</v>
      </c>
      <c r="GF83">
        <v>-253238799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9"/>
        <v>0</v>
      </c>
      <c r="GM83">
        <f t="shared" si="90"/>
        <v>102.81</v>
      </c>
      <c r="GN83">
        <f t="shared" si="91"/>
        <v>102.81</v>
      </c>
      <c r="GO83">
        <f t="shared" si="92"/>
        <v>0</v>
      </c>
      <c r="GP83">
        <f t="shared" si="93"/>
        <v>0</v>
      </c>
      <c r="GR83">
        <v>0</v>
      </c>
      <c r="GS83">
        <v>3</v>
      </c>
      <c r="GT83">
        <v>0</v>
      </c>
      <c r="GU83" t="s">
        <v>6</v>
      </c>
      <c r="GV83">
        <f t="shared" si="94"/>
        <v>0</v>
      </c>
      <c r="GW83">
        <v>1</v>
      </c>
      <c r="GX83">
        <f t="shared" si="95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ROW(SmtRes!A171)</f>
        <v>171</v>
      </c>
      <c r="D84" s="2">
        <f>ROW(EtalonRes!A172)</f>
        <v>172</v>
      </c>
      <c r="E84" s="2" t="s">
        <v>146</v>
      </c>
      <c r="F84" s="2" t="s">
        <v>147</v>
      </c>
      <c r="G84" s="2" t="s">
        <v>148</v>
      </c>
      <c r="H84" s="2" t="s">
        <v>18</v>
      </c>
      <c r="I84" s="2">
        <f>ROUND(208.24/100,9)</f>
        <v>2.0823999999999998</v>
      </c>
      <c r="J84" s="2">
        <v>0</v>
      </c>
      <c r="K84" s="2"/>
      <c r="L84" s="2"/>
      <c r="M84" s="2"/>
      <c r="N84" s="2"/>
      <c r="O84" s="2">
        <f t="shared" si="63"/>
        <v>167.88</v>
      </c>
      <c r="P84" s="2">
        <f t="shared" si="64"/>
        <v>0</v>
      </c>
      <c r="Q84" s="2">
        <f t="shared" si="65"/>
        <v>0</v>
      </c>
      <c r="R84" s="2">
        <f t="shared" si="66"/>
        <v>0</v>
      </c>
      <c r="S84" s="2">
        <f t="shared" si="67"/>
        <v>167.88</v>
      </c>
      <c r="T84" s="2">
        <f t="shared" si="68"/>
        <v>0</v>
      </c>
      <c r="U84" s="2">
        <f t="shared" si="69"/>
        <v>17.450512</v>
      </c>
      <c r="V84" s="2">
        <f t="shared" si="70"/>
        <v>0</v>
      </c>
      <c r="W84" s="2">
        <f t="shared" si="71"/>
        <v>0</v>
      </c>
      <c r="X84" s="2">
        <f t="shared" si="72"/>
        <v>159.49</v>
      </c>
      <c r="Y84" s="2">
        <f t="shared" si="73"/>
        <v>78.900000000000006</v>
      </c>
      <c r="Z84" s="2"/>
      <c r="AA84" s="2">
        <v>16666348</v>
      </c>
      <c r="AB84" s="2">
        <f t="shared" si="74"/>
        <v>80.62</v>
      </c>
      <c r="AC84" s="2">
        <f t="shared" si="96"/>
        <v>0</v>
      </c>
      <c r="AD84" s="2">
        <f t="shared" si="101"/>
        <v>0</v>
      </c>
      <c r="AE84" s="2">
        <f t="shared" si="102"/>
        <v>0</v>
      </c>
      <c r="AF84" s="2">
        <f t="shared" si="103"/>
        <v>80.62</v>
      </c>
      <c r="AG84" s="2">
        <f t="shared" si="75"/>
        <v>0</v>
      </c>
      <c r="AH84" s="2">
        <f t="shared" si="104"/>
        <v>8.3800000000000008</v>
      </c>
      <c r="AI84" s="2">
        <f t="shared" si="105"/>
        <v>0</v>
      </c>
      <c r="AJ84" s="2">
        <f t="shared" si="76"/>
        <v>0</v>
      </c>
      <c r="AK84" s="2">
        <v>80.62</v>
      </c>
      <c r="AL84" s="2">
        <v>0</v>
      </c>
      <c r="AM84" s="2">
        <v>0</v>
      </c>
      <c r="AN84" s="2">
        <v>0</v>
      </c>
      <c r="AO84" s="2">
        <v>80.62</v>
      </c>
      <c r="AP84" s="2">
        <v>0</v>
      </c>
      <c r="AQ84" s="2">
        <v>8.3800000000000008</v>
      </c>
      <c r="AR84" s="2">
        <v>0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149</v>
      </c>
      <c r="BK84" s="2"/>
      <c r="BL84" s="2"/>
      <c r="BM84" s="2">
        <v>15001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105</v>
      </c>
      <c r="CA84" s="2">
        <v>55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77"/>
        <v>167.88</v>
      </c>
      <c r="CQ84" s="2">
        <f t="shared" si="78"/>
        <v>0</v>
      </c>
      <c r="CR84" s="2">
        <f t="shared" si="79"/>
        <v>0</v>
      </c>
      <c r="CS84" s="2">
        <f t="shared" si="80"/>
        <v>0</v>
      </c>
      <c r="CT84" s="2">
        <f t="shared" si="81"/>
        <v>80.62</v>
      </c>
      <c r="CU84" s="2">
        <f t="shared" si="82"/>
        <v>0</v>
      </c>
      <c r="CV84" s="2">
        <f t="shared" si="83"/>
        <v>8.3800000000000008</v>
      </c>
      <c r="CW84" s="2">
        <f t="shared" si="84"/>
        <v>0</v>
      </c>
      <c r="CX84" s="2">
        <f t="shared" si="85"/>
        <v>0</v>
      </c>
      <c r="CY84" s="2">
        <f t="shared" si="86"/>
        <v>159.48599999999999</v>
      </c>
      <c r="CZ84" s="2">
        <f t="shared" si="87"/>
        <v>78.903599999999997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18</v>
      </c>
      <c r="DW84" s="2" t="s">
        <v>18</v>
      </c>
      <c r="DX84" s="2">
        <v>100</v>
      </c>
      <c r="DY84" s="2"/>
      <c r="DZ84" s="2"/>
      <c r="EA84" s="2"/>
      <c r="EB84" s="2"/>
      <c r="EC84" s="2"/>
      <c r="ED84" s="2"/>
      <c r="EE84" s="2">
        <v>16510513</v>
      </c>
      <c r="EF84" s="2">
        <v>2</v>
      </c>
      <c r="EG84" s="2" t="s">
        <v>20</v>
      </c>
      <c r="EH84" s="2">
        <v>0</v>
      </c>
      <c r="EI84" s="2" t="s">
        <v>6</v>
      </c>
      <c r="EJ84" s="2">
        <v>1</v>
      </c>
      <c r="EK84" s="2">
        <v>15001</v>
      </c>
      <c r="EL84" s="2" t="s">
        <v>115</v>
      </c>
      <c r="EM84" s="2" t="s">
        <v>116</v>
      </c>
      <c r="EN84" s="2"/>
      <c r="EO84" s="2" t="s">
        <v>6</v>
      </c>
      <c r="EP84" s="2"/>
      <c r="EQ84" s="2">
        <v>0</v>
      </c>
      <c r="ER84" s="2">
        <v>80.62</v>
      </c>
      <c r="ES84" s="2">
        <v>0</v>
      </c>
      <c r="ET84" s="2">
        <v>0</v>
      </c>
      <c r="EU84" s="2">
        <v>0</v>
      </c>
      <c r="EV84" s="2">
        <v>80.62</v>
      </c>
      <c r="EW84" s="2">
        <v>8.3800000000000008</v>
      </c>
      <c r="EX84" s="2">
        <v>0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8"/>
        <v>0</v>
      </c>
      <c r="FS84" s="2">
        <v>0</v>
      </c>
      <c r="FT84" s="2" t="s">
        <v>23</v>
      </c>
      <c r="FU84" s="2" t="s">
        <v>24</v>
      </c>
      <c r="FV84" s="2"/>
      <c r="FW84" s="2"/>
      <c r="FX84" s="2">
        <v>94.5</v>
      </c>
      <c r="FY84" s="2">
        <v>46.75</v>
      </c>
      <c r="FZ84" s="2"/>
      <c r="GA84" s="2" t="s">
        <v>6</v>
      </c>
      <c r="GB84" s="2"/>
      <c r="GC84" s="2"/>
      <c r="GD84" s="2">
        <v>0</v>
      </c>
      <c r="GE84" s="2"/>
      <c r="GF84" s="2">
        <v>-1713052478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9"/>
        <v>0</v>
      </c>
      <c r="GM84" s="2">
        <f t="shared" si="90"/>
        <v>406.27</v>
      </c>
      <c r="GN84" s="2">
        <f t="shared" si="91"/>
        <v>406.27</v>
      </c>
      <c r="GO84" s="2">
        <f t="shared" si="92"/>
        <v>0</v>
      </c>
      <c r="GP84" s="2">
        <f t="shared" si="93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4"/>
        <v>0</v>
      </c>
      <c r="GW84" s="2">
        <v>1</v>
      </c>
      <c r="GX84" s="2">
        <f t="shared" si="95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ROW(SmtRes!A174)</f>
        <v>174</v>
      </c>
      <c r="D85">
        <f>ROW(EtalonRes!A174)</f>
        <v>174</v>
      </c>
      <c r="E85" t="s">
        <v>146</v>
      </c>
      <c r="F85" t="s">
        <v>147</v>
      </c>
      <c r="G85" t="s">
        <v>148</v>
      </c>
      <c r="H85" t="s">
        <v>18</v>
      </c>
      <c r="I85">
        <f>ROUND(208.24/100,9)</f>
        <v>2.0823999999999998</v>
      </c>
      <c r="J85">
        <v>0</v>
      </c>
      <c r="O85">
        <f t="shared" si="63"/>
        <v>1118.0999999999999</v>
      </c>
      <c r="P85">
        <f t="shared" si="64"/>
        <v>0</v>
      </c>
      <c r="Q85">
        <f t="shared" si="65"/>
        <v>0</v>
      </c>
      <c r="R85">
        <f t="shared" si="66"/>
        <v>0</v>
      </c>
      <c r="S85">
        <f t="shared" si="67"/>
        <v>1118.0999999999999</v>
      </c>
      <c r="T85">
        <f t="shared" si="68"/>
        <v>0</v>
      </c>
      <c r="U85">
        <f t="shared" si="69"/>
        <v>17.450512</v>
      </c>
      <c r="V85">
        <f t="shared" si="70"/>
        <v>0</v>
      </c>
      <c r="W85">
        <f t="shared" si="71"/>
        <v>0</v>
      </c>
      <c r="X85">
        <f t="shared" si="72"/>
        <v>1062.2</v>
      </c>
      <c r="Y85">
        <f t="shared" si="73"/>
        <v>525.51</v>
      </c>
      <c r="AA85">
        <v>16666349</v>
      </c>
      <c r="AB85">
        <f t="shared" si="74"/>
        <v>80.62</v>
      </c>
      <c r="AC85">
        <f t="shared" si="96"/>
        <v>0</v>
      </c>
      <c r="AD85">
        <f t="shared" si="101"/>
        <v>0</v>
      </c>
      <c r="AE85">
        <f t="shared" si="102"/>
        <v>0</v>
      </c>
      <c r="AF85">
        <f t="shared" si="103"/>
        <v>80.62</v>
      </c>
      <c r="AG85">
        <f t="shared" si="75"/>
        <v>0</v>
      </c>
      <c r="AH85">
        <f t="shared" si="104"/>
        <v>8.3800000000000008</v>
      </c>
      <c r="AI85">
        <f t="shared" si="105"/>
        <v>0</v>
      </c>
      <c r="AJ85">
        <f t="shared" si="76"/>
        <v>0</v>
      </c>
      <c r="AK85">
        <v>80.62</v>
      </c>
      <c r="AL85">
        <v>0</v>
      </c>
      <c r="AM85">
        <v>0</v>
      </c>
      <c r="AN85">
        <v>0</v>
      </c>
      <c r="AO85">
        <v>80.62</v>
      </c>
      <c r="AP85">
        <v>0</v>
      </c>
      <c r="AQ85">
        <v>8.3800000000000008</v>
      </c>
      <c r="AR85">
        <v>0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6.66</v>
      </c>
      <c r="BA85">
        <v>6.66</v>
      </c>
      <c r="BB85">
        <v>6.66</v>
      </c>
      <c r="BC85">
        <v>6.66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149</v>
      </c>
      <c r="BM85">
        <v>15001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6.66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77"/>
        <v>1118.0999999999999</v>
      </c>
      <c r="CQ85">
        <f t="shared" si="78"/>
        <v>0</v>
      </c>
      <c r="CR85">
        <f t="shared" si="79"/>
        <v>0</v>
      </c>
      <c r="CS85">
        <f t="shared" si="80"/>
        <v>0</v>
      </c>
      <c r="CT85">
        <f t="shared" si="81"/>
        <v>536.92920000000004</v>
      </c>
      <c r="CU85">
        <f t="shared" si="82"/>
        <v>0</v>
      </c>
      <c r="CV85">
        <f t="shared" si="83"/>
        <v>8.3800000000000008</v>
      </c>
      <c r="CW85">
        <f t="shared" si="84"/>
        <v>0</v>
      </c>
      <c r="CX85">
        <f t="shared" si="85"/>
        <v>0</v>
      </c>
      <c r="CY85">
        <f t="shared" si="86"/>
        <v>1062.1949999999999</v>
      </c>
      <c r="CZ85">
        <f t="shared" si="87"/>
        <v>525.50699999999995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18</v>
      </c>
      <c r="DW85" t="s">
        <v>18</v>
      </c>
      <c r="DX85">
        <v>100</v>
      </c>
      <c r="EE85">
        <v>16510513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15001</v>
      </c>
      <c r="EL85" t="s">
        <v>115</v>
      </c>
      <c r="EM85" t="s">
        <v>116</v>
      </c>
      <c r="EO85" t="s">
        <v>6</v>
      </c>
      <c r="EQ85">
        <v>0</v>
      </c>
      <c r="ER85">
        <v>80.62</v>
      </c>
      <c r="ES85">
        <v>0</v>
      </c>
      <c r="ET85">
        <v>0</v>
      </c>
      <c r="EU85">
        <v>0</v>
      </c>
      <c r="EV85">
        <v>80.62</v>
      </c>
      <c r="EW85">
        <v>8.3800000000000008</v>
      </c>
      <c r="EX85">
        <v>0</v>
      </c>
      <c r="EY85">
        <v>0</v>
      </c>
      <c r="FQ85">
        <v>0</v>
      </c>
      <c r="FR85">
        <f t="shared" si="88"/>
        <v>0</v>
      </c>
      <c r="FS85">
        <v>0</v>
      </c>
      <c r="FT85" t="s">
        <v>23</v>
      </c>
      <c r="FU85" t="s">
        <v>24</v>
      </c>
      <c r="FX85">
        <v>94.5</v>
      </c>
      <c r="FY85">
        <v>46.75</v>
      </c>
      <c r="GA85" t="s">
        <v>6</v>
      </c>
      <c r="GD85">
        <v>0</v>
      </c>
      <c r="GF85">
        <v>-1713052478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9"/>
        <v>0</v>
      </c>
      <c r="GM85">
        <f t="shared" si="90"/>
        <v>2705.81</v>
      </c>
      <c r="GN85">
        <f t="shared" si="91"/>
        <v>2705.81</v>
      </c>
      <c r="GO85">
        <f t="shared" si="92"/>
        <v>0</v>
      </c>
      <c r="GP85">
        <f t="shared" si="93"/>
        <v>0</v>
      </c>
      <c r="GR85">
        <v>0</v>
      </c>
      <c r="GS85">
        <v>3</v>
      </c>
      <c r="GT85">
        <v>0</v>
      </c>
      <c r="GU85" t="s">
        <v>6</v>
      </c>
      <c r="GV85">
        <f t="shared" si="94"/>
        <v>0</v>
      </c>
      <c r="GW85">
        <v>1</v>
      </c>
      <c r="GX85">
        <f t="shared" si="95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171</v>
      </c>
      <c r="D86" s="2"/>
      <c r="E86" s="2" t="s">
        <v>150</v>
      </c>
      <c r="F86" s="2" t="s">
        <v>151</v>
      </c>
      <c r="G86" s="2" t="s">
        <v>152</v>
      </c>
      <c r="H86" s="2" t="s">
        <v>120</v>
      </c>
      <c r="I86" s="2">
        <f>I84*J86</f>
        <v>3.3318E-2</v>
      </c>
      <c r="J86" s="2">
        <v>1.5999807913945448E-2</v>
      </c>
      <c r="K86" s="2"/>
      <c r="L86" s="2"/>
      <c r="M86" s="2"/>
      <c r="N86" s="2"/>
      <c r="O86" s="2">
        <f t="shared" si="63"/>
        <v>0</v>
      </c>
      <c r="P86" s="2">
        <f t="shared" si="64"/>
        <v>0</v>
      </c>
      <c r="Q86" s="2">
        <f t="shared" si="65"/>
        <v>0</v>
      </c>
      <c r="R86" s="2">
        <f t="shared" si="66"/>
        <v>0</v>
      </c>
      <c r="S86" s="2">
        <f t="shared" si="67"/>
        <v>0</v>
      </c>
      <c r="T86" s="2">
        <f t="shared" si="68"/>
        <v>0</v>
      </c>
      <c r="U86" s="2">
        <f t="shared" si="69"/>
        <v>0</v>
      </c>
      <c r="V86" s="2">
        <f t="shared" si="70"/>
        <v>0</v>
      </c>
      <c r="W86" s="2">
        <f t="shared" si="71"/>
        <v>0</v>
      </c>
      <c r="X86" s="2">
        <f t="shared" si="72"/>
        <v>0</v>
      </c>
      <c r="Y86" s="2">
        <f t="shared" si="73"/>
        <v>0</v>
      </c>
      <c r="Z86" s="2"/>
      <c r="AA86" s="2">
        <v>16666348</v>
      </c>
      <c r="AB86" s="2">
        <f t="shared" si="74"/>
        <v>0</v>
      </c>
      <c r="AC86" s="2">
        <f t="shared" si="96"/>
        <v>0</v>
      </c>
      <c r="AD86" s="2">
        <f t="shared" si="101"/>
        <v>0</v>
      </c>
      <c r="AE86" s="2">
        <f t="shared" si="102"/>
        <v>0</v>
      </c>
      <c r="AF86" s="2">
        <f t="shared" si="103"/>
        <v>0</v>
      </c>
      <c r="AG86" s="2">
        <f t="shared" si="75"/>
        <v>0</v>
      </c>
      <c r="AH86" s="2">
        <f t="shared" si="104"/>
        <v>0</v>
      </c>
      <c r="AI86" s="2">
        <f t="shared" si="105"/>
        <v>0</v>
      </c>
      <c r="AJ86" s="2">
        <f t="shared" si="76"/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95</v>
      </c>
      <c r="AU86" s="2">
        <v>47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6</v>
      </c>
      <c r="BK86" s="2"/>
      <c r="BL86" s="2"/>
      <c r="BM86" s="2">
        <v>15001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105</v>
      </c>
      <c r="CA86" s="2">
        <v>55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7"/>
        <v>0</v>
      </c>
      <c r="CQ86" s="2">
        <f t="shared" si="78"/>
        <v>0</v>
      </c>
      <c r="CR86" s="2">
        <f t="shared" si="79"/>
        <v>0</v>
      </c>
      <c r="CS86" s="2">
        <f t="shared" si="80"/>
        <v>0</v>
      </c>
      <c r="CT86" s="2">
        <f t="shared" si="81"/>
        <v>0</v>
      </c>
      <c r="CU86" s="2">
        <f t="shared" si="82"/>
        <v>0</v>
      </c>
      <c r="CV86" s="2">
        <f t="shared" si="83"/>
        <v>0</v>
      </c>
      <c r="CW86" s="2">
        <f t="shared" si="84"/>
        <v>0</v>
      </c>
      <c r="CX86" s="2">
        <f t="shared" si="85"/>
        <v>0</v>
      </c>
      <c r="CY86" s="2">
        <f t="shared" si="86"/>
        <v>0</v>
      </c>
      <c r="CZ86" s="2">
        <f t="shared" si="87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120</v>
      </c>
      <c r="DW86" s="2" t="s">
        <v>120</v>
      </c>
      <c r="DX86" s="2">
        <v>1000</v>
      </c>
      <c r="DY86" s="2"/>
      <c r="DZ86" s="2"/>
      <c r="EA86" s="2"/>
      <c r="EB86" s="2"/>
      <c r="EC86" s="2"/>
      <c r="ED86" s="2"/>
      <c r="EE86" s="2">
        <v>16510513</v>
      </c>
      <c r="EF86" s="2">
        <v>2</v>
      </c>
      <c r="EG86" s="2" t="s">
        <v>20</v>
      </c>
      <c r="EH86" s="2">
        <v>0</v>
      </c>
      <c r="EI86" s="2" t="s">
        <v>6</v>
      </c>
      <c r="EJ86" s="2">
        <v>1</v>
      </c>
      <c r="EK86" s="2">
        <v>15001</v>
      </c>
      <c r="EL86" s="2" t="s">
        <v>115</v>
      </c>
      <c r="EM86" s="2" t="s">
        <v>116</v>
      </c>
      <c r="EN86" s="2"/>
      <c r="EO86" s="2" t="s">
        <v>6</v>
      </c>
      <c r="EP86" s="2"/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8"/>
        <v>0</v>
      </c>
      <c r="FS86" s="2">
        <v>0</v>
      </c>
      <c r="FT86" s="2" t="s">
        <v>23</v>
      </c>
      <c r="FU86" s="2" t="s">
        <v>24</v>
      </c>
      <c r="FV86" s="2"/>
      <c r="FW86" s="2"/>
      <c r="FX86" s="2">
        <v>94.5</v>
      </c>
      <c r="FY86" s="2">
        <v>46.75</v>
      </c>
      <c r="FZ86" s="2"/>
      <c r="GA86" s="2" t="s">
        <v>6</v>
      </c>
      <c r="GB86" s="2"/>
      <c r="GC86" s="2"/>
      <c r="GD86" s="2">
        <v>0</v>
      </c>
      <c r="GE86" s="2"/>
      <c r="GF86" s="2">
        <v>973262446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9"/>
        <v>0</v>
      </c>
      <c r="GM86" s="2">
        <f t="shared" si="90"/>
        <v>0</v>
      </c>
      <c r="GN86" s="2">
        <f t="shared" si="91"/>
        <v>0</v>
      </c>
      <c r="GO86" s="2">
        <f t="shared" si="92"/>
        <v>0</v>
      </c>
      <c r="GP86" s="2">
        <f t="shared" si="93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4"/>
        <v>0</v>
      </c>
      <c r="GW86" s="2">
        <v>1</v>
      </c>
      <c r="GX86" s="2">
        <f t="shared" si="95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174</v>
      </c>
      <c r="E87" t="s">
        <v>150</v>
      </c>
      <c r="F87" t="s">
        <v>151</v>
      </c>
      <c r="G87" t="s">
        <v>152</v>
      </c>
      <c r="H87" t="s">
        <v>120</v>
      </c>
      <c r="I87">
        <f>I85*J87</f>
        <v>3.3318E-2</v>
      </c>
      <c r="J87">
        <v>1.5999807913945448E-2</v>
      </c>
      <c r="O87">
        <f t="shared" si="63"/>
        <v>0</v>
      </c>
      <c r="P87">
        <f t="shared" si="64"/>
        <v>0</v>
      </c>
      <c r="Q87">
        <f t="shared" si="65"/>
        <v>0</v>
      </c>
      <c r="R87">
        <f t="shared" si="66"/>
        <v>0</v>
      </c>
      <c r="S87">
        <f t="shared" si="67"/>
        <v>0</v>
      </c>
      <c r="T87">
        <f t="shared" si="68"/>
        <v>0</v>
      </c>
      <c r="U87">
        <f t="shared" si="69"/>
        <v>0</v>
      </c>
      <c r="V87">
        <f t="shared" si="70"/>
        <v>0</v>
      </c>
      <c r="W87">
        <f t="shared" si="71"/>
        <v>0</v>
      </c>
      <c r="X87">
        <f t="shared" si="72"/>
        <v>0</v>
      </c>
      <c r="Y87">
        <f t="shared" si="73"/>
        <v>0</v>
      </c>
      <c r="AA87">
        <v>16666349</v>
      </c>
      <c r="AB87">
        <f t="shared" si="74"/>
        <v>0</v>
      </c>
      <c r="AC87">
        <f t="shared" si="96"/>
        <v>0</v>
      </c>
      <c r="AD87">
        <f t="shared" si="101"/>
        <v>0</v>
      </c>
      <c r="AE87">
        <f t="shared" si="102"/>
        <v>0</v>
      </c>
      <c r="AF87">
        <f t="shared" si="103"/>
        <v>0</v>
      </c>
      <c r="AG87">
        <f t="shared" si="75"/>
        <v>0</v>
      </c>
      <c r="AH87">
        <f t="shared" si="104"/>
        <v>0</v>
      </c>
      <c r="AI87">
        <f t="shared" si="105"/>
        <v>0</v>
      </c>
      <c r="AJ87">
        <f t="shared" si="76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6.66</v>
      </c>
      <c r="BA87">
        <v>1</v>
      </c>
      <c r="BB87">
        <v>1</v>
      </c>
      <c r="BC87">
        <v>6.66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6</v>
      </c>
      <c r="BM87">
        <v>15001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105</v>
      </c>
      <c r="CA87">
        <v>55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7"/>
        <v>0</v>
      </c>
      <c r="CQ87">
        <f t="shared" si="78"/>
        <v>0</v>
      </c>
      <c r="CR87">
        <f t="shared" si="79"/>
        <v>0</v>
      </c>
      <c r="CS87">
        <f t="shared" si="80"/>
        <v>0</v>
      </c>
      <c r="CT87">
        <f t="shared" si="81"/>
        <v>0</v>
      </c>
      <c r="CU87">
        <f t="shared" si="82"/>
        <v>0</v>
      </c>
      <c r="CV87">
        <f t="shared" si="83"/>
        <v>0</v>
      </c>
      <c r="CW87">
        <f t="shared" si="84"/>
        <v>0</v>
      </c>
      <c r="CX87">
        <f t="shared" si="85"/>
        <v>0</v>
      </c>
      <c r="CY87">
        <f t="shared" si="86"/>
        <v>0</v>
      </c>
      <c r="CZ87">
        <f t="shared" si="87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120</v>
      </c>
      <c r="DW87" t="s">
        <v>120</v>
      </c>
      <c r="DX87">
        <v>1000</v>
      </c>
      <c r="EE87">
        <v>16510513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15001</v>
      </c>
      <c r="EL87" t="s">
        <v>115</v>
      </c>
      <c r="EM87" t="s">
        <v>116</v>
      </c>
      <c r="EO87" t="s">
        <v>6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8"/>
        <v>0</v>
      </c>
      <c r="FS87">
        <v>0</v>
      </c>
      <c r="FT87" t="s">
        <v>23</v>
      </c>
      <c r="FU87" t="s">
        <v>24</v>
      </c>
      <c r="FX87">
        <v>94.5</v>
      </c>
      <c r="FY87">
        <v>46.75</v>
      </c>
      <c r="GA87" t="s">
        <v>6</v>
      </c>
      <c r="GD87">
        <v>0</v>
      </c>
      <c r="GF87">
        <v>973262446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9"/>
        <v>0</v>
      </c>
      <c r="GM87">
        <f t="shared" si="90"/>
        <v>0</v>
      </c>
      <c r="GN87">
        <f t="shared" si="91"/>
        <v>0</v>
      </c>
      <c r="GO87">
        <f t="shared" si="92"/>
        <v>0</v>
      </c>
      <c r="GP87">
        <f t="shared" si="93"/>
        <v>0</v>
      </c>
      <c r="GR87">
        <v>0</v>
      </c>
      <c r="GS87">
        <v>3</v>
      </c>
      <c r="GT87">
        <v>0</v>
      </c>
      <c r="GU87" t="s">
        <v>6</v>
      </c>
      <c r="GV87">
        <f t="shared" si="94"/>
        <v>0</v>
      </c>
      <c r="GW87">
        <v>1</v>
      </c>
      <c r="GX87">
        <f t="shared" si="95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170</v>
      </c>
      <c r="D88" s="2"/>
      <c r="E88" s="2" t="s">
        <v>153</v>
      </c>
      <c r="F88" s="2" t="s">
        <v>154</v>
      </c>
      <c r="G88" s="2" t="s">
        <v>155</v>
      </c>
      <c r="H88" s="2" t="s">
        <v>120</v>
      </c>
      <c r="I88" s="2">
        <f>I84*J88</f>
        <v>3.3318E-2</v>
      </c>
      <c r="J88" s="2">
        <v>1.5999807913945448E-2</v>
      </c>
      <c r="K88" s="2"/>
      <c r="L88" s="2"/>
      <c r="M88" s="2"/>
      <c r="N88" s="2"/>
      <c r="O88" s="2">
        <f t="shared" si="63"/>
        <v>665.48</v>
      </c>
      <c r="P88" s="2">
        <f t="shared" si="64"/>
        <v>665.48</v>
      </c>
      <c r="Q88" s="2">
        <f t="shared" si="65"/>
        <v>0</v>
      </c>
      <c r="R88" s="2">
        <f t="shared" si="66"/>
        <v>0</v>
      </c>
      <c r="S88" s="2">
        <f t="shared" si="67"/>
        <v>0</v>
      </c>
      <c r="T88" s="2">
        <f t="shared" si="68"/>
        <v>0</v>
      </c>
      <c r="U88" s="2">
        <f t="shared" si="69"/>
        <v>0</v>
      </c>
      <c r="V88" s="2">
        <f t="shared" si="70"/>
        <v>0</v>
      </c>
      <c r="W88" s="2">
        <f t="shared" si="71"/>
        <v>0</v>
      </c>
      <c r="X88" s="2">
        <f t="shared" si="72"/>
        <v>0</v>
      </c>
      <c r="Y88" s="2">
        <f t="shared" si="73"/>
        <v>0</v>
      </c>
      <c r="Z88" s="2"/>
      <c r="AA88" s="2">
        <v>16666348</v>
      </c>
      <c r="AB88" s="2">
        <f t="shared" si="74"/>
        <v>19973.669999999998</v>
      </c>
      <c r="AC88" s="2">
        <f t="shared" si="96"/>
        <v>19973.669999999998</v>
      </c>
      <c r="AD88" s="2">
        <f t="shared" si="101"/>
        <v>0</v>
      </c>
      <c r="AE88" s="2">
        <f t="shared" si="102"/>
        <v>0</v>
      </c>
      <c r="AF88" s="2">
        <f t="shared" si="103"/>
        <v>0</v>
      </c>
      <c r="AG88" s="2">
        <f t="shared" si="75"/>
        <v>0</v>
      </c>
      <c r="AH88" s="2">
        <f t="shared" si="104"/>
        <v>0</v>
      </c>
      <c r="AI88" s="2">
        <f t="shared" si="105"/>
        <v>0</v>
      </c>
      <c r="AJ88" s="2">
        <f t="shared" si="76"/>
        <v>0</v>
      </c>
      <c r="AK88" s="2">
        <v>19973.669999999998</v>
      </c>
      <c r="AL88" s="2">
        <v>19973.669999999998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95</v>
      </c>
      <c r="AU88" s="2">
        <v>47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156</v>
      </c>
      <c r="BK88" s="2"/>
      <c r="BL88" s="2"/>
      <c r="BM88" s="2">
        <v>15001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105</v>
      </c>
      <c r="CA88" s="2">
        <v>55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77"/>
        <v>665.48</v>
      </c>
      <c r="CQ88" s="2">
        <f t="shared" si="78"/>
        <v>19973.669999999998</v>
      </c>
      <c r="CR88" s="2">
        <f t="shared" si="79"/>
        <v>0</v>
      </c>
      <c r="CS88" s="2">
        <f t="shared" si="80"/>
        <v>0</v>
      </c>
      <c r="CT88" s="2">
        <f t="shared" si="81"/>
        <v>0</v>
      </c>
      <c r="CU88" s="2">
        <f t="shared" si="82"/>
        <v>0</v>
      </c>
      <c r="CV88" s="2">
        <f t="shared" si="83"/>
        <v>0</v>
      </c>
      <c r="CW88" s="2">
        <f t="shared" si="84"/>
        <v>0</v>
      </c>
      <c r="CX88" s="2">
        <f t="shared" si="85"/>
        <v>0</v>
      </c>
      <c r="CY88" s="2">
        <f t="shared" si="86"/>
        <v>0</v>
      </c>
      <c r="CZ88" s="2">
        <f t="shared" si="87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1009</v>
      </c>
      <c r="DV88" s="2" t="s">
        <v>120</v>
      </c>
      <c r="DW88" s="2" t="s">
        <v>120</v>
      </c>
      <c r="DX88" s="2">
        <v>1000</v>
      </c>
      <c r="DY88" s="2"/>
      <c r="DZ88" s="2"/>
      <c r="EA88" s="2"/>
      <c r="EB88" s="2"/>
      <c r="EC88" s="2"/>
      <c r="ED88" s="2"/>
      <c r="EE88" s="2">
        <v>16510513</v>
      </c>
      <c r="EF88" s="2">
        <v>2</v>
      </c>
      <c r="EG88" s="2" t="s">
        <v>20</v>
      </c>
      <c r="EH88" s="2">
        <v>0</v>
      </c>
      <c r="EI88" s="2" t="s">
        <v>6</v>
      </c>
      <c r="EJ88" s="2">
        <v>1</v>
      </c>
      <c r="EK88" s="2">
        <v>15001</v>
      </c>
      <c r="EL88" s="2" t="s">
        <v>115</v>
      </c>
      <c r="EM88" s="2" t="s">
        <v>116</v>
      </c>
      <c r="EN88" s="2"/>
      <c r="EO88" s="2" t="s">
        <v>6</v>
      </c>
      <c r="EP88" s="2"/>
      <c r="EQ88" s="2">
        <v>0</v>
      </c>
      <c r="ER88" s="2">
        <v>19973.669999999998</v>
      </c>
      <c r="ES88" s="2">
        <v>19973.669999999998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88"/>
        <v>0</v>
      </c>
      <c r="FS88" s="2">
        <v>0</v>
      </c>
      <c r="FT88" s="2" t="s">
        <v>23</v>
      </c>
      <c r="FU88" s="2" t="s">
        <v>24</v>
      </c>
      <c r="FV88" s="2"/>
      <c r="FW88" s="2"/>
      <c r="FX88" s="2">
        <v>94.5</v>
      </c>
      <c r="FY88" s="2">
        <v>46.75</v>
      </c>
      <c r="FZ88" s="2"/>
      <c r="GA88" s="2" t="s">
        <v>6</v>
      </c>
      <c r="GB88" s="2"/>
      <c r="GC88" s="2"/>
      <c r="GD88" s="2">
        <v>0</v>
      </c>
      <c r="GE88" s="2"/>
      <c r="GF88" s="2">
        <v>772632804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89"/>
        <v>0</v>
      </c>
      <c r="GM88" s="2">
        <f t="shared" si="90"/>
        <v>665.48</v>
      </c>
      <c r="GN88" s="2">
        <f t="shared" si="91"/>
        <v>665.48</v>
      </c>
      <c r="GO88" s="2">
        <f t="shared" si="92"/>
        <v>0</v>
      </c>
      <c r="GP88" s="2">
        <f t="shared" si="93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4"/>
        <v>0</v>
      </c>
      <c r="GW88" s="2">
        <v>1</v>
      </c>
      <c r="GX88" s="2">
        <f t="shared" si="95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173</v>
      </c>
      <c r="E89" t="s">
        <v>153</v>
      </c>
      <c r="F89" t="s">
        <v>154</v>
      </c>
      <c r="G89" t="s">
        <v>155</v>
      </c>
      <c r="H89" t="s">
        <v>120</v>
      </c>
      <c r="I89">
        <f>I85*J89</f>
        <v>3.3318E-2</v>
      </c>
      <c r="J89">
        <v>1.5999807913945448E-2</v>
      </c>
      <c r="O89">
        <f t="shared" si="63"/>
        <v>4432.12</v>
      </c>
      <c r="P89">
        <f t="shared" si="64"/>
        <v>4432.12</v>
      </c>
      <c r="Q89">
        <f t="shared" si="65"/>
        <v>0</v>
      </c>
      <c r="R89">
        <f t="shared" si="66"/>
        <v>0</v>
      </c>
      <c r="S89">
        <f t="shared" si="67"/>
        <v>0</v>
      </c>
      <c r="T89">
        <f t="shared" si="68"/>
        <v>0</v>
      </c>
      <c r="U89">
        <f t="shared" si="69"/>
        <v>0</v>
      </c>
      <c r="V89">
        <f t="shared" si="70"/>
        <v>0</v>
      </c>
      <c r="W89">
        <f t="shared" si="71"/>
        <v>0</v>
      </c>
      <c r="X89">
        <f t="shared" si="72"/>
        <v>0</v>
      </c>
      <c r="Y89">
        <f t="shared" si="73"/>
        <v>0</v>
      </c>
      <c r="AA89">
        <v>16666349</v>
      </c>
      <c r="AB89">
        <f t="shared" si="74"/>
        <v>19973.669999999998</v>
      </c>
      <c r="AC89">
        <f t="shared" si="96"/>
        <v>19973.669999999998</v>
      </c>
      <c r="AD89">
        <f t="shared" si="101"/>
        <v>0</v>
      </c>
      <c r="AE89">
        <f t="shared" si="102"/>
        <v>0</v>
      </c>
      <c r="AF89">
        <f t="shared" si="103"/>
        <v>0</v>
      </c>
      <c r="AG89">
        <f t="shared" si="75"/>
        <v>0</v>
      </c>
      <c r="AH89">
        <f t="shared" si="104"/>
        <v>0</v>
      </c>
      <c r="AI89">
        <f t="shared" si="105"/>
        <v>0</v>
      </c>
      <c r="AJ89">
        <f t="shared" si="76"/>
        <v>0</v>
      </c>
      <c r="AK89">
        <v>19973.669999999998</v>
      </c>
      <c r="AL89">
        <v>19973.669999999998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95</v>
      </c>
      <c r="AU89">
        <v>47</v>
      </c>
      <c r="AV89">
        <v>1</v>
      </c>
      <c r="AW89">
        <v>1</v>
      </c>
      <c r="AZ89">
        <v>6.66</v>
      </c>
      <c r="BA89">
        <v>1</v>
      </c>
      <c r="BB89">
        <v>1</v>
      </c>
      <c r="BC89">
        <v>6.66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156</v>
      </c>
      <c r="BM89">
        <v>15001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105</v>
      </c>
      <c r="CA89">
        <v>55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77"/>
        <v>4432.12</v>
      </c>
      <c r="CQ89">
        <f t="shared" si="78"/>
        <v>133024.6422</v>
      </c>
      <c r="CR89">
        <f t="shared" si="79"/>
        <v>0</v>
      </c>
      <c r="CS89">
        <f t="shared" si="80"/>
        <v>0</v>
      </c>
      <c r="CT89">
        <f t="shared" si="81"/>
        <v>0</v>
      </c>
      <c r="CU89">
        <f t="shared" si="82"/>
        <v>0</v>
      </c>
      <c r="CV89">
        <f t="shared" si="83"/>
        <v>0</v>
      </c>
      <c r="CW89">
        <f t="shared" si="84"/>
        <v>0</v>
      </c>
      <c r="CX89">
        <f t="shared" si="85"/>
        <v>0</v>
      </c>
      <c r="CY89">
        <f t="shared" si="86"/>
        <v>0</v>
      </c>
      <c r="CZ89">
        <f t="shared" si="87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120</v>
      </c>
      <c r="DW89" t="s">
        <v>120</v>
      </c>
      <c r="DX89">
        <v>1000</v>
      </c>
      <c r="EE89">
        <v>16510513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15001</v>
      </c>
      <c r="EL89" t="s">
        <v>115</v>
      </c>
      <c r="EM89" t="s">
        <v>116</v>
      </c>
      <c r="EO89" t="s">
        <v>6</v>
      </c>
      <c r="EQ89">
        <v>0</v>
      </c>
      <c r="ER89">
        <v>19973.669999999998</v>
      </c>
      <c r="ES89">
        <v>19973.669999999998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88"/>
        <v>0</v>
      </c>
      <c r="FS89">
        <v>0</v>
      </c>
      <c r="FT89" t="s">
        <v>23</v>
      </c>
      <c r="FU89" t="s">
        <v>24</v>
      </c>
      <c r="FX89">
        <v>94.5</v>
      </c>
      <c r="FY89">
        <v>46.75</v>
      </c>
      <c r="GA89" t="s">
        <v>6</v>
      </c>
      <c r="GD89">
        <v>0</v>
      </c>
      <c r="GF89">
        <v>772632804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89"/>
        <v>0</v>
      </c>
      <c r="GM89">
        <f t="shared" si="90"/>
        <v>4432.12</v>
      </c>
      <c r="GN89">
        <f t="shared" si="91"/>
        <v>4432.12</v>
      </c>
      <c r="GO89">
        <f t="shared" si="92"/>
        <v>0</v>
      </c>
      <c r="GP89">
        <f t="shared" si="93"/>
        <v>0</v>
      </c>
      <c r="GR89">
        <v>0</v>
      </c>
      <c r="GS89">
        <v>3</v>
      </c>
      <c r="GT89">
        <v>0</v>
      </c>
      <c r="GU89" t="s">
        <v>6</v>
      </c>
      <c r="GV89">
        <f t="shared" si="94"/>
        <v>0</v>
      </c>
      <c r="GW89">
        <v>1</v>
      </c>
      <c r="GX89">
        <f t="shared" si="95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ROW(SmtRes!A179)</f>
        <v>179</v>
      </c>
      <c r="D90" s="2">
        <f>ROW(EtalonRes!A179)</f>
        <v>179</v>
      </c>
      <c r="E90" s="2" t="s">
        <v>157</v>
      </c>
      <c r="F90" s="2" t="s">
        <v>158</v>
      </c>
      <c r="G90" s="2" t="s">
        <v>159</v>
      </c>
      <c r="H90" s="2" t="s">
        <v>18</v>
      </c>
      <c r="I90" s="2">
        <f>ROUND(127.3/100,9)</f>
        <v>1.2729999999999999</v>
      </c>
      <c r="J90" s="2">
        <v>0</v>
      </c>
      <c r="K90" s="2"/>
      <c r="L90" s="2"/>
      <c r="M90" s="2"/>
      <c r="N90" s="2"/>
      <c r="O90" s="2">
        <f t="shared" si="63"/>
        <v>8718.61</v>
      </c>
      <c r="P90" s="2">
        <f t="shared" si="64"/>
        <v>6791.96</v>
      </c>
      <c r="Q90" s="2">
        <f t="shared" si="65"/>
        <v>516.69000000000005</v>
      </c>
      <c r="R90" s="2">
        <f t="shared" si="66"/>
        <v>100.87</v>
      </c>
      <c r="S90" s="2">
        <f t="shared" si="67"/>
        <v>1409.96</v>
      </c>
      <c r="T90" s="2">
        <f t="shared" si="68"/>
        <v>0</v>
      </c>
      <c r="U90" s="2">
        <f t="shared" si="69"/>
        <v>149.99631699999998</v>
      </c>
      <c r="V90" s="2">
        <f t="shared" si="70"/>
        <v>8.4972749999999984</v>
      </c>
      <c r="W90" s="2">
        <f t="shared" si="71"/>
        <v>0</v>
      </c>
      <c r="X90" s="2">
        <f t="shared" si="72"/>
        <v>1435.29</v>
      </c>
      <c r="Y90" s="2">
        <f t="shared" si="73"/>
        <v>710.09</v>
      </c>
      <c r="Z90" s="2"/>
      <c r="AA90" s="2">
        <v>16666348</v>
      </c>
      <c r="AB90" s="2">
        <f t="shared" si="74"/>
        <v>6848.8755000000001</v>
      </c>
      <c r="AC90" s="2">
        <f t="shared" si="96"/>
        <v>5335.4</v>
      </c>
      <c r="AD90" s="2">
        <f>ROUND(((((ET90*1.25))-((EU90*1.25)))+AE90),6)</f>
        <v>405.88749999999999</v>
      </c>
      <c r="AE90" s="2">
        <f>ROUND(((EU90*1.25)),6)</f>
        <v>79.237499999999997</v>
      </c>
      <c r="AF90" s="2">
        <f>ROUND(((EV90*1.15)),6)</f>
        <v>1107.588</v>
      </c>
      <c r="AG90" s="2">
        <f t="shared" si="75"/>
        <v>0</v>
      </c>
      <c r="AH90" s="2">
        <f>((EW90*1.15))</f>
        <v>117.82899999999998</v>
      </c>
      <c r="AI90" s="2">
        <f>((EX90*1.25))</f>
        <v>6.6749999999999998</v>
      </c>
      <c r="AJ90" s="2">
        <f t="shared" si="76"/>
        <v>0</v>
      </c>
      <c r="AK90" s="2">
        <v>6623.23</v>
      </c>
      <c r="AL90" s="2">
        <v>5335.4</v>
      </c>
      <c r="AM90" s="2">
        <v>324.70999999999998</v>
      </c>
      <c r="AN90" s="2">
        <v>63.39</v>
      </c>
      <c r="AO90" s="2">
        <v>963.12</v>
      </c>
      <c r="AP90" s="2">
        <v>0</v>
      </c>
      <c r="AQ90" s="2">
        <v>102.46</v>
      </c>
      <c r="AR90" s="2">
        <v>5.34</v>
      </c>
      <c r="AS90" s="2">
        <v>0</v>
      </c>
      <c r="AT90" s="2">
        <v>95</v>
      </c>
      <c r="AU90" s="2">
        <v>47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160</v>
      </c>
      <c r="BK90" s="2"/>
      <c r="BL90" s="2"/>
      <c r="BM90" s="2">
        <v>15001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105</v>
      </c>
      <c r="CA90" s="2">
        <v>55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1157</v>
      </c>
      <c r="CO90" s="2">
        <v>0</v>
      </c>
      <c r="CP90" s="2">
        <f t="shared" si="77"/>
        <v>8718.61</v>
      </c>
      <c r="CQ90" s="2">
        <f t="shared" si="78"/>
        <v>5335.4</v>
      </c>
      <c r="CR90" s="2">
        <f t="shared" si="79"/>
        <v>405.88749999999999</v>
      </c>
      <c r="CS90" s="2">
        <f t="shared" si="80"/>
        <v>79.237499999999997</v>
      </c>
      <c r="CT90" s="2">
        <f t="shared" si="81"/>
        <v>1107.588</v>
      </c>
      <c r="CU90" s="2">
        <f t="shared" si="82"/>
        <v>0</v>
      </c>
      <c r="CV90" s="2">
        <f t="shared" si="83"/>
        <v>117.82899999999998</v>
      </c>
      <c r="CW90" s="2">
        <f t="shared" si="84"/>
        <v>6.6749999999999998</v>
      </c>
      <c r="CX90" s="2">
        <f t="shared" si="85"/>
        <v>0</v>
      </c>
      <c r="CY90" s="2">
        <f t="shared" si="86"/>
        <v>1435.2885000000001</v>
      </c>
      <c r="CZ90" s="2">
        <f t="shared" si="87"/>
        <v>710.09009999999989</v>
      </c>
      <c r="DA90" s="2"/>
      <c r="DB90" s="2"/>
      <c r="DC90" s="2" t="s">
        <v>6</v>
      </c>
      <c r="DD90" s="2" t="s">
        <v>6</v>
      </c>
      <c r="DE90" s="2" t="s">
        <v>55</v>
      </c>
      <c r="DF90" s="2" t="s">
        <v>55</v>
      </c>
      <c r="DG90" s="2" t="s">
        <v>56</v>
      </c>
      <c r="DH90" s="2" t="s">
        <v>6</v>
      </c>
      <c r="DI90" s="2" t="s">
        <v>56</v>
      </c>
      <c r="DJ90" s="2" t="s">
        <v>55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18</v>
      </c>
      <c r="DW90" s="2" t="s">
        <v>18</v>
      </c>
      <c r="DX90" s="2">
        <v>100</v>
      </c>
      <c r="DY90" s="2"/>
      <c r="DZ90" s="2"/>
      <c r="EA90" s="2"/>
      <c r="EB90" s="2"/>
      <c r="EC90" s="2"/>
      <c r="ED90" s="2"/>
      <c r="EE90" s="2">
        <v>16510513</v>
      </c>
      <c r="EF90" s="2">
        <v>2</v>
      </c>
      <c r="EG90" s="2" t="s">
        <v>20</v>
      </c>
      <c r="EH90" s="2">
        <v>0</v>
      </c>
      <c r="EI90" s="2" t="s">
        <v>6</v>
      </c>
      <c r="EJ90" s="2">
        <v>1</v>
      </c>
      <c r="EK90" s="2">
        <v>15001</v>
      </c>
      <c r="EL90" s="2" t="s">
        <v>115</v>
      </c>
      <c r="EM90" s="2" t="s">
        <v>116</v>
      </c>
      <c r="EN90" s="2"/>
      <c r="EO90" s="2" t="s">
        <v>59</v>
      </c>
      <c r="EP90" s="2"/>
      <c r="EQ90" s="2">
        <v>0</v>
      </c>
      <c r="ER90" s="2">
        <v>6623.23</v>
      </c>
      <c r="ES90" s="2">
        <v>5335.4</v>
      </c>
      <c r="ET90" s="2">
        <v>324.70999999999998</v>
      </c>
      <c r="EU90" s="2">
        <v>63.39</v>
      </c>
      <c r="EV90" s="2">
        <v>963.12</v>
      </c>
      <c r="EW90" s="2">
        <v>102.46</v>
      </c>
      <c r="EX90" s="2">
        <v>5.34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88"/>
        <v>0</v>
      </c>
      <c r="FS90" s="2">
        <v>0</v>
      </c>
      <c r="FT90" s="2" t="s">
        <v>23</v>
      </c>
      <c r="FU90" s="2" t="s">
        <v>24</v>
      </c>
      <c r="FV90" s="2"/>
      <c r="FW90" s="2"/>
      <c r="FX90" s="2">
        <v>94.5</v>
      </c>
      <c r="FY90" s="2">
        <v>46.75</v>
      </c>
      <c r="FZ90" s="2"/>
      <c r="GA90" s="2" t="s">
        <v>6</v>
      </c>
      <c r="GB90" s="2"/>
      <c r="GC90" s="2"/>
      <c r="GD90" s="2">
        <v>0</v>
      </c>
      <c r="GE90" s="2"/>
      <c r="GF90" s="2">
        <v>-59192285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89"/>
        <v>0</v>
      </c>
      <c r="GM90" s="2">
        <f t="shared" si="90"/>
        <v>10863.99</v>
      </c>
      <c r="GN90" s="2">
        <f t="shared" si="91"/>
        <v>10863.99</v>
      </c>
      <c r="GO90" s="2">
        <f t="shared" si="92"/>
        <v>0</v>
      </c>
      <c r="GP90" s="2">
        <f t="shared" si="93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4"/>
        <v>0</v>
      </c>
      <c r="GW90" s="2">
        <v>1</v>
      </c>
      <c r="GX90" s="2">
        <f t="shared" si="95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ROW(SmtRes!A184)</f>
        <v>184</v>
      </c>
      <c r="D91">
        <f>ROW(EtalonRes!A184)</f>
        <v>184</v>
      </c>
      <c r="E91" t="s">
        <v>157</v>
      </c>
      <c r="F91" t="s">
        <v>158</v>
      </c>
      <c r="G91" t="s">
        <v>159</v>
      </c>
      <c r="H91" t="s">
        <v>18</v>
      </c>
      <c r="I91">
        <f>ROUND(127.3/100,9)</f>
        <v>1.2729999999999999</v>
      </c>
      <c r="J91">
        <v>0</v>
      </c>
      <c r="O91">
        <f t="shared" si="63"/>
        <v>58066</v>
      </c>
      <c r="P91">
        <f t="shared" si="64"/>
        <v>45234.48</v>
      </c>
      <c r="Q91">
        <f t="shared" si="65"/>
        <v>3441.19</v>
      </c>
      <c r="R91">
        <f t="shared" si="66"/>
        <v>671.79</v>
      </c>
      <c r="S91">
        <f t="shared" si="67"/>
        <v>9390.33</v>
      </c>
      <c r="T91">
        <f t="shared" si="68"/>
        <v>0</v>
      </c>
      <c r="U91">
        <f t="shared" si="69"/>
        <v>149.99631699999998</v>
      </c>
      <c r="V91">
        <f t="shared" si="70"/>
        <v>8.4972749999999984</v>
      </c>
      <c r="W91">
        <f t="shared" si="71"/>
        <v>0</v>
      </c>
      <c r="X91">
        <f t="shared" si="72"/>
        <v>9559.01</v>
      </c>
      <c r="Y91">
        <f t="shared" si="73"/>
        <v>4729.2</v>
      </c>
      <c r="AA91">
        <v>16666349</v>
      </c>
      <c r="AB91">
        <f t="shared" si="74"/>
        <v>6848.8755000000001</v>
      </c>
      <c r="AC91">
        <f t="shared" si="96"/>
        <v>5335.4</v>
      </c>
      <c r="AD91">
        <f>ROUND(((((ET91*1.25))-((EU91*1.25)))+AE91),6)</f>
        <v>405.88749999999999</v>
      </c>
      <c r="AE91">
        <f>ROUND(((EU91*1.25)),6)</f>
        <v>79.237499999999997</v>
      </c>
      <c r="AF91">
        <f>ROUND(((EV91*1.15)),6)</f>
        <v>1107.588</v>
      </c>
      <c r="AG91">
        <f t="shared" si="75"/>
        <v>0</v>
      </c>
      <c r="AH91">
        <f>((EW91*1.15))</f>
        <v>117.82899999999998</v>
      </c>
      <c r="AI91">
        <f>((EX91*1.25))</f>
        <v>6.6749999999999998</v>
      </c>
      <c r="AJ91">
        <f t="shared" si="76"/>
        <v>0</v>
      </c>
      <c r="AK91">
        <v>6623.23</v>
      </c>
      <c r="AL91">
        <v>5335.4</v>
      </c>
      <c r="AM91">
        <v>324.70999999999998</v>
      </c>
      <c r="AN91">
        <v>63.39</v>
      </c>
      <c r="AO91">
        <v>963.12</v>
      </c>
      <c r="AP91">
        <v>0</v>
      </c>
      <c r="AQ91">
        <v>102.46</v>
      </c>
      <c r="AR91">
        <v>5.34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6.66</v>
      </c>
      <c r="BA91">
        <v>6.66</v>
      </c>
      <c r="BB91">
        <v>6.66</v>
      </c>
      <c r="BC91">
        <v>6.66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160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6.66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F91">
        <v>0</v>
      </c>
      <c r="CG91">
        <v>0</v>
      </c>
      <c r="CM91">
        <v>0</v>
      </c>
      <c r="CN91" t="s">
        <v>1157</v>
      </c>
      <c r="CO91">
        <v>0</v>
      </c>
      <c r="CP91">
        <f t="shared" si="77"/>
        <v>58066.000000000007</v>
      </c>
      <c r="CQ91">
        <f t="shared" si="78"/>
        <v>35533.763999999996</v>
      </c>
      <c r="CR91">
        <f t="shared" si="79"/>
        <v>2703.2107500000002</v>
      </c>
      <c r="CS91">
        <f t="shared" si="80"/>
        <v>527.72175000000004</v>
      </c>
      <c r="CT91">
        <f t="shared" si="81"/>
        <v>7376.5360799999999</v>
      </c>
      <c r="CU91">
        <f t="shared" si="82"/>
        <v>0</v>
      </c>
      <c r="CV91">
        <f t="shared" si="83"/>
        <v>117.82899999999998</v>
      </c>
      <c r="CW91">
        <f t="shared" si="84"/>
        <v>6.6749999999999998</v>
      </c>
      <c r="CX91">
        <f t="shared" si="85"/>
        <v>0</v>
      </c>
      <c r="CY91">
        <f t="shared" si="86"/>
        <v>9559.0139999999992</v>
      </c>
      <c r="CZ91">
        <f t="shared" si="87"/>
        <v>4729.1963999999998</v>
      </c>
      <c r="DC91" t="s">
        <v>6</v>
      </c>
      <c r="DD91" t="s">
        <v>6</v>
      </c>
      <c r="DE91" t="s">
        <v>55</v>
      </c>
      <c r="DF91" t="s">
        <v>55</v>
      </c>
      <c r="DG91" t="s">
        <v>56</v>
      </c>
      <c r="DH91" t="s">
        <v>6</v>
      </c>
      <c r="DI91" t="s">
        <v>56</v>
      </c>
      <c r="DJ91" t="s">
        <v>55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18</v>
      </c>
      <c r="DW91" t="s">
        <v>18</v>
      </c>
      <c r="DX91">
        <v>100</v>
      </c>
      <c r="EE91">
        <v>16510513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15001</v>
      </c>
      <c r="EL91" t="s">
        <v>115</v>
      </c>
      <c r="EM91" t="s">
        <v>116</v>
      </c>
      <c r="EO91" t="s">
        <v>59</v>
      </c>
      <c r="EQ91">
        <v>0</v>
      </c>
      <c r="ER91">
        <v>6623.23</v>
      </c>
      <c r="ES91">
        <v>5335.4</v>
      </c>
      <c r="ET91">
        <v>324.70999999999998</v>
      </c>
      <c r="EU91">
        <v>63.39</v>
      </c>
      <c r="EV91">
        <v>963.12</v>
      </c>
      <c r="EW91">
        <v>102.46</v>
      </c>
      <c r="EX91">
        <v>5.34</v>
      </c>
      <c r="EY91">
        <v>0</v>
      </c>
      <c r="FQ91">
        <v>0</v>
      </c>
      <c r="FR91">
        <f t="shared" si="88"/>
        <v>0</v>
      </c>
      <c r="FS91">
        <v>0</v>
      </c>
      <c r="FT91" t="s">
        <v>23</v>
      </c>
      <c r="FU91" t="s">
        <v>24</v>
      </c>
      <c r="FX91">
        <v>94.5</v>
      </c>
      <c r="FY91">
        <v>46.75</v>
      </c>
      <c r="GA91" t="s">
        <v>6</v>
      </c>
      <c r="GD91">
        <v>0</v>
      </c>
      <c r="GF91">
        <v>-59192285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89"/>
        <v>0</v>
      </c>
      <c r="GM91">
        <f t="shared" si="90"/>
        <v>72354.210000000006</v>
      </c>
      <c r="GN91">
        <f t="shared" si="91"/>
        <v>72354.210000000006</v>
      </c>
      <c r="GO91">
        <f t="shared" si="92"/>
        <v>0</v>
      </c>
      <c r="GP91">
        <f t="shared" si="93"/>
        <v>0</v>
      </c>
      <c r="GR91">
        <v>0</v>
      </c>
      <c r="GS91">
        <v>3</v>
      </c>
      <c r="GT91">
        <v>0</v>
      </c>
      <c r="GU91" t="s">
        <v>6</v>
      </c>
      <c r="GV91">
        <f t="shared" si="94"/>
        <v>0</v>
      </c>
      <c r="GW91">
        <v>1</v>
      </c>
      <c r="GX91">
        <f t="shared" si="95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ROW(SmtRes!A188)</f>
        <v>188</v>
      </c>
      <c r="D92" s="2">
        <f>ROW(EtalonRes!A187)</f>
        <v>187</v>
      </c>
      <c r="E92" s="2" t="s">
        <v>161</v>
      </c>
      <c r="F92" s="2" t="s">
        <v>162</v>
      </c>
      <c r="G92" s="2" t="s">
        <v>163</v>
      </c>
      <c r="H92" s="2" t="s">
        <v>164</v>
      </c>
      <c r="I92" s="2">
        <f>ROUND(10.6/100,9)</f>
        <v>0.106</v>
      </c>
      <c r="J92" s="2">
        <v>0</v>
      </c>
      <c r="K92" s="2"/>
      <c r="L92" s="2"/>
      <c r="M92" s="2"/>
      <c r="N92" s="2"/>
      <c r="O92" s="2">
        <f t="shared" ref="O92:O123" si="106">ROUND(CP92,2)</f>
        <v>10.79</v>
      </c>
      <c r="P92" s="2">
        <f t="shared" ref="P92:P123" si="107">ROUND(CQ92*I92,2)</f>
        <v>3.82</v>
      </c>
      <c r="Q92" s="2">
        <f t="shared" ref="Q92:Q123" si="108">ROUND(CR92*I92,2)</f>
        <v>0</v>
      </c>
      <c r="R92" s="2">
        <f t="shared" ref="R92:R123" si="109">ROUND(CS92*I92,2)</f>
        <v>0</v>
      </c>
      <c r="S92" s="2">
        <f t="shared" ref="S92:S123" si="110">ROUND(CT92*I92,2)</f>
        <v>6.97</v>
      </c>
      <c r="T92" s="2">
        <f t="shared" ref="T92:T123" si="111">ROUND(CU92*I92,2)</f>
        <v>0</v>
      </c>
      <c r="U92" s="2">
        <f t="shared" ref="U92:U123" si="112">CV92*I92</f>
        <v>0.81672999999999984</v>
      </c>
      <c r="V92" s="2">
        <f t="shared" ref="V92:V123" si="113">CW92*I92</f>
        <v>0</v>
      </c>
      <c r="W92" s="2">
        <f t="shared" ref="W92:W123" si="114">ROUND(CX92*I92,2)</f>
        <v>0</v>
      </c>
      <c r="X92" s="2">
        <f t="shared" ref="X92:X123" si="115">ROUND(CY92,2)</f>
        <v>7.39</v>
      </c>
      <c r="Y92" s="2">
        <f t="shared" ref="Y92:Y123" si="116">ROUND(CZ92,2)</f>
        <v>3.76</v>
      </c>
      <c r="Z92" s="2"/>
      <c r="AA92" s="2">
        <v>16666348</v>
      </c>
      <c r="AB92" s="2">
        <f t="shared" ref="AB92:AB123" si="117">ROUND((AC92+AD92+AF92),6)</f>
        <v>101.7225</v>
      </c>
      <c r="AC92" s="2">
        <f t="shared" si="96"/>
        <v>36</v>
      </c>
      <c r="AD92" s="2">
        <f>ROUND(((((ET92*1.25))-((EU92*1.25)))+AE92),6)</f>
        <v>0</v>
      </c>
      <c r="AE92" s="2">
        <f>ROUND(((EU92*1.25)),6)</f>
        <v>0</v>
      </c>
      <c r="AF92" s="2">
        <f>ROUND(((EV92*1.15)),6)</f>
        <v>65.722499999999997</v>
      </c>
      <c r="AG92" s="2">
        <f t="shared" ref="AG92:AG123" si="118">ROUND((AP92),6)</f>
        <v>0</v>
      </c>
      <c r="AH92" s="2">
        <f>((EW92*1.15))</f>
        <v>7.7049999999999992</v>
      </c>
      <c r="AI92" s="2">
        <f>((EX92*1.25))</f>
        <v>0</v>
      </c>
      <c r="AJ92" s="2">
        <f t="shared" ref="AJ92:AJ123" si="119">ROUND((AS92),6)</f>
        <v>0</v>
      </c>
      <c r="AK92" s="2">
        <v>93.15</v>
      </c>
      <c r="AL92" s="2">
        <v>36</v>
      </c>
      <c r="AM92" s="2">
        <v>0</v>
      </c>
      <c r="AN92" s="2">
        <v>0</v>
      </c>
      <c r="AO92" s="2">
        <v>57.15</v>
      </c>
      <c r="AP92" s="2">
        <v>0</v>
      </c>
      <c r="AQ92" s="2">
        <v>6.7</v>
      </c>
      <c r="AR92" s="2">
        <v>0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165</v>
      </c>
      <c r="BK92" s="2"/>
      <c r="BL92" s="2"/>
      <c r="BM92" s="2">
        <v>10001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1157</v>
      </c>
      <c r="CO92" s="2">
        <v>0</v>
      </c>
      <c r="CP92" s="2">
        <f t="shared" ref="CP92:CP123" si="120">(P92+Q92+S92)</f>
        <v>10.79</v>
      </c>
      <c r="CQ92" s="2">
        <f t="shared" ref="CQ92:CQ123" si="121">AC92*BC92</f>
        <v>36</v>
      </c>
      <c r="CR92" s="2">
        <f t="shared" ref="CR92:CR123" si="122">AD92*BB92</f>
        <v>0</v>
      </c>
      <c r="CS92" s="2">
        <f t="shared" ref="CS92:CS123" si="123">AE92*BS92</f>
        <v>0</v>
      </c>
      <c r="CT92" s="2">
        <f t="shared" ref="CT92:CT123" si="124">AF92*BA92</f>
        <v>65.722499999999997</v>
      </c>
      <c r="CU92" s="2">
        <f t="shared" ref="CU92:CU123" si="125">AG92</f>
        <v>0</v>
      </c>
      <c r="CV92" s="2">
        <f t="shared" ref="CV92:CV123" si="126">AH92</f>
        <v>7.7049999999999992</v>
      </c>
      <c r="CW92" s="2">
        <f t="shared" ref="CW92:CW123" si="127">AI92</f>
        <v>0</v>
      </c>
      <c r="CX92" s="2">
        <f t="shared" ref="CX92:CX123" si="128">AJ92</f>
        <v>0</v>
      </c>
      <c r="CY92" s="2">
        <f t="shared" ref="CY92:CY123" si="129">(((S92+R92)*AT92)/100)</f>
        <v>7.3881999999999994</v>
      </c>
      <c r="CZ92" s="2">
        <f t="shared" ref="CZ92:CZ123" si="130">(((S92+R92)*AU92)/100)</f>
        <v>3.7637999999999998</v>
      </c>
      <c r="DA92" s="2"/>
      <c r="DB92" s="2"/>
      <c r="DC92" s="2" t="s">
        <v>6</v>
      </c>
      <c r="DD92" s="2" t="s">
        <v>6</v>
      </c>
      <c r="DE92" s="2" t="s">
        <v>55</v>
      </c>
      <c r="DF92" s="2" t="s">
        <v>55</v>
      </c>
      <c r="DG92" s="2" t="s">
        <v>56</v>
      </c>
      <c r="DH92" s="2" t="s">
        <v>6</v>
      </c>
      <c r="DI92" s="2" t="s">
        <v>56</v>
      </c>
      <c r="DJ92" s="2" t="s">
        <v>55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1003</v>
      </c>
      <c r="DV92" s="2" t="s">
        <v>164</v>
      </c>
      <c r="DW92" s="2" t="s">
        <v>164</v>
      </c>
      <c r="DX92" s="2">
        <v>100</v>
      </c>
      <c r="DY92" s="2"/>
      <c r="DZ92" s="2"/>
      <c r="EA92" s="2"/>
      <c r="EB92" s="2"/>
      <c r="EC92" s="2"/>
      <c r="ED92" s="2"/>
      <c r="EE92" s="2">
        <v>16510487</v>
      </c>
      <c r="EF92" s="2">
        <v>2</v>
      </c>
      <c r="EG92" s="2" t="s">
        <v>20</v>
      </c>
      <c r="EH92" s="2">
        <v>0</v>
      </c>
      <c r="EI92" s="2" t="s">
        <v>6</v>
      </c>
      <c r="EJ92" s="2">
        <v>1</v>
      </c>
      <c r="EK92" s="2">
        <v>10001</v>
      </c>
      <c r="EL92" s="2" t="s">
        <v>57</v>
      </c>
      <c r="EM92" s="2" t="s">
        <v>58</v>
      </c>
      <c r="EN92" s="2"/>
      <c r="EO92" s="2" t="s">
        <v>59</v>
      </c>
      <c r="EP92" s="2"/>
      <c r="EQ92" s="2">
        <v>0</v>
      </c>
      <c r="ER92" s="2">
        <v>93.15</v>
      </c>
      <c r="ES92" s="2">
        <v>36</v>
      </c>
      <c r="ET92" s="2">
        <v>0</v>
      </c>
      <c r="EU92" s="2">
        <v>0</v>
      </c>
      <c r="EV92" s="2">
        <v>57.15</v>
      </c>
      <c r="EW92" s="2">
        <v>6.7</v>
      </c>
      <c r="EX92" s="2">
        <v>0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1">ROUND(IF(AND(BH92=3,BI92=3),P92,0),2)</f>
        <v>0</v>
      </c>
      <c r="FS92" s="2">
        <v>0</v>
      </c>
      <c r="FT92" s="2" t="s">
        <v>23</v>
      </c>
      <c r="FU92" s="2" t="s">
        <v>24</v>
      </c>
      <c r="FV92" s="2"/>
      <c r="FW92" s="2"/>
      <c r="FX92" s="2">
        <v>106.2</v>
      </c>
      <c r="FY92" s="2">
        <v>53.55</v>
      </c>
      <c r="FZ92" s="2"/>
      <c r="GA92" s="2" t="s">
        <v>6</v>
      </c>
      <c r="GB92" s="2"/>
      <c r="GC92" s="2"/>
      <c r="GD92" s="2">
        <v>0</v>
      </c>
      <c r="GE92" s="2"/>
      <c r="GF92" s="2">
        <v>-1862938563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2">ROUND(IF(AND(BH92=3,BI92=3,FS92&lt;&gt;0),P92,0),2)</f>
        <v>0</v>
      </c>
      <c r="GM92" s="2">
        <f t="shared" ref="GM92:GM123" si="133">ROUND(O92+X92+Y92+GK92,2)+GX92</f>
        <v>21.94</v>
      </c>
      <c r="GN92" s="2">
        <f t="shared" ref="GN92:GN123" si="134">IF(OR(BI92=0,BI92=1),ROUND(O92+X92+Y92+GK92,2),0)</f>
        <v>21.94</v>
      </c>
      <c r="GO92" s="2">
        <f t="shared" ref="GO92:GO123" si="135">IF(BI92=2,ROUND(O92+X92+Y92+GK92,2),0)</f>
        <v>0</v>
      </c>
      <c r="GP92" s="2">
        <f t="shared" ref="GP92:GP123" si="136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3" si="137">ROUND(GT92,6)</f>
        <v>0</v>
      </c>
      <c r="GW92" s="2">
        <v>1</v>
      </c>
      <c r="GX92" s="2">
        <f t="shared" ref="GX92:GX123" si="138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ROW(SmtRes!A192)</f>
        <v>192</v>
      </c>
      <c r="D93">
        <f>ROW(EtalonRes!A190)</f>
        <v>190</v>
      </c>
      <c r="E93" t="s">
        <v>161</v>
      </c>
      <c r="F93" t="s">
        <v>162</v>
      </c>
      <c r="G93" t="s">
        <v>163</v>
      </c>
      <c r="H93" t="s">
        <v>164</v>
      </c>
      <c r="I93">
        <f>ROUND(10.6/100,9)</f>
        <v>0.106</v>
      </c>
      <c r="J93">
        <v>0</v>
      </c>
      <c r="O93">
        <f t="shared" si="106"/>
        <v>71.81</v>
      </c>
      <c r="P93">
        <f t="shared" si="107"/>
        <v>25.41</v>
      </c>
      <c r="Q93">
        <f t="shared" si="108"/>
        <v>0</v>
      </c>
      <c r="R93">
        <f t="shared" si="109"/>
        <v>0</v>
      </c>
      <c r="S93">
        <f t="shared" si="110"/>
        <v>46.4</v>
      </c>
      <c r="T93">
        <f t="shared" si="111"/>
        <v>0</v>
      </c>
      <c r="U93">
        <f t="shared" si="112"/>
        <v>0.81672999999999984</v>
      </c>
      <c r="V93">
        <f t="shared" si="113"/>
        <v>0</v>
      </c>
      <c r="W93">
        <f t="shared" si="114"/>
        <v>0</v>
      </c>
      <c r="X93">
        <f t="shared" si="115"/>
        <v>49.18</v>
      </c>
      <c r="Y93">
        <f t="shared" si="116"/>
        <v>25.06</v>
      </c>
      <c r="AA93">
        <v>16666349</v>
      </c>
      <c r="AB93">
        <f t="shared" si="117"/>
        <v>101.7225</v>
      </c>
      <c r="AC93">
        <f t="shared" si="96"/>
        <v>36</v>
      </c>
      <c r="AD93">
        <f>ROUND(((((ET93*1.25))-((EU93*1.25)))+AE93),6)</f>
        <v>0</v>
      </c>
      <c r="AE93">
        <f>ROUND(((EU93*1.25)),6)</f>
        <v>0</v>
      </c>
      <c r="AF93">
        <f>ROUND(((EV93*1.15)),6)</f>
        <v>65.722499999999997</v>
      </c>
      <c r="AG93">
        <f t="shared" si="118"/>
        <v>0</v>
      </c>
      <c r="AH93">
        <f>((EW93*1.15))</f>
        <v>7.7049999999999992</v>
      </c>
      <c r="AI93">
        <f>((EX93*1.25))</f>
        <v>0</v>
      </c>
      <c r="AJ93">
        <f t="shared" si="119"/>
        <v>0</v>
      </c>
      <c r="AK93">
        <v>93.15</v>
      </c>
      <c r="AL93">
        <v>36</v>
      </c>
      <c r="AM93">
        <v>0</v>
      </c>
      <c r="AN93">
        <v>0</v>
      </c>
      <c r="AO93">
        <v>57.15</v>
      </c>
      <c r="AP93">
        <v>0</v>
      </c>
      <c r="AQ93">
        <v>6.7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6.66</v>
      </c>
      <c r="BA93">
        <v>6.66</v>
      </c>
      <c r="BB93">
        <v>6.66</v>
      </c>
      <c r="BC93">
        <v>6.66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165</v>
      </c>
      <c r="BM93">
        <v>10001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6.66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1157</v>
      </c>
      <c r="CO93">
        <v>0</v>
      </c>
      <c r="CP93">
        <f t="shared" si="120"/>
        <v>71.81</v>
      </c>
      <c r="CQ93">
        <f t="shared" si="121"/>
        <v>239.76</v>
      </c>
      <c r="CR93">
        <f t="shared" si="122"/>
        <v>0</v>
      </c>
      <c r="CS93">
        <f t="shared" si="123"/>
        <v>0</v>
      </c>
      <c r="CT93">
        <f t="shared" si="124"/>
        <v>437.71184999999997</v>
      </c>
      <c r="CU93">
        <f t="shared" si="125"/>
        <v>0</v>
      </c>
      <c r="CV93">
        <f t="shared" si="126"/>
        <v>7.7049999999999992</v>
      </c>
      <c r="CW93">
        <f t="shared" si="127"/>
        <v>0</v>
      </c>
      <c r="CX93">
        <f t="shared" si="128"/>
        <v>0</v>
      </c>
      <c r="CY93">
        <f t="shared" si="129"/>
        <v>49.183999999999997</v>
      </c>
      <c r="CZ93">
        <f t="shared" si="130"/>
        <v>25.055999999999997</v>
      </c>
      <c r="DC93" t="s">
        <v>6</v>
      </c>
      <c r="DD93" t="s">
        <v>6</v>
      </c>
      <c r="DE93" t="s">
        <v>55</v>
      </c>
      <c r="DF93" t="s">
        <v>55</v>
      </c>
      <c r="DG93" t="s">
        <v>56</v>
      </c>
      <c r="DH93" t="s">
        <v>6</v>
      </c>
      <c r="DI93" t="s">
        <v>56</v>
      </c>
      <c r="DJ93" t="s">
        <v>55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1003</v>
      </c>
      <c r="DV93" t="s">
        <v>164</v>
      </c>
      <c r="DW93" t="s">
        <v>164</v>
      </c>
      <c r="DX93">
        <v>100</v>
      </c>
      <c r="EE93">
        <v>16510487</v>
      </c>
      <c r="EF93">
        <v>2</v>
      </c>
      <c r="EG93" t="s">
        <v>20</v>
      </c>
      <c r="EH93">
        <v>0</v>
      </c>
      <c r="EI93" t="s">
        <v>6</v>
      </c>
      <c r="EJ93">
        <v>1</v>
      </c>
      <c r="EK93">
        <v>10001</v>
      </c>
      <c r="EL93" t="s">
        <v>57</v>
      </c>
      <c r="EM93" t="s">
        <v>58</v>
      </c>
      <c r="EO93" t="s">
        <v>59</v>
      </c>
      <c r="EQ93">
        <v>0</v>
      </c>
      <c r="ER93">
        <v>93.15</v>
      </c>
      <c r="ES93">
        <v>36</v>
      </c>
      <c r="ET93">
        <v>0</v>
      </c>
      <c r="EU93">
        <v>0</v>
      </c>
      <c r="EV93">
        <v>57.15</v>
      </c>
      <c r="EW93">
        <v>6.7</v>
      </c>
      <c r="EX93">
        <v>0</v>
      </c>
      <c r="EY93">
        <v>0</v>
      </c>
      <c r="FQ93">
        <v>0</v>
      </c>
      <c r="FR93">
        <f t="shared" si="131"/>
        <v>0</v>
      </c>
      <c r="FS93">
        <v>0</v>
      </c>
      <c r="FT93" t="s">
        <v>23</v>
      </c>
      <c r="FU93" t="s">
        <v>24</v>
      </c>
      <c r="FX93">
        <v>106.2</v>
      </c>
      <c r="FY93">
        <v>53.55</v>
      </c>
      <c r="GA93" t="s">
        <v>6</v>
      </c>
      <c r="GD93">
        <v>0</v>
      </c>
      <c r="GF93">
        <v>-1862938563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2"/>
        <v>0</v>
      </c>
      <c r="GM93">
        <f t="shared" si="133"/>
        <v>146.05000000000001</v>
      </c>
      <c r="GN93">
        <f t="shared" si="134"/>
        <v>146.05000000000001</v>
      </c>
      <c r="GO93">
        <f t="shared" si="135"/>
        <v>0</v>
      </c>
      <c r="GP93">
        <f t="shared" si="136"/>
        <v>0</v>
      </c>
      <c r="GR93">
        <v>0</v>
      </c>
      <c r="GS93">
        <v>3</v>
      </c>
      <c r="GT93">
        <v>0</v>
      </c>
      <c r="GU93" t="s">
        <v>6</v>
      </c>
      <c r="GV93">
        <f t="shared" si="137"/>
        <v>0</v>
      </c>
      <c r="GW93">
        <v>1</v>
      </c>
      <c r="GX93">
        <f t="shared" si="138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186</v>
      </c>
      <c r="D94" s="2"/>
      <c r="E94" s="2" t="s">
        <v>166</v>
      </c>
      <c r="F94" s="2" t="s">
        <v>167</v>
      </c>
      <c r="G94" s="2" t="s">
        <v>168</v>
      </c>
      <c r="H94" s="2" t="s">
        <v>169</v>
      </c>
      <c r="I94" s="2">
        <f>I92*J94</f>
        <v>10.6</v>
      </c>
      <c r="J94" s="2">
        <v>100</v>
      </c>
      <c r="K94" s="2"/>
      <c r="L94" s="2"/>
      <c r="M94" s="2"/>
      <c r="N94" s="2"/>
      <c r="O94" s="2">
        <f t="shared" si="106"/>
        <v>0</v>
      </c>
      <c r="P94" s="2">
        <f t="shared" si="107"/>
        <v>0</v>
      </c>
      <c r="Q94" s="2">
        <f t="shared" si="108"/>
        <v>0</v>
      </c>
      <c r="R94" s="2">
        <f t="shared" si="109"/>
        <v>0</v>
      </c>
      <c r="S94" s="2">
        <f t="shared" si="110"/>
        <v>0</v>
      </c>
      <c r="T94" s="2">
        <f t="shared" si="111"/>
        <v>0</v>
      </c>
      <c r="U94" s="2">
        <f t="shared" si="112"/>
        <v>0</v>
      </c>
      <c r="V94" s="2">
        <f t="shared" si="113"/>
        <v>0</v>
      </c>
      <c r="W94" s="2">
        <f t="shared" si="114"/>
        <v>0</v>
      </c>
      <c r="X94" s="2">
        <f t="shared" si="115"/>
        <v>0</v>
      </c>
      <c r="Y94" s="2">
        <f t="shared" si="116"/>
        <v>0</v>
      </c>
      <c r="Z94" s="2"/>
      <c r="AA94" s="2">
        <v>16666348</v>
      </c>
      <c r="AB94" s="2">
        <f t="shared" si="117"/>
        <v>0</v>
      </c>
      <c r="AC94" s="2">
        <f t="shared" si="96"/>
        <v>0</v>
      </c>
      <c r="AD94" s="2">
        <f t="shared" ref="AD94:AD109" si="139">ROUND((((ET94)-(EU94))+AE94),6)</f>
        <v>0</v>
      </c>
      <c r="AE94" s="2">
        <f t="shared" ref="AE94:AE109" si="140">ROUND((EU94),6)</f>
        <v>0</v>
      </c>
      <c r="AF94" s="2">
        <f t="shared" ref="AF94:AF109" si="141">ROUND((EV94),6)</f>
        <v>0</v>
      </c>
      <c r="AG94" s="2">
        <f t="shared" si="118"/>
        <v>0</v>
      </c>
      <c r="AH94" s="2">
        <f t="shared" ref="AH94:AH109" si="142">(EW94)</f>
        <v>0</v>
      </c>
      <c r="AI94" s="2">
        <f t="shared" ref="AI94:AI109" si="143">(EX94)</f>
        <v>0</v>
      </c>
      <c r="AJ94" s="2">
        <f t="shared" si="119"/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106</v>
      </c>
      <c r="AU94" s="2">
        <v>54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6</v>
      </c>
      <c r="BK94" s="2"/>
      <c r="BL94" s="2"/>
      <c r="BM94" s="2">
        <v>10001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118</v>
      </c>
      <c r="CA94" s="2">
        <v>63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20"/>
        <v>0</v>
      </c>
      <c r="CQ94" s="2">
        <f t="shared" si="121"/>
        <v>0</v>
      </c>
      <c r="CR94" s="2">
        <f t="shared" si="122"/>
        <v>0</v>
      </c>
      <c r="CS94" s="2">
        <f t="shared" si="123"/>
        <v>0</v>
      </c>
      <c r="CT94" s="2">
        <f t="shared" si="124"/>
        <v>0</v>
      </c>
      <c r="CU94" s="2">
        <f t="shared" si="125"/>
        <v>0</v>
      </c>
      <c r="CV94" s="2">
        <f t="shared" si="126"/>
        <v>0</v>
      </c>
      <c r="CW94" s="2">
        <f t="shared" si="127"/>
        <v>0</v>
      </c>
      <c r="CX94" s="2">
        <f t="shared" si="128"/>
        <v>0</v>
      </c>
      <c r="CY94" s="2">
        <f t="shared" si="129"/>
        <v>0</v>
      </c>
      <c r="CZ94" s="2">
        <f t="shared" si="130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1013</v>
      </c>
      <c r="DV94" s="2" t="s">
        <v>169</v>
      </c>
      <c r="DW94" s="2" t="s">
        <v>169</v>
      </c>
      <c r="DX94" s="2">
        <v>1</v>
      </c>
      <c r="DY94" s="2"/>
      <c r="DZ94" s="2"/>
      <c r="EA94" s="2"/>
      <c r="EB94" s="2"/>
      <c r="EC94" s="2"/>
      <c r="ED94" s="2"/>
      <c r="EE94" s="2">
        <v>16510487</v>
      </c>
      <c r="EF94" s="2">
        <v>2</v>
      </c>
      <c r="EG94" s="2" t="s">
        <v>20</v>
      </c>
      <c r="EH94" s="2">
        <v>0</v>
      </c>
      <c r="EI94" s="2" t="s">
        <v>6</v>
      </c>
      <c r="EJ94" s="2">
        <v>1</v>
      </c>
      <c r="EK94" s="2">
        <v>10001</v>
      </c>
      <c r="EL94" s="2" t="s">
        <v>57</v>
      </c>
      <c r="EM94" s="2" t="s">
        <v>58</v>
      </c>
      <c r="EN94" s="2"/>
      <c r="EO94" s="2" t="s">
        <v>6</v>
      </c>
      <c r="EP94" s="2"/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1"/>
        <v>0</v>
      </c>
      <c r="FS94" s="2">
        <v>0</v>
      </c>
      <c r="FT94" s="2" t="s">
        <v>23</v>
      </c>
      <c r="FU94" s="2" t="s">
        <v>24</v>
      </c>
      <c r="FV94" s="2"/>
      <c r="FW94" s="2"/>
      <c r="FX94" s="2">
        <v>106.2</v>
      </c>
      <c r="FY94" s="2">
        <v>53.55</v>
      </c>
      <c r="FZ94" s="2"/>
      <c r="GA94" s="2" t="s">
        <v>6</v>
      </c>
      <c r="GB94" s="2"/>
      <c r="GC94" s="2"/>
      <c r="GD94" s="2">
        <v>0</v>
      </c>
      <c r="GE94" s="2"/>
      <c r="GF94" s="2">
        <v>-1710570218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2"/>
        <v>0</v>
      </c>
      <c r="GM94" s="2">
        <f t="shared" si="133"/>
        <v>0</v>
      </c>
      <c r="GN94" s="2">
        <f t="shared" si="134"/>
        <v>0</v>
      </c>
      <c r="GO94" s="2">
        <f t="shared" si="135"/>
        <v>0</v>
      </c>
      <c r="GP94" s="2">
        <f t="shared" si="136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7"/>
        <v>0</v>
      </c>
      <c r="GW94" s="2">
        <v>1</v>
      </c>
      <c r="GX94" s="2">
        <f t="shared" si="138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190</v>
      </c>
      <c r="E95" t="s">
        <v>166</v>
      </c>
      <c r="F95" t="s">
        <v>167</v>
      </c>
      <c r="G95" t="s">
        <v>168</v>
      </c>
      <c r="H95" t="s">
        <v>169</v>
      </c>
      <c r="I95">
        <f>I93*J95</f>
        <v>10.6</v>
      </c>
      <c r="J95">
        <v>100</v>
      </c>
      <c r="O95">
        <f t="shared" si="106"/>
        <v>0</v>
      </c>
      <c r="P95">
        <f t="shared" si="107"/>
        <v>0</v>
      </c>
      <c r="Q95">
        <f t="shared" si="108"/>
        <v>0</v>
      </c>
      <c r="R95">
        <f t="shared" si="109"/>
        <v>0</v>
      </c>
      <c r="S95">
        <f t="shared" si="110"/>
        <v>0</v>
      </c>
      <c r="T95">
        <f t="shared" si="111"/>
        <v>0</v>
      </c>
      <c r="U95">
        <f t="shared" si="112"/>
        <v>0</v>
      </c>
      <c r="V95">
        <f t="shared" si="113"/>
        <v>0</v>
      </c>
      <c r="W95">
        <f t="shared" si="114"/>
        <v>0</v>
      </c>
      <c r="X95">
        <f t="shared" si="115"/>
        <v>0</v>
      </c>
      <c r="Y95">
        <f t="shared" si="116"/>
        <v>0</v>
      </c>
      <c r="AA95">
        <v>16666349</v>
      </c>
      <c r="AB95">
        <f t="shared" si="117"/>
        <v>0</v>
      </c>
      <c r="AC95">
        <f t="shared" si="96"/>
        <v>0</v>
      </c>
      <c r="AD95">
        <f t="shared" si="139"/>
        <v>0</v>
      </c>
      <c r="AE95">
        <f t="shared" si="140"/>
        <v>0</v>
      </c>
      <c r="AF95">
        <f t="shared" si="141"/>
        <v>0</v>
      </c>
      <c r="AG95">
        <f t="shared" si="118"/>
        <v>0</v>
      </c>
      <c r="AH95">
        <f t="shared" si="142"/>
        <v>0</v>
      </c>
      <c r="AI95">
        <f t="shared" si="143"/>
        <v>0</v>
      </c>
      <c r="AJ95">
        <f t="shared" si="119"/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106</v>
      </c>
      <c r="AU95">
        <v>54</v>
      </c>
      <c r="AV95">
        <v>1</v>
      </c>
      <c r="AW95">
        <v>1</v>
      </c>
      <c r="AZ95">
        <v>6.66</v>
      </c>
      <c r="BA95">
        <v>1</v>
      </c>
      <c r="BB95">
        <v>1</v>
      </c>
      <c r="BC95">
        <v>6.66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6</v>
      </c>
      <c r="BM95">
        <v>10001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118</v>
      </c>
      <c r="CA95">
        <v>63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0"/>
        <v>0</v>
      </c>
      <c r="CQ95">
        <f t="shared" si="121"/>
        <v>0</v>
      </c>
      <c r="CR95">
        <f t="shared" si="122"/>
        <v>0</v>
      </c>
      <c r="CS95">
        <f t="shared" si="123"/>
        <v>0</v>
      </c>
      <c r="CT95">
        <f t="shared" si="124"/>
        <v>0</v>
      </c>
      <c r="CU95">
        <f t="shared" si="125"/>
        <v>0</v>
      </c>
      <c r="CV95">
        <f t="shared" si="126"/>
        <v>0</v>
      </c>
      <c r="CW95">
        <f t="shared" si="127"/>
        <v>0</v>
      </c>
      <c r="CX95">
        <f t="shared" si="128"/>
        <v>0</v>
      </c>
      <c r="CY95">
        <f t="shared" si="129"/>
        <v>0</v>
      </c>
      <c r="CZ95">
        <f t="shared" si="130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169</v>
      </c>
      <c r="DW95" t="s">
        <v>169</v>
      </c>
      <c r="DX95">
        <v>1</v>
      </c>
      <c r="EE95">
        <v>16510487</v>
      </c>
      <c r="EF95">
        <v>2</v>
      </c>
      <c r="EG95" t="s">
        <v>20</v>
      </c>
      <c r="EH95">
        <v>0</v>
      </c>
      <c r="EI95" t="s">
        <v>6</v>
      </c>
      <c r="EJ95">
        <v>1</v>
      </c>
      <c r="EK95">
        <v>10001</v>
      </c>
      <c r="EL95" t="s">
        <v>57</v>
      </c>
      <c r="EM95" t="s">
        <v>58</v>
      </c>
      <c r="EO95" t="s">
        <v>6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1"/>
        <v>0</v>
      </c>
      <c r="FS95">
        <v>0</v>
      </c>
      <c r="FT95" t="s">
        <v>23</v>
      </c>
      <c r="FU95" t="s">
        <v>24</v>
      </c>
      <c r="FX95">
        <v>106.2</v>
      </c>
      <c r="FY95">
        <v>53.55</v>
      </c>
      <c r="GA95" t="s">
        <v>6</v>
      </c>
      <c r="GD95">
        <v>0</v>
      </c>
      <c r="GF95">
        <v>-1710570218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2"/>
        <v>0</v>
      </c>
      <c r="GM95">
        <f t="shared" si="133"/>
        <v>0</v>
      </c>
      <c r="GN95">
        <f t="shared" si="134"/>
        <v>0</v>
      </c>
      <c r="GO95">
        <f t="shared" si="135"/>
        <v>0</v>
      </c>
      <c r="GP95">
        <f t="shared" si="136"/>
        <v>0</v>
      </c>
      <c r="GR95">
        <v>0</v>
      </c>
      <c r="GS95">
        <v>3</v>
      </c>
      <c r="GT95">
        <v>0</v>
      </c>
      <c r="GU95" t="s">
        <v>6</v>
      </c>
      <c r="GV95">
        <f t="shared" si="137"/>
        <v>0</v>
      </c>
      <c r="GW95">
        <v>1</v>
      </c>
      <c r="GX95">
        <f t="shared" si="138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187</v>
      </c>
      <c r="D96" s="2"/>
      <c r="E96" s="2" t="s">
        <v>170</v>
      </c>
      <c r="F96" s="2" t="s">
        <v>171</v>
      </c>
      <c r="G96" s="2" t="s">
        <v>172</v>
      </c>
      <c r="H96" s="2" t="s">
        <v>173</v>
      </c>
      <c r="I96" s="2">
        <f>I92*J96</f>
        <v>1.06</v>
      </c>
      <c r="J96" s="2">
        <v>10</v>
      </c>
      <c r="K96" s="2"/>
      <c r="L96" s="2"/>
      <c r="M96" s="2"/>
      <c r="N96" s="2"/>
      <c r="O96" s="2">
        <f t="shared" si="106"/>
        <v>27.14</v>
      </c>
      <c r="P96" s="2">
        <f t="shared" si="107"/>
        <v>27.14</v>
      </c>
      <c r="Q96" s="2">
        <f t="shared" si="108"/>
        <v>0</v>
      </c>
      <c r="R96" s="2">
        <f t="shared" si="109"/>
        <v>0</v>
      </c>
      <c r="S96" s="2">
        <f t="shared" si="110"/>
        <v>0</v>
      </c>
      <c r="T96" s="2">
        <f t="shared" si="111"/>
        <v>0</v>
      </c>
      <c r="U96" s="2">
        <f t="shared" si="112"/>
        <v>0</v>
      </c>
      <c r="V96" s="2">
        <f t="shared" si="113"/>
        <v>0</v>
      </c>
      <c r="W96" s="2">
        <f t="shared" si="114"/>
        <v>0</v>
      </c>
      <c r="X96" s="2">
        <f t="shared" si="115"/>
        <v>0</v>
      </c>
      <c r="Y96" s="2">
        <f t="shared" si="116"/>
        <v>0</v>
      </c>
      <c r="Z96" s="2"/>
      <c r="AA96" s="2">
        <v>16666348</v>
      </c>
      <c r="AB96" s="2">
        <f t="shared" si="117"/>
        <v>25.6</v>
      </c>
      <c r="AC96" s="2">
        <f t="shared" ref="AC96:AC121" si="144">ROUND((ES96),6)</f>
        <v>25.6</v>
      </c>
      <c r="AD96" s="2">
        <f t="shared" si="139"/>
        <v>0</v>
      </c>
      <c r="AE96" s="2">
        <f t="shared" si="140"/>
        <v>0</v>
      </c>
      <c r="AF96" s="2">
        <f t="shared" si="141"/>
        <v>0</v>
      </c>
      <c r="AG96" s="2">
        <f t="shared" si="118"/>
        <v>0</v>
      </c>
      <c r="AH96" s="2">
        <f t="shared" si="142"/>
        <v>0</v>
      </c>
      <c r="AI96" s="2">
        <f t="shared" si="143"/>
        <v>0</v>
      </c>
      <c r="AJ96" s="2">
        <f t="shared" si="119"/>
        <v>0</v>
      </c>
      <c r="AK96" s="2">
        <v>25.6</v>
      </c>
      <c r="AL96" s="2">
        <v>25.6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106</v>
      </c>
      <c r="AU96" s="2">
        <v>54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174</v>
      </c>
      <c r="BK96" s="2"/>
      <c r="BL96" s="2"/>
      <c r="BM96" s="2">
        <v>10001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118</v>
      </c>
      <c r="CA96" s="2">
        <v>63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0"/>
        <v>27.14</v>
      </c>
      <c r="CQ96" s="2">
        <f t="shared" si="121"/>
        <v>25.6</v>
      </c>
      <c r="CR96" s="2">
        <f t="shared" si="122"/>
        <v>0</v>
      </c>
      <c r="CS96" s="2">
        <f t="shared" si="123"/>
        <v>0</v>
      </c>
      <c r="CT96" s="2">
        <f t="shared" si="124"/>
        <v>0</v>
      </c>
      <c r="CU96" s="2">
        <f t="shared" si="125"/>
        <v>0</v>
      </c>
      <c r="CV96" s="2">
        <f t="shared" si="126"/>
        <v>0</v>
      </c>
      <c r="CW96" s="2">
        <f t="shared" si="127"/>
        <v>0</v>
      </c>
      <c r="CX96" s="2">
        <f t="shared" si="128"/>
        <v>0</v>
      </c>
      <c r="CY96" s="2">
        <f t="shared" si="129"/>
        <v>0</v>
      </c>
      <c r="CZ96" s="2">
        <f t="shared" si="130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1003</v>
      </c>
      <c r="DV96" s="2" t="s">
        <v>173</v>
      </c>
      <c r="DW96" s="2" t="s">
        <v>173</v>
      </c>
      <c r="DX96" s="2">
        <v>10</v>
      </c>
      <c r="DY96" s="2"/>
      <c r="DZ96" s="2"/>
      <c r="EA96" s="2"/>
      <c r="EB96" s="2"/>
      <c r="EC96" s="2"/>
      <c r="ED96" s="2"/>
      <c r="EE96" s="2">
        <v>16510487</v>
      </c>
      <c r="EF96" s="2">
        <v>2</v>
      </c>
      <c r="EG96" s="2" t="s">
        <v>20</v>
      </c>
      <c r="EH96" s="2">
        <v>0</v>
      </c>
      <c r="EI96" s="2" t="s">
        <v>6</v>
      </c>
      <c r="EJ96" s="2">
        <v>1</v>
      </c>
      <c r="EK96" s="2">
        <v>10001</v>
      </c>
      <c r="EL96" s="2" t="s">
        <v>57</v>
      </c>
      <c r="EM96" s="2" t="s">
        <v>58</v>
      </c>
      <c r="EN96" s="2"/>
      <c r="EO96" s="2" t="s">
        <v>6</v>
      </c>
      <c r="EP96" s="2"/>
      <c r="EQ96" s="2">
        <v>0</v>
      </c>
      <c r="ER96" s="2">
        <v>25.6</v>
      </c>
      <c r="ES96" s="2">
        <v>25.6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1"/>
        <v>0</v>
      </c>
      <c r="FS96" s="2">
        <v>0</v>
      </c>
      <c r="FT96" s="2" t="s">
        <v>23</v>
      </c>
      <c r="FU96" s="2" t="s">
        <v>24</v>
      </c>
      <c r="FV96" s="2"/>
      <c r="FW96" s="2"/>
      <c r="FX96" s="2">
        <v>106.2</v>
      </c>
      <c r="FY96" s="2">
        <v>53.55</v>
      </c>
      <c r="FZ96" s="2"/>
      <c r="GA96" s="2" t="s">
        <v>6</v>
      </c>
      <c r="GB96" s="2"/>
      <c r="GC96" s="2"/>
      <c r="GD96" s="2">
        <v>0</v>
      </c>
      <c r="GE96" s="2"/>
      <c r="GF96" s="2">
        <v>189188006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2"/>
        <v>0</v>
      </c>
      <c r="GM96" s="2">
        <f t="shared" si="133"/>
        <v>27.14</v>
      </c>
      <c r="GN96" s="2">
        <f t="shared" si="134"/>
        <v>27.14</v>
      </c>
      <c r="GO96" s="2">
        <f t="shared" si="135"/>
        <v>0</v>
      </c>
      <c r="GP96" s="2">
        <f t="shared" si="136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7"/>
        <v>0</v>
      </c>
      <c r="GW96" s="2">
        <v>1</v>
      </c>
      <c r="GX96" s="2">
        <f t="shared" si="138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191</v>
      </c>
      <c r="E97" t="s">
        <v>170</v>
      </c>
      <c r="F97" t="s">
        <v>171</v>
      </c>
      <c r="G97" t="s">
        <v>172</v>
      </c>
      <c r="H97" t="s">
        <v>173</v>
      </c>
      <c r="I97">
        <f>I93*J97</f>
        <v>1.06</v>
      </c>
      <c r="J97">
        <v>10</v>
      </c>
      <c r="O97">
        <f t="shared" si="106"/>
        <v>180.73</v>
      </c>
      <c r="P97">
        <f t="shared" si="107"/>
        <v>180.73</v>
      </c>
      <c r="Q97">
        <f t="shared" si="108"/>
        <v>0</v>
      </c>
      <c r="R97">
        <f t="shared" si="109"/>
        <v>0</v>
      </c>
      <c r="S97">
        <f t="shared" si="110"/>
        <v>0</v>
      </c>
      <c r="T97">
        <f t="shared" si="111"/>
        <v>0</v>
      </c>
      <c r="U97">
        <f t="shared" si="112"/>
        <v>0</v>
      </c>
      <c r="V97">
        <f t="shared" si="113"/>
        <v>0</v>
      </c>
      <c r="W97">
        <f t="shared" si="114"/>
        <v>0</v>
      </c>
      <c r="X97">
        <f t="shared" si="115"/>
        <v>0</v>
      </c>
      <c r="Y97">
        <f t="shared" si="116"/>
        <v>0</v>
      </c>
      <c r="AA97">
        <v>16666349</v>
      </c>
      <c r="AB97">
        <f t="shared" si="117"/>
        <v>25.6</v>
      </c>
      <c r="AC97">
        <f t="shared" si="144"/>
        <v>25.6</v>
      </c>
      <c r="AD97">
        <f t="shared" si="139"/>
        <v>0</v>
      </c>
      <c r="AE97">
        <f t="shared" si="140"/>
        <v>0</v>
      </c>
      <c r="AF97">
        <f t="shared" si="141"/>
        <v>0</v>
      </c>
      <c r="AG97">
        <f t="shared" si="118"/>
        <v>0</v>
      </c>
      <c r="AH97">
        <f t="shared" si="142"/>
        <v>0</v>
      </c>
      <c r="AI97">
        <f t="shared" si="143"/>
        <v>0</v>
      </c>
      <c r="AJ97">
        <f t="shared" si="119"/>
        <v>0</v>
      </c>
      <c r="AK97">
        <v>25.6</v>
      </c>
      <c r="AL97">
        <v>25.6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106</v>
      </c>
      <c r="AU97">
        <v>54</v>
      </c>
      <c r="AV97">
        <v>1</v>
      </c>
      <c r="AW97">
        <v>1</v>
      </c>
      <c r="AZ97">
        <v>6.66</v>
      </c>
      <c r="BA97">
        <v>1</v>
      </c>
      <c r="BB97">
        <v>1</v>
      </c>
      <c r="BC97">
        <v>6.66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174</v>
      </c>
      <c r="BM97">
        <v>10001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118</v>
      </c>
      <c r="CA97">
        <v>63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0"/>
        <v>180.73</v>
      </c>
      <c r="CQ97">
        <f t="shared" si="121"/>
        <v>170.49600000000001</v>
      </c>
      <c r="CR97">
        <f t="shared" si="122"/>
        <v>0</v>
      </c>
      <c r="CS97">
        <f t="shared" si="123"/>
        <v>0</v>
      </c>
      <c r="CT97">
        <f t="shared" si="124"/>
        <v>0</v>
      </c>
      <c r="CU97">
        <f t="shared" si="125"/>
        <v>0</v>
      </c>
      <c r="CV97">
        <f t="shared" si="126"/>
        <v>0</v>
      </c>
      <c r="CW97">
        <f t="shared" si="127"/>
        <v>0</v>
      </c>
      <c r="CX97">
        <f t="shared" si="128"/>
        <v>0</v>
      </c>
      <c r="CY97">
        <f t="shared" si="129"/>
        <v>0</v>
      </c>
      <c r="CZ97">
        <f t="shared" si="130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1003</v>
      </c>
      <c r="DV97" t="s">
        <v>173</v>
      </c>
      <c r="DW97" t="s">
        <v>173</v>
      </c>
      <c r="DX97">
        <v>10</v>
      </c>
      <c r="EE97">
        <v>16510487</v>
      </c>
      <c r="EF97">
        <v>2</v>
      </c>
      <c r="EG97" t="s">
        <v>20</v>
      </c>
      <c r="EH97">
        <v>0</v>
      </c>
      <c r="EI97" t="s">
        <v>6</v>
      </c>
      <c r="EJ97">
        <v>1</v>
      </c>
      <c r="EK97">
        <v>10001</v>
      </c>
      <c r="EL97" t="s">
        <v>57</v>
      </c>
      <c r="EM97" t="s">
        <v>58</v>
      </c>
      <c r="EO97" t="s">
        <v>6</v>
      </c>
      <c r="EQ97">
        <v>0</v>
      </c>
      <c r="ER97">
        <v>25.6</v>
      </c>
      <c r="ES97">
        <v>25.6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1"/>
        <v>0</v>
      </c>
      <c r="FS97">
        <v>0</v>
      </c>
      <c r="FT97" t="s">
        <v>23</v>
      </c>
      <c r="FU97" t="s">
        <v>24</v>
      </c>
      <c r="FX97">
        <v>106.2</v>
      </c>
      <c r="FY97">
        <v>53.55</v>
      </c>
      <c r="GA97" t="s">
        <v>6</v>
      </c>
      <c r="GD97">
        <v>0</v>
      </c>
      <c r="GF97">
        <v>189188006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2"/>
        <v>0</v>
      </c>
      <c r="GM97">
        <f t="shared" si="133"/>
        <v>180.73</v>
      </c>
      <c r="GN97">
        <f t="shared" si="134"/>
        <v>180.73</v>
      </c>
      <c r="GO97">
        <f t="shared" si="135"/>
        <v>0</v>
      </c>
      <c r="GP97">
        <f t="shared" si="136"/>
        <v>0</v>
      </c>
      <c r="GR97">
        <v>0</v>
      </c>
      <c r="GS97">
        <v>3</v>
      </c>
      <c r="GT97">
        <v>0</v>
      </c>
      <c r="GU97" t="s">
        <v>6</v>
      </c>
      <c r="GV97">
        <f t="shared" si="137"/>
        <v>0</v>
      </c>
      <c r="GW97">
        <v>1</v>
      </c>
      <c r="GX97">
        <f t="shared" si="138"/>
        <v>0</v>
      </c>
      <c r="HA97">
        <v>0</v>
      </c>
      <c r="HB97"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ROW(SmtRes!A199)</f>
        <v>199</v>
      </c>
      <c r="D98" s="2">
        <f>ROW(EtalonRes!A197)</f>
        <v>197</v>
      </c>
      <c r="E98" s="2" t="s">
        <v>175</v>
      </c>
      <c r="F98" s="2" t="s">
        <v>176</v>
      </c>
      <c r="G98" s="2" t="s">
        <v>177</v>
      </c>
      <c r="H98" s="2" t="s">
        <v>178</v>
      </c>
      <c r="I98" s="2">
        <f>ROUND(4/100,9)</f>
        <v>0.04</v>
      </c>
      <c r="J98" s="2">
        <v>0</v>
      </c>
      <c r="K98" s="2"/>
      <c r="L98" s="2"/>
      <c r="M98" s="2"/>
      <c r="N98" s="2"/>
      <c r="O98" s="2">
        <f t="shared" si="106"/>
        <v>17.23</v>
      </c>
      <c r="P98" s="2">
        <f t="shared" si="107"/>
        <v>1.46</v>
      </c>
      <c r="Q98" s="2">
        <f t="shared" si="108"/>
        <v>0.01</v>
      </c>
      <c r="R98" s="2">
        <f t="shared" si="109"/>
        <v>0.01</v>
      </c>
      <c r="S98" s="2">
        <f t="shared" si="110"/>
        <v>15.76</v>
      </c>
      <c r="T98" s="2">
        <f t="shared" si="111"/>
        <v>0</v>
      </c>
      <c r="U98" s="2">
        <f t="shared" si="112"/>
        <v>1.8475999999999999</v>
      </c>
      <c r="V98" s="2">
        <f t="shared" si="113"/>
        <v>4.0000000000000002E-4</v>
      </c>
      <c r="W98" s="2">
        <f t="shared" si="114"/>
        <v>0</v>
      </c>
      <c r="X98" s="2">
        <f t="shared" si="115"/>
        <v>16.239999999999998</v>
      </c>
      <c r="Y98" s="2">
        <f t="shared" si="116"/>
        <v>9.4600000000000009</v>
      </c>
      <c r="Z98" s="2"/>
      <c r="AA98" s="2">
        <v>16666348</v>
      </c>
      <c r="AB98" s="2">
        <f t="shared" si="117"/>
        <v>430.86</v>
      </c>
      <c r="AC98" s="2">
        <f t="shared" si="144"/>
        <v>36.549999999999997</v>
      </c>
      <c r="AD98" s="2">
        <f t="shared" si="139"/>
        <v>0.31</v>
      </c>
      <c r="AE98" s="2">
        <f t="shared" si="140"/>
        <v>0.14000000000000001</v>
      </c>
      <c r="AF98" s="2">
        <f t="shared" si="141"/>
        <v>394</v>
      </c>
      <c r="AG98" s="2">
        <f t="shared" si="118"/>
        <v>0</v>
      </c>
      <c r="AH98" s="2">
        <f t="shared" si="142"/>
        <v>46.19</v>
      </c>
      <c r="AI98" s="2">
        <f t="shared" si="143"/>
        <v>0.01</v>
      </c>
      <c r="AJ98" s="2">
        <f t="shared" si="119"/>
        <v>0</v>
      </c>
      <c r="AK98" s="2">
        <v>430.86</v>
      </c>
      <c r="AL98" s="2">
        <v>36.549999999999997</v>
      </c>
      <c r="AM98" s="2">
        <v>0.31</v>
      </c>
      <c r="AN98" s="2">
        <v>0.14000000000000001</v>
      </c>
      <c r="AO98" s="2">
        <v>394</v>
      </c>
      <c r="AP98" s="2">
        <v>0</v>
      </c>
      <c r="AQ98" s="2">
        <v>46.19</v>
      </c>
      <c r="AR98" s="2">
        <v>0.01</v>
      </c>
      <c r="AS98" s="2">
        <v>0</v>
      </c>
      <c r="AT98" s="2">
        <v>103</v>
      </c>
      <c r="AU98" s="2">
        <v>60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179</v>
      </c>
      <c r="BK98" s="2"/>
      <c r="BL98" s="2"/>
      <c r="BM98" s="2">
        <v>65010</v>
      </c>
      <c r="BN98" s="2">
        <v>0</v>
      </c>
      <c r="BO98" s="2" t="s">
        <v>6</v>
      </c>
      <c r="BP98" s="2">
        <v>0</v>
      </c>
      <c r="BQ98" s="2">
        <v>6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103</v>
      </c>
      <c r="CA98" s="2">
        <v>60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0"/>
        <v>17.23</v>
      </c>
      <c r="CQ98" s="2">
        <f t="shared" si="121"/>
        <v>36.549999999999997</v>
      </c>
      <c r="CR98" s="2">
        <f t="shared" si="122"/>
        <v>0.31</v>
      </c>
      <c r="CS98" s="2">
        <f t="shared" si="123"/>
        <v>0.14000000000000001</v>
      </c>
      <c r="CT98" s="2">
        <f t="shared" si="124"/>
        <v>394</v>
      </c>
      <c r="CU98" s="2">
        <f t="shared" si="125"/>
        <v>0</v>
      </c>
      <c r="CV98" s="2">
        <f t="shared" si="126"/>
        <v>46.19</v>
      </c>
      <c r="CW98" s="2">
        <f t="shared" si="127"/>
        <v>0.01</v>
      </c>
      <c r="CX98" s="2">
        <f t="shared" si="128"/>
        <v>0</v>
      </c>
      <c r="CY98" s="2">
        <f t="shared" si="129"/>
        <v>16.243099999999998</v>
      </c>
      <c r="CZ98" s="2">
        <f t="shared" si="130"/>
        <v>9.4619999999999997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1013</v>
      </c>
      <c r="DV98" s="2" t="s">
        <v>178</v>
      </c>
      <c r="DW98" s="2" t="s">
        <v>178</v>
      </c>
      <c r="DX98" s="2">
        <v>1</v>
      </c>
      <c r="DY98" s="2"/>
      <c r="DZ98" s="2"/>
      <c r="EA98" s="2"/>
      <c r="EB98" s="2"/>
      <c r="EC98" s="2"/>
      <c r="ED98" s="2"/>
      <c r="EE98" s="2">
        <v>16510589</v>
      </c>
      <c r="EF98" s="2">
        <v>6</v>
      </c>
      <c r="EG98" s="2" t="s">
        <v>39</v>
      </c>
      <c r="EH98" s="2">
        <v>0</v>
      </c>
      <c r="EI98" s="2" t="s">
        <v>6</v>
      </c>
      <c r="EJ98" s="2">
        <v>1</v>
      </c>
      <c r="EK98" s="2">
        <v>65010</v>
      </c>
      <c r="EL98" s="2" t="s">
        <v>180</v>
      </c>
      <c r="EM98" s="2" t="s">
        <v>181</v>
      </c>
      <c r="EN98" s="2"/>
      <c r="EO98" s="2" t="s">
        <v>6</v>
      </c>
      <c r="EP98" s="2"/>
      <c r="EQ98" s="2">
        <v>0</v>
      </c>
      <c r="ER98" s="2">
        <v>430.86</v>
      </c>
      <c r="ES98" s="2">
        <v>36.549999999999997</v>
      </c>
      <c r="ET98" s="2">
        <v>0.31</v>
      </c>
      <c r="EU98" s="2">
        <v>0.14000000000000001</v>
      </c>
      <c r="EV98" s="2">
        <v>394</v>
      </c>
      <c r="EW98" s="2">
        <v>46.19</v>
      </c>
      <c r="EX98" s="2">
        <v>0.01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1"/>
        <v>0</v>
      </c>
      <c r="FS98" s="2">
        <v>0</v>
      </c>
      <c r="FT98" s="2"/>
      <c r="FU98" s="2"/>
      <c r="FV98" s="2"/>
      <c r="FW98" s="2"/>
      <c r="FX98" s="2">
        <v>103</v>
      </c>
      <c r="FY98" s="2">
        <v>60</v>
      </c>
      <c r="FZ98" s="2"/>
      <c r="GA98" s="2" t="s">
        <v>6</v>
      </c>
      <c r="GB98" s="2"/>
      <c r="GC98" s="2"/>
      <c r="GD98" s="2">
        <v>0</v>
      </c>
      <c r="GE98" s="2"/>
      <c r="GF98" s="2">
        <v>1556017287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2"/>
        <v>0</v>
      </c>
      <c r="GM98" s="2">
        <f t="shared" si="133"/>
        <v>42.93</v>
      </c>
      <c r="GN98" s="2">
        <f t="shared" si="134"/>
        <v>42.93</v>
      </c>
      <c r="GO98" s="2">
        <f t="shared" si="135"/>
        <v>0</v>
      </c>
      <c r="GP98" s="2">
        <f t="shared" si="136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7"/>
        <v>0</v>
      </c>
      <c r="GW98" s="2">
        <v>1</v>
      </c>
      <c r="GX98" s="2">
        <f t="shared" si="138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ROW(SmtRes!A206)</f>
        <v>206</v>
      </c>
      <c r="D99">
        <f>ROW(EtalonRes!A204)</f>
        <v>204</v>
      </c>
      <c r="E99" t="s">
        <v>175</v>
      </c>
      <c r="F99" t="s">
        <v>176</v>
      </c>
      <c r="G99" t="s">
        <v>177</v>
      </c>
      <c r="H99" t="s">
        <v>178</v>
      </c>
      <c r="I99">
        <f>ROUND(4/100,9)</f>
        <v>0.04</v>
      </c>
      <c r="J99">
        <v>0</v>
      </c>
      <c r="O99">
        <f t="shared" si="106"/>
        <v>114.78</v>
      </c>
      <c r="P99">
        <f t="shared" si="107"/>
        <v>9.74</v>
      </c>
      <c r="Q99">
        <f t="shared" si="108"/>
        <v>0.08</v>
      </c>
      <c r="R99">
        <f t="shared" si="109"/>
        <v>0.04</v>
      </c>
      <c r="S99">
        <f t="shared" si="110"/>
        <v>104.96</v>
      </c>
      <c r="T99">
        <f t="shared" si="111"/>
        <v>0</v>
      </c>
      <c r="U99">
        <f t="shared" si="112"/>
        <v>1.8475999999999999</v>
      </c>
      <c r="V99">
        <f t="shared" si="113"/>
        <v>4.0000000000000002E-4</v>
      </c>
      <c r="W99">
        <f t="shared" si="114"/>
        <v>0</v>
      </c>
      <c r="X99">
        <f t="shared" si="115"/>
        <v>108.15</v>
      </c>
      <c r="Y99">
        <f t="shared" si="116"/>
        <v>63</v>
      </c>
      <c r="AA99">
        <v>16666349</v>
      </c>
      <c r="AB99">
        <f t="shared" si="117"/>
        <v>430.86</v>
      </c>
      <c r="AC99">
        <f t="shared" si="144"/>
        <v>36.549999999999997</v>
      </c>
      <c r="AD99">
        <f t="shared" si="139"/>
        <v>0.31</v>
      </c>
      <c r="AE99">
        <f t="shared" si="140"/>
        <v>0.14000000000000001</v>
      </c>
      <c r="AF99">
        <f t="shared" si="141"/>
        <v>394</v>
      </c>
      <c r="AG99">
        <f t="shared" si="118"/>
        <v>0</v>
      </c>
      <c r="AH99">
        <f t="shared" si="142"/>
        <v>46.19</v>
      </c>
      <c r="AI99">
        <f t="shared" si="143"/>
        <v>0.01</v>
      </c>
      <c r="AJ99">
        <f t="shared" si="119"/>
        <v>0</v>
      </c>
      <c r="AK99">
        <v>430.86</v>
      </c>
      <c r="AL99">
        <v>36.549999999999997</v>
      </c>
      <c r="AM99">
        <v>0.31</v>
      </c>
      <c r="AN99">
        <v>0.14000000000000001</v>
      </c>
      <c r="AO99">
        <v>394</v>
      </c>
      <c r="AP99">
        <v>0</v>
      </c>
      <c r="AQ99">
        <v>46.19</v>
      </c>
      <c r="AR99">
        <v>0.01</v>
      </c>
      <c r="AS99">
        <v>0</v>
      </c>
      <c r="AT99">
        <v>103</v>
      </c>
      <c r="AU99">
        <v>60</v>
      </c>
      <c r="AV99">
        <v>1</v>
      </c>
      <c r="AW99">
        <v>1</v>
      </c>
      <c r="AZ99">
        <v>6.66</v>
      </c>
      <c r="BA99">
        <v>6.66</v>
      </c>
      <c r="BB99">
        <v>6.66</v>
      </c>
      <c r="BC99">
        <v>6.66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179</v>
      </c>
      <c r="BM99">
        <v>65010</v>
      </c>
      <c r="BN99">
        <v>0</v>
      </c>
      <c r="BO99" t="s">
        <v>6</v>
      </c>
      <c r="BP99">
        <v>0</v>
      </c>
      <c r="BQ99">
        <v>6</v>
      </c>
      <c r="BR99">
        <v>0</v>
      </c>
      <c r="BS99">
        <v>6.66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103</v>
      </c>
      <c r="CA99">
        <v>60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0"/>
        <v>114.78</v>
      </c>
      <c r="CQ99">
        <f t="shared" si="121"/>
        <v>243.42299999999997</v>
      </c>
      <c r="CR99">
        <f t="shared" si="122"/>
        <v>2.0646</v>
      </c>
      <c r="CS99">
        <f t="shared" si="123"/>
        <v>0.93240000000000012</v>
      </c>
      <c r="CT99">
        <f t="shared" si="124"/>
        <v>2624.04</v>
      </c>
      <c r="CU99">
        <f t="shared" si="125"/>
        <v>0</v>
      </c>
      <c r="CV99">
        <f t="shared" si="126"/>
        <v>46.19</v>
      </c>
      <c r="CW99">
        <f t="shared" si="127"/>
        <v>0.01</v>
      </c>
      <c r="CX99">
        <f t="shared" si="128"/>
        <v>0</v>
      </c>
      <c r="CY99">
        <f t="shared" si="129"/>
        <v>108.15</v>
      </c>
      <c r="CZ99">
        <f t="shared" si="130"/>
        <v>63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178</v>
      </c>
      <c r="DW99" t="s">
        <v>178</v>
      </c>
      <c r="DX99">
        <v>1</v>
      </c>
      <c r="EE99">
        <v>16510589</v>
      </c>
      <c r="EF99">
        <v>6</v>
      </c>
      <c r="EG99" t="s">
        <v>39</v>
      </c>
      <c r="EH99">
        <v>0</v>
      </c>
      <c r="EI99" t="s">
        <v>6</v>
      </c>
      <c r="EJ99">
        <v>1</v>
      </c>
      <c r="EK99">
        <v>65010</v>
      </c>
      <c r="EL99" t="s">
        <v>180</v>
      </c>
      <c r="EM99" t="s">
        <v>181</v>
      </c>
      <c r="EO99" t="s">
        <v>6</v>
      </c>
      <c r="EQ99">
        <v>0</v>
      </c>
      <c r="ER99">
        <v>430.86</v>
      </c>
      <c r="ES99">
        <v>36.549999999999997</v>
      </c>
      <c r="ET99">
        <v>0.31</v>
      </c>
      <c r="EU99">
        <v>0.14000000000000001</v>
      </c>
      <c r="EV99">
        <v>394</v>
      </c>
      <c r="EW99">
        <v>46.19</v>
      </c>
      <c r="EX99">
        <v>0.01</v>
      </c>
      <c r="EY99">
        <v>0</v>
      </c>
      <c r="FQ99">
        <v>0</v>
      </c>
      <c r="FR99">
        <f t="shared" si="131"/>
        <v>0</v>
      </c>
      <c r="FS99">
        <v>0</v>
      </c>
      <c r="FX99">
        <v>103</v>
      </c>
      <c r="FY99">
        <v>60</v>
      </c>
      <c r="GA99" t="s">
        <v>6</v>
      </c>
      <c r="GD99">
        <v>0</v>
      </c>
      <c r="GF99">
        <v>1556017287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2"/>
        <v>0</v>
      </c>
      <c r="GM99">
        <f t="shared" si="133"/>
        <v>285.93</v>
      </c>
      <c r="GN99">
        <f t="shared" si="134"/>
        <v>285.93</v>
      </c>
      <c r="GO99">
        <f t="shared" si="135"/>
        <v>0</v>
      </c>
      <c r="GP99">
        <f t="shared" si="136"/>
        <v>0</v>
      </c>
      <c r="GR99">
        <v>0</v>
      </c>
      <c r="GS99">
        <v>3</v>
      </c>
      <c r="GT99">
        <v>0</v>
      </c>
      <c r="GU99" t="s">
        <v>6</v>
      </c>
      <c r="GV99">
        <f t="shared" si="137"/>
        <v>0</v>
      </c>
      <c r="GW99">
        <v>1</v>
      </c>
      <c r="GX99">
        <f t="shared" si="138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199</v>
      </c>
      <c r="D100" s="2"/>
      <c r="E100" s="2" t="s">
        <v>182</v>
      </c>
      <c r="F100" s="2" t="s">
        <v>183</v>
      </c>
      <c r="G100" s="2" t="s">
        <v>184</v>
      </c>
      <c r="H100" s="2" t="s">
        <v>185</v>
      </c>
      <c r="I100" s="2">
        <f>I98*J100</f>
        <v>4</v>
      </c>
      <c r="J100" s="2">
        <v>100</v>
      </c>
      <c r="K100" s="2"/>
      <c r="L100" s="2"/>
      <c r="M100" s="2"/>
      <c r="N100" s="2"/>
      <c r="O100" s="2">
        <f t="shared" si="106"/>
        <v>0</v>
      </c>
      <c r="P100" s="2">
        <f t="shared" si="107"/>
        <v>0</v>
      </c>
      <c r="Q100" s="2">
        <f t="shared" si="108"/>
        <v>0</v>
      </c>
      <c r="R100" s="2">
        <f t="shared" si="109"/>
        <v>0</v>
      </c>
      <c r="S100" s="2">
        <f t="shared" si="110"/>
        <v>0</v>
      </c>
      <c r="T100" s="2">
        <f t="shared" si="111"/>
        <v>0</v>
      </c>
      <c r="U100" s="2">
        <f t="shared" si="112"/>
        <v>0</v>
      </c>
      <c r="V100" s="2">
        <f t="shared" si="113"/>
        <v>0</v>
      </c>
      <c r="W100" s="2">
        <f t="shared" si="114"/>
        <v>0</v>
      </c>
      <c r="X100" s="2">
        <f t="shared" si="115"/>
        <v>0</v>
      </c>
      <c r="Y100" s="2">
        <f t="shared" si="116"/>
        <v>0</v>
      </c>
      <c r="Z100" s="2"/>
      <c r="AA100" s="2">
        <v>16666348</v>
      </c>
      <c r="AB100" s="2">
        <f t="shared" si="117"/>
        <v>0</v>
      </c>
      <c r="AC100" s="2">
        <f t="shared" si="144"/>
        <v>0</v>
      </c>
      <c r="AD100" s="2">
        <f t="shared" si="139"/>
        <v>0</v>
      </c>
      <c r="AE100" s="2">
        <f t="shared" si="140"/>
        <v>0</v>
      </c>
      <c r="AF100" s="2">
        <f t="shared" si="141"/>
        <v>0</v>
      </c>
      <c r="AG100" s="2">
        <f t="shared" si="118"/>
        <v>0</v>
      </c>
      <c r="AH100" s="2">
        <f t="shared" si="142"/>
        <v>0</v>
      </c>
      <c r="AI100" s="2">
        <f t="shared" si="143"/>
        <v>0</v>
      </c>
      <c r="AJ100" s="2">
        <f t="shared" si="119"/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103</v>
      </c>
      <c r="AU100" s="2">
        <v>60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6</v>
      </c>
      <c r="BK100" s="2"/>
      <c r="BL100" s="2"/>
      <c r="BM100" s="2">
        <v>65010</v>
      </c>
      <c r="BN100" s="2">
        <v>0</v>
      </c>
      <c r="BO100" s="2" t="s">
        <v>6</v>
      </c>
      <c r="BP100" s="2">
        <v>0</v>
      </c>
      <c r="BQ100" s="2">
        <v>6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103</v>
      </c>
      <c r="CA100" s="2">
        <v>60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20"/>
        <v>0</v>
      </c>
      <c r="CQ100" s="2">
        <f t="shared" si="121"/>
        <v>0</v>
      </c>
      <c r="CR100" s="2">
        <f t="shared" si="122"/>
        <v>0</v>
      </c>
      <c r="CS100" s="2">
        <f t="shared" si="123"/>
        <v>0</v>
      </c>
      <c r="CT100" s="2">
        <f t="shared" si="124"/>
        <v>0</v>
      </c>
      <c r="CU100" s="2">
        <f t="shared" si="125"/>
        <v>0</v>
      </c>
      <c r="CV100" s="2">
        <f t="shared" si="126"/>
        <v>0</v>
      </c>
      <c r="CW100" s="2">
        <f t="shared" si="127"/>
        <v>0</v>
      </c>
      <c r="CX100" s="2">
        <f t="shared" si="128"/>
        <v>0</v>
      </c>
      <c r="CY100" s="2">
        <f t="shared" si="129"/>
        <v>0</v>
      </c>
      <c r="CZ100" s="2">
        <f t="shared" si="130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1010</v>
      </c>
      <c r="DV100" s="2" t="s">
        <v>185</v>
      </c>
      <c r="DW100" s="2" t="s">
        <v>185</v>
      </c>
      <c r="DX100" s="2">
        <v>1</v>
      </c>
      <c r="DY100" s="2"/>
      <c r="DZ100" s="2"/>
      <c r="EA100" s="2"/>
      <c r="EB100" s="2"/>
      <c r="EC100" s="2"/>
      <c r="ED100" s="2"/>
      <c r="EE100" s="2">
        <v>16510589</v>
      </c>
      <c r="EF100" s="2">
        <v>6</v>
      </c>
      <c r="EG100" s="2" t="s">
        <v>39</v>
      </c>
      <c r="EH100" s="2">
        <v>0</v>
      </c>
      <c r="EI100" s="2" t="s">
        <v>6</v>
      </c>
      <c r="EJ100" s="2">
        <v>1</v>
      </c>
      <c r="EK100" s="2">
        <v>65010</v>
      </c>
      <c r="EL100" s="2" t="s">
        <v>180</v>
      </c>
      <c r="EM100" s="2" t="s">
        <v>181</v>
      </c>
      <c r="EN100" s="2"/>
      <c r="EO100" s="2" t="s">
        <v>6</v>
      </c>
      <c r="EP100" s="2"/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1"/>
        <v>0</v>
      </c>
      <c r="FS100" s="2">
        <v>0</v>
      </c>
      <c r="FT100" s="2"/>
      <c r="FU100" s="2"/>
      <c r="FV100" s="2"/>
      <c r="FW100" s="2"/>
      <c r="FX100" s="2">
        <v>103</v>
      </c>
      <c r="FY100" s="2">
        <v>60</v>
      </c>
      <c r="FZ100" s="2"/>
      <c r="GA100" s="2" t="s">
        <v>6</v>
      </c>
      <c r="GB100" s="2"/>
      <c r="GC100" s="2"/>
      <c r="GD100" s="2">
        <v>0</v>
      </c>
      <c r="GE100" s="2"/>
      <c r="GF100" s="2">
        <v>-698526538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2"/>
        <v>0</v>
      </c>
      <c r="GM100" s="2">
        <f t="shared" si="133"/>
        <v>0</v>
      </c>
      <c r="GN100" s="2">
        <f t="shared" si="134"/>
        <v>0</v>
      </c>
      <c r="GO100" s="2">
        <f t="shared" si="135"/>
        <v>0</v>
      </c>
      <c r="GP100" s="2">
        <f t="shared" si="136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7"/>
        <v>0</v>
      </c>
      <c r="GW100" s="2">
        <v>1</v>
      </c>
      <c r="GX100" s="2">
        <f t="shared" si="138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206</v>
      </c>
      <c r="E101" t="s">
        <v>182</v>
      </c>
      <c r="F101" t="s">
        <v>183</v>
      </c>
      <c r="G101" t="s">
        <v>184</v>
      </c>
      <c r="H101" t="s">
        <v>185</v>
      </c>
      <c r="I101">
        <f>I99*J101</f>
        <v>4</v>
      </c>
      <c r="J101">
        <v>100</v>
      </c>
      <c r="O101">
        <f t="shared" si="106"/>
        <v>0</v>
      </c>
      <c r="P101">
        <f t="shared" si="107"/>
        <v>0</v>
      </c>
      <c r="Q101">
        <f t="shared" si="108"/>
        <v>0</v>
      </c>
      <c r="R101">
        <f t="shared" si="109"/>
        <v>0</v>
      </c>
      <c r="S101">
        <f t="shared" si="110"/>
        <v>0</v>
      </c>
      <c r="T101">
        <f t="shared" si="111"/>
        <v>0</v>
      </c>
      <c r="U101">
        <f t="shared" si="112"/>
        <v>0</v>
      </c>
      <c r="V101">
        <f t="shared" si="113"/>
        <v>0</v>
      </c>
      <c r="W101">
        <f t="shared" si="114"/>
        <v>0</v>
      </c>
      <c r="X101">
        <f t="shared" si="115"/>
        <v>0</v>
      </c>
      <c r="Y101">
        <f t="shared" si="116"/>
        <v>0</v>
      </c>
      <c r="AA101">
        <v>16666349</v>
      </c>
      <c r="AB101">
        <f t="shared" si="117"/>
        <v>0</v>
      </c>
      <c r="AC101">
        <f t="shared" si="144"/>
        <v>0</v>
      </c>
      <c r="AD101">
        <f t="shared" si="139"/>
        <v>0</v>
      </c>
      <c r="AE101">
        <f t="shared" si="140"/>
        <v>0</v>
      </c>
      <c r="AF101">
        <f t="shared" si="141"/>
        <v>0</v>
      </c>
      <c r="AG101">
        <f t="shared" si="118"/>
        <v>0</v>
      </c>
      <c r="AH101">
        <f t="shared" si="142"/>
        <v>0</v>
      </c>
      <c r="AI101">
        <f t="shared" si="143"/>
        <v>0</v>
      </c>
      <c r="AJ101">
        <f t="shared" si="119"/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103</v>
      </c>
      <c r="AU101">
        <v>60</v>
      </c>
      <c r="AV101">
        <v>1</v>
      </c>
      <c r="AW101">
        <v>1</v>
      </c>
      <c r="AZ101">
        <v>6.66</v>
      </c>
      <c r="BA101">
        <v>1</v>
      </c>
      <c r="BB101">
        <v>1</v>
      </c>
      <c r="BC101">
        <v>6.66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6</v>
      </c>
      <c r="BM101">
        <v>65010</v>
      </c>
      <c r="BN101">
        <v>0</v>
      </c>
      <c r="BO101" t="s">
        <v>6</v>
      </c>
      <c r="BP101">
        <v>0</v>
      </c>
      <c r="BQ101">
        <v>6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103</v>
      </c>
      <c r="CA101">
        <v>60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20"/>
        <v>0</v>
      </c>
      <c r="CQ101">
        <f t="shared" si="121"/>
        <v>0</v>
      </c>
      <c r="CR101">
        <f t="shared" si="122"/>
        <v>0</v>
      </c>
      <c r="CS101">
        <f t="shared" si="123"/>
        <v>0</v>
      </c>
      <c r="CT101">
        <f t="shared" si="124"/>
        <v>0</v>
      </c>
      <c r="CU101">
        <f t="shared" si="125"/>
        <v>0</v>
      </c>
      <c r="CV101">
        <f t="shared" si="126"/>
        <v>0</v>
      </c>
      <c r="CW101">
        <f t="shared" si="127"/>
        <v>0</v>
      </c>
      <c r="CX101">
        <f t="shared" si="128"/>
        <v>0</v>
      </c>
      <c r="CY101">
        <f t="shared" si="129"/>
        <v>0</v>
      </c>
      <c r="CZ101">
        <f t="shared" si="130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185</v>
      </c>
      <c r="DW101" t="s">
        <v>185</v>
      </c>
      <c r="DX101">
        <v>1</v>
      </c>
      <c r="EE101">
        <v>16510589</v>
      </c>
      <c r="EF101">
        <v>6</v>
      </c>
      <c r="EG101" t="s">
        <v>39</v>
      </c>
      <c r="EH101">
        <v>0</v>
      </c>
      <c r="EI101" t="s">
        <v>6</v>
      </c>
      <c r="EJ101">
        <v>1</v>
      </c>
      <c r="EK101">
        <v>65010</v>
      </c>
      <c r="EL101" t="s">
        <v>180</v>
      </c>
      <c r="EM101" t="s">
        <v>181</v>
      </c>
      <c r="EO101" t="s">
        <v>6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1"/>
        <v>0</v>
      </c>
      <c r="FS101">
        <v>0</v>
      </c>
      <c r="FX101">
        <v>103</v>
      </c>
      <c r="FY101">
        <v>60</v>
      </c>
      <c r="GA101" t="s">
        <v>6</v>
      </c>
      <c r="GD101">
        <v>0</v>
      </c>
      <c r="GF101">
        <v>-698526538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2"/>
        <v>0</v>
      </c>
      <c r="GM101">
        <f t="shared" si="133"/>
        <v>0</v>
      </c>
      <c r="GN101">
        <f t="shared" si="134"/>
        <v>0</v>
      </c>
      <c r="GO101">
        <f t="shared" si="135"/>
        <v>0</v>
      </c>
      <c r="GP101">
        <f t="shared" si="136"/>
        <v>0</v>
      </c>
      <c r="GR101">
        <v>0</v>
      </c>
      <c r="GS101">
        <v>3</v>
      </c>
      <c r="GT101">
        <v>0</v>
      </c>
      <c r="GU101" t="s">
        <v>6</v>
      </c>
      <c r="GV101">
        <f t="shared" si="137"/>
        <v>0</v>
      </c>
      <c r="GW101">
        <v>1</v>
      </c>
      <c r="GX101">
        <f t="shared" si="138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198</v>
      </c>
      <c r="D102" s="2"/>
      <c r="E102" s="2" t="s">
        <v>186</v>
      </c>
      <c r="F102" s="2" t="s">
        <v>187</v>
      </c>
      <c r="G102" s="2" t="s">
        <v>188</v>
      </c>
      <c r="H102" s="2" t="s">
        <v>185</v>
      </c>
      <c r="I102" s="2">
        <f>I98*J102</f>
        <v>4</v>
      </c>
      <c r="J102" s="2">
        <v>100</v>
      </c>
      <c r="K102" s="2"/>
      <c r="L102" s="2"/>
      <c r="M102" s="2"/>
      <c r="N102" s="2"/>
      <c r="O102" s="2">
        <f t="shared" si="106"/>
        <v>74.680000000000007</v>
      </c>
      <c r="P102" s="2">
        <f t="shared" si="107"/>
        <v>74.680000000000007</v>
      </c>
      <c r="Q102" s="2">
        <f t="shared" si="108"/>
        <v>0</v>
      </c>
      <c r="R102" s="2">
        <f t="shared" si="109"/>
        <v>0</v>
      </c>
      <c r="S102" s="2">
        <f t="shared" si="110"/>
        <v>0</v>
      </c>
      <c r="T102" s="2">
        <f t="shared" si="111"/>
        <v>0</v>
      </c>
      <c r="U102" s="2">
        <f t="shared" si="112"/>
        <v>0</v>
      </c>
      <c r="V102" s="2">
        <f t="shared" si="113"/>
        <v>0</v>
      </c>
      <c r="W102" s="2">
        <f t="shared" si="114"/>
        <v>0</v>
      </c>
      <c r="X102" s="2">
        <f t="shared" si="115"/>
        <v>0</v>
      </c>
      <c r="Y102" s="2">
        <f t="shared" si="116"/>
        <v>0</v>
      </c>
      <c r="Z102" s="2"/>
      <c r="AA102" s="2">
        <v>16666348</v>
      </c>
      <c r="AB102" s="2">
        <f t="shared" si="117"/>
        <v>18.670000000000002</v>
      </c>
      <c r="AC102" s="2">
        <f t="shared" si="144"/>
        <v>18.670000000000002</v>
      </c>
      <c r="AD102" s="2">
        <f t="shared" si="139"/>
        <v>0</v>
      </c>
      <c r="AE102" s="2">
        <f t="shared" si="140"/>
        <v>0</v>
      </c>
      <c r="AF102" s="2">
        <f t="shared" si="141"/>
        <v>0</v>
      </c>
      <c r="AG102" s="2">
        <f t="shared" si="118"/>
        <v>0</v>
      </c>
      <c r="AH102" s="2">
        <f t="shared" si="142"/>
        <v>0</v>
      </c>
      <c r="AI102" s="2">
        <f t="shared" si="143"/>
        <v>0</v>
      </c>
      <c r="AJ102" s="2">
        <f t="shared" si="119"/>
        <v>0</v>
      </c>
      <c r="AK102" s="2">
        <v>18.670000000000002</v>
      </c>
      <c r="AL102" s="2">
        <v>18.670000000000002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103</v>
      </c>
      <c r="AU102" s="2">
        <v>60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189</v>
      </c>
      <c r="BK102" s="2"/>
      <c r="BL102" s="2"/>
      <c r="BM102" s="2">
        <v>65010</v>
      </c>
      <c r="BN102" s="2">
        <v>0</v>
      </c>
      <c r="BO102" s="2" t="s">
        <v>6</v>
      </c>
      <c r="BP102" s="2">
        <v>0</v>
      </c>
      <c r="BQ102" s="2">
        <v>6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103</v>
      </c>
      <c r="CA102" s="2">
        <v>60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20"/>
        <v>74.680000000000007</v>
      </c>
      <c r="CQ102" s="2">
        <f t="shared" si="121"/>
        <v>18.670000000000002</v>
      </c>
      <c r="CR102" s="2">
        <f t="shared" si="122"/>
        <v>0</v>
      </c>
      <c r="CS102" s="2">
        <f t="shared" si="123"/>
        <v>0</v>
      </c>
      <c r="CT102" s="2">
        <f t="shared" si="124"/>
        <v>0</v>
      </c>
      <c r="CU102" s="2">
        <f t="shared" si="125"/>
        <v>0</v>
      </c>
      <c r="CV102" s="2">
        <f t="shared" si="126"/>
        <v>0</v>
      </c>
      <c r="CW102" s="2">
        <f t="shared" si="127"/>
        <v>0</v>
      </c>
      <c r="CX102" s="2">
        <f t="shared" si="128"/>
        <v>0</v>
      </c>
      <c r="CY102" s="2">
        <f t="shared" si="129"/>
        <v>0</v>
      </c>
      <c r="CZ102" s="2">
        <f t="shared" si="130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1010</v>
      </c>
      <c r="DV102" s="2" t="s">
        <v>185</v>
      </c>
      <c r="DW102" s="2" t="s">
        <v>185</v>
      </c>
      <c r="DX102" s="2">
        <v>1</v>
      </c>
      <c r="DY102" s="2"/>
      <c r="DZ102" s="2"/>
      <c r="EA102" s="2"/>
      <c r="EB102" s="2"/>
      <c r="EC102" s="2"/>
      <c r="ED102" s="2"/>
      <c r="EE102" s="2">
        <v>16510589</v>
      </c>
      <c r="EF102" s="2">
        <v>6</v>
      </c>
      <c r="EG102" s="2" t="s">
        <v>39</v>
      </c>
      <c r="EH102" s="2">
        <v>0</v>
      </c>
      <c r="EI102" s="2" t="s">
        <v>6</v>
      </c>
      <c r="EJ102" s="2">
        <v>1</v>
      </c>
      <c r="EK102" s="2">
        <v>65010</v>
      </c>
      <c r="EL102" s="2" t="s">
        <v>180</v>
      </c>
      <c r="EM102" s="2" t="s">
        <v>181</v>
      </c>
      <c r="EN102" s="2"/>
      <c r="EO102" s="2" t="s">
        <v>6</v>
      </c>
      <c r="EP102" s="2"/>
      <c r="EQ102" s="2">
        <v>0</v>
      </c>
      <c r="ER102" s="2">
        <v>18.670000000000002</v>
      </c>
      <c r="ES102" s="2">
        <v>18.670000000000002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1"/>
        <v>0</v>
      </c>
      <c r="FS102" s="2">
        <v>0</v>
      </c>
      <c r="FT102" s="2"/>
      <c r="FU102" s="2"/>
      <c r="FV102" s="2"/>
      <c r="FW102" s="2"/>
      <c r="FX102" s="2">
        <v>103</v>
      </c>
      <c r="FY102" s="2">
        <v>60</v>
      </c>
      <c r="FZ102" s="2"/>
      <c r="GA102" s="2" t="s">
        <v>6</v>
      </c>
      <c r="GB102" s="2"/>
      <c r="GC102" s="2"/>
      <c r="GD102" s="2">
        <v>0</v>
      </c>
      <c r="GE102" s="2"/>
      <c r="GF102" s="2">
        <v>-81331770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2"/>
        <v>0</v>
      </c>
      <c r="GM102" s="2">
        <f t="shared" si="133"/>
        <v>74.680000000000007</v>
      </c>
      <c r="GN102" s="2">
        <f t="shared" si="134"/>
        <v>74.680000000000007</v>
      </c>
      <c r="GO102" s="2">
        <f t="shared" si="135"/>
        <v>0</v>
      </c>
      <c r="GP102" s="2">
        <f t="shared" si="136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7"/>
        <v>0</v>
      </c>
      <c r="GW102" s="2">
        <v>1</v>
      </c>
      <c r="GX102" s="2">
        <f t="shared" si="138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205</v>
      </c>
      <c r="E103" t="s">
        <v>186</v>
      </c>
      <c r="F103" t="s">
        <v>187</v>
      </c>
      <c r="G103" t="s">
        <v>188</v>
      </c>
      <c r="H103" t="s">
        <v>185</v>
      </c>
      <c r="I103">
        <f>I99*J103</f>
        <v>4</v>
      </c>
      <c r="J103">
        <v>100</v>
      </c>
      <c r="O103">
        <f t="shared" si="106"/>
        <v>497.37</v>
      </c>
      <c r="P103">
        <f t="shared" si="107"/>
        <v>497.37</v>
      </c>
      <c r="Q103">
        <f t="shared" si="108"/>
        <v>0</v>
      </c>
      <c r="R103">
        <f t="shared" si="109"/>
        <v>0</v>
      </c>
      <c r="S103">
        <f t="shared" si="110"/>
        <v>0</v>
      </c>
      <c r="T103">
        <f t="shared" si="111"/>
        <v>0</v>
      </c>
      <c r="U103">
        <f t="shared" si="112"/>
        <v>0</v>
      </c>
      <c r="V103">
        <f t="shared" si="113"/>
        <v>0</v>
      </c>
      <c r="W103">
        <f t="shared" si="114"/>
        <v>0</v>
      </c>
      <c r="X103">
        <f t="shared" si="115"/>
        <v>0</v>
      </c>
      <c r="Y103">
        <f t="shared" si="116"/>
        <v>0</v>
      </c>
      <c r="AA103">
        <v>16666349</v>
      </c>
      <c r="AB103">
        <f t="shared" si="117"/>
        <v>18.670000000000002</v>
      </c>
      <c r="AC103">
        <f t="shared" si="144"/>
        <v>18.670000000000002</v>
      </c>
      <c r="AD103">
        <f t="shared" si="139"/>
        <v>0</v>
      </c>
      <c r="AE103">
        <f t="shared" si="140"/>
        <v>0</v>
      </c>
      <c r="AF103">
        <f t="shared" si="141"/>
        <v>0</v>
      </c>
      <c r="AG103">
        <f t="shared" si="118"/>
        <v>0</v>
      </c>
      <c r="AH103">
        <f t="shared" si="142"/>
        <v>0</v>
      </c>
      <c r="AI103">
        <f t="shared" si="143"/>
        <v>0</v>
      </c>
      <c r="AJ103">
        <f t="shared" si="119"/>
        <v>0</v>
      </c>
      <c r="AK103">
        <v>18.670000000000002</v>
      </c>
      <c r="AL103">
        <v>18.670000000000002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103</v>
      </c>
      <c r="AU103">
        <v>60</v>
      </c>
      <c r="AV103">
        <v>1</v>
      </c>
      <c r="AW103">
        <v>1</v>
      </c>
      <c r="AZ103">
        <v>6.66</v>
      </c>
      <c r="BA103">
        <v>1</v>
      </c>
      <c r="BB103">
        <v>1</v>
      </c>
      <c r="BC103">
        <v>6.66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189</v>
      </c>
      <c r="BM103">
        <v>65010</v>
      </c>
      <c r="BN103">
        <v>0</v>
      </c>
      <c r="BO103" t="s">
        <v>6</v>
      </c>
      <c r="BP103">
        <v>0</v>
      </c>
      <c r="BQ103">
        <v>6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103</v>
      </c>
      <c r="CA103">
        <v>60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0"/>
        <v>497.37</v>
      </c>
      <c r="CQ103">
        <f t="shared" si="121"/>
        <v>124.34220000000002</v>
      </c>
      <c r="CR103">
        <f t="shared" si="122"/>
        <v>0</v>
      </c>
      <c r="CS103">
        <f t="shared" si="123"/>
        <v>0</v>
      </c>
      <c r="CT103">
        <f t="shared" si="124"/>
        <v>0</v>
      </c>
      <c r="CU103">
        <f t="shared" si="125"/>
        <v>0</v>
      </c>
      <c r="CV103">
        <f t="shared" si="126"/>
        <v>0</v>
      </c>
      <c r="CW103">
        <f t="shared" si="127"/>
        <v>0</v>
      </c>
      <c r="CX103">
        <f t="shared" si="128"/>
        <v>0</v>
      </c>
      <c r="CY103">
        <f t="shared" si="129"/>
        <v>0</v>
      </c>
      <c r="CZ103">
        <f t="shared" si="130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1010</v>
      </c>
      <c r="DV103" t="s">
        <v>185</v>
      </c>
      <c r="DW103" t="s">
        <v>185</v>
      </c>
      <c r="DX103">
        <v>1</v>
      </c>
      <c r="EE103">
        <v>16510589</v>
      </c>
      <c r="EF103">
        <v>6</v>
      </c>
      <c r="EG103" t="s">
        <v>39</v>
      </c>
      <c r="EH103">
        <v>0</v>
      </c>
      <c r="EI103" t="s">
        <v>6</v>
      </c>
      <c r="EJ103">
        <v>1</v>
      </c>
      <c r="EK103">
        <v>65010</v>
      </c>
      <c r="EL103" t="s">
        <v>180</v>
      </c>
      <c r="EM103" t="s">
        <v>181</v>
      </c>
      <c r="EO103" t="s">
        <v>6</v>
      </c>
      <c r="EQ103">
        <v>0</v>
      </c>
      <c r="ER103">
        <v>18.670000000000002</v>
      </c>
      <c r="ES103">
        <v>18.670000000000002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1"/>
        <v>0</v>
      </c>
      <c r="FS103">
        <v>0</v>
      </c>
      <c r="FX103">
        <v>103</v>
      </c>
      <c r="FY103">
        <v>60</v>
      </c>
      <c r="GA103" t="s">
        <v>6</v>
      </c>
      <c r="GD103">
        <v>0</v>
      </c>
      <c r="GF103">
        <v>-81331770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2"/>
        <v>0</v>
      </c>
      <c r="GM103">
        <f t="shared" si="133"/>
        <v>497.37</v>
      </c>
      <c r="GN103">
        <f t="shared" si="134"/>
        <v>497.37</v>
      </c>
      <c r="GO103">
        <f t="shared" si="135"/>
        <v>0</v>
      </c>
      <c r="GP103">
        <f t="shared" si="136"/>
        <v>0</v>
      </c>
      <c r="GR103">
        <v>0</v>
      </c>
      <c r="GS103">
        <v>3</v>
      </c>
      <c r="GT103">
        <v>0</v>
      </c>
      <c r="GU103" t="s">
        <v>6</v>
      </c>
      <c r="GV103">
        <f t="shared" si="137"/>
        <v>0</v>
      </c>
      <c r="GW103">
        <v>1</v>
      </c>
      <c r="GX103">
        <f t="shared" si="138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ROW(SmtRes!A211)</f>
        <v>211</v>
      </c>
      <c r="D104" s="2">
        <f>ROW(EtalonRes!A209)</f>
        <v>209</v>
      </c>
      <c r="E104" s="2" t="s">
        <v>190</v>
      </c>
      <c r="F104" s="2" t="s">
        <v>191</v>
      </c>
      <c r="G104" s="2" t="s">
        <v>192</v>
      </c>
      <c r="H104" s="2" t="s">
        <v>193</v>
      </c>
      <c r="I104" s="2">
        <f>ROUND(8/100,9)</f>
        <v>0.08</v>
      </c>
      <c r="J104" s="2">
        <v>0</v>
      </c>
      <c r="K104" s="2"/>
      <c r="L104" s="2"/>
      <c r="M104" s="2"/>
      <c r="N104" s="2"/>
      <c r="O104" s="2">
        <f t="shared" si="106"/>
        <v>15.12</v>
      </c>
      <c r="P104" s="2">
        <f t="shared" si="107"/>
        <v>2.34</v>
      </c>
      <c r="Q104" s="2">
        <f t="shared" si="108"/>
        <v>0.02</v>
      </c>
      <c r="R104" s="2">
        <f t="shared" si="109"/>
        <v>0.01</v>
      </c>
      <c r="S104" s="2">
        <f t="shared" si="110"/>
        <v>12.76</v>
      </c>
      <c r="T104" s="2">
        <f t="shared" si="111"/>
        <v>0</v>
      </c>
      <c r="U104" s="2">
        <f t="shared" si="112"/>
        <v>1.496</v>
      </c>
      <c r="V104" s="2">
        <f t="shared" si="113"/>
        <v>8.0000000000000004E-4</v>
      </c>
      <c r="W104" s="2">
        <f t="shared" si="114"/>
        <v>0</v>
      </c>
      <c r="X104" s="2">
        <f t="shared" si="115"/>
        <v>9.4499999999999993</v>
      </c>
      <c r="Y104" s="2">
        <f t="shared" si="116"/>
        <v>6.39</v>
      </c>
      <c r="Z104" s="2"/>
      <c r="AA104" s="2">
        <v>16666348</v>
      </c>
      <c r="AB104" s="2">
        <f t="shared" si="117"/>
        <v>189.06</v>
      </c>
      <c r="AC104" s="2">
        <f t="shared" si="144"/>
        <v>29.24</v>
      </c>
      <c r="AD104" s="2">
        <f t="shared" si="139"/>
        <v>0.31</v>
      </c>
      <c r="AE104" s="2">
        <f t="shared" si="140"/>
        <v>0.14000000000000001</v>
      </c>
      <c r="AF104" s="2">
        <f t="shared" si="141"/>
        <v>159.51</v>
      </c>
      <c r="AG104" s="2">
        <f t="shared" si="118"/>
        <v>0</v>
      </c>
      <c r="AH104" s="2">
        <f t="shared" si="142"/>
        <v>18.7</v>
      </c>
      <c r="AI104" s="2">
        <f t="shared" si="143"/>
        <v>0.01</v>
      </c>
      <c r="AJ104" s="2">
        <f t="shared" si="119"/>
        <v>0</v>
      </c>
      <c r="AK104" s="2">
        <v>189.06</v>
      </c>
      <c r="AL104" s="2">
        <v>29.24</v>
      </c>
      <c r="AM104" s="2">
        <v>0.31</v>
      </c>
      <c r="AN104" s="2">
        <v>0.14000000000000001</v>
      </c>
      <c r="AO104" s="2">
        <v>159.51</v>
      </c>
      <c r="AP104" s="2">
        <v>0</v>
      </c>
      <c r="AQ104" s="2">
        <v>18.7</v>
      </c>
      <c r="AR104" s="2">
        <v>0.01</v>
      </c>
      <c r="AS104" s="2">
        <v>0</v>
      </c>
      <c r="AT104" s="2">
        <v>74</v>
      </c>
      <c r="AU104" s="2">
        <v>50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194</v>
      </c>
      <c r="BK104" s="2"/>
      <c r="BL104" s="2"/>
      <c r="BM104" s="2">
        <v>65006</v>
      </c>
      <c r="BN104" s="2">
        <v>0</v>
      </c>
      <c r="BO104" s="2" t="s">
        <v>6</v>
      </c>
      <c r="BP104" s="2">
        <v>0</v>
      </c>
      <c r="BQ104" s="2">
        <v>6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74</v>
      </c>
      <c r="CA104" s="2">
        <v>50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0"/>
        <v>15.12</v>
      </c>
      <c r="CQ104" s="2">
        <f t="shared" si="121"/>
        <v>29.24</v>
      </c>
      <c r="CR104" s="2">
        <f t="shared" si="122"/>
        <v>0.31</v>
      </c>
      <c r="CS104" s="2">
        <f t="shared" si="123"/>
        <v>0.14000000000000001</v>
      </c>
      <c r="CT104" s="2">
        <f t="shared" si="124"/>
        <v>159.51</v>
      </c>
      <c r="CU104" s="2">
        <f t="shared" si="125"/>
        <v>0</v>
      </c>
      <c r="CV104" s="2">
        <f t="shared" si="126"/>
        <v>18.7</v>
      </c>
      <c r="CW104" s="2">
        <f t="shared" si="127"/>
        <v>0.01</v>
      </c>
      <c r="CX104" s="2">
        <f t="shared" si="128"/>
        <v>0</v>
      </c>
      <c r="CY104" s="2">
        <f t="shared" si="129"/>
        <v>9.4497999999999998</v>
      </c>
      <c r="CZ104" s="2">
        <f t="shared" si="130"/>
        <v>6.3849999999999998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1013</v>
      </c>
      <c r="DV104" s="2" t="s">
        <v>193</v>
      </c>
      <c r="DW104" s="2" t="s">
        <v>193</v>
      </c>
      <c r="DX104" s="2">
        <v>1</v>
      </c>
      <c r="DY104" s="2"/>
      <c r="DZ104" s="2"/>
      <c r="EA104" s="2"/>
      <c r="EB104" s="2"/>
      <c r="EC104" s="2"/>
      <c r="ED104" s="2"/>
      <c r="EE104" s="2">
        <v>16510585</v>
      </c>
      <c r="EF104" s="2">
        <v>6</v>
      </c>
      <c r="EG104" s="2" t="s">
        <v>39</v>
      </c>
      <c r="EH104" s="2">
        <v>0</v>
      </c>
      <c r="EI104" s="2" t="s">
        <v>6</v>
      </c>
      <c r="EJ104" s="2">
        <v>1</v>
      </c>
      <c r="EK104" s="2">
        <v>65006</v>
      </c>
      <c r="EL104" s="2" t="s">
        <v>195</v>
      </c>
      <c r="EM104" s="2" t="s">
        <v>181</v>
      </c>
      <c r="EN104" s="2"/>
      <c r="EO104" s="2" t="s">
        <v>6</v>
      </c>
      <c r="EP104" s="2"/>
      <c r="EQ104" s="2">
        <v>0</v>
      </c>
      <c r="ER104" s="2">
        <v>189.06</v>
      </c>
      <c r="ES104" s="2">
        <v>29.24</v>
      </c>
      <c r="ET104" s="2">
        <v>0.31</v>
      </c>
      <c r="EU104" s="2">
        <v>0.14000000000000001</v>
      </c>
      <c r="EV104" s="2">
        <v>159.51</v>
      </c>
      <c r="EW104" s="2">
        <v>18.7</v>
      </c>
      <c r="EX104" s="2">
        <v>0.01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1"/>
        <v>0</v>
      </c>
      <c r="FS104" s="2">
        <v>0</v>
      </c>
      <c r="FT104" s="2"/>
      <c r="FU104" s="2"/>
      <c r="FV104" s="2"/>
      <c r="FW104" s="2"/>
      <c r="FX104" s="2">
        <v>74</v>
      </c>
      <c r="FY104" s="2">
        <v>50</v>
      </c>
      <c r="FZ104" s="2"/>
      <c r="GA104" s="2" t="s">
        <v>6</v>
      </c>
      <c r="GB104" s="2"/>
      <c r="GC104" s="2"/>
      <c r="GD104" s="2">
        <v>0</v>
      </c>
      <c r="GE104" s="2"/>
      <c r="GF104" s="2">
        <v>-2110578653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2"/>
        <v>0</v>
      </c>
      <c r="GM104" s="2">
        <f t="shared" si="133"/>
        <v>30.96</v>
      </c>
      <c r="GN104" s="2">
        <f t="shared" si="134"/>
        <v>30.96</v>
      </c>
      <c r="GO104" s="2">
        <f t="shared" si="135"/>
        <v>0</v>
      </c>
      <c r="GP104" s="2">
        <f t="shared" si="136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7"/>
        <v>0</v>
      </c>
      <c r="GW104" s="2">
        <v>1</v>
      </c>
      <c r="GX104" s="2">
        <f t="shared" si="138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ROW(SmtRes!A216)</f>
        <v>216</v>
      </c>
      <c r="D105">
        <f>ROW(EtalonRes!A214)</f>
        <v>214</v>
      </c>
      <c r="E105" t="s">
        <v>190</v>
      </c>
      <c r="F105" t="s">
        <v>191</v>
      </c>
      <c r="G105" t="s">
        <v>192</v>
      </c>
      <c r="H105" t="s">
        <v>193</v>
      </c>
      <c r="I105">
        <f>ROUND(8/100,9)</f>
        <v>0.08</v>
      </c>
      <c r="J105">
        <v>0</v>
      </c>
      <c r="O105">
        <f t="shared" si="106"/>
        <v>100.74</v>
      </c>
      <c r="P105">
        <f t="shared" si="107"/>
        <v>15.58</v>
      </c>
      <c r="Q105">
        <f t="shared" si="108"/>
        <v>0.17</v>
      </c>
      <c r="R105">
        <f t="shared" si="109"/>
        <v>7.0000000000000007E-2</v>
      </c>
      <c r="S105">
        <f t="shared" si="110"/>
        <v>84.99</v>
      </c>
      <c r="T105">
        <f t="shared" si="111"/>
        <v>0</v>
      </c>
      <c r="U105">
        <f t="shared" si="112"/>
        <v>1.496</v>
      </c>
      <c r="V105">
        <f t="shared" si="113"/>
        <v>8.0000000000000004E-4</v>
      </c>
      <c r="W105">
        <f t="shared" si="114"/>
        <v>0</v>
      </c>
      <c r="X105">
        <f t="shared" si="115"/>
        <v>62.94</v>
      </c>
      <c r="Y105">
        <f t="shared" si="116"/>
        <v>42.53</v>
      </c>
      <c r="AA105">
        <v>16666349</v>
      </c>
      <c r="AB105">
        <f t="shared" si="117"/>
        <v>189.06</v>
      </c>
      <c r="AC105">
        <f t="shared" si="144"/>
        <v>29.24</v>
      </c>
      <c r="AD105">
        <f t="shared" si="139"/>
        <v>0.31</v>
      </c>
      <c r="AE105">
        <f t="shared" si="140"/>
        <v>0.14000000000000001</v>
      </c>
      <c r="AF105">
        <f t="shared" si="141"/>
        <v>159.51</v>
      </c>
      <c r="AG105">
        <f t="shared" si="118"/>
        <v>0</v>
      </c>
      <c r="AH105">
        <f t="shared" si="142"/>
        <v>18.7</v>
      </c>
      <c r="AI105">
        <f t="shared" si="143"/>
        <v>0.01</v>
      </c>
      <c r="AJ105">
        <f t="shared" si="119"/>
        <v>0</v>
      </c>
      <c r="AK105">
        <v>189.06</v>
      </c>
      <c r="AL105">
        <v>29.24</v>
      </c>
      <c r="AM105">
        <v>0.31</v>
      </c>
      <c r="AN105">
        <v>0.14000000000000001</v>
      </c>
      <c r="AO105">
        <v>159.51</v>
      </c>
      <c r="AP105">
        <v>0</v>
      </c>
      <c r="AQ105">
        <v>18.7</v>
      </c>
      <c r="AR105">
        <v>0.01</v>
      </c>
      <c r="AS105">
        <v>0</v>
      </c>
      <c r="AT105">
        <v>74</v>
      </c>
      <c r="AU105">
        <v>50</v>
      </c>
      <c r="AV105">
        <v>1</v>
      </c>
      <c r="AW105">
        <v>1</v>
      </c>
      <c r="AZ105">
        <v>6.66</v>
      </c>
      <c r="BA105">
        <v>6.66</v>
      </c>
      <c r="BB105">
        <v>6.66</v>
      </c>
      <c r="BC105">
        <v>6.66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194</v>
      </c>
      <c r="BM105">
        <v>65006</v>
      </c>
      <c r="BN105">
        <v>0</v>
      </c>
      <c r="BO105" t="s">
        <v>6</v>
      </c>
      <c r="BP105">
        <v>0</v>
      </c>
      <c r="BQ105">
        <v>6</v>
      </c>
      <c r="BR105">
        <v>0</v>
      </c>
      <c r="BS105">
        <v>6.66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74</v>
      </c>
      <c r="CA105">
        <v>50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0"/>
        <v>100.74</v>
      </c>
      <c r="CQ105">
        <f t="shared" si="121"/>
        <v>194.73839999999998</v>
      </c>
      <c r="CR105">
        <f t="shared" si="122"/>
        <v>2.0646</v>
      </c>
      <c r="CS105">
        <f t="shared" si="123"/>
        <v>0.93240000000000012</v>
      </c>
      <c r="CT105">
        <f t="shared" si="124"/>
        <v>1062.3365999999999</v>
      </c>
      <c r="CU105">
        <f t="shared" si="125"/>
        <v>0</v>
      </c>
      <c r="CV105">
        <f t="shared" si="126"/>
        <v>18.7</v>
      </c>
      <c r="CW105">
        <f t="shared" si="127"/>
        <v>0.01</v>
      </c>
      <c r="CX105">
        <f t="shared" si="128"/>
        <v>0</v>
      </c>
      <c r="CY105">
        <f t="shared" si="129"/>
        <v>62.944399999999987</v>
      </c>
      <c r="CZ105">
        <f t="shared" si="130"/>
        <v>42.529999999999994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193</v>
      </c>
      <c r="DW105" t="s">
        <v>193</v>
      </c>
      <c r="DX105">
        <v>1</v>
      </c>
      <c r="EE105">
        <v>16510585</v>
      </c>
      <c r="EF105">
        <v>6</v>
      </c>
      <c r="EG105" t="s">
        <v>39</v>
      </c>
      <c r="EH105">
        <v>0</v>
      </c>
      <c r="EI105" t="s">
        <v>6</v>
      </c>
      <c r="EJ105">
        <v>1</v>
      </c>
      <c r="EK105">
        <v>65006</v>
      </c>
      <c r="EL105" t="s">
        <v>195</v>
      </c>
      <c r="EM105" t="s">
        <v>181</v>
      </c>
      <c r="EO105" t="s">
        <v>6</v>
      </c>
      <c r="EQ105">
        <v>0</v>
      </c>
      <c r="ER105">
        <v>189.06</v>
      </c>
      <c r="ES105">
        <v>29.24</v>
      </c>
      <c r="ET105">
        <v>0.31</v>
      </c>
      <c r="EU105">
        <v>0.14000000000000001</v>
      </c>
      <c r="EV105">
        <v>159.51</v>
      </c>
      <c r="EW105">
        <v>18.7</v>
      </c>
      <c r="EX105">
        <v>0.01</v>
      </c>
      <c r="EY105">
        <v>0</v>
      </c>
      <c r="FQ105">
        <v>0</v>
      </c>
      <c r="FR105">
        <f t="shared" si="131"/>
        <v>0</v>
      </c>
      <c r="FS105">
        <v>0</v>
      </c>
      <c r="FX105">
        <v>74</v>
      </c>
      <c r="FY105">
        <v>50</v>
      </c>
      <c r="GA105" t="s">
        <v>6</v>
      </c>
      <c r="GD105">
        <v>0</v>
      </c>
      <c r="GF105">
        <v>-2110578653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2"/>
        <v>0</v>
      </c>
      <c r="GM105">
        <f t="shared" si="133"/>
        <v>206.21</v>
      </c>
      <c r="GN105">
        <f t="shared" si="134"/>
        <v>206.21</v>
      </c>
      <c r="GO105">
        <f t="shared" si="135"/>
        <v>0</v>
      </c>
      <c r="GP105">
        <f t="shared" si="136"/>
        <v>0</v>
      </c>
      <c r="GR105">
        <v>0</v>
      </c>
      <c r="GS105">
        <v>3</v>
      </c>
      <c r="GT105">
        <v>0</v>
      </c>
      <c r="GU105" t="s">
        <v>6</v>
      </c>
      <c r="GV105">
        <f t="shared" si="137"/>
        <v>0</v>
      </c>
      <c r="GW105">
        <v>1</v>
      </c>
      <c r="GX105">
        <f t="shared" si="138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ROW(SmtRes!A219)</f>
        <v>219</v>
      </c>
      <c r="D106" s="2">
        <f>ROW(EtalonRes!A217)</f>
        <v>217</v>
      </c>
      <c r="E106" s="2" t="s">
        <v>196</v>
      </c>
      <c r="F106" s="2" t="s">
        <v>197</v>
      </c>
      <c r="G106" s="2" t="s">
        <v>198</v>
      </c>
      <c r="H106" s="2" t="s">
        <v>18</v>
      </c>
      <c r="I106" s="2">
        <f>ROUND(126.3/100,9)</f>
        <v>1.2629999999999999</v>
      </c>
      <c r="J106" s="2">
        <v>0</v>
      </c>
      <c r="K106" s="2"/>
      <c r="L106" s="2"/>
      <c r="M106" s="2"/>
      <c r="N106" s="2"/>
      <c r="O106" s="2">
        <f t="shared" si="106"/>
        <v>1716.43</v>
      </c>
      <c r="P106" s="2">
        <f t="shared" si="107"/>
        <v>0</v>
      </c>
      <c r="Q106" s="2">
        <f t="shared" si="108"/>
        <v>1095.6500000000001</v>
      </c>
      <c r="R106" s="2">
        <f t="shared" si="109"/>
        <v>122.49</v>
      </c>
      <c r="S106" s="2">
        <f t="shared" si="110"/>
        <v>620.78</v>
      </c>
      <c r="T106" s="2">
        <f t="shared" si="111"/>
        <v>0</v>
      </c>
      <c r="U106" s="2">
        <f t="shared" si="112"/>
        <v>84.115799999999993</v>
      </c>
      <c r="V106" s="2">
        <f t="shared" si="113"/>
        <v>12.175319999999999</v>
      </c>
      <c r="W106" s="2">
        <f t="shared" si="114"/>
        <v>0</v>
      </c>
      <c r="X106" s="2">
        <f t="shared" si="115"/>
        <v>735.84</v>
      </c>
      <c r="Y106" s="2">
        <f t="shared" si="116"/>
        <v>445.96</v>
      </c>
      <c r="Z106" s="2"/>
      <c r="AA106" s="2">
        <v>16666348</v>
      </c>
      <c r="AB106" s="2">
        <f t="shared" si="117"/>
        <v>1359.01</v>
      </c>
      <c r="AC106" s="2">
        <f t="shared" si="144"/>
        <v>0</v>
      </c>
      <c r="AD106" s="2">
        <f t="shared" si="139"/>
        <v>867.5</v>
      </c>
      <c r="AE106" s="2">
        <f t="shared" si="140"/>
        <v>96.98</v>
      </c>
      <c r="AF106" s="2">
        <f t="shared" si="141"/>
        <v>491.51</v>
      </c>
      <c r="AG106" s="2">
        <f t="shared" si="118"/>
        <v>0</v>
      </c>
      <c r="AH106" s="2">
        <f t="shared" si="142"/>
        <v>66.599999999999994</v>
      </c>
      <c r="AI106" s="2">
        <f t="shared" si="143"/>
        <v>9.64</v>
      </c>
      <c r="AJ106" s="2">
        <f t="shared" si="119"/>
        <v>0</v>
      </c>
      <c r="AK106" s="2">
        <v>1359.01</v>
      </c>
      <c r="AL106" s="2">
        <v>0</v>
      </c>
      <c r="AM106" s="2">
        <v>867.5</v>
      </c>
      <c r="AN106" s="2">
        <v>96.98</v>
      </c>
      <c r="AO106" s="2">
        <v>491.51</v>
      </c>
      <c r="AP106" s="2">
        <v>0</v>
      </c>
      <c r="AQ106" s="2">
        <v>66.599999999999994</v>
      </c>
      <c r="AR106" s="2">
        <v>9.64</v>
      </c>
      <c r="AS106" s="2">
        <v>0</v>
      </c>
      <c r="AT106" s="2">
        <v>99</v>
      </c>
      <c r="AU106" s="2">
        <v>60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199</v>
      </c>
      <c r="BK106" s="2"/>
      <c r="BL106" s="2"/>
      <c r="BM106" s="2">
        <v>46001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110</v>
      </c>
      <c r="CA106" s="2">
        <v>70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20"/>
        <v>1716.43</v>
      </c>
      <c r="CQ106" s="2">
        <f t="shared" si="121"/>
        <v>0</v>
      </c>
      <c r="CR106" s="2">
        <f t="shared" si="122"/>
        <v>867.5</v>
      </c>
      <c r="CS106" s="2">
        <f t="shared" si="123"/>
        <v>96.98</v>
      </c>
      <c r="CT106" s="2">
        <f t="shared" si="124"/>
        <v>491.51</v>
      </c>
      <c r="CU106" s="2">
        <f t="shared" si="125"/>
        <v>0</v>
      </c>
      <c r="CV106" s="2">
        <f t="shared" si="126"/>
        <v>66.599999999999994</v>
      </c>
      <c r="CW106" s="2">
        <f t="shared" si="127"/>
        <v>9.64</v>
      </c>
      <c r="CX106" s="2">
        <f t="shared" si="128"/>
        <v>0</v>
      </c>
      <c r="CY106" s="2">
        <f t="shared" si="129"/>
        <v>735.83729999999991</v>
      </c>
      <c r="CZ106" s="2">
        <f t="shared" si="130"/>
        <v>445.96199999999999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18</v>
      </c>
      <c r="DW106" s="2" t="s">
        <v>18</v>
      </c>
      <c r="DX106" s="2">
        <v>100</v>
      </c>
      <c r="DY106" s="2"/>
      <c r="DZ106" s="2"/>
      <c r="EA106" s="2"/>
      <c r="EB106" s="2"/>
      <c r="EC106" s="2"/>
      <c r="ED106" s="2"/>
      <c r="EE106" s="2">
        <v>16510555</v>
      </c>
      <c r="EF106" s="2">
        <v>2</v>
      </c>
      <c r="EG106" s="2" t="s">
        <v>20</v>
      </c>
      <c r="EH106" s="2">
        <v>0</v>
      </c>
      <c r="EI106" s="2" t="s">
        <v>6</v>
      </c>
      <c r="EJ106" s="2">
        <v>1</v>
      </c>
      <c r="EK106" s="2">
        <v>46001</v>
      </c>
      <c r="EL106" s="2" t="s">
        <v>21</v>
      </c>
      <c r="EM106" s="2" t="s">
        <v>22</v>
      </c>
      <c r="EN106" s="2"/>
      <c r="EO106" s="2" t="s">
        <v>6</v>
      </c>
      <c r="EP106" s="2"/>
      <c r="EQ106" s="2">
        <v>0</v>
      </c>
      <c r="ER106" s="2">
        <v>1359.01</v>
      </c>
      <c r="ES106" s="2">
        <v>0</v>
      </c>
      <c r="ET106" s="2">
        <v>867.5</v>
      </c>
      <c r="EU106" s="2">
        <v>96.98</v>
      </c>
      <c r="EV106" s="2">
        <v>491.51</v>
      </c>
      <c r="EW106" s="2">
        <v>66.599999999999994</v>
      </c>
      <c r="EX106" s="2">
        <v>9.64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1"/>
        <v>0</v>
      </c>
      <c r="FS106" s="2">
        <v>0</v>
      </c>
      <c r="FT106" s="2" t="s">
        <v>23</v>
      </c>
      <c r="FU106" s="2" t="s">
        <v>24</v>
      </c>
      <c r="FV106" s="2"/>
      <c r="FW106" s="2"/>
      <c r="FX106" s="2">
        <v>99</v>
      </c>
      <c r="FY106" s="2">
        <v>59.5</v>
      </c>
      <c r="FZ106" s="2"/>
      <c r="GA106" s="2" t="s">
        <v>6</v>
      </c>
      <c r="GB106" s="2"/>
      <c r="GC106" s="2"/>
      <c r="GD106" s="2">
        <v>0</v>
      </c>
      <c r="GE106" s="2"/>
      <c r="GF106" s="2">
        <v>-199279800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2"/>
        <v>0</v>
      </c>
      <c r="GM106" s="2">
        <f t="shared" si="133"/>
        <v>2898.23</v>
      </c>
      <c r="GN106" s="2">
        <f t="shared" si="134"/>
        <v>2898.23</v>
      </c>
      <c r="GO106" s="2">
        <f t="shared" si="135"/>
        <v>0</v>
      </c>
      <c r="GP106" s="2">
        <f t="shared" si="136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7"/>
        <v>0</v>
      </c>
      <c r="GW106" s="2">
        <v>1</v>
      </c>
      <c r="GX106" s="2">
        <f t="shared" si="138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ROW(SmtRes!A222)</f>
        <v>222</v>
      </c>
      <c r="D107">
        <f>ROW(EtalonRes!A220)</f>
        <v>220</v>
      </c>
      <c r="E107" t="s">
        <v>196</v>
      </c>
      <c r="F107" t="s">
        <v>197</v>
      </c>
      <c r="G107" t="s">
        <v>198</v>
      </c>
      <c r="H107" t="s">
        <v>18</v>
      </c>
      <c r="I107">
        <f>ROUND(126.3/100,9)</f>
        <v>1.2629999999999999</v>
      </c>
      <c r="J107">
        <v>0</v>
      </c>
      <c r="O107">
        <f t="shared" si="106"/>
        <v>11431.43</v>
      </c>
      <c r="P107">
        <f t="shared" si="107"/>
        <v>0</v>
      </c>
      <c r="Q107">
        <f t="shared" si="108"/>
        <v>7297.05</v>
      </c>
      <c r="R107">
        <f t="shared" si="109"/>
        <v>815.76</v>
      </c>
      <c r="S107">
        <f t="shared" si="110"/>
        <v>4134.38</v>
      </c>
      <c r="T107">
        <f t="shared" si="111"/>
        <v>0</v>
      </c>
      <c r="U107">
        <f t="shared" si="112"/>
        <v>84.115799999999993</v>
      </c>
      <c r="V107">
        <f t="shared" si="113"/>
        <v>12.175319999999999</v>
      </c>
      <c r="W107">
        <f t="shared" si="114"/>
        <v>0</v>
      </c>
      <c r="X107">
        <f t="shared" si="115"/>
        <v>4900.6400000000003</v>
      </c>
      <c r="Y107">
        <f t="shared" si="116"/>
        <v>2970.08</v>
      </c>
      <c r="AA107">
        <v>16666349</v>
      </c>
      <c r="AB107">
        <f t="shared" si="117"/>
        <v>1359.01</v>
      </c>
      <c r="AC107">
        <f t="shared" si="144"/>
        <v>0</v>
      </c>
      <c r="AD107">
        <f t="shared" si="139"/>
        <v>867.5</v>
      </c>
      <c r="AE107">
        <f t="shared" si="140"/>
        <v>96.98</v>
      </c>
      <c r="AF107">
        <f t="shared" si="141"/>
        <v>491.51</v>
      </c>
      <c r="AG107">
        <f t="shared" si="118"/>
        <v>0</v>
      </c>
      <c r="AH107">
        <f t="shared" si="142"/>
        <v>66.599999999999994</v>
      </c>
      <c r="AI107">
        <f t="shared" si="143"/>
        <v>9.64</v>
      </c>
      <c r="AJ107">
        <f t="shared" si="119"/>
        <v>0</v>
      </c>
      <c r="AK107">
        <v>1359.01</v>
      </c>
      <c r="AL107">
        <v>0</v>
      </c>
      <c r="AM107">
        <v>867.5</v>
      </c>
      <c r="AN107">
        <v>96.98</v>
      </c>
      <c r="AO107">
        <v>491.51</v>
      </c>
      <c r="AP107">
        <v>0</v>
      </c>
      <c r="AQ107">
        <v>66.599999999999994</v>
      </c>
      <c r="AR107">
        <v>9.64</v>
      </c>
      <c r="AS107">
        <v>0</v>
      </c>
      <c r="AT107">
        <v>99</v>
      </c>
      <c r="AU107">
        <v>60</v>
      </c>
      <c r="AV107">
        <v>1</v>
      </c>
      <c r="AW107">
        <v>1</v>
      </c>
      <c r="AZ107">
        <v>6.66</v>
      </c>
      <c r="BA107">
        <v>6.66</v>
      </c>
      <c r="BB107">
        <v>6.66</v>
      </c>
      <c r="BC107">
        <v>6.66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199</v>
      </c>
      <c r="BM107">
        <v>46001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6.66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110</v>
      </c>
      <c r="CA107">
        <v>70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0"/>
        <v>11431.43</v>
      </c>
      <c r="CQ107">
        <f t="shared" si="121"/>
        <v>0</v>
      </c>
      <c r="CR107">
        <f t="shared" si="122"/>
        <v>5777.55</v>
      </c>
      <c r="CS107">
        <f t="shared" si="123"/>
        <v>645.88679999999999</v>
      </c>
      <c r="CT107">
        <f t="shared" si="124"/>
        <v>3273.4566</v>
      </c>
      <c r="CU107">
        <f t="shared" si="125"/>
        <v>0</v>
      </c>
      <c r="CV107">
        <f t="shared" si="126"/>
        <v>66.599999999999994</v>
      </c>
      <c r="CW107">
        <f t="shared" si="127"/>
        <v>9.64</v>
      </c>
      <c r="CX107">
        <f t="shared" si="128"/>
        <v>0</v>
      </c>
      <c r="CY107">
        <f t="shared" si="129"/>
        <v>4900.6386000000002</v>
      </c>
      <c r="CZ107">
        <f t="shared" si="130"/>
        <v>2970.0840000000003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18</v>
      </c>
      <c r="DW107" t="s">
        <v>18</v>
      </c>
      <c r="DX107">
        <v>100</v>
      </c>
      <c r="EE107">
        <v>16510555</v>
      </c>
      <c r="EF107">
        <v>2</v>
      </c>
      <c r="EG107" t="s">
        <v>20</v>
      </c>
      <c r="EH107">
        <v>0</v>
      </c>
      <c r="EI107" t="s">
        <v>6</v>
      </c>
      <c r="EJ107">
        <v>1</v>
      </c>
      <c r="EK107">
        <v>46001</v>
      </c>
      <c r="EL107" t="s">
        <v>21</v>
      </c>
      <c r="EM107" t="s">
        <v>22</v>
      </c>
      <c r="EO107" t="s">
        <v>6</v>
      </c>
      <c r="EQ107">
        <v>0</v>
      </c>
      <c r="ER107">
        <v>1359.01</v>
      </c>
      <c r="ES107">
        <v>0</v>
      </c>
      <c r="ET107">
        <v>867.5</v>
      </c>
      <c r="EU107">
        <v>96.98</v>
      </c>
      <c r="EV107">
        <v>491.51</v>
      </c>
      <c r="EW107">
        <v>66.599999999999994</v>
      </c>
      <c r="EX107">
        <v>9.64</v>
      </c>
      <c r="EY107">
        <v>0</v>
      </c>
      <c r="FQ107">
        <v>0</v>
      </c>
      <c r="FR107">
        <f t="shared" si="131"/>
        <v>0</v>
      </c>
      <c r="FS107">
        <v>0</v>
      </c>
      <c r="FT107" t="s">
        <v>23</v>
      </c>
      <c r="FU107" t="s">
        <v>24</v>
      </c>
      <c r="FX107">
        <v>99</v>
      </c>
      <c r="FY107">
        <v>59.5</v>
      </c>
      <c r="GA107" t="s">
        <v>6</v>
      </c>
      <c r="GD107">
        <v>0</v>
      </c>
      <c r="GF107">
        <v>-199279800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2"/>
        <v>0</v>
      </c>
      <c r="GM107">
        <f t="shared" si="133"/>
        <v>19302.150000000001</v>
      </c>
      <c r="GN107">
        <f t="shared" si="134"/>
        <v>19302.150000000001</v>
      </c>
      <c r="GO107">
        <f t="shared" si="135"/>
        <v>0</v>
      </c>
      <c r="GP107">
        <f t="shared" si="136"/>
        <v>0</v>
      </c>
      <c r="GR107">
        <v>0</v>
      </c>
      <c r="GS107">
        <v>3</v>
      </c>
      <c r="GT107">
        <v>0</v>
      </c>
      <c r="GU107" t="s">
        <v>6</v>
      </c>
      <c r="GV107">
        <f t="shared" si="137"/>
        <v>0</v>
      </c>
      <c r="GW107">
        <v>1</v>
      </c>
      <c r="GX107">
        <f t="shared" si="138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ROW(SmtRes!A230)</f>
        <v>230</v>
      </c>
      <c r="D108" s="2">
        <f>ROW(EtalonRes!A228)</f>
        <v>228</v>
      </c>
      <c r="E108" s="2" t="s">
        <v>200</v>
      </c>
      <c r="F108" s="2" t="s">
        <v>201</v>
      </c>
      <c r="G108" s="2" t="s">
        <v>202</v>
      </c>
      <c r="H108" s="2" t="s">
        <v>120</v>
      </c>
      <c r="I108" s="2">
        <v>2.7869999999999999</v>
      </c>
      <c r="J108" s="2">
        <v>0</v>
      </c>
      <c r="K108" s="2"/>
      <c r="L108" s="2"/>
      <c r="M108" s="2"/>
      <c r="N108" s="2"/>
      <c r="O108" s="2">
        <f t="shared" si="106"/>
        <v>566.1</v>
      </c>
      <c r="P108" s="2">
        <f t="shared" si="107"/>
        <v>78.760000000000005</v>
      </c>
      <c r="Q108" s="2">
        <f t="shared" si="108"/>
        <v>231.74</v>
      </c>
      <c r="R108" s="2">
        <f t="shared" si="109"/>
        <v>21.13</v>
      </c>
      <c r="S108" s="2">
        <f t="shared" si="110"/>
        <v>255.6</v>
      </c>
      <c r="T108" s="2">
        <f t="shared" si="111"/>
        <v>0</v>
      </c>
      <c r="U108" s="2">
        <f t="shared" si="112"/>
        <v>30.211079999999999</v>
      </c>
      <c r="V108" s="2">
        <f t="shared" si="113"/>
        <v>1.6721999999999999</v>
      </c>
      <c r="W108" s="2">
        <f t="shared" si="114"/>
        <v>0</v>
      </c>
      <c r="X108" s="2">
        <f t="shared" si="115"/>
        <v>273.95999999999998</v>
      </c>
      <c r="Y108" s="2">
        <f t="shared" si="116"/>
        <v>166.04</v>
      </c>
      <c r="Z108" s="2"/>
      <c r="AA108" s="2">
        <v>16666348</v>
      </c>
      <c r="AB108" s="2">
        <f t="shared" si="117"/>
        <v>203.12</v>
      </c>
      <c r="AC108" s="2">
        <f t="shared" si="144"/>
        <v>28.26</v>
      </c>
      <c r="AD108" s="2">
        <f t="shared" si="139"/>
        <v>83.15</v>
      </c>
      <c r="AE108" s="2">
        <f t="shared" si="140"/>
        <v>7.58</v>
      </c>
      <c r="AF108" s="2">
        <f t="shared" si="141"/>
        <v>91.71</v>
      </c>
      <c r="AG108" s="2">
        <f t="shared" si="118"/>
        <v>0</v>
      </c>
      <c r="AH108" s="2">
        <f t="shared" si="142"/>
        <v>10.84</v>
      </c>
      <c r="AI108" s="2">
        <f t="shared" si="143"/>
        <v>0.6</v>
      </c>
      <c r="AJ108" s="2">
        <f t="shared" si="119"/>
        <v>0</v>
      </c>
      <c r="AK108" s="2">
        <v>203.12</v>
      </c>
      <c r="AL108" s="2">
        <v>28.26</v>
      </c>
      <c r="AM108" s="2">
        <v>83.15</v>
      </c>
      <c r="AN108" s="2">
        <v>7.58</v>
      </c>
      <c r="AO108" s="2">
        <v>91.71</v>
      </c>
      <c r="AP108" s="2">
        <v>0</v>
      </c>
      <c r="AQ108" s="2">
        <v>10.84</v>
      </c>
      <c r="AR108" s="2">
        <v>0.6</v>
      </c>
      <c r="AS108" s="2">
        <v>0</v>
      </c>
      <c r="AT108" s="2">
        <v>99</v>
      </c>
      <c r="AU108" s="2">
        <v>60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203</v>
      </c>
      <c r="BK108" s="2"/>
      <c r="BL108" s="2"/>
      <c r="BM108" s="2">
        <v>46001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110</v>
      </c>
      <c r="CA108" s="2">
        <v>70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20"/>
        <v>566.1</v>
      </c>
      <c r="CQ108" s="2">
        <f t="shared" si="121"/>
        <v>28.26</v>
      </c>
      <c r="CR108" s="2">
        <f t="shared" si="122"/>
        <v>83.15</v>
      </c>
      <c r="CS108" s="2">
        <f t="shared" si="123"/>
        <v>7.58</v>
      </c>
      <c r="CT108" s="2">
        <f t="shared" si="124"/>
        <v>91.71</v>
      </c>
      <c r="CU108" s="2">
        <f t="shared" si="125"/>
        <v>0</v>
      </c>
      <c r="CV108" s="2">
        <f t="shared" si="126"/>
        <v>10.84</v>
      </c>
      <c r="CW108" s="2">
        <f t="shared" si="127"/>
        <v>0.6</v>
      </c>
      <c r="CX108" s="2">
        <f t="shared" si="128"/>
        <v>0</v>
      </c>
      <c r="CY108" s="2">
        <f t="shared" si="129"/>
        <v>273.96269999999998</v>
      </c>
      <c r="CZ108" s="2">
        <f t="shared" si="130"/>
        <v>166.03800000000004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1009</v>
      </c>
      <c r="DV108" s="2" t="s">
        <v>120</v>
      </c>
      <c r="DW108" s="2" t="s">
        <v>120</v>
      </c>
      <c r="DX108" s="2">
        <v>1000</v>
      </c>
      <c r="DY108" s="2"/>
      <c r="DZ108" s="2"/>
      <c r="EA108" s="2"/>
      <c r="EB108" s="2"/>
      <c r="EC108" s="2"/>
      <c r="ED108" s="2"/>
      <c r="EE108" s="2">
        <v>16510555</v>
      </c>
      <c r="EF108" s="2">
        <v>2</v>
      </c>
      <c r="EG108" s="2" t="s">
        <v>20</v>
      </c>
      <c r="EH108" s="2">
        <v>0</v>
      </c>
      <c r="EI108" s="2" t="s">
        <v>6</v>
      </c>
      <c r="EJ108" s="2">
        <v>1</v>
      </c>
      <c r="EK108" s="2">
        <v>46001</v>
      </c>
      <c r="EL108" s="2" t="s">
        <v>21</v>
      </c>
      <c r="EM108" s="2" t="s">
        <v>22</v>
      </c>
      <c r="EN108" s="2"/>
      <c r="EO108" s="2" t="s">
        <v>6</v>
      </c>
      <c r="EP108" s="2"/>
      <c r="EQ108" s="2">
        <v>0</v>
      </c>
      <c r="ER108" s="2">
        <v>203.12</v>
      </c>
      <c r="ES108" s="2">
        <v>28.26</v>
      </c>
      <c r="ET108" s="2">
        <v>83.15</v>
      </c>
      <c r="EU108" s="2">
        <v>7.58</v>
      </c>
      <c r="EV108" s="2">
        <v>91.71</v>
      </c>
      <c r="EW108" s="2">
        <v>10.84</v>
      </c>
      <c r="EX108" s="2">
        <v>0.6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1"/>
        <v>0</v>
      </c>
      <c r="FS108" s="2">
        <v>0</v>
      </c>
      <c r="FT108" s="2" t="s">
        <v>23</v>
      </c>
      <c r="FU108" s="2" t="s">
        <v>24</v>
      </c>
      <c r="FV108" s="2"/>
      <c r="FW108" s="2"/>
      <c r="FX108" s="2">
        <v>99</v>
      </c>
      <c r="FY108" s="2">
        <v>59.5</v>
      </c>
      <c r="FZ108" s="2"/>
      <c r="GA108" s="2" t="s">
        <v>6</v>
      </c>
      <c r="GB108" s="2"/>
      <c r="GC108" s="2"/>
      <c r="GD108" s="2">
        <v>0</v>
      </c>
      <c r="GE108" s="2"/>
      <c r="GF108" s="2">
        <v>2092659980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2"/>
        <v>0</v>
      </c>
      <c r="GM108" s="2">
        <f t="shared" si="133"/>
        <v>1006.1</v>
      </c>
      <c r="GN108" s="2">
        <f t="shared" si="134"/>
        <v>1006.1</v>
      </c>
      <c r="GO108" s="2">
        <f t="shared" si="135"/>
        <v>0</v>
      </c>
      <c r="GP108" s="2">
        <f t="shared" si="136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7"/>
        <v>0</v>
      </c>
      <c r="GW108" s="2">
        <v>1</v>
      </c>
      <c r="GX108" s="2">
        <f t="shared" si="138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ROW(SmtRes!A238)</f>
        <v>238</v>
      </c>
      <c r="D109">
        <f>ROW(EtalonRes!A236)</f>
        <v>236</v>
      </c>
      <c r="E109" t="s">
        <v>200</v>
      </c>
      <c r="F109" t="s">
        <v>201</v>
      </c>
      <c r="G109" t="s">
        <v>202</v>
      </c>
      <c r="H109" t="s">
        <v>120</v>
      </c>
      <c r="I109">
        <v>2.7869999999999999</v>
      </c>
      <c r="J109">
        <v>0</v>
      </c>
      <c r="O109">
        <f t="shared" si="106"/>
        <v>3770.2</v>
      </c>
      <c r="P109">
        <f t="shared" si="107"/>
        <v>524.54999999999995</v>
      </c>
      <c r="Q109">
        <f t="shared" si="108"/>
        <v>1543.38</v>
      </c>
      <c r="R109">
        <f t="shared" si="109"/>
        <v>140.69999999999999</v>
      </c>
      <c r="S109">
        <f t="shared" si="110"/>
        <v>1702.27</v>
      </c>
      <c r="T109">
        <f t="shared" si="111"/>
        <v>0</v>
      </c>
      <c r="U109">
        <f t="shared" si="112"/>
        <v>30.211079999999999</v>
      </c>
      <c r="V109">
        <f t="shared" si="113"/>
        <v>1.6721999999999999</v>
      </c>
      <c r="W109">
        <f t="shared" si="114"/>
        <v>0</v>
      </c>
      <c r="X109">
        <f t="shared" si="115"/>
        <v>1824.54</v>
      </c>
      <c r="Y109">
        <f t="shared" si="116"/>
        <v>1105.78</v>
      </c>
      <c r="AA109">
        <v>16666349</v>
      </c>
      <c r="AB109">
        <f t="shared" si="117"/>
        <v>203.12</v>
      </c>
      <c r="AC109">
        <f t="shared" si="144"/>
        <v>28.26</v>
      </c>
      <c r="AD109">
        <f t="shared" si="139"/>
        <v>83.15</v>
      </c>
      <c r="AE109">
        <f t="shared" si="140"/>
        <v>7.58</v>
      </c>
      <c r="AF109">
        <f t="shared" si="141"/>
        <v>91.71</v>
      </c>
      <c r="AG109">
        <f t="shared" si="118"/>
        <v>0</v>
      </c>
      <c r="AH109">
        <f t="shared" si="142"/>
        <v>10.84</v>
      </c>
      <c r="AI109">
        <f t="shared" si="143"/>
        <v>0.6</v>
      </c>
      <c r="AJ109">
        <f t="shared" si="119"/>
        <v>0</v>
      </c>
      <c r="AK109">
        <v>203.12</v>
      </c>
      <c r="AL109">
        <v>28.26</v>
      </c>
      <c r="AM109">
        <v>83.15</v>
      </c>
      <c r="AN109">
        <v>7.58</v>
      </c>
      <c r="AO109">
        <v>91.71</v>
      </c>
      <c r="AP109">
        <v>0</v>
      </c>
      <c r="AQ109">
        <v>10.84</v>
      </c>
      <c r="AR109">
        <v>0.6</v>
      </c>
      <c r="AS109">
        <v>0</v>
      </c>
      <c r="AT109">
        <v>99</v>
      </c>
      <c r="AU109">
        <v>60</v>
      </c>
      <c r="AV109">
        <v>1</v>
      </c>
      <c r="AW109">
        <v>1</v>
      </c>
      <c r="AZ109">
        <v>6.66</v>
      </c>
      <c r="BA109">
        <v>6.66</v>
      </c>
      <c r="BB109">
        <v>6.66</v>
      </c>
      <c r="BC109">
        <v>6.66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203</v>
      </c>
      <c r="BM109">
        <v>46001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6.66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110</v>
      </c>
      <c r="CA109">
        <v>70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20"/>
        <v>3770.2000000000003</v>
      </c>
      <c r="CQ109">
        <f t="shared" si="121"/>
        <v>188.2116</v>
      </c>
      <c r="CR109">
        <f t="shared" si="122"/>
        <v>553.779</v>
      </c>
      <c r="CS109">
        <f t="shared" si="123"/>
        <v>50.482800000000005</v>
      </c>
      <c r="CT109">
        <f t="shared" si="124"/>
        <v>610.78859999999997</v>
      </c>
      <c r="CU109">
        <f t="shared" si="125"/>
        <v>0</v>
      </c>
      <c r="CV109">
        <f t="shared" si="126"/>
        <v>10.84</v>
      </c>
      <c r="CW109">
        <f t="shared" si="127"/>
        <v>0.6</v>
      </c>
      <c r="CX109">
        <f t="shared" si="128"/>
        <v>0</v>
      </c>
      <c r="CY109">
        <f t="shared" si="129"/>
        <v>1824.5402999999999</v>
      </c>
      <c r="CZ109">
        <f t="shared" si="130"/>
        <v>1105.7819999999999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1009</v>
      </c>
      <c r="DV109" t="s">
        <v>120</v>
      </c>
      <c r="DW109" t="s">
        <v>120</v>
      </c>
      <c r="DX109">
        <v>1000</v>
      </c>
      <c r="EE109">
        <v>16510555</v>
      </c>
      <c r="EF109">
        <v>2</v>
      </c>
      <c r="EG109" t="s">
        <v>20</v>
      </c>
      <c r="EH109">
        <v>0</v>
      </c>
      <c r="EI109" t="s">
        <v>6</v>
      </c>
      <c r="EJ109">
        <v>1</v>
      </c>
      <c r="EK109">
        <v>46001</v>
      </c>
      <c r="EL109" t="s">
        <v>21</v>
      </c>
      <c r="EM109" t="s">
        <v>22</v>
      </c>
      <c r="EO109" t="s">
        <v>6</v>
      </c>
      <c r="EQ109">
        <v>0</v>
      </c>
      <c r="ER109">
        <v>203.12</v>
      </c>
      <c r="ES109">
        <v>28.26</v>
      </c>
      <c r="ET109">
        <v>83.15</v>
      </c>
      <c r="EU109">
        <v>7.58</v>
      </c>
      <c r="EV109">
        <v>91.71</v>
      </c>
      <c r="EW109">
        <v>10.84</v>
      </c>
      <c r="EX109">
        <v>0.6</v>
      </c>
      <c r="EY109">
        <v>0</v>
      </c>
      <c r="FQ109">
        <v>0</v>
      </c>
      <c r="FR109">
        <f t="shared" si="131"/>
        <v>0</v>
      </c>
      <c r="FS109">
        <v>0</v>
      </c>
      <c r="FT109" t="s">
        <v>23</v>
      </c>
      <c r="FU109" t="s">
        <v>24</v>
      </c>
      <c r="FX109">
        <v>99</v>
      </c>
      <c r="FY109">
        <v>59.5</v>
      </c>
      <c r="GA109" t="s">
        <v>6</v>
      </c>
      <c r="GD109">
        <v>0</v>
      </c>
      <c r="GF109">
        <v>2092659980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2"/>
        <v>0</v>
      </c>
      <c r="GM109">
        <f t="shared" si="133"/>
        <v>6700.52</v>
      </c>
      <c r="GN109">
        <f t="shared" si="134"/>
        <v>6700.52</v>
      </c>
      <c r="GO109">
        <f t="shared" si="135"/>
        <v>0</v>
      </c>
      <c r="GP109">
        <f t="shared" si="136"/>
        <v>0</v>
      </c>
      <c r="GR109">
        <v>0</v>
      </c>
      <c r="GS109">
        <v>3</v>
      </c>
      <c r="GT109">
        <v>0</v>
      </c>
      <c r="GU109" t="s">
        <v>6</v>
      </c>
      <c r="GV109">
        <f t="shared" si="137"/>
        <v>0</v>
      </c>
      <c r="GW109">
        <v>1</v>
      </c>
      <c r="GX109">
        <f t="shared" si="138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ROW(SmtRes!A244)</f>
        <v>244</v>
      </c>
      <c r="D110" s="2">
        <f>ROW(EtalonRes!A241)</f>
        <v>241</v>
      </c>
      <c r="E110" s="2" t="s">
        <v>204</v>
      </c>
      <c r="F110" s="2" t="s">
        <v>205</v>
      </c>
      <c r="G110" s="2" t="s">
        <v>206</v>
      </c>
      <c r="H110" s="2" t="s">
        <v>45</v>
      </c>
      <c r="I110" s="2">
        <v>19.100000000000001</v>
      </c>
      <c r="J110" s="2">
        <v>0</v>
      </c>
      <c r="K110" s="2"/>
      <c r="L110" s="2"/>
      <c r="M110" s="2"/>
      <c r="N110" s="2"/>
      <c r="O110" s="2">
        <f t="shared" si="106"/>
        <v>1126.8599999999999</v>
      </c>
      <c r="P110" s="2">
        <f t="shared" si="107"/>
        <v>0</v>
      </c>
      <c r="Q110" s="2">
        <f t="shared" si="108"/>
        <v>714.58</v>
      </c>
      <c r="R110" s="2">
        <f t="shared" si="109"/>
        <v>122.96</v>
      </c>
      <c r="S110" s="2">
        <f t="shared" si="110"/>
        <v>412.28</v>
      </c>
      <c r="T110" s="2">
        <f t="shared" si="111"/>
        <v>0</v>
      </c>
      <c r="U110" s="2">
        <f t="shared" si="112"/>
        <v>48.323</v>
      </c>
      <c r="V110" s="2">
        <f t="shared" si="113"/>
        <v>10.74375</v>
      </c>
      <c r="W110" s="2">
        <f t="shared" si="114"/>
        <v>0</v>
      </c>
      <c r="X110" s="2">
        <f t="shared" si="115"/>
        <v>594.12</v>
      </c>
      <c r="Y110" s="2">
        <f t="shared" si="116"/>
        <v>342.55</v>
      </c>
      <c r="Z110" s="2"/>
      <c r="AA110" s="2">
        <v>16666348</v>
      </c>
      <c r="AB110" s="2">
        <f t="shared" si="117"/>
        <v>58.997999999999998</v>
      </c>
      <c r="AC110" s="2">
        <f t="shared" si="144"/>
        <v>0</v>
      </c>
      <c r="AD110" s="2">
        <f>ROUND(((((ET110*1.25))-((EU110*1.25)))+AE110),6)</f>
        <v>37.412500000000001</v>
      </c>
      <c r="AE110" s="2">
        <f>ROUND(((EU110*1.25)),6)</f>
        <v>6.4375</v>
      </c>
      <c r="AF110" s="2">
        <f>ROUND(((EV110*1.15)),6)</f>
        <v>21.5855</v>
      </c>
      <c r="AG110" s="2">
        <f t="shared" si="118"/>
        <v>0</v>
      </c>
      <c r="AH110" s="2">
        <f>((EW110*1.15))</f>
        <v>2.5299999999999998</v>
      </c>
      <c r="AI110" s="2">
        <f>((EX110*1.25))</f>
        <v>0.5625</v>
      </c>
      <c r="AJ110" s="2">
        <f t="shared" si="119"/>
        <v>0</v>
      </c>
      <c r="AK110" s="2">
        <v>48.7</v>
      </c>
      <c r="AL110" s="2">
        <v>0</v>
      </c>
      <c r="AM110" s="2">
        <v>29.93</v>
      </c>
      <c r="AN110" s="2">
        <v>5.15</v>
      </c>
      <c r="AO110" s="2">
        <v>18.77</v>
      </c>
      <c r="AP110" s="2">
        <v>0</v>
      </c>
      <c r="AQ110" s="2">
        <v>2.2000000000000002</v>
      </c>
      <c r="AR110" s="2">
        <v>0.45</v>
      </c>
      <c r="AS110" s="2">
        <v>0</v>
      </c>
      <c r="AT110" s="2">
        <v>111</v>
      </c>
      <c r="AU110" s="2">
        <v>64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207</v>
      </c>
      <c r="BK110" s="2"/>
      <c r="BL110" s="2"/>
      <c r="BM110" s="2">
        <v>11001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123</v>
      </c>
      <c r="CA110" s="2">
        <v>75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1157</v>
      </c>
      <c r="CO110" s="2">
        <v>0</v>
      </c>
      <c r="CP110" s="2">
        <f t="shared" si="120"/>
        <v>1126.8600000000001</v>
      </c>
      <c r="CQ110" s="2">
        <f t="shared" si="121"/>
        <v>0</v>
      </c>
      <c r="CR110" s="2">
        <f t="shared" si="122"/>
        <v>37.412500000000001</v>
      </c>
      <c r="CS110" s="2">
        <f t="shared" si="123"/>
        <v>6.4375</v>
      </c>
      <c r="CT110" s="2">
        <f t="shared" si="124"/>
        <v>21.5855</v>
      </c>
      <c r="CU110" s="2">
        <f t="shared" si="125"/>
        <v>0</v>
      </c>
      <c r="CV110" s="2">
        <f t="shared" si="126"/>
        <v>2.5299999999999998</v>
      </c>
      <c r="CW110" s="2">
        <f t="shared" si="127"/>
        <v>0.5625</v>
      </c>
      <c r="CX110" s="2">
        <f t="shared" si="128"/>
        <v>0</v>
      </c>
      <c r="CY110" s="2">
        <f t="shared" si="129"/>
        <v>594.1164</v>
      </c>
      <c r="CZ110" s="2">
        <f t="shared" si="130"/>
        <v>342.55360000000002</v>
      </c>
      <c r="DA110" s="2"/>
      <c r="DB110" s="2"/>
      <c r="DC110" s="2" t="s">
        <v>6</v>
      </c>
      <c r="DD110" s="2" t="s">
        <v>6</v>
      </c>
      <c r="DE110" s="2" t="s">
        <v>55</v>
      </c>
      <c r="DF110" s="2" t="s">
        <v>55</v>
      </c>
      <c r="DG110" s="2" t="s">
        <v>56</v>
      </c>
      <c r="DH110" s="2" t="s">
        <v>6</v>
      </c>
      <c r="DI110" s="2" t="s">
        <v>56</v>
      </c>
      <c r="DJ110" s="2" t="s">
        <v>55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1007</v>
      </c>
      <c r="DV110" s="2" t="s">
        <v>45</v>
      </c>
      <c r="DW110" s="2" t="s">
        <v>45</v>
      </c>
      <c r="DX110" s="2">
        <v>1</v>
      </c>
      <c r="DY110" s="2"/>
      <c r="DZ110" s="2"/>
      <c r="EA110" s="2"/>
      <c r="EB110" s="2"/>
      <c r="EC110" s="2"/>
      <c r="ED110" s="2"/>
      <c r="EE110" s="2">
        <v>16510488</v>
      </c>
      <c r="EF110" s="2">
        <v>2</v>
      </c>
      <c r="EG110" s="2" t="s">
        <v>20</v>
      </c>
      <c r="EH110" s="2">
        <v>0</v>
      </c>
      <c r="EI110" s="2" t="s">
        <v>6</v>
      </c>
      <c r="EJ110" s="2">
        <v>1</v>
      </c>
      <c r="EK110" s="2">
        <v>11001</v>
      </c>
      <c r="EL110" s="2" t="s">
        <v>208</v>
      </c>
      <c r="EM110" s="2" t="s">
        <v>209</v>
      </c>
      <c r="EN110" s="2"/>
      <c r="EO110" s="2" t="s">
        <v>59</v>
      </c>
      <c r="EP110" s="2"/>
      <c r="EQ110" s="2">
        <v>0</v>
      </c>
      <c r="ER110" s="2">
        <v>48.7</v>
      </c>
      <c r="ES110" s="2">
        <v>0</v>
      </c>
      <c r="ET110" s="2">
        <v>29.93</v>
      </c>
      <c r="EU110" s="2">
        <v>5.15</v>
      </c>
      <c r="EV110" s="2">
        <v>18.77</v>
      </c>
      <c r="EW110" s="2">
        <v>2.2000000000000002</v>
      </c>
      <c r="EX110" s="2">
        <v>0.45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1"/>
        <v>0</v>
      </c>
      <c r="FS110" s="2">
        <v>0</v>
      </c>
      <c r="FT110" s="2" t="s">
        <v>23</v>
      </c>
      <c r="FU110" s="2" t="s">
        <v>24</v>
      </c>
      <c r="FV110" s="2"/>
      <c r="FW110" s="2"/>
      <c r="FX110" s="2">
        <v>110.7</v>
      </c>
      <c r="FY110" s="2">
        <v>63.75</v>
      </c>
      <c r="FZ110" s="2"/>
      <c r="GA110" s="2" t="s">
        <v>6</v>
      </c>
      <c r="GB110" s="2"/>
      <c r="GC110" s="2"/>
      <c r="GD110" s="2">
        <v>0</v>
      </c>
      <c r="GE110" s="2"/>
      <c r="GF110" s="2">
        <v>2027314443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2"/>
        <v>0</v>
      </c>
      <c r="GM110" s="2">
        <f t="shared" si="133"/>
        <v>2063.5300000000002</v>
      </c>
      <c r="GN110" s="2">
        <f t="shared" si="134"/>
        <v>2063.5300000000002</v>
      </c>
      <c r="GO110" s="2">
        <f t="shared" si="135"/>
        <v>0</v>
      </c>
      <c r="GP110" s="2">
        <f t="shared" si="136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7"/>
        <v>0</v>
      </c>
      <c r="GW110" s="2">
        <v>1</v>
      </c>
      <c r="GX110" s="2">
        <f t="shared" si="138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ROW(SmtRes!A250)</f>
        <v>250</v>
      </c>
      <c r="D111">
        <f>ROW(EtalonRes!A246)</f>
        <v>246</v>
      </c>
      <c r="E111" t="s">
        <v>204</v>
      </c>
      <c r="F111" t="s">
        <v>205</v>
      </c>
      <c r="G111" t="s">
        <v>206</v>
      </c>
      <c r="H111" t="s">
        <v>45</v>
      </c>
      <c r="I111">
        <v>19.100000000000001</v>
      </c>
      <c r="J111">
        <v>0</v>
      </c>
      <c r="O111">
        <f t="shared" si="106"/>
        <v>7504.9</v>
      </c>
      <c r="P111">
        <f t="shared" si="107"/>
        <v>0</v>
      </c>
      <c r="Q111">
        <f t="shared" si="108"/>
        <v>4759.09</v>
      </c>
      <c r="R111">
        <f t="shared" si="109"/>
        <v>818.89</v>
      </c>
      <c r="S111">
        <f t="shared" si="110"/>
        <v>2745.81</v>
      </c>
      <c r="T111">
        <f t="shared" si="111"/>
        <v>0</v>
      </c>
      <c r="U111">
        <f t="shared" si="112"/>
        <v>48.323</v>
      </c>
      <c r="V111">
        <f t="shared" si="113"/>
        <v>10.74375</v>
      </c>
      <c r="W111">
        <f t="shared" si="114"/>
        <v>0</v>
      </c>
      <c r="X111">
        <f t="shared" si="115"/>
        <v>3956.82</v>
      </c>
      <c r="Y111">
        <f t="shared" si="116"/>
        <v>2281.41</v>
      </c>
      <c r="AA111">
        <v>16666349</v>
      </c>
      <c r="AB111">
        <f t="shared" si="117"/>
        <v>58.997999999999998</v>
      </c>
      <c r="AC111">
        <f t="shared" si="144"/>
        <v>0</v>
      </c>
      <c r="AD111">
        <f>ROUND(((((ET111*1.25))-((EU111*1.25)))+AE111),6)</f>
        <v>37.412500000000001</v>
      </c>
      <c r="AE111">
        <f>ROUND(((EU111*1.25)),6)</f>
        <v>6.4375</v>
      </c>
      <c r="AF111">
        <f>ROUND(((EV111*1.15)),6)</f>
        <v>21.5855</v>
      </c>
      <c r="AG111">
        <f t="shared" si="118"/>
        <v>0</v>
      </c>
      <c r="AH111">
        <f>((EW111*1.15))</f>
        <v>2.5299999999999998</v>
      </c>
      <c r="AI111">
        <f>((EX111*1.25))</f>
        <v>0.5625</v>
      </c>
      <c r="AJ111">
        <f t="shared" si="119"/>
        <v>0</v>
      </c>
      <c r="AK111">
        <v>48.7</v>
      </c>
      <c r="AL111">
        <v>0</v>
      </c>
      <c r="AM111">
        <v>29.93</v>
      </c>
      <c r="AN111">
        <v>5.15</v>
      </c>
      <c r="AO111">
        <v>18.77</v>
      </c>
      <c r="AP111">
        <v>0</v>
      </c>
      <c r="AQ111">
        <v>2.2000000000000002</v>
      </c>
      <c r="AR111">
        <v>0.45</v>
      </c>
      <c r="AS111">
        <v>0</v>
      </c>
      <c r="AT111">
        <v>111</v>
      </c>
      <c r="AU111">
        <v>64</v>
      </c>
      <c r="AV111">
        <v>1</v>
      </c>
      <c r="AW111">
        <v>1</v>
      </c>
      <c r="AZ111">
        <v>6.66</v>
      </c>
      <c r="BA111">
        <v>6.66</v>
      </c>
      <c r="BB111">
        <v>6.66</v>
      </c>
      <c r="BC111">
        <v>6.66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207</v>
      </c>
      <c r="BM111">
        <v>11001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6.66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123</v>
      </c>
      <c r="CA111">
        <v>75</v>
      </c>
      <c r="CF111">
        <v>0</v>
      </c>
      <c r="CG111">
        <v>0</v>
      </c>
      <c r="CM111">
        <v>0</v>
      </c>
      <c r="CN111" t="s">
        <v>1157</v>
      </c>
      <c r="CO111">
        <v>0</v>
      </c>
      <c r="CP111">
        <f t="shared" si="120"/>
        <v>7504.9</v>
      </c>
      <c r="CQ111">
        <f t="shared" si="121"/>
        <v>0</v>
      </c>
      <c r="CR111">
        <f t="shared" si="122"/>
        <v>249.16725000000002</v>
      </c>
      <c r="CS111">
        <f t="shared" si="123"/>
        <v>42.873750000000001</v>
      </c>
      <c r="CT111">
        <f t="shared" si="124"/>
        <v>143.75943000000001</v>
      </c>
      <c r="CU111">
        <f t="shared" si="125"/>
        <v>0</v>
      </c>
      <c r="CV111">
        <f t="shared" si="126"/>
        <v>2.5299999999999998</v>
      </c>
      <c r="CW111">
        <f t="shared" si="127"/>
        <v>0.5625</v>
      </c>
      <c r="CX111">
        <f t="shared" si="128"/>
        <v>0</v>
      </c>
      <c r="CY111">
        <f t="shared" si="129"/>
        <v>3956.8169999999996</v>
      </c>
      <c r="CZ111">
        <f t="shared" si="130"/>
        <v>2281.4079999999999</v>
      </c>
      <c r="DC111" t="s">
        <v>6</v>
      </c>
      <c r="DD111" t="s">
        <v>6</v>
      </c>
      <c r="DE111" t="s">
        <v>55</v>
      </c>
      <c r="DF111" t="s">
        <v>55</v>
      </c>
      <c r="DG111" t="s">
        <v>56</v>
      </c>
      <c r="DH111" t="s">
        <v>6</v>
      </c>
      <c r="DI111" t="s">
        <v>56</v>
      </c>
      <c r="DJ111" t="s">
        <v>55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1007</v>
      </c>
      <c r="DV111" t="s">
        <v>45</v>
      </c>
      <c r="DW111" t="s">
        <v>45</v>
      </c>
      <c r="DX111">
        <v>1</v>
      </c>
      <c r="EE111">
        <v>16510488</v>
      </c>
      <c r="EF111">
        <v>2</v>
      </c>
      <c r="EG111" t="s">
        <v>20</v>
      </c>
      <c r="EH111">
        <v>0</v>
      </c>
      <c r="EI111" t="s">
        <v>6</v>
      </c>
      <c r="EJ111">
        <v>1</v>
      </c>
      <c r="EK111">
        <v>11001</v>
      </c>
      <c r="EL111" t="s">
        <v>208</v>
      </c>
      <c r="EM111" t="s">
        <v>209</v>
      </c>
      <c r="EO111" t="s">
        <v>59</v>
      </c>
      <c r="EQ111">
        <v>0</v>
      </c>
      <c r="ER111">
        <v>48.7</v>
      </c>
      <c r="ES111">
        <v>0</v>
      </c>
      <c r="ET111">
        <v>29.93</v>
      </c>
      <c r="EU111">
        <v>5.15</v>
      </c>
      <c r="EV111">
        <v>18.77</v>
      </c>
      <c r="EW111">
        <v>2.2000000000000002</v>
      </c>
      <c r="EX111">
        <v>0.45</v>
      </c>
      <c r="EY111">
        <v>0</v>
      </c>
      <c r="FQ111">
        <v>0</v>
      </c>
      <c r="FR111">
        <f t="shared" si="131"/>
        <v>0</v>
      </c>
      <c r="FS111">
        <v>0</v>
      </c>
      <c r="FT111" t="s">
        <v>23</v>
      </c>
      <c r="FU111" t="s">
        <v>24</v>
      </c>
      <c r="FX111">
        <v>110.7</v>
      </c>
      <c r="FY111">
        <v>63.75</v>
      </c>
      <c r="GA111" t="s">
        <v>6</v>
      </c>
      <c r="GD111">
        <v>0</v>
      </c>
      <c r="GF111">
        <v>2027314443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2"/>
        <v>0</v>
      </c>
      <c r="GM111">
        <f t="shared" si="133"/>
        <v>13743.13</v>
      </c>
      <c r="GN111">
        <f t="shared" si="134"/>
        <v>13743.13</v>
      </c>
      <c r="GO111">
        <f t="shared" si="135"/>
        <v>0</v>
      </c>
      <c r="GP111">
        <f t="shared" si="136"/>
        <v>0</v>
      </c>
      <c r="GR111">
        <v>0</v>
      </c>
      <c r="GS111">
        <v>3</v>
      </c>
      <c r="GT111">
        <v>0</v>
      </c>
      <c r="GU111" t="s">
        <v>6</v>
      </c>
      <c r="GV111">
        <f t="shared" si="137"/>
        <v>0</v>
      </c>
      <c r="GW111">
        <v>1</v>
      </c>
      <c r="GX111">
        <f t="shared" si="138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244</v>
      </c>
      <c r="D112" s="2"/>
      <c r="E112" s="2" t="s">
        <v>210</v>
      </c>
      <c r="F112" s="2" t="s">
        <v>211</v>
      </c>
      <c r="G112" s="2" t="s">
        <v>212</v>
      </c>
      <c r="H112" s="2" t="s">
        <v>45</v>
      </c>
      <c r="I112" s="2">
        <f>I110*J112</f>
        <v>21.01</v>
      </c>
      <c r="J112" s="2">
        <v>1.1000000000000001</v>
      </c>
      <c r="K112" s="2"/>
      <c r="L112" s="2"/>
      <c r="M112" s="2"/>
      <c r="N112" s="2"/>
      <c r="O112" s="2">
        <f t="shared" si="106"/>
        <v>0</v>
      </c>
      <c r="P112" s="2">
        <f t="shared" si="107"/>
        <v>0</v>
      </c>
      <c r="Q112" s="2">
        <f t="shared" si="108"/>
        <v>0</v>
      </c>
      <c r="R112" s="2">
        <f t="shared" si="109"/>
        <v>0</v>
      </c>
      <c r="S112" s="2">
        <f t="shared" si="110"/>
        <v>0</v>
      </c>
      <c r="T112" s="2">
        <f t="shared" si="111"/>
        <v>0</v>
      </c>
      <c r="U112" s="2">
        <f t="shared" si="112"/>
        <v>0</v>
      </c>
      <c r="V112" s="2">
        <f t="shared" si="113"/>
        <v>0</v>
      </c>
      <c r="W112" s="2">
        <f t="shared" si="114"/>
        <v>0</v>
      </c>
      <c r="X112" s="2">
        <f t="shared" si="115"/>
        <v>0</v>
      </c>
      <c r="Y112" s="2">
        <f t="shared" si="116"/>
        <v>0</v>
      </c>
      <c r="Z112" s="2"/>
      <c r="AA112" s="2">
        <v>16666348</v>
      </c>
      <c r="AB112" s="2">
        <f t="shared" si="117"/>
        <v>0</v>
      </c>
      <c r="AC112" s="2">
        <f t="shared" si="144"/>
        <v>0</v>
      </c>
      <c r="AD112" s="2">
        <f>ROUND((((ET112)-(EU112))+AE112),6)</f>
        <v>0</v>
      </c>
      <c r="AE112" s="2">
        <f t="shared" ref="AE112:AF115" si="145">ROUND((EU112),6)</f>
        <v>0</v>
      </c>
      <c r="AF112" s="2">
        <f t="shared" si="145"/>
        <v>0</v>
      </c>
      <c r="AG112" s="2">
        <f t="shared" si="118"/>
        <v>0</v>
      </c>
      <c r="AH112" s="2">
        <f t="shared" ref="AH112:AI115" si="146">(EW112)</f>
        <v>0</v>
      </c>
      <c r="AI112" s="2">
        <f t="shared" si="146"/>
        <v>0</v>
      </c>
      <c r="AJ112" s="2">
        <f t="shared" si="119"/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111</v>
      </c>
      <c r="AU112" s="2">
        <v>64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6</v>
      </c>
      <c r="BK112" s="2"/>
      <c r="BL112" s="2"/>
      <c r="BM112" s="2">
        <v>11001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123</v>
      </c>
      <c r="CA112" s="2">
        <v>75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20"/>
        <v>0</v>
      </c>
      <c r="CQ112" s="2">
        <f t="shared" si="121"/>
        <v>0</v>
      </c>
      <c r="CR112" s="2">
        <f t="shared" si="122"/>
        <v>0</v>
      </c>
      <c r="CS112" s="2">
        <f t="shared" si="123"/>
        <v>0</v>
      </c>
      <c r="CT112" s="2">
        <f t="shared" si="124"/>
        <v>0</v>
      </c>
      <c r="CU112" s="2">
        <f t="shared" si="125"/>
        <v>0</v>
      </c>
      <c r="CV112" s="2">
        <f t="shared" si="126"/>
        <v>0</v>
      </c>
      <c r="CW112" s="2">
        <f t="shared" si="127"/>
        <v>0</v>
      </c>
      <c r="CX112" s="2">
        <f t="shared" si="128"/>
        <v>0</v>
      </c>
      <c r="CY112" s="2">
        <f t="shared" si="129"/>
        <v>0</v>
      </c>
      <c r="CZ112" s="2">
        <f t="shared" si="130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1007</v>
      </c>
      <c r="DV112" s="2" t="s">
        <v>45</v>
      </c>
      <c r="DW112" s="2" t="s">
        <v>45</v>
      </c>
      <c r="DX112" s="2">
        <v>1</v>
      </c>
      <c r="DY112" s="2"/>
      <c r="DZ112" s="2"/>
      <c r="EA112" s="2"/>
      <c r="EB112" s="2"/>
      <c r="EC112" s="2"/>
      <c r="ED112" s="2"/>
      <c r="EE112" s="2">
        <v>16510488</v>
      </c>
      <c r="EF112" s="2">
        <v>2</v>
      </c>
      <c r="EG112" s="2" t="s">
        <v>20</v>
      </c>
      <c r="EH112" s="2">
        <v>0</v>
      </c>
      <c r="EI112" s="2" t="s">
        <v>6</v>
      </c>
      <c r="EJ112" s="2">
        <v>1</v>
      </c>
      <c r="EK112" s="2">
        <v>11001</v>
      </c>
      <c r="EL112" s="2" t="s">
        <v>208</v>
      </c>
      <c r="EM112" s="2" t="s">
        <v>209</v>
      </c>
      <c r="EN112" s="2"/>
      <c r="EO112" s="2" t="s">
        <v>6</v>
      </c>
      <c r="EP112" s="2"/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1"/>
        <v>0</v>
      </c>
      <c r="FS112" s="2">
        <v>0</v>
      </c>
      <c r="FT112" s="2" t="s">
        <v>23</v>
      </c>
      <c r="FU112" s="2" t="s">
        <v>24</v>
      </c>
      <c r="FV112" s="2"/>
      <c r="FW112" s="2"/>
      <c r="FX112" s="2">
        <v>110.7</v>
      </c>
      <c r="FY112" s="2">
        <v>63.75</v>
      </c>
      <c r="FZ112" s="2"/>
      <c r="GA112" s="2" t="s">
        <v>6</v>
      </c>
      <c r="GB112" s="2"/>
      <c r="GC112" s="2"/>
      <c r="GD112" s="2">
        <v>0</v>
      </c>
      <c r="GE112" s="2"/>
      <c r="GF112" s="2">
        <v>-1897361877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2"/>
        <v>0</v>
      </c>
      <c r="GM112" s="2">
        <f t="shared" si="133"/>
        <v>0</v>
      </c>
      <c r="GN112" s="2">
        <f t="shared" si="134"/>
        <v>0</v>
      </c>
      <c r="GO112" s="2">
        <f t="shared" si="135"/>
        <v>0</v>
      </c>
      <c r="GP112" s="2">
        <f t="shared" si="136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7"/>
        <v>0</v>
      </c>
      <c r="GW112" s="2">
        <v>1</v>
      </c>
      <c r="GX112" s="2">
        <f t="shared" si="138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250</v>
      </c>
      <c r="E113" t="s">
        <v>210</v>
      </c>
      <c r="F113" t="s">
        <v>211</v>
      </c>
      <c r="G113" t="s">
        <v>212</v>
      </c>
      <c r="H113" t="s">
        <v>45</v>
      </c>
      <c r="I113">
        <f>I111*J113</f>
        <v>21.01</v>
      </c>
      <c r="J113">
        <v>1.1000000000000001</v>
      </c>
      <c r="O113">
        <f t="shared" si="106"/>
        <v>0</v>
      </c>
      <c r="P113">
        <f t="shared" si="107"/>
        <v>0</v>
      </c>
      <c r="Q113">
        <f t="shared" si="108"/>
        <v>0</v>
      </c>
      <c r="R113">
        <f t="shared" si="109"/>
        <v>0</v>
      </c>
      <c r="S113">
        <f t="shared" si="110"/>
        <v>0</v>
      </c>
      <c r="T113">
        <f t="shared" si="111"/>
        <v>0</v>
      </c>
      <c r="U113">
        <f t="shared" si="112"/>
        <v>0</v>
      </c>
      <c r="V113">
        <f t="shared" si="113"/>
        <v>0</v>
      </c>
      <c r="W113">
        <f t="shared" si="114"/>
        <v>0</v>
      </c>
      <c r="X113">
        <f t="shared" si="115"/>
        <v>0</v>
      </c>
      <c r="Y113">
        <f t="shared" si="116"/>
        <v>0</v>
      </c>
      <c r="AA113">
        <v>16666349</v>
      </c>
      <c r="AB113">
        <f t="shared" si="117"/>
        <v>0</v>
      </c>
      <c r="AC113">
        <f t="shared" si="144"/>
        <v>0</v>
      </c>
      <c r="AD113">
        <f>ROUND((((ET113)-(EU113))+AE113),6)</f>
        <v>0</v>
      </c>
      <c r="AE113">
        <f t="shared" si="145"/>
        <v>0</v>
      </c>
      <c r="AF113">
        <f t="shared" si="145"/>
        <v>0</v>
      </c>
      <c r="AG113">
        <f t="shared" si="118"/>
        <v>0</v>
      </c>
      <c r="AH113">
        <f t="shared" si="146"/>
        <v>0</v>
      </c>
      <c r="AI113">
        <f t="shared" si="146"/>
        <v>0</v>
      </c>
      <c r="AJ113">
        <f t="shared" si="119"/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111</v>
      </c>
      <c r="AU113">
        <v>64</v>
      </c>
      <c r="AV113">
        <v>1</v>
      </c>
      <c r="AW113">
        <v>1</v>
      </c>
      <c r="AZ113">
        <v>6.66</v>
      </c>
      <c r="BA113">
        <v>1</v>
      </c>
      <c r="BB113">
        <v>1</v>
      </c>
      <c r="BC113">
        <v>6.66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6</v>
      </c>
      <c r="BM113">
        <v>11001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123</v>
      </c>
      <c r="CA113">
        <v>75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0"/>
        <v>0</v>
      </c>
      <c r="CQ113">
        <f t="shared" si="121"/>
        <v>0</v>
      </c>
      <c r="CR113">
        <f t="shared" si="122"/>
        <v>0</v>
      </c>
      <c r="CS113">
        <f t="shared" si="123"/>
        <v>0</v>
      </c>
      <c r="CT113">
        <f t="shared" si="124"/>
        <v>0</v>
      </c>
      <c r="CU113">
        <f t="shared" si="125"/>
        <v>0</v>
      </c>
      <c r="CV113">
        <f t="shared" si="126"/>
        <v>0</v>
      </c>
      <c r="CW113">
        <f t="shared" si="127"/>
        <v>0</v>
      </c>
      <c r="CX113">
        <f t="shared" si="128"/>
        <v>0</v>
      </c>
      <c r="CY113">
        <f t="shared" si="129"/>
        <v>0</v>
      </c>
      <c r="CZ113">
        <f t="shared" si="130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45</v>
      </c>
      <c r="DW113" t="s">
        <v>45</v>
      </c>
      <c r="DX113">
        <v>1</v>
      </c>
      <c r="EE113">
        <v>16510488</v>
      </c>
      <c r="EF113">
        <v>2</v>
      </c>
      <c r="EG113" t="s">
        <v>20</v>
      </c>
      <c r="EH113">
        <v>0</v>
      </c>
      <c r="EI113" t="s">
        <v>6</v>
      </c>
      <c r="EJ113">
        <v>1</v>
      </c>
      <c r="EK113">
        <v>11001</v>
      </c>
      <c r="EL113" t="s">
        <v>208</v>
      </c>
      <c r="EM113" t="s">
        <v>209</v>
      </c>
      <c r="EO113" t="s">
        <v>6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1"/>
        <v>0</v>
      </c>
      <c r="FS113">
        <v>0</v>
      </c>
      <c r="FT113" t="s">
        <v>23</v>
      </c>
      <c r="FU113" t="s">
        <v>24</v>
      </c>
      <c r="FX113">
        <v>110.7</v>
      </c>
      <c r="FY113">
        <v>63.75</v>
      </c>
      <c r="GA113" t="s">
        <v>6</v>
      </c>
      <c r="GD113">
        <v>0</v>
      </c>
      <c r="GF113">
        <v>-1897361877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2"/>
        <v>0</v>
      </c>
      <c r="GM113">
        <f t="shared" si="133"/>
        <v>0</v>
      </c>
      <c r="GN113">
        <f t="shared" si="134"/>
        <v>0</v>
      </c>
      <c r="GO113">
        <f t="shared" si="135"/>
        <v>0</v>
      </c>
      <c r="GP113">
        <f t="shared" si="136"/>
        <v>0</v>
      </c>
      <c r="GR113">
        <v>0</v>
      </c>
      <c r="GS113">
        <v>3</v>
      </c>
      <c r="GT113">
        <v>0</v>
      </c>
      <c r="GU113" t="s">
        <v>6</v>
      </c>
      <c r="GV113">
        <f t="shared" si="137"/>
        <v>0</v>
      </c>
      <c r="GW113">
        <v>1</v>
      </c>
      <c r="GX113">
        <f t="shared" si="138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243</v>
      </c>
      <c r="D114" s="2"/>
      <c r="E114" s="2" t="s">
        <v>213</v>
      </c>
      <c r="F114" s="2" t="s">
        <v>214</v>
      </c>
      <c r="G114" s="2" t="s">
        <v>215</v>
      </c>
      <c r="H114" s="2" t="s">
        <v>45</v>
      </c>
      <c r="I114" s="2">
        <f>I110*J114</f>
        <v>21.01</v>
      </c>
      <c r="J114" s="2">
        <v>1.1000000000000001</v>
      </c>
      <c r="K114" s="2"/>
      <c r="L114" s="2"/>
      <c r="M114" s="2"/>
      <c r="N114" s="2"/>
      <c r="O114" s="2">
        <f t="shared" si="106"/>
        <v>2713.02</v>
      </c>
      <c r="P114" s="2">
        <f t="shared" si="107"/>
        <v>2713.02</v>
      </c>
      <c r="Q114" s="2">
        <f t="shared" si="108"/>
        <v>0</v>
      </c>
      <c r="R114" s="2">
        <f t="shared" si="109"/>
        <v>0</v>
      </c>
      <c r="S114" s="2">
        <f t="shared" si="110"/>
        <v>0</v>
      </c>
      <c r="T114" s="2">
        <f t="shared" si="111"/>
        <v>0</v>
      </c>
      <c r="U114" s="2">
        <f t="shared" si="112"/>
        <v>0</v>
      </c>
      <c r="V114" s="2">
        <f t="shared" si="113"/>
        <v>0</v>
      </c>
      <c r="W114" s="2">
        <f t="shared" si="114"/>
        <v>0</v>
      </c>
      <c r="X114" s="2">
        <f t="shared" si="115"/>
        <v>0</v>
      </c>
      <c r="Y114" s="2">
        <f t="shared" si="116"/>
        <v>0</v>
      </c>
      <c r="Z114" s="2"/>
      <c r="AA114" s="2">
        <v>16666348</v>
      </c>
      <c r="AB114" s="2">
        <f t="shared" si="117"/>
        <v>129.13</v>
      </c>
      <c r="AC114" s="2">
        <f t="shared" si="144"/>
        <v>129.13</v>
      </c>
      <c r="AD114" s="2">
        <f>ROUND((((ET114)-(EU114))+AE114),6)</f>
        <v>0</v>
      </c>
      <c r="AE114" s="2">
        <f t="shared" si="145"/>
        <v>0</v>
      </c>
      <c r="AF114" s="2">
        <f t="shared" si="145"/>
        <v>0</v>
      </c>
      <c r="AG114" s="2">
        <f t="shared" si="118"/>
        <v>0</v>
      </c>
      <c r="AH114" s="2">
        <f t="shared" si="146"/>
        <v>0</v>
      </c>
      <c r="AI114" s="2">
        <f t="shared" si="146"/>
        <v>0</v>
      </c>
      <c r="AJ114" s="2">
        <f t="shared" si="119"/>
        <v>0</v>
      </c>
      <c r="AK114" s="2">
        <v>129.13</v>
      </c>
      <c r="AL114" s="2">
        <v>129.13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111</v>
      </c>
      <c r="AU114" s="2">
        <v>64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3</v>
      </c>
      <c r="BI114" s="2">
        <v>1</v>
      </c>
      <c r="BJ114" s="2" t="s">
        <v>216</v>
      </c>
      <c r="BK114" s="2"/>
      <c r="BL114" s="2"/>
      <c r="BM114" s="2">
        <v>11001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123</v>
      </c>
      <c r="CA114" s="2">
        <v>75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20"/>
        <v>2713.02</v>
      </c>
      <c r="CQ114" s="2">
        <f t="shared" si="121"/>
        <v>129.13</v>
      </c>
      <c r="CR114" s="2">
        <f t="shared" si="122"/>
        <v>0</v>
      </c>
      <c r="CS114" s="2">
        <f t="shared" si="123"/>
        <v>0</v>
      </c>
      <c r="CT114" s="2">
        <f t="shared" si="124"/>
        <v>0</v>
      </c>
      <c r="CU114" s="2">
        <f t="shared" si="125"/>
        <v>0</v>
      </c>
      <c r="CV114" s="2">
        <f t="shared" si="126"/>
        <v>0</v>
      </c>
      <c r="CW114" s="2">
        <f t="shared" si="127"/>
        <v>0</v>
      </c>
      <c r="CX114" s="2">
        <f t="shared" si="128"/>
        <v>0</v>
      </c>
      <c r="CY114" s="2">
        <f t="shared" si="129"/>
        <v>0</v>
      </c>
      <c r="CZ114" s="2">
        <f t="shared" si="130"/>
        <v>0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1007</v>
      </c>
      <c r="DV114" s="2" t="s">
        <v>45</v>
      </c>
      <c r="DW114" s="2" t="s">
        <v>45</v>
      </c>
      <c r="DX114" s="2">
        <v>1</v>
      </c>
      <c r="DY114" s="2"/>
      <c r="DZ114" s="2"/>
      <c r="EA114" s="2"/>
      <c r="EB114" s="2"/>
      <c r="EC114" s="2"/>
      <c r="ED114" s="2"/>
      <c r="EE114" s="2">
        <v>16510488</v>
      </c>
      <c r="EF114" s="2">
        <v>2</v>
      </c>
      <c r="EG114" s="2" t="s">
        <v>20</v>
      </c>
      <c r="EH114" s="2">
        <v>0</v>
      </c>
      <c r="EI114" s="2" t="s">
        <v>6</v>
      </c>
      <c r="EJ114" s="2">
        <v>1</v>
      </c>
      <c r="EK114" s="2">
        <v>11001</v>
      </c>
      <c r="EL114" s="2" t="s">
        <v>208</v>
      </c>
      <c r="EM114" s="2" t="s">
        <v>209</v>
      </c>
      <c r="EN114" s="2"/>
      <c r="EO114" s="2" t="s">
        <v>6</v>
      </c>
      <c r="EP114" s="2"/>
      <c r="EQ114" s="2">
        <v>0</v>
      </c>
      <c r="ER114" s="2">
        <v>129.13</v>
      </c>
      <c r="ES114" s="2">
        <v>129.13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1"/>
        <v>0</v>
      </c>
      <c r="FS114" s="2">
        <v>0</v>
      </c>
      <c r="FT114" s="2" t="s">
        <v>23</v>
      </c>
      <c r="FU114" s="2" t="s">
        <v>24</v>
      </c>
      <c r="FV114" s="2"/>
      <c r="FW114" s="2"/>
      <c r="FX114" s="2">
        <v>110.7</v>
      </c>
      <c r="FY114" s="2">
        <v>63.75</v>
      </c>
      <c r="FZ114" s="2"/>
      <c r="GA114" s="2" t="s">
        <v>6</v>
      </c>
      <c r="GB114" s="2"/>
      <c r="GC114" s="2"/>
      <c r="GD114" s="2">
        <v>0</v>
      </c>
      <c r="GE114" s="2"/>
      <c r="GF114" s="2">
        <v>-1927720321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2"/>
        <v>0</v>
      </c>
      <c r="GM114" s="2">
        <f t="shared" si="133"/>
        <v>2713.02</v>
      </c>
      <c r="GN114" s="2">
        <f t="shared" si="134"/>
        <v>2713.02</v>
      </c>
      <c r="GO114" s="2">
        <f t="shared" si="135"/>
        <v>0</v>
      </c>
      <c r="GP114" s="2">
        <f t="shared" si="136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7"/>
        <v>0</v>
      </c>
      <c r="GW114" s="2">
        <v>1</v>
      </c>
      <c r="GX114" s="2">
        <f t="shared" si="138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249</v>
      </c>
      <c r="E115" t="s">
        <v>213</v>
      </c>
      <c r="F115" t="s">
        <v>214</v>
      </c>
      <c r="G115" t="s">
        <v>215</v>
      </c>
      <c r="H115" t="s">
        <v>45</v>
      </c>
      <c r="I115">
        <f>I111*J115</f>
        <v>21.01</v>
      </c>
      <c r="J115">
        <v>1.1000000000000001</v>
      </c>
      <c r="O115">
        <f t="shared" si="106"/>
        <v>18068.72</v>
      </c>
      <c r="P115">
        <f t="shared" si="107"/>
        <v>18068.72</v>
      </c>
      <c r="Q115">
        <f t="shared" si="108"/>
        <v>0</v>
      </c>
      <c r="R115">
        <f t="shared" si="109"/>
        <v>0</v>
      </c>
      <c r="S115">
        <f t="shared" si="110"/>
        <v>0</v>
      </c>
      <c r="T115">
        <f t="shared" si="111"/>
        <v>0</v>
      </c>
      <c r="U115">
        <f t="shared" si="112"/>
        <v>0</v>
      </c>
      <c r="V115">
        <f t="shared" si="113"/>
        <v>0</v>
      </c>
      <c r="W115">
        <f t="shared" si="114"/>
        <v>0</v>
      </c>
      <c r="X115">
        <f t="shared" si="115"/>
        <v>0</v>
      </c>
      <c r="Y115">
        <f t="shared" si="116"/>
        <v>0</v>
      </c>
      <c r="AA115">
        <v>16666349</v>
      </c>
      <c r="AB115">
        <f t="shared" si="117"/>
        <v>129.13</v>
      </c>
      <c r="AC115">
        <f t="shared" si="144"/>
        <v>129.13</v>
      </c>
      <c r="AD115">
        <f>ROUND((((ET115)-(EU115))+AE115),6)</f>
        <v>0</v>
      </c>
      <c r="AE115">
        <f t="shared" si="145"/>
        <v>0</v>
      </c>
      <c r="AF115">
        <f t="shared" si="145"/>
        <v>0</v>
      </c>
      <c r="AG115">
        <f t="shared" si="118"/>
        <v>0</v>
      </c>
      <c r="AH115">
        <f t="shared" si="146"/>
        <v>0</v>
      </c>
      <c r="AI115">
        <f t="shared" si="146"/>
        <v>0</v>
      </c>
      <c r="AJ115">
        <f t="shared" si="119"/>
        <v>0</v>
      </c>
      <c r="AK115">
        <v>129.13</v>
      </c>
      <c r="AL115">
        <v>129.13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111</v>
      </c>
      <c r="AU115">
        <v>64</v>
      </c>
      <c r="AV115">
        <v>1</v>
      </c>
      <c r="AW115">
        <v>1</v>
      </c>
      <c r="AZ115">
        <v>6.66</v>
      </c>
      <c r="BA115">
        <v>1</v>
      </c>
      <c r="BB115">
        <v>1</v>
      </c>
      <c r="BC115">
        <v>6.66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216</v>
      </c>
      <c r="BM115">
        <v>11001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123</v>
      </c>
      <c r="CA115">
        <v>75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0"/>
        <v>18068.72</v>
      </c>
      <c r="CQ115">
        <f t="shared" si="121"/>
        <v>860.00580000000002</v>
      </c>
      <c r="CR115">
        <f t="shared" si="122"/>
        <v>0</v>
      </c>
      <c r="CS115">
        <f t="shared" si="123"/>
        <v>0</v>
      </c>
      <c r="CT115">
        <f t="shared" si="124"/>
        <v>0</v>
      </c>
      <c r="CU115">
        <f t="shared" si="125"/>
        <v>0</v>
      </c>
      <c r="CV115">
        <f t="shared" si="126"/>
        <v>0</v>
      </c>
      <c r="CW115">
        <f t="shared" si="127"/>
        <v>0</v>
      </c>
      <c r="CX115">
        <f t="shared" si="128"/>
        <v>0</v>
      </c>
      <c r="CY115">
        <f t="shared" si="129"/>
        <v>0</v>
      </c>
      <c r="CZ115">
        <f t="shared" si="130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1007</v>
      </c>
      <c r="DV115" t="s">
        <v>45</v>
      </c>
      <c r="DW115" t="s">
        <v>45</v>
      </c>
      <c r="DX115">
        <v>1</v>
      </c>
      <c r="EE115">
        <v>16510488</v>
      </c>
      <c r="EF115">
        <v>2</v>
      </c>
      <c r="EG115" t="s">
        <v>20</v>
      </c>
      <c r="EH115">
        <v>0</v>
      </c>
      <c r="EI115" t="s">
        <v>6</v>
      </c>
      <c r="EJ115">
        <v>1</v>
      </c>
      <c r="EK115">
        <v>11001</v>
      </c>
      <c r="EL115" t="s">
        <v>208</v>
      </c>
      <c r="EM115" t="s">
        <v>209</v>
      </c>
      <c r="EO115" t="s">
        <v>6</v>
      </c>
      <c r="EQ115">
        <v>0</v>
      </c>
      <c r="ER115">
        <v>129.13</v>
      </c>
      <c r="ES115">
        <v>129.13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1"/>
        <v>0</v>
      </c>
      <c r="FS115">
        <v>0</v>
      </c>
      <c r="FT115" t="s">
        <v>23</v>
      </c>
      <c r="FU115" t="s">
        <v>24</v>
      </c>
      <c r="FX115">
        <v>110.7</v>
      </c>
      <c r="FY115">
        <v>63.75</v>
      </c>
      <c r="GA115" t="s">
        <v>6</v>
      </c>
      <c r="GD115">
        <v>0</v>
      </c>
      <c r="GF115">
        <v>-1927720321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2"/>
        <v>0</v>
      </c>
      <c r="GM115">
        <f t="shared" si="133"/>
        <v>18068.72</v>
      </c>
      <c r="GN115">
        <f t="shared" si="134"/>
        <v>18068.72</v>
      </c>
      <c r="GO115">
        <f t="shared" si="135"/>
        <v>0</v>
      </c>
      <c r="GP115">
        <f t="shared" si="136"/>
        <v>0</v>
      </c>
      <c r="GR115">
        <v>0</v>
      </c>
      <c r="GS115">
        <v>3</v>
      </c>
      <c r="GT115">
        <v>0</v>
      </c>
      <c r="GU115" t="s">
        <v>6</v>
      </c>
      <c r="GV115">
        <f t="shared" si="137"/>
        <v>0</v>
      </c>
      <c r="GW115">
        <v>1</v>
      </c>
      <c r="GX115">
        <f t="shared" si="138"/>
        <v>0</v>
      </c>
      <c r="HA115">
        <v>0</v>
      </c>
      <c r="HB115"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ROW(SmtRes!A257)</f>
        <v>257</v>
      </c>
      <c r="D116" s="2">
        <f>ROW(EtalonRes!A252)</f>
        <v>252</v>
      </c>
      <c r="E116" s="2" t="s">
        <v>217</v>
      </c>
      <c r="F116" s="2" t="s">
        <v>218</v>
      </c>
      <c r="G116" s="2" t="s">
        <v>219</v>
      </c>
      <c r="H116" s="2" t="s">
        <v>18</v>
      </c>
      <c r="I116" s="2">
        <f>ROUND(127.3/100,9)</f>
        <v>1.2729999999999999</v>
      </c>
      <c r="J116" s="2">
        <v>0</v>
      </c>
      <c r="K116" s="2"/>
      <c r="L116" s="2"/>
      <c r="M116" s="2"/>
      <c r="N116" s="2"/>
      <c r="O116" s="2">
        <f t="shared" si="106"/>
        <v>671.29</v>
      </c>
      <c r="P116" s="2">
        <f t="shared" si="107"/>
        <v>10.87</v>
      </c>
      <c r="Q116" s="2">
        <f t="shared" si="108"/>
        <v>70.680000000000007</v>
      </c>
      <c r="R116" s="2">
        <f t="shared" si="109"/>
        <v>27.29</v>
      </c>
      <c r="S116" s="2">
        <f t="shared" si="110"/>
        <v>589.74</v>
      </c>
      <c r="T116" s="2">
        <f t="shared" si="111"/>
        <v>0</v>
      </c>
      <c r="U116" s="2">
        <f t="shared" si="112"/>
        <v>73.534208499999977</v>
      </c>
      <c r="V116" s="2">
        <f t="shared" si="113"/>
        <v>2.0208874999999997</v>
      </c>
      <c r="W116" s="2">
        <f t="shared" si="114"/>
        <v>0</v>
      </c>
      <c r="X116" s="2">
        <f t="shared" si="115"/>
        <v>684.9</v>
      </c>
      <c r="Y116" s="2">
        <f t="shared" si="116"/>
        <v>394.9</v>
      </c>
      <c r="Z116" s="2"/>
      <c r="AA116" s="2">
        <v>16666348</v>
      </c>
      <c r="AB116" s="2">
        <f t="shared" si="117"/>
        <v>527.33100000000002</v>
      </c>
      <c r="AC116" s="2">
        <f t="shared" si="144"/>
        <v>8.5399999999999991</v>
      </c>
      <c r="AD116" s="2">
        <f>ROUND(((((ET116*1.25))-((EU116*1.25)))+AE116),6)</f>
        <v>55.524999999999999</v>
      </c>
      <c r="AE116" s="2">
        <f>ROUND(((EU116*1.25)),6)</f>
        <v>21.4375</v>
      </c>
      <c r="AF116" s="2">
        <f>ROUND(((EV116*1.15)),6)</f>
        <v>463.26600000000002</v>
      </c>
      <c r="AG116" s="2">
        <f t="shared" si="118"/>
        <v>0</v>
      </c>
      <c r="AH116" s="2">
        <f>((EW116*1.15))</f>
        <v>57.764499999999991</v>
      </c>
      <c r="AI116" s="2">
        <f>((EX116*1.25))</f>
        <v>1.5874999999999999</v>
      </c>
      <c r="AJ116" s="2">
        <f t="shared" si="119"/>
        <v>0</v>
      </c>
      <c r="AK116" s="2">
        <v>455.8</v>
      </c>
      <c r="AL116" s="2">
        <v>8.5399999999999991</v>
      </c>
      <c r="AM116" s="2">
        <v>44.42</v>
      </c>
      <c r="AN116" s="2">
        <v>17.149999999999999</v>
      </c>
      <c r="AO116" s="2">
        <v>402.84</v>
      </c>
      <c r="AP116" s="2">
        <v>0</v>
      </c>
      <c r="AQ116" s="2">
        <v>50.23</v>
      </c>
      <c r="AR116" s="2">
        <v>1.27</v>
      </c>
      <c r="AS116" s="2">
        <v>0</v>
      </c>
      <c r="AT116" s="2">
        <v>111</v>
      </c>
      <c r="AU116" s="2">
        <v>64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0</v>
      </c>
      <c r="BI116" s="2">
        <v>1</v>
      </c>
      <c r="BJ116" s="2" t="s">
        <v>220</v>
      </c>
      <c r="BK116" s="2"/>
      <c r="BL116" s="2"/>
      <c r="BM116" s="2">
        <v>11001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123</v>
      </c>
      <c r="CA116" s="2">
        <v>75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1157</v>
      </c>
      <c r="CO116" s="2">
        <v>0</v>
      </c>
      <c r="CP116" s="2">
        <f t="shared" si="120"/>
        <v>671.29</v>
      </c>
      <c r="CQ116" s="2">
        <f t="shared" si="121"/>
        <v>8.5399999999999991</v>
      </c>
      <c r="CR116" s="2">
        <f t="shared" si="122"/>
        <v>55.524999999999999</v>
      </c>
      <c r="CS116" s="2">
        <f t="shared" si="123"/>
        <v>21.4375</v>
      </c>
      <c r="CT116" s="2">
        <f t="shared" si="124"/>
        <v>463.26600000000002</v>
      </c>
      <c r="CU116" s="2">
        <f t="shared" si="125"/>
        <v>0</v>
      </c>
      <c r="CV116" s="2">
        <f t="shared" si="126"/>
        <v>57.764499999999991</v>
      </c>
      <c r="CW116" s="2">
        <f t="shared" si="127"/>
        <v>1.5874999999999999</v>
      </c>
      <c r="CX116" s="2">
        <f t="shared" si="128"/>
        <v>0</v>
      </c>
      <c r="CY116" s="2">
        <f t="shared" si="129"/>
        <v>684.90330000000006</v>
      </c>
      <c r="CZ116" s="2">
        <f t="shared" si="130"/>
        <v>394.89920000000001</v>
      </c>
      <c r="DA116" s="2"/>
      <c r="DB116" s="2"/>
      <c r="DC116" s="2" t="s">
        <v>6</v>
      </c>
      <c r="DD116" s="2" t="s">
        <v>6</v>
      </c>
      <c r="DE116" s="2" t="s">
        <v>55</v>
      </c>
      <c r="DF116" s="2" t="s">
        <v>55</v>
      </c>
      <c r="DG116" s="2" t="s">
        <v>56</v>
      </c>
      <c r="DH116" s="2" t="s">
        <v>6</v>
      </c>
      <c r="DI116" s="2" t="s">
        <v>56</v>
      </c>
      <c r="DJ116" s="2" t="s">
        <v>55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18</v>
      </c>
      <c r="DW116" s="2" t="s">
        <v>18</v>
      </c>
      <c r="DX116" s="2">
        <v>100</v>
      </c>
      <c r="DY116" s="2"/>
      <c r="DZ116" s="2"/>
      <c r="EA116" s="2"/>
      <c r="EB116" s="2"/>
      <c r="EC116" s="2"/>
      <c r="ED116" s="2"/>
      <c r="EE116" s="2">
        <v>16510488</v>
      </c>
      <c r="EF116" s="2">
        <v>2</v>
      </c>
      <c r="EG116" s="2" t="s">
        <v>20</v>
      </c>
      <c r="EH116" s="2">
        <v>0</v>
      </c>
      <c r="EI116" s="2" t="s">
        <v>6</v>
      </c>
      <c r="EJ116" s="2">
        <v>1</v>
      </c>
      <c r="EK116" s="2">
        <v>11001</v>
      </c>
      <c r="EL116" s="2" t="s">
        <v>208</v>
      </c>
      <c r="EM116" s="2" t="s">
        <v>209</v>
      </c>
      <c r="EN116" s="2"/>
      <c r="EO116" s="2" t="s">
        <v>59</v>
      </c>
      <c r="EP116" s="2"/>
      <c r="EQ116" s="2">
        <v>0</v>
      </c>
      <c r="ER116" s="2">
        <v>455.8</v>
      </c>
      <c r="ES116" s="2">
        <v>8.5399999999999991</v>
      </c>
      <c r="ET116" s="2">
        <v>44.42</v>
      </c>
      <c r="EU116" s="2">
        <v>17.149999999999999</v>
      </c>
      <c r="EV116" s="2">
        <v>402.84</v>
      </c>
      <c r="EW116" s="2">
        <v>50.23</v>
      </c>
      <c r="EX116" s="2">
        <v>1.27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1"/>
        <v>0</v>
      </c>
      <c r="FS116" s="2">
        <v>0</v>
      </c>
      <c r="FT116" s="2" t="s">
        <v>23</v>
      </c>
      <c r="FU116" s="2" t="s">
        <v>24</v>
      </c>
      <c r="FV116" s="2"/>
      <c r="FW116" s="2"/>
      <c r="FX116" s="2">
        <v>110.7</v>
      </c>
      <c r="FY116" s="2">
        <v>63.75</v>
      </c>
      <c r="FZ116" s="2"/>
      <c r="GA116" s="2" t="s">
        <v>6</v>
      </c>
      <c r="GB116" s="2"/>
      <c r="GC116" s="2"/>
      <c r="GD116" s="2">
        <v>0</v>
      </c>
      <c r="GE116" s="2"/>
      <c r="GF116" s="2">
        <v>1333782579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2"/>
        <v>0</v>
      </c>
      <c r="GM116" s="2">
        <f t="shared" si="133"/>
        <v>1751.09</v>
      </c>
      <c r="GN116" s="2">
        <f t="shared" si="134"/>
        <v>1751.09</v>
      </c>
      <c r="GO116" s="2">
        <f t="shared" si="135"/>
        <v>0</v>
      </c>
      <c r="GP116" s="2">
        <f t="shared" si="136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37"/>
        <v>0</v>
      </c>
      <c r="GW116" s="2">
        <v>1</v>
      </c>
      <c r="GX116" s="2">
        <f t="shared" si="138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ROW(SmtRes!A264)</f>
        <v>264</v>
      </c>
      <c r="D117">
        <f>ROW(EtalonRes!A258)</f>
        <v>258</v>
      </c>
      <c r="E117" t="s">
        <v>217</v>
      </c>
      <c r="F117" t="s">
        <v>218</v>
      </c>
      <c r="G117" t="s">
        <v>219</v>
      </c>
      <c r="H117" t="s">
        <v>18</v>
      </c>
      <c r="I117">
        <f>ROUND(127.3/100,9)</f>
        <v>1.2729999999999999</v>
      </c>
      <c r="J117">
        <v>0</v>
      </c>
      <c r="O117">
        <f t="shared" si="106"/>
        <v>4470.8</v>
      </c>
      <c r="P117">
        <f t="shared" si="107"/>
        <v>72.400000000000006</v>
      </c>
      <c r="Q117">
        <f t="shared" si="108"/>
        <v>470.75</v>
      </c>
      <c r="R117">
        <f t="shared" si="109"/>
        <v>181.75</v>
      </c>
      <c r="S117">
        <f t="shared" si="110"/>
        <v>3927.65</v>
      </c>
      <c r="T117">
        <f t="shared" si="111"/>
        <v>0</v>
      </c>
      <c r="U117">
        <f t="shared" si="112"/>
        <v>73.534208499999977</v>
      </c>
      <c r="V117">
        <f t="shared" si="113"/>
        <v>2.0208874999999997</v>
      </c>
      <c r="W117">
        <f t="shared" si="114"/>
        <v>0</v>
      </c>
      <c r="X117">
        <f t="shared" si="115"/>
        <v>4561.43</v>
      </c>
      <c r="Y117">
        <f t="shared" si="116"/>
        <v>2630.02</v>
      </c>
      <c r="AA117">
        <v>16666349</v>
      </c>
      <c r="AB117">
        <f t="shared" si="117"/>
        <v>527.33100000000002</v>
      </c>
      <c r="AC117">
        <f t="shared" si="144"/>
        <v>8.5399999999999991</v>
      </c>
      <c r="AD117">
        <f>ROUND(((((ET117*1.25))-((EU117*1.25)))+AE117),6)</f>
        <v>55.524999999999999</v>
      </c>
      <c r="AE117">
        <f>ROUND(((EU117*1.25)),6)</f>
        <v>21.4375</v>
      </c>
      <c r="AF117">
        <f>ROUND(((EV117*1.15)),6)</f>
        <v>463.26600000000002</v>
      </c>
      <c r="AG117">
        <f t="shared" si="118"/>
        <v>0</v>
      </c>
      <c r="AH117">
        <f>((EW117*1.15))</f>
        <v>57.764499999999991</v>
      </c>
      <c r="AI117">
        <f>((EX117*1.25))</f>
        <v>1.5874999999999999</v>
      </c>
      <c r="AJ117">
        <f t="shared" si="119"/>
        <v>0</v>
      </c>
      <c r="AK117">
        <v>455.8</v>
      </c>
      <c r="AL117">
        <v>8.5399999999999991</v>
      </c>
      <c r="AM117">
        <v>44.42</v>
      </c>
      <c r="AN117">
        <v>17.149999999999999</v>
      </c>
      <c r="AO117">
        <v>402.84</v>
      </c>
      <c r="AP117">
        <v>0</v>
      </c>
      <c r="AQ117">
        <v>50.23</v>
      </c>
      <c r="AR117">
        <v>1.27</v>
      </c>
      <c r="AS117">
        <v>0</v>
      </c>
      <c r="AT117">
        <v>111</v>
      </c>
      <c r="AU117">
        <v>64</v>
      </c>
      <c r="AV117">
        <v>1</v>
      </c>
      <c r="AW117">
        <v>1</v>
      </c>
      <c r="AZ117">
        <v>6.66</v>
      </c>
      <c r="BA117">
        <v>6.66</v>
      </c>
      <c r="BB117">
        <v>6.66</v>
      </c>
      <c r="BC117">
        <v>6.66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220</v>
      </c>
      <c r="BM117">
        <v>11001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6.66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123</v>
      </c>
      <c r="CA117">
        <v>75</v>
      </c>
      <c r="CF117">
        <v>0</v>
      </c>
      <c r="CG117">
        <v>0</v>
      </c>
      <c r="CM117">
        <v>0</v>
      </c>
      <c r="CN117" t="s">
        <v>1157</v>
      </c>
      <c r="CO117">
        <v>0</v>
      </c>
      <c r="CP117">
        <f t="shared" si="120"/>
        <v>4470.8</v>
      </c>
      <c r="CQ117">
        <f t="shared" si="121"/>
        <v>56.876399999999997</v>
      </c>
      <c r="CR117">
        <f t="shared" si="122"/>
        <v>369.79649999999998</v>
      </c>
      <c r="CS117">
        <f t="shared" si="123"/>
        <v>142.77375000000001</v>
      </c>
      <c r="CT117">
        <f t="shared" si="124"/>
        <v>3085.3515600000001</v>
      </c>
      <c r="CU117">
        <f t="shared" si="125"/>
        <v>0</v>
      </c>
      <c r="CV117">
        <f t="shared" si="126"/>
        <v>57.764499999999991</v>
      </c>
      <c r="CW117">
        <f t="shared" si="127"/>
        <v>1.5874999999999999</v>
      </c>
      <c r="CX117">
        <f t="shared" si="128"/>
        <v>0</v>
      </c>
      <c r="CY117">
        <f t="shared" si="129"/>
        <v>4561.4339999999993</v>
      </c>
      <c r="CZ117">
        <f t="shared" si="130"/>
        <v>2630.0159999999996</v>
      </c>
      <c r="DC117" t="s">
        <v>6</v>
      </c>
      <c r="DD117" t="s">
        <v>6</v>
      </c>
      <c r="DE117" t="s">
        <v>55</v>
      </c>
      <c r="DF117" t="s">
        <v>55</v>
      </c>
      <c r="DG117" t="s">
        <v>56</v>
      </c>
      <c r="DH117" t="s">
        <v>6</v>
      </c>
      <c r="DI117" t="s">
        <v>56</v>
      </c>
      <c r="DJ117" t="s">
        <v>55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18</v>
      </c>
      <c r="DW117" t="s">
        <v>18</v>
      </c>
      <c r="DX117">
        <v>100</v>
      </c>
      <c r="EE117">
        <v>16510488</v>
      </c>
      <c r="EF117">
        <v>2</v>
      </c>
      <c r="EG117" t="s">
        <v>20</v>
      </c>
      <c r="EH117">
        <v>0</v>
      </c>
      <c r="EI117" t="s">
        <v>6</v>
      </c>
      <c r="EJ117">
        <v>1</v>
      </c>
      <c r="EK117">
        <v>11001</v>
      </c>
      <c r="EL117" t="s">
        <v>208</v>
      </c>
      <c r="EM117" t="s">
        <v>209</v>
      </c>
      <c r="EO117" t="s">
        <v>59</v>
      </c>
      <c r="EQ117">
        <v>0</v>
      </c>
      <c r="ER117">
        <v>455.8</v>
      </c>
      <c r="ES117">
        <v>8.5399999999999991</v>
      </c>
      <c r="ET117">
        <v>44.42</v>
      </c>
      <c r="EU117">
        <v>17.149999999999999</v>
      </c>
      <c r="EV117">
        <v>402.84</v>
      </c>
      <c r="EW117">
        <v>50.23</v>
      </c>
      <c r="EX117">
        <v>1.27</v>
      </c>
      <c r="EY117">
        <v>0</v>
      </c>
      <c r="FQ117">
        <v>0</v>
      </c>
      <c r="FR117">
        <f t="shared" si="131"/>
        <v>0</v>
      </c>
      <c r="FS117">
        <v>0</v>
      </c>
      <c r="FT117" t="s">
        <v>23</v>
      </c>
      <c r="FU117" t="s">
        <v>24</v>
      </c>
      <c r="FX117">
        <v>110.7</v>
      </c>
      <c r="FY117">
        <v>63.75</v>
      </c>
      <c r="GA117" t="s">
        <v>6</v>
      </c>
      <c r="GD117">
        <v>0</v>
      </c>
      <c r="GF117">
        <v>1333782579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2"/>
        <v>0</v>
      </c>
      <c r="GM117">
        <f t="shared" si="133"/>
        <v>11662.25</v>
      </c>
      <c r="GN117">
        <f t="shared" si="134"/>
        <v>11662.25</v>
      </c>
      <c r="GO117">
        <f t="shared" si="135"/>
        <v>0</v>
      </c>
      <c r="GP117">
        <f t="shared" si="136"/>
        <v>0</v>
      </c>
      <c r="GR117">
        <v>0</v>
      </c>
      <c r="GS117">
        <v>3</v>
      </c>
      <c r="GT117">
        <v>0</v>
      </c>
      <c r="GU117" t="s">
        <v>6</v>
      </c>
      <c r="GV117">
        <f t="shared" si="137"/>
        <v>0</v>
      </c>
      <c r="GW117">
        <v>1</v>
      </c>
      <c r="GX117">
        <f t="shared" si="138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256</v>
      </c>
      <c r="D118" s="2"/>
      <c r="E118" s="2" t="s">
        <v>221</v>
      </c>
      <c r="F118" s="2" t="s">
        <v>222</v>
      </c>
      <c r="G118" s="2" t="s">
        <v>223</v>
      </c>
      <c r="H118" s="2" t="s">
        <v>45</v>
      </c>
      <c r="I118" s="2">
        <f>I116*J118</f>
        <v>2.5969199999999999</v>
      </c>
      <c r="J118" s="2">
        <v>2.04</v>
      </c>
      <c r="K118" s="2"/>
      <c r="L118" s="2"/>
      <c r="M118" s="2"/>
      <c r="N118" s="2"/>
      <c r="O118" s="2">
        <f t="shared" si="106"/>
        <v>0</v>
      </c>
      <c r="P118" s="2">
        <f t="shared" si="107"/>
        <v>0</v>
      </c>
      <c r="Q118" s="2">
        <f t="shared" si="108"/>
        <v>0</v>
      </c>
      <c r="R118" s="2">
        <f t="shared" si="109"/>
        <v>0</v>
      </c>
      <c r="S118" s="2">
        <f t="shared" si="110"/>
        <v>0</v>
      </c>
      <c r="T118" s="2">
        <f t="shared" si="111"/>
        <v>0</v>
      </c>
      <c r="U118" s="2">
        <f t="shared" si="112"/>
        <v>0</v>
      </c>
      <c r="V118" s="2">
        <f t="shared" si="113"/>
        <v>0</v>
      </c>
      <c r="W118" s="2">
        <f t="shared" si="114"/>
        <v>0</v>
      </c>
      <c r="X118" s="2">
        <f t="shared" si="115"/>
        <v>0</v>
      </c>
      <c r="Y118" s="2">
        <f t="shared" si="116"/>
        <v>0</v>
      </c>
      <c r="Z118" s="2"/>
      <c r="AA118" s="2">
        <v>16666348</v>
      </c>
      <c r="AB118" s="2">
        <f t="shared" si="117"/>
        <v>0</v>
      </c>
      <c r="AC118" s="2">
        <f t="shared" si="144"/>
        <v>0</v>
      </c>
      <c r="AD118" s="2">
        <f>ROUND((((ET118)-(EU118))+AE118),6)</f>
        <v>0</v>
      </c>
      <c r="AE118" s="2">
        <f t="shared" ref="AE118:AF121" si="147">ROUND((EU118),6)</f>
        <v>0</v>
      </c>
      <c r="AF118" s="2">
        <f t="shared" si="147"/>
        <v>0</v>
      </c>
      <c r="AG118" s="2">
        <f t="shared" si="118"/>
        <v>0</v>
      </c>
      <c r="AH118" s="2">
        <f t="shared" ref="AH118:AI121" si="148">(EW118)</f>
        <v>0</v>
      </c>
      <c r="AI118" s="2">
        <f t="shared" si="148"/>
        <v>0</v>
      </c>
      <c r="AJ118" s="2">
        <f t="shared" si="119"/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111</v>
      </c>
      <c r="AU118" s="2">
        <v>64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6</v>
      </c>
      <c r="BK118" s="2"/>
      <c r="BL118" s="2"/>
      <c r="BM118" s="2">
        <v>11001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123</v>
      </c>
      <c r="CA118" s="2">
        <v>75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0"/>
        <v>0</v>
      </c>
      <c r="CQ118" s="2">
        <f t="shared" si="121"/>
        <v>0</v>
      </c>
      <c r="CR118" s="2">
        <f t="shared" si="122"/>
        <v>0</v>
      </c>
      <c r="CS118" s="2">
        <f t="shared" si="123"/>
        <v>0</v>
      </c>
      <c r="CT118" s="2">
        <f t="shared" si="124"/>
        <v>0</v>
      </c>
      <c r="CU118" s="2">
        <f t="shared" si="125"/>
        <v>0</v>
      </c>
      <c r="CV118" s="2">
        <f t="shared" si="126"/>
        <v>0</v>
      </c>
      <c r="CW118" s="2">
        <f t="shared" si="127"/>
        <v>0</v>
      </c>
      <c r="CX118" s="2">
        <f t="shared" si="128"/>
        <v>0</v>
      </c>
      <c r="CY118" s="2">
        <f t="shared" si="129"/>
        <v>0</v>
      </c>
      <c r="CZ118" s="2">
        <f t="shared" si="130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1007</v>
      </c>
      <c r="DV118" s="2" t="s">
        <v>45</v>
      </c>
      <c r="DW118" s="2" t="s">
        <v>45</v>
      </c>
      <c r="DX118" s="2">
        <v>1</v>
      </c>
      <c r="DY118" s="2"/>
      <c r="DZ118" s="2"/>
      <c r="EA118" s="2"/>
      <c r="EB118" s="2"/>
      <c r="EC118" s="2"/>
      <c r="ED118" s="2"/>
      <c r="EE118" s="2">
        <v>16510488</v>
      </c>
      <c r="EF118" s="2">
        <v>2</v>
      </c>
      <c r="EG118" s="2" t="s">
        <v>20</v>
      </c>
      <c r="EH118" s="2">
        <v>0</v>
      </c>
      <c r="EI118" s="2" t="s">
        <v>6</v>
      </c>
      <c r="EJ118" s="2">
        <v>1</v>
      </c>
      <c r="EK118" s="2">
        <v>11001</v>
      </c>
      <c r="EL118" s="2" t="s">
        <v>208</v>
      </c>
      <c r="EM118" s="2" t="s">
        <v>209</v>
      </c>
      <c r="EN118" s="2"/>
      <c r="EO118" s="2" t="s">
        <v>6</v>
      </c>
      <c r="EP118" s="2"/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1"/>
        <v>0</v>
      </c>
      <c r="FS118" s="2">
        <v>0</v>
      </c>
      <c r="FT118" s="2" t="s">
        <v>23</v>
      </c>
      <c r="FU118" s="2" t="s">
        <v>24</v>
      </c>
      <c r="FV118" s="2"/>
      <c r="FW118" s="2"/>
      <c r="FX118" s="2">
        <v>110.7</v>
      </c>
      <c r="FY118" s="2">
        <v>63.75</v>
      </c>
      <c r="FZ118" s="2"/>
      <c r="GA118" s="2" t="s">
        <v>6</v>
      </c>
      <c r="GB118" s="2"/>
      <c r="GC118" s="2"/>
      <c r="GD118" s="2">
        <v>0</v>
      </c>
      <c r="GE118" s="2"/>
      <c r="GF118" s="2">
        <v>-1826504905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2"/>
        <v>0</v>
      </c>
      <c r="GM118" s="2">
        <f t="shared" si="133"/>
        <v>0</v>
      </c>
      <c r="GN118" s="2">
        <f t="shared" si="134"/>
        <v>0</v>
      </c>
      <c r="GO118" s="2">
        <f t="shared" si="135"/>
        <v>0</v>
      </c>
      <c r="GP118" s="2">
        <f t="shared" si="136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7"/>
        <v>0</v>
      </c>
      <c r="GW118" s="2">
        <v>1</v>
      </c>
      <c r="GX118" s="2">
        <f t="shared" si="138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263</v>
      </c>
      <c r="E119" t="s">
        <v>221</v>
      </c>
      <c r="F119" t="s">
        <v>222</v>
      </c>
      <c r="G119" t="s">
        <v>223</v>
      </c>
      <c r="H119" t="s">
        <v>45</v>
      </c>
      <c r="I119">
        <f>I117*J119</f>
        <v>2.5969199999999999</v>
      </c>
      <c r="J119">
        <v>2.04</v>
      </c>
      <c r="O119">
        <f t="shared" si="106"/>
        <v>0</v>
      </c>
      <c r="P119">
        <f t="shared" si="107"/>
        <v>0</v>
      </c>
      <c r="Q119">
        <f t="shared" si="108"/>
        <v>0</v>
      </c>
      <c r="R119">
        <f t="shared" si="109"/>
        <v>0</v>
      </c>
      <c r="S119">
        <f t="shared" si="110"/>
        <v>0</v>
      </c>
      <c r="T119">
        <f t="shared" si="111"/>
        <v>0</v>
      </c>
      <c r="U119">
        <f t="shared" si="112"/>
        <v>0</v>
      </c>
      <c r="V119">
        <f t="shared" si="113"/>
        <v>0</v>
      </c>
      <c r="W119">
        <f t="shared" si="114"/>
        <v>0</v>
      </c>
      <c r="X119">
        <f t="shared" si="115"/>
        <v>0</v>
      </c>
      <c r="Y119">
        <f t="shared" si="116"/>
        <v>0</v>
      </c>
      <c r="AA119">
        <v>16666349</v>
      </c>
      <c r="AB119">
        <f t="shared" si="117"/>
        <v>0</v>
      </c>
      <c r="AC119">
        <f t="shared" si="144"/>
        <v>0</v>
      </c>
      <c r="AD119">
        <f>ROUND((((ET119)-(EU119))+AE119),6)</f>
        <v>0</v>
      </c>
      <c r="AE119">
        <f t="shared" si="147"/>
        <v>0</v>
      </c>
      <c r="AF119">
        <f t="shared" si="147"/>
        <v>0</v>
      </c>
      <c r="AG119">
        <f t="shared" si="118"/>
        <v>0</v>
      </c>
      <c r="AH119">
        <f t="shared" si="148"/>
        <v>0</v>
      </c>
      <c r="AI119">
        <f t="shared" si="148"/>
        <v>0</v>
      </c>
      <c r="AJ119">
        <f t="shared" si="119"/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111</v>
      </c>
      <c r="AU119">
        <v>64</v>
      </c>
      <c r="AV119">
        <v>1</v>
      </c>
      <c r="AW119">
        <v>1</v>
      </c>
      <c r="AZ119">
        <v>6.66</v>
      </c>
      <c r="BA119">
        <v>1</v>
      </c>
      <c r="BB119">
        <v>1</v>
      </c>
      <c r="BC119">
        <v>6.66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6</v>
      </c>
      <c r="BM119">
        <v>11001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123</v>
      </c>
      <c r="CA119">
        <v>75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0"/>
        <v>0</v>
      </c>
      <c r="CQ119">
        <f t="shared" si="121"/>
        <v>0</v>
      </c>
      <c r="CR119">
        <f t="shared" si="122"/>
        <v>0</v>
      </c>
      <c r="CS119">
        <f t="shared" si="123"/>
        <v>0</v>
      </c>
      <c r="CT119">
        <f t="shared" si="124"/>
        <v>0</v>
      </c>
      <c r="CU119">
        <f t="shared" si="125"/>
        <v>0</v>
      </c>
      <c r="CV119">
        <f t="shared" si="126"/>
        <v>0</v>
      </c>
      <c r="CW119">
        <f t="shared" si="127"/>
        <v>0</v>
      </c>
      <c r="CX119">
        <f t="shared" si="128"/>
        <v>0</v>
      </c>
      <c r="CY119">
        <f t="shared" si="129"/>
        <v>0</v>
      </c>
      <c r="CZ119">
        <f t="shared" si="130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1007</v>
      </c>
      <c r="DV119" t="s">
        <v>45</v>
      </c>
      <c r="DW119" t="s">
        <v>45</v>
      </c>
      <c r="DX119">
        <v>1</v>
      </c>
      <c r="EE119">
        <v>16510488</v>
      </c>
      <c r="EF119">
        <v>2</v>
      </c>
      <c r="EG119" t="s">
        <v>20</v>
      </c>
      <c r="EH119">
        <v>0</v>
      </c>
      <c r="EI119" t="s">
        <v>6</v>
      </c>
      <c r="EJ119">
        <v>1</v>
      </c>
      <c r="EK119">
        <v>11001</v>
      </c>
      <c r="EL119" t="s">
        <v>208</v>
      </c>
      <c r="EM119" t="s">
        <v>209</v>
      </c>
      <c r="EO119" t="s">
        <v>6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1"/>
        <v>0</v>
      </c>
      <c r="FS119">
        <v>0</v>
      </c>
      <c r="FT119" t="s">
        <v>23</v>
      </c>
      <c r="FU119" t="s">
        <v>24</v>
      </c>
      <c r="FX119">
        <v>110.7</v>
      </c>
      <c r="FY119">
        <v>63.75</v>
      </c>
      <c r="GA119" t="s">
        <v>6</v>
      </c>
      <c r="GD119">
        <v>0</v>
      </c>
      <c r="GF119">
        <v>-1826504905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2"/>
        <v>0</v>
      </c>
      <c r="GM119">
        <f t="shared" si="133"/>
        <v>0</v>
      </c>
      <c r="GN119">
        <f t="shared" si="134"/>
        <v>0</v>
      </c>
      <c r="GO119">
        <f t="shared" si="135"/>
        <v>0</v>
      </c>
      <c r="GP119">
        <f t="shared" si="136"/>
        <v>0</v>
      </c>
      <c r="GR119">
        <v>0</v>
      </c>
      <c r="GS119">
        <v>3</v>
      </c>
      <c r="GT119">
        <v>0</v>
      </c>
      <c r="GU119" t="s">
        <v>6</v>
      </c>
      <c r="GV119">
        <f t="shared" si="137"/>
        <v>0</v>
      </c>
      <c r="GW119">
        <v>1</v>
      </c>
      <c r="GX119">
        <f t="shared" si="138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257</v>
      </c>
      <c r="D120" s="2"/>
      <c r="E120" s="2" t="s">
        <v>224</v>
      </c>
      <c r="F120" s="2" t="s">
        <v>225</v>
      </c>
      <c r="G120" s="2" t="s">
        <v>226</v>
      </c>
      <c r="H120" s="2" t="s">
        <v>45</v>
      </c>
      <c r="I120" s="2">
        <f>I116*J120</f>
        <v>2.5969199999999999</v>
      </c>
      <c r="J120" s="2">
        <v>2.04</v>
      </c>
      <c r="K120" s="2"/>
      <c r="L120" s="2"/>
      <c r="M120" s="2"/>
      <c r="N120" s="2"/>
      <c r="O120" s="2">
        <f t="shared" si="106"/>
        <v>1506.21</v>
      </c>
      <c r="P120" s="2">
        <f t="shared" si="107"/>
        <v>1506.21</v>
      </c>
      <c r="Q120" s="2">
        <f t="shared" si="108"/>
        <v>0</v>
      </c>
      <c r="R120" s="2">
        <f t="shared" si="109"/>
        <v>0</v>
      </c>
      <c r="S120" s="2">
        <f t="shared" si="110"/>
        <v>0</v>
      </c>
      <c r="T120" s="2">
        <f t="shared" si="111"/>
        <v>0</v>
      </c>
      <c r="U120" s="2">
        <f t="shared" si="112"/>
        <v>0</v>
      </c>
      <c r="V120" s="2">
        <f t="shared" si="113"/>
        <v>0</v>
      </c>
      <c r="W120" s="2">
        <f t="shared" si="114"/>
        <v>0</v>
      </c>
      <c r="X120" s="2">
        <f t="shared" si="115"/>
        <v>0</v>
      </c>
      <c r="Y120" s="2">
        <f t="shared" si="116"/>
        <v>0</v>
      </c>
      <c r="Z120" s="2"/>
      <c r="AA120" s="2">
        <v>16666348</v>
      </c>
      <c r="AB120" s="2">
        <f t="shared" si="117"/>
        <v>580</v>
      </c>
      <c r="AC120" s="2">
        <f t="shared" si="144"/>
        <v>580</v>
      </c>
      <c r="AD120" s="2">
        <f>ROUND((((ET120)-(EU120))+AE120),6)</f>
        <v>0</v>
      </c>
      <c r="AE120" s="2">
        <f t="shared" si="147"/>
        <v>0</v>
      </c>
      <c r="AF120" s="2">
        <f t="shared" si="147"/>
        <v>0</v>
      </c>
      <c r="AG120" s="2">
        <f t="shared" si="118"/>
        <v>0</v>
      </c>
      <c r="AH120" s="2">
        <f t="shared" si="148"/>
        <v>0</v>
      </c>
      <c r="AI120" s="2">
        <f t="shared" si="148"/>
        <v>0</v>
      </c>
      <c r="AJ120" s="2">
        <f t="shared" si="119"/>
        <v>0</v>
      </c>
      <c r="AK120" s="2">
        <v>580</v>
      </c>
      <c r="AL120" s="2">
        <v>580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111</v>
      </c>
      <c r="AU120" s="2">
        <v>64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3</v>
      </c>
      <c r="BI120" s="2">
        <v>1</v>
      </c>
      <c r="BJ120" s="2" t="s">
        <v>227</v>
      </c>
      <c r="BK120" s="2"/>
      <c r="BL120" s="2"/>
      <c r="BM120" s="2">
        <v>11001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123</v>
      </c>
      <c r="CA120" s="2">
        <v>75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120"/>
        <v>1506.21</v>
      </c>
      <c r="CQ120" s="2">
        <f t="shared" si="121"/>
        <v>580</v>
      </c>
      <c r="CR120" s="2">
        <f t="shared" si="122"/>
        <v>0</v>
      </c>
      <c r="CS120" s="2">
        <f t="shared" si="123"/>
        <v>0</v>
      </c>
      <c r="CT120" s="2">
        <f t="shared" si="124"/>
        <v>0</v>
      </c>
      <c r="CU120" s="2">
        <f t="shared" si="125"/>
        <v>0</v>
      </c>
      <c r="CV120" s="2">
        <f t="shared" si="126"/>
        <v>0</v>
      </c>
      <c r="CW120" s="2">
        <f t="shared" si="127"/>
        <v>0</v>
      </c>
      <c r="CX120" s="2">
        <f t="shared" si="128"/>
        <v>0</v>
      </c>
      <c r="CY120" s="2">
        <f t="shared" si="129"/>
        <v>0</v>
      </c>
      <c r="CZ120" s="2">
        <f t="shared" si="130"/>
        <v>0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1007</v>
      </c>
      <c r="DV120" s="2" t="s">
        <v>45</v>
      </c>
      <c r="DW120" s="2" t="s">
        <v>45</v>
      </c>
      <c r="DX120" s="2">
        <v>1</v>
      </c>
      <c r="DY120" s="2"/>
      <c r="DZ120" s="2"/>
      <c r="EA120" s="2"/>
      <c r="EB120" s="2"/>
      <c r="EC120" s="2"/>
      <c r="ED120" s="2"/>
      <c r="EE120" s="2">
        <v>16510488</v>
      </c>
      <c r="EF120" s="2">
        <v>2</v>
      </c>
      <c r="EG120" s="2" t="s">
        <v>20</v>
      </c>
      <c r="EH120" s="2">
        <v>0</v>
      </c>
      <c r="EI120" s="2" t="s">
        <v>6</v>
      </c>
      <c r="EJ120" s="2">
        <v>1</v>
      </c>
      <c r="EK120" s="2">
        <v>11001</v>
      </c>
      <c r="EL120" s="2" t="s">
        <v>208</v>
      </c>
      <c r="EM120" s="2" t="s">
        <v>209</v>
      </c>
      <c r="EN120" s="2"/>
      <c r="EO120" s="2" t="s">
        <v>6</v>
      </c>
      <c r="EP120" s="2"/>
      <c r="EQ120" s="2">
        <v>0</v>
      </c>
      <c r="ER120" s="2">
        <v>580</v>
      </c>
      <c r="ES120" s="2">
        <v>580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1"/>
        <v>0</v>
      </c>
      <c r="FS120" s="2">
        <v>0</v>
      </c>
      <c r="FT120" s="2" t="s">
        <v>23</v>
      </c>
      <c r="FU120" s="2" t="s">
        <v>24</v>
      </c>
      <c r="FV120" s="2"/>
      <c r="FW120" s="2"/>
      <c r="FX120" s="2">
        <v>110.7</v>
      </c>
      <c r="FY120" s="2">
        <v>63.75</v>
      </c>
      <c r="FZ120" s="2"/>
      <c r="GA120" s="2" t="s">
        <v>6</v>
      </c>
      <c r="GB120" s="2"/>
      <c r="GC120" s="2"/>
      <c r="GD120" s="2">
        <v>0</v>
      </c>
      <c r="GE120" s="2"/>
      <c r="GF120" s="2">
        <v>-922953598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2"/>
        <v>0</v>
      </c>
      <c r="GM120" s="2">
        <f t="shared" si="133"/>
        <v>1506.21</v>
      </c>
      <c r="GN120" s="2">
        <f t="shared" si="134"/>
        <v>1506.21</v>
      </c>
      <c r="GO120" s="2">
        <f t="shared" si="135"/>
        <v>0</v>
      </c>
      <c r="GP120" s="2">
        <f t="shared" si="136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7"/>
        <v>0</v>
      </c>
      <c r="GW120" s="2">
        <v>1</v>
      </c>
      <c r="GX120" s="2">
        <f t="shared" si="138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264</v>
      </c>
      <c r="E121" t="s">
        <v>224</v>
      </c>
      <c r="F121" t="s">
        <v>225</v>
      </c>
      <c r="G121" t="s">
        <v>226</v>
      </c>
      <c r="H121" t="s">
        <v>45</v>
      </c>
      <c r="I121">
        <f>I117*J121</f>
        <v>2.5969199999999999</v>
      </c>
      <c r="J121">
        <v>2.04</v>
      </c>
      <c r="O121">
        <f t="shared" si="106"/>
        <v>10031.379999999999</v>
      </c>
      <c r="P121">
        <f t="shared" si="107"/>
        <v>10031.379999999999</v>
      </c>
      <c r="Q121">
        <f t="shared" si="108"/>
        <v>0</v>
      </c>
      <c r="R121">
        <f t="shared" si="109"/>
        <v>0</v>
      </c>
      <c r="S121">
        <f t="shared" si="110"/>
        <v>0</v>
      </c>
      <c r="T121">
        <f t="shared" si="111"/>
        <v>0</v>
      </c>
      <c r="U121">
        <f t="shared" si="112"/>
        <v>0</v>
      </c>
      <c r="V121">
        <f t="shared" si="113"/>
        <v>0</v>
      </c>
      <c r="W121">
        <f t="shared" si="114"/>
        <v>0</v>
      </c>
      <c r="X121">
        <f t="shared" si="115"/>
        <v>0</v>
      </c>
      <c r="Y121">
        <f t="shared" si="116"/>
        <v>0</v>
      </c>
      <c r="AA121">
        <v>16666349</v>
      </c>
      <c r="AB121">
        <f t="shared" si="117"/>
        <v>580</v>
      </c>
      <c r="AC121">
        <f t="shared" si="144"/>
        <v>580</v>
      </c>
      <c r="AD121">
        <f>ROUND((((ET121)-(EU121))+AE121),6)</f>
        <v>0</v>
      </c>
      <c r="AE121">
        <f t="shared" si="147"/>
        <v>0</v>
      </c>
      <c r="AF121">
        <f t="shared" si="147"/>
        <v>0</v>
      </c>
      <c r="AG121">
        <f t="shared" si="118"/>
        <v>0</v>
      </c>
      <c r="AH121">
        <f t="shared" si="148"/>
        <v>0</v>
      </c>
      <c r="AI121">
        <f t="shared" si="148"/>
        <v>0</v>
      </c>
      <c r="AJ121">
        <f t="shared" si="119"/>
        <v>0</v>
      </c>
      <c r="AK121">
        <v>580</v>
      </c>
      <c r="AL121">
        <v>580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111</v>
      </c>
      <c r="AU121">
        <v>64</v>
      </c>
      <c r="AV121">
        <v>1</v>
      </c>
      <c r="AW121">
        <v>1</v>
      </c>
      <c r="AZ121">
        <v>6.66</v>
      </c>
      <c r="BA121">
        <v>1</v>
      </c>
      <c r="BB121">
        <v>1</v>
      </c>
      <c r="BC121">
        <v>6.66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227</v>
      </c>
      <c r="BM121">
        <v>11001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123</v>
      </c>
      <c r="CA121">
        <v>75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20"/>
        <v>10031.379999999999</v>
      </c>
      <c r="CQ121">
        <f t="shared" si="121"/>
        <v>3862.8</v>
      </c>
      <c r="CR121">
        <f t="shared" si="122"/>
        <v>0</v>
      </c>
      <c r="CS121">
        <f t="shared" si="123"/>
        <v>0</v>
      </c>
      <c r="CT121">
        <f t="shared" si="124"/>
        <v>0</v>
      </c>
      <c r="CU121">
        <f t="shared" si="125"/>
        <v>0</v>
      </c>
      <c r="CV121">
        <f t="shared" si="126"/>
        <v>0</v>
      </c>
      <c r="CW121">
        <f t="shared" si="127"/>
        <v>0</v>
      </c>
      <c r="CX121">
        <f t="shared" si="128"/>
        <v>0</v>
      </c>
      <c r="CY121">
        <f t="shared" si="129"/>
        <v>0</v>
      </c>
      <c r="CZ121">
        <f t="shared" si="130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45</v>
      </c>
      <c r="DW121" t="s">
        <v>45</v>
      </c>
      <c r="DX121">
        <v>1</v>
      </c>
      <c r="EE121">
        <v>16510488</v>
      </c>
      <c r="EF121">
        <v>2</v>
      </c>
      <c r="EG121" t="s">
        <v>20</v>
      </c>
      <c r="EH121">
        <v>0</v>
      </c>
      <c r="EI121" t="s">
        <v>6</v>
      </c>
      <c r="EJ121">
        <v>1</v>
      </c>
      <c r="EK121">
        <v>11001</v>
      </c>
      <c r="EL121" t="s">
        <v>208</v>
      </c>
      <c r="EM121" t="s">
        <v>209</v>
      </c>
      <c r="EO121" t="s">
        <v>6</v>
      </c>
      <c r="EQ121">
        <v>0</v>
      </c>
      <c r="ER121">
        <v>580</v>
      </c>
      <c r="ES121">
        <v>580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1"/>
        <v>0</v>
      </c>
      <c r="FS121">
        <v>0</v>
      </c>
      <c r="FT121" t="s">
        <v>23</v>
      </c>
      <c r="FU121" t="s">
        <v>24</v>
      </c>
      <c r="FX121">
        <v>110.7</v>
      </c>
      <c r="FY121">
        <v>63.75</v>
      </c>
      <c r="GA121" t="s">
        <v>6</v>
      </c>
      <c r="GD121">
        <v>0</v>
      </c>
      <c r="GF121">
        <v>-922953598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2"/>
        <v>0</v>
      </c>
      <c r="GM121">
        <f t="shared" si="133"/>
        <v>10031.379999999999</v>
      </c>
      <c r="GN121">
        <f t="shared" si="134"/>
        <v>10031.379999999999</v>
      </c>
      <c r="GO121">
        <f t="shared" si="135"/>
        <v>0</v>
      </c>
      <c r="GP121">
        <f t="shared" si="136"/>
        <v>0</v>
      </c>
      <c r="GR121">
        <v>0</v>
      </c>
      <c r="GS121">
        <v>3</v>
      </c>
      <c r="GT121">
        <v>0</v>
      </c>
      <c r="GU121" t="s">
        <v>6</v>
      </c>
      <c r="GV121">
        <f t="shared" si="137"/>
        <v>0</v>
      </c>
      <c r="GW121">
        <v>1</v>
      </c>
      <c r="GX121">
        <f t="shared" si="138"/>
        <v>0</v>
      </c>
      <c r="HA121">
        <v>0</v>
      </c>
      <c r="HB121"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ROW(SmtRes!A270)</f>
        <v>270</v>
      </c>
      <c r="D122" s="2">
        <f>ROW(EtalonRes!A263)</f>
        <v>263</v>
      </c>
      <c r="E122" s="2" t="s">
        <v>228</v>
      </c>
      <c r="F122" s="2" t="s">
        <v>229</v>
      </c>
      <c r="G122" s="2" t="s">
        <v>230</v>
      </c>
      <c r="H122" s="2" t="s">
        <v>18</v>
      </c>
      <c r="I122" s="2">
        <f>ROUND(127.3/100,9)</f>
        <v>1.2729999999999999</v>
      </c>
      <c r="J122" s="2">
        <v>0</v>
      </c>
      <c r="K122" s="2"/>
      <c r="L122" s="2"/>
      <c r="M122" s="2"/>
      <c r="N122" s="2"/>
      <c r="O122" s="2">
        <f t="shared" si="106"/>
        <v>363.1</v>
      </c>
      <c r="P122" s="2">
        <f t="shared" si="107"/>
        <v>0</v>
      </c>
      <c r="Q122" s="2">
        <f t="shared" si="108"/>
        <v>245.69</v>
      </c>
      <c r="R122" s="2">
        <f t="shared" si="109"/>
        <v>90.38</v>
      </c>
      <c r="S122" s="2">
        <f t="shared" si="110"/>
        <v>117.41</v>
      </c>
      <c r="T122" s="2">
        <f t="shared" si="111"/>
        <v>0</v>
      </c>
      <c r="U122" s="2">
        <f t="shared" si="112"/>
        <v>14.639499999999998</v>
      </c>
      <c r="V122" s="2">
        <f t="shared" si="113"/>
        <v>6.6832499999999992</v>
      </c>
      <c r="W122" s="2">
        <f t="shared" si="114"/>
        <v>0</v>
      </c>
      <c r="X122" s="2">
        <f t="shared" si="115"/>
        <v>230.65</v>
      </c>
      <c r="Y122" s="2">
        <f t="shared" si="116"/>
        <v>132.99</v>
      </c>
      <c r="Z122" s="2"/>
      <c r="AA122" s="2">
        <v>16666348</v>
      </c>
      <c r="AB122" s="2">
        <f t="shared" si="117"/>
        <v>285.23</v>
      </c>
      <c r="AC122" s="2">
        <f>ROUND(((ES122*20)),6)</f>
        <v>0</v>
      </c>
      <c r="AD122" s="2">
        <f>ROUND((((((ET122*20)*1.25))-(((EU122*20)*1.25)))+AE122),6)</f>
        <v>193</v>
      </c>
      <c r="AE122" s="2">
        <f>ROUND((((EU122*20)*1.25)),6)</f>
        <v>71</v>
      </c>
      <c r="AF122" s="2">
        <f>ROUND((((EV122*20)*1.15)),6)</f>
        <v>92.23</v>
      </c>
      <c r="AG122" s="2">
        <f t="shared" si="118"/>
        <v>0</v>
      </c>
      <c r="AH122" s="2">
        <f>(((EW122*20)*1.15))</f>
        <v>11.5</v>
      </c>
      <c r="AI122" s="2">
        <f>(((EX122*20)*1.25))</f>
        <v>5.25</v>
      </c>
      <c r="AJ122" s="2">
        <f t="shared" si="119"/>
        <v>0</v>
      </c>
      <c r="AK122" s="2">
        <v>11.73</v>
      </c>
      <c r="AL122" s="2">
        <v>0</v>
      </c>
      <c r="AM122" s="2">
        <v>7.72</v>
      </c>
      <c r="AN122" s="2">
        <v>2.84</v>
      </c>
      <c r="AO122" s="2">
        <v>4.01</v>
      </c>
      <c r="AP122" s="2">
        <v>0</v>
      </c>
      <c r="AQ122" s="2">
        <v>0.5</v>
      </c>
      <c r="AR122" s="2">
        <v>0.21</v>
      </c>
      <c r="AS122" s="2">
        <v>0</v>
      </c>
      <c r="AT122" s="2">
        <v>111</v>
      </c>
      <c r="AU122" s="2">
        <v>64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231</v>
      </c>
      <c r="BK122" s="2"/>
      <c r="BL122" s="2"/>
      <c r="BM122" s="2">
        <v>11001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123</v>
      </c>
      <c r="CA122" s="2">
        <v>75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1157</v>
      </c>
      <c r="CO122" s="2">
        <v>0</v>
      </c>
      <c r="CP122" s="2">
        <f t="shared" si="120"/>
        <v>363.1</v>
      </c>
      <c r="CQ122" s="2">
        <f t="shared" si="121"/>
        <v>0</v>
      </c>
      <c r="CR122" s="2">
        <f t="shared" si="122"/>
        <v>193</v>
      </c>
      <c r="CS122" s="2">
        <f t="shared" si="123"/>
        <v>71</v>
      </c>
      <c r="CT122" s="2">
        <f t="shared" si="124"/>
        <v>92.23</v>
      </c>
      <c r="CU122" s="2">
        <f t="shared" si="125"/>
        <v>0</v>
      </c>
      <c r="CV122" s="2">
        <f t="shared" si="126"/>
        <v>11.5</v>
      </c>
      <c r="CW122" s="2">
        <f t="shared" si="127"/>
        <v>5.25</v>
      </c>
      <c r="CX122" s="2">
        <f t="shared" si="128"/>
        <v>0</v>
      </c>
      <c r="CY122" s="2">
        <f t="shared" si="129"/>
        <v>230.64689999999999</v>
      </c>
      <c r="CZ122" s="2">
        <f t="shared" si="130"/>
        <v>132.98560000000001</v>
      </c>
      <c r="DA122" s="2"/>
      <c r="DB122" s="2"/>
      <c r="DC122" s="2" t="s">
        <v>6</v>
      </c>
      <c r="DD122" s="2" t="s">
        <v>232</v>
      </c>
      <c r="DE122" s="2" t="s">
        <v>233</v>
      </c>
      <c r="DF122" s="2" t="s">
        <v>233</v>
      </c>
      <c r="DG122" s="2" t="s">
        <v>234</v>
      </c>
      <c r="DH122" s="2" t="s">
        <v>6</v>
      </c>
      <c r="DI122" s="2" t="s">
        <v>234</v>
      </c>
      <c r="DJ122" s="2" t="s">
        <v>233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18</v>
      </c>
      <c r="DW122" s="2" t="s">
        <v>18</v>
      </c>
      <c r="DX122" s="2">
        <v>100</v>
      </c>
      <c r="DY122" s="2"/>
      <c r="DZ122" s="2"/>
      <c r="EA122" s="2"/>
      <c r="EB122" s="2"/>
      <c r="EC122" s="2"/>
      <c r="ED122" s="2"/>
      <c r="EE122" s="2">
        <v>16510488</v>
      </c>
      <c r="EF122" s="2">
        <v>2</v>
      </c>
      <c r="EG122" s="2" t="s">
        <v>20</v>
      </c>
      <c r="EH122" s="2">
        <v>0</v>
      </c>
      <c r="EI122" s="2" t="s">
        <v>6</v>
      </c>
      <c r="EJ122" s="2">
        <v>1</v>
      </c>
      <c r="EK122" s="2">
        <v>11001</v>
      </c>
      <c r="EL122" s="2" t="s">
        <v>208</v>
      </c>
      <c r="EM122" s="2" t="s">
        <v>209</v>
      </c>
      <c r="EN122" s="2"/>
      <c r="EO122" s="2" t="s">
        <v>59</v>
      </c>
      <c r="EP122" s="2"/>
      <c r="EQ122" s="2">
        <v>0</v>
      </c>
      <c r="ER122" s="2">
        <v>11.73</v>
      </c>
      <c r="ES122" s="2">
        <v>0</v>
      </c>
      <c r="ET122" s="2">
        <v>7.72</v>
      </c>
      <c r="EU122" s="2">
        <v>2.84</v>
      </c>
      <c r="EV122" s="2">
        <v>4.01</v>
      </c>
      <c r="EW122" s="2">
        <v>0.5</v>
      </c>
      <c r="EX122" s="2">
        <v>0.21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1"/>
        <v>0</v>
      </c>
      <c r="FS122" s="2">
        <v>0</v>
      </c>
      <c r="FT122" s="2" t="s">
        <v>23</v>
      </c>
      <c r="FU122" s="2" t="s">
        <v>24</v>
      </c>
      <c r="FV122" s="2"/>
      <c r="FW122" s="2"/>
      <c r="FX122" s="2">
        <v>110.7</v>
      </c>
      <c r="FY122" s="2">
        <v>63.75</v>
      </c>
      <c r="FZ122" s="2"/>
      <c r="GA122" s="2" t="s">
        <v>6</v>
      </c>
      <c r="GB122" s="2"/>
      <c r="GC122" s="2"/>
      <c r="GD122" s="2">
        <v>0</v>
      </c>
      <c r="GE122" s="2"/>
      <c r="GF122" s="2">
        <v>1317195303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2"/>
        <v>0</v>
      </c>
      <c r="GM122" s="2">
        <f t="shared" si="133"/>
        <v>726.74</v>
      </c>
      <c r="GN122" s="2">
        <f t="shared" si="134"/>
        <v>726.74</v>
      </c>
      <c r="GO122" s="2">
        <f t="shared" si="135"/>
        <v>0</v>
      </c>
      <c r="GP122" s="2">
        <f t="shared" si="136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37"/>
        <v>0</v>
      </c>
      <c r="GW122" s="2">
        <v>1</v>
      </c>
      <c r="GX122" s="2">
        <f t="shared" si="138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ROW(SmtRes!A276)</f>
        <v>276</v>
      </c>
      <c r="D123">
        <f>ROW(EtalonRes!A268)</f>
        <v>268</v>
      </c>
      <c r="E123" t="s">
        <v>228</v>
      </c>
      <c r="F123" t="s">
        <v>229</v>
      </c>
      <c r="G123" t="s">
        <v>230</v>
      </c>
      <c r="H123" t="s">
        <v>18</v>
      </c>
      <c r="I123">
        <f>ROUND(127.3/100,9)</f>
        <v>1.2729999999999999</v>
      </c>
      <c r="J123">
        <v>0</v>
      </c>
      <c r="O123">
        <f t="shared" si="106"/>
        <v>2418.23</v>
      </c>
      <c r="P123">
        <f t="shared" si="107"/>
        <v>0</v>
      </c>
      <c r="Q123">
        <f t="shared" si="108"/>
        <v>1636.29</v>
      </c>
      <c r="R123">
        <f t="shared" si="109"/>
        <v>601.95000000000005</v>
      </c>
      <c r="S123">
        <f t="shared" si="110"/>
        <v>781.94</v>
      </c>
      <c r="T123">
        <f t="shared" si="111"/>
        <v>0</v>
      </c>
      <c r="U123">
        <f t="shared" si="112"/>
        <v>14.639499999999998</v>
      </c>
      <c r="V123">
        <f t="shared" si="113"/>
        <v>6.6832499999999992</v>
      </c>
      <c r="W123">
        <f t="shared" si="114"/>
        <v>0</v>
      </c>
      <c r="X123">
        <f t="shared" si="115"/>
        <v>1536.12</v>
      </c>
      <c r="Y123">
        <f t="shared" si="116"/>
        <v>885.69</v>
      </c>
      <c r="AA123">
        <v>16666349</v>
      </c>
      <c r="AB123">
        <f t="shared" si="117"/>
        <v>285.23</v>
      </c>
      <c r="AC123">
        <f>ROUND(((ES123*20)),6)</f>
        <v>0</v>
      </c>
      <c r="AD123">
        <f>ROUND((((((ET123*20)*1.25))-(((EU123*20)*1.25)))+AE123),6)</f>
        <v>193</v>
      </c>
      <c r="AE123">
        <f>ROUND((((EU123*20)*1.25)),6)</f>
        <v>71</v>
      </c>
      <c r="AF123">
        <f>ROUND((((EV123*20)*1.15)),6)</f>
        <v>92.23</v>
      </c>
      <c r="AG123">
        <f t="shared" si="118"/>
        <v>0</v>
      </c>
      <c r="AH123">
        <f>(((EW123*20)*1.15))</f>
        <v>11.5</v>
      </c>
      <c r="AI123">
        <f>(((EX123*20)*1.25))</f>
        <v>5.25</v>
      </c>
      <c r="AJ123">
        <f t="shared" si="119"/>
        <v>0</v>
      </c>
      <c r="AK123">
        <v>11.73</v>
      </c>
      <c r="AL123">
        <v>0</v>
      </c>
      <c r="AM123">
        <v>7.72</v>
      </c>
      <c r="AN123">
        <v>2.84</v>
      </c>
      <c r="AO123">
        <v>4.01</v>
      </c>
      <c r="AP123">
        <v>0</v>
      </c>
      <c r="AQ123">
        <v>0.5</v>
      </c>
      <c r="AR123">
        <v>0.21</v>
      </c>
      <c r="AS123">
        <v>0</v>
      </c>
      <c r="AT123">
        <v>111</v>
      </c>
      <c r="AU123">
        <v>64</v>
      </c>
      <c r="AV123">
        <v>1</v>
      </c>
      <c r="AW123">
        <v>1</v>
      </c>
      <c r="AZ123">
        <v>6.66</v>
      </c>
      <c r="BA123">
        <v>6.66</v>
      </c>
      <c r="BB123">
        <v>6.66</v>
      </c>
      <c r="BC123">
        <v>6.66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231</v>
      </c>
      <c r="BM123">
        <v>11001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6.66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123</v>
      </c>
      <c r="CA123">
        <v>75</v>
      </c>
      <c r="CF123">
        <v>0</v>
      </c>
      <c r="CG123">
        <v>0</v>
      </c>
      <c r="CM123">
        <v>0</v>
      </c>
      <c r="CN123" t="s">
        <v>1157</v>
      </c>
      <c r="CO123">
        <v>0</v>
      </c>
      <c r="CP123">
        <f t="shared" si="120"/>
        <v>2418.23</v>
      </c>
      <c r="CQ123">
        <f t="shared" si="121"/>
        <v>0</v>
      </c>
      <c r="CR123">
        <f t="shared" si="122"/>
        <v>1285.3800000000001</v>
      </c>
      <c r="CS123">
        <f t="shared" si="123"/>
        <v>472.86</v>
      </c>
      <c r="CT123">
        <f t="shared" si="124"/>
        <v>614.2518</v>
      </c>
      <c r="CU123">
        <f t="shared" si="125"/>
        <v>0</v>
      </c>
      <c r="CV123">
        <f t="shared" si="126"/>
        <v>11.5</v>
      </c>
      <c r="CW123">
        <f t="shared" si="127"/>
        <v>5.25</v>
      </c>
      <c r="CX123">
        <f t="shared" si="128"/>
        <v>0</v>
      </c>
      <c r="CY123">
        <f t="shared" si="129"/>
        <v>1536.1179000000002</v>
      </c>
      <c r="CZ123">
        <f t="shared" si="130"/>
        <v>885.68960000000004</v>
      </c>
      <c r="DC123" t="s">
        <v>6</v>
      </c>
      <c r="DD123" t="s">
        <v>232</v>
      </c>
      <c r="DE123" t="s">
        <v>233</v>
      </c>
      <c r="DF123" t="s">
        <v>233</v>
      </c>
      <c r="DG123" t="s">
        <v>234</v>
      </c>
      <c r="DH123" t="s">
        <v>6</v>
      </c>
      <c r="DI123" t="s">
        <v>234</v>
      </c>
      <c r="DJ123" t="s">
        <v>233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18</v>
      </c>
      <c r="DW123" t="s">
        <v>18</v>
      </c>
      <c r="DX123">
        <v>100</v>
      </c>
      <c r="EE123">
        <v>16510488</v>
      </c>
      <c r="EF123">
        <v>2</v>
      </c>
      <c r="EG123" t="s">
        <v>20</v>
      </c>
      <c r="EH123">
        <v>0</v>
      </c>
      <c r="EI123" t="s">
        <v>6</v>
      </c>
      <c r="EJ123">
        <v>1</v>
      </c>
      <c r="EK123">
        <v>11001</v>
      </c>
      <c r="EL123" t="s">
        <v>208</v>
      </c>
      <c r="EM123" t="s">
        <v>209</v>
      </c>
      <c r="EO123" t="s">
        <v>59</v>
      </c>
      <c r="EQ123">
        <v>0</v>
      </c>
      <c r="ER123">
        <v>11.73</v>
      </c>
      <c r="ES123">
        <v>0</v>
      </c>
      <c r="ET123">
        <v>7.72</v>
      </c>
      <c r="EU123">
        <v>2.84</v>
      </c>
      <c r="EV123">
        <v>4.01</v>
      </c>
      <c r="EW123">
        <v>0.5</v>
      </c>
      <c r="EX123">
        <v>0.21</v>
      </c>
      <c r="EY123">
        <v>0</v>
      </c>
      <c r="FQ123">
        <v>0</v>
      </c>
      <c r="FR123">
        <f t="shared" si="131"/>
        <v>0</v>
      </c>
      <c r="FS123">
        <v>0</v>
      </c>
      <c r="FT123" t="s">
        <v>23</v>
      </c>
      <c r="FU123" t="s">
        <v>24</v>
      </c>
      <c r="FX123">
        <v>110.7</v>
      </c>
      <c r="FY123">
        <v>63.75</v>
      </c>
      <c r="GA123" t="s">
        <v>6</v>
      </c>
      <c r="GD123">
        <v>0</v>
      </c>
      <c r="GF123">
        <v>1317195303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2"/>
        <v>0</v>
      </c>
      <c r="GM123">
        <f t="shared" si="133"/>
        <v>4840.04</v>
      </c>
      <c r="GN123">
        <f t="shared" si="134"/>
        <v>4840.04</v>
      </c>
      <c r="GO123">
        <f t="shared" si="135"/>
        <v>0</v>
      </c>
      <c r="GP123">
        <f t="shared" si="136"/>
        <v>0</v>
      </c>
      <c r="GR123">
        <v>0</v>
      </c>
      <c r="GS123">
        <v>3</v>
      </c>
      <c r="GT123">
        <v>0</v>
      </c>
      <c r="GU123" t="s">
        <v>6</v>
      </c>
      <c r="GV123">
        <f t="shared" si="137"/>
        <v>0</v>
      </c>
      <c r="GW123">
        <v>1</v>
      </c>
      <c r="GX123">
        <f t="shared" si="138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269</v>
      </c>
      <c r="D124" s="2"/>
      <c r="E124" s="2" t="s">
        <v>235</v>
      </c>
      <c r="F124" s="2" t="s">
        <v>222</v>
      </c>
      <c r="G124" s="2" t="s">
        <v>223</v>
      </c>
      <c r="H124" s="2" t="s">
        <v>45</v>
      </c>
      <c r="I124" s="2">
        <f>I122*J124</f>
        <v>12.9846</v>
      </c>
      <c r="J124" s="2">
        <v>10.200000000000001</v>
      </c>
      <c r="K124" s="2"/>
      <c r="L124" s="2"/>
      <c r="M124" s="2"/>
      <c r="N124" s="2"/>
      <c r="O124" s="2">
        <f t="shared" ref="O124:O159" si="149">ROUND(CP124,2)</f>
        <v>0</v>
      </c>
      <c r="P124" s="2">
        <f t="shared" ref="P124:P159" si="150">ROUND(CQ124*I124,2)</f>
        <v>0</v>
      </c>
      <c r="Q124" s="2">
        <f t="shared" ref="Q124:Q159" si="151">ROUND(CR124*I124,2)</f>
        <v>0</v>
      </c>
      <c r="R124" s="2">
        <f t="shared" ref="R124:R159" si="152">ROUND(CS124*I124,2)</f>
        <v>0</v>
      </c>
      <c r="S124" s="2">
        <f t="shared" ref="S124:S159" si="153">ROUND(CT124*I124,2)</f>
        <v>0</v>
      </c>
      <c r="T124" s="2">
        <f t="shared" ref="T124:T159" si="154">ROUND(CU124*I124,2)</f>
        <v>0</v>
      </c>
      <c r="U124" s="2">
        <f t="shared" ref="U124:U159" si="155">CV124*I124</f>
        <v>0</v>
      </c>
      <c r="V124" s="2">
        <f t="shared" ref="V124:V159" si="156">CW124*I124</f>
        <v>0</v>
      </c>
      <c r="W124" s="2">
        <f t="shared" ref="W124:W159" si="157">ROUND(CX124*I124,2)</f>
        <v>0</v>
      </c>
      <c r="X124" s="2">
        <f t="shared" ref="X124:X159" si="158">ROUND(CY124,2)</f>
        <v>0</v>
      </c>
      <c r="Y124" s="2">
        <f t="shared" ref="Y124:Y159" si="159">ROUND(CZ124,2)</f>
        <v>0</v>
      </c>
      <c r="Z124" s="2"/>
      <c r="AA124" s="2">
        <v>16666348</v>
      </c>
      <c r="AB124" s="2">
        <f t="shared" ref="AB124:AB155" si="160">ROUND((AC124+AD124+AF124),6)</f>
        <v>0</v>
      </c>
      <c r="AC124" s="2">
        <f t="shared" ref="AC124:AC133" si="161">ROUND((ES124),6)</f>
        <v>0</v>
      </c>
      <c r="AD124" s="2">
        <f>ROUND((((ET124)-(EU124))+AE124),6)</f>
        <v>0</v>
      </c>
      <c r="AE124" s="2">
        <f t="shared" ref="AE124:AF127" si="162">ROUND((EU124),6)</f>
        <v>0</v>
      </c>
      <c r="AF124" s="2">
        <f t="shared" si="162"/>
        <v>0</v>
      </c>
      <c r="AG124" s="2">
        <f t="shared" ref="AG124:AG159" si="163">ROUND((AP124),6)</f>
        <v>0</v>
      </c>
      <c r="AH124" s="2">
        <f t="shared" ref="AH124:AI127" si="164">(EW124)</f>
        <v>0</v>
      </c>
      <c r="AI124" s="2">
        <f t="shared" si="164"/>
        <v>0</v>
      </c>
      <c r="AJ124" s="2">
        <f t="shared" ref="AJ124:AJ159" si="165">ROUND((AS124),6)</f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111</v>
      </c>
      <c r="AU124" s="2">
        <v>64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6</v>
      </c>
      <c r="BK124" s="2"/>
      <c r="BL124" s="2"/>
      <c r="BM124" s="2">
        <v>11001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123</v>
      </c>
      <c r="CA124" s="2">
        <v>75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ref="CP124:CP159" si="166">(P124+Q124+S124)</f>
        <v>0</v>
      </c>
      <c r="CQ124" s="2">
        <f t="shared" ref="CQ124:CQ159" si="167">AC124*BC124</f>
        <v>0</v>
      </c>
      <c r="CR124" s="2">
        <f t="shared" ref="CR124:CR159" si="168">AD124*BB124</f>
        <v>0</v>
      </c>
      <c r="CS124" s="2">
        <f t="shared" ref="CS124:CS159" si="169">AE124*BS124</f>
        <v>0</v>
      </c>
      <c r="CT124" s="2">
        <f t="shared" ref="CT124:CT159" si="170">AF124*BA124</f>
        <v>0</v>
      </c>
      <c r="CU124" s="2">
        <f t="shared" ref="CU124:CU159" si="171">AG124</f>
        <v>0</v>
      </c>
      <c r="CV124" s="2">
        <f t="shared" ref="CV124:CV159" si="172">AH124</f>
        <v>0</v>
      </c>
      <c r="CW124" s="2">
        <f t="shared" ref="CW124:CW159" si="173">AI124</f>
        <v>0</v>
      </c>
      <c r="CX124" s="2">
        <f t="shared" ref="CX124:CX159" si="174">AJ124</f>
        <v>0</v>
      </c>
      <c r="CY124" s="2">
        <f t="shared" ref="CY124:CY159" si="175">(((S124+R124)*AT124)/100)</f>
        <v>0</v>
      </c>
      <c r="CZ124" s="2">
        <f t="shared" ref="CZ124:CZ159" si="176">(((S124+R124)*AU124)/100)</f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1007</v>
      </c>
      <c r="DV124" s="2" t="s">
        <v>45</v>
      </c>
      <c r="DW124" s="2" t="s">
        <v>45</v>
      </c>
      <c r="DX124" s="2">
        <v>1</v>
      </c>
      <c r="DY124" s="2"/>
      <c r="DZ124" s="2"/>
      <c r="EA124" s="2"/>
      <c r="EB124" s="2"/>
      <c r="EC124" s="2"/>
      <c r="ED124" s="2"/>
      <c r="EE124" s="2">
        <v>16510488</v>
      </c>
      <c r="EF124" s="2">
        <v>2</v>
      </c>
      <c r="EG124" s="2" t="s">
        <v>20</v>
      </c>
      <c r="EH124" s="2">
        <v>0</v>
      </c>
      <c r="EI124" s="2" t="s">
        <v>6</v>
      </c>
      <c r="EJ124" s="2">
        <v>1</v>
      </c>
      <c r="EK124" s="2">
        <v>11001</v>
      </c>
      <c r="EL124" s="2" t="s">
        <v>208</v>
      </c>
      <c r="EM124" s="2" t="s">
        <v>209</v>
      </c>
      <c r="EN124" s="2"/>
      <c r="EO124" s="2" t="s">
        <v>6</v>
      </c>
      <c r="EP124" s="2"/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9" si="177">ROUND(IF(AND(BH124=3,BI124=3),P124,0),2)</f>
        <v>0</v>
      </c>
      <c r="FS124" s="2">
        <v>0</v>
      </c>
      <c r="FT124" s="2" t="s">
        <v>23</v>
      </c>
      <c r="FU124" s="2" t="s">
        <v>24</v>
      </c>
      <c r="FV124" s="2"/>
      <c r="FW124" s="2"/>
      <c r="FX124" s="2">
        <v>110.7</v>
      </c>
      <c r="FY124" s="2">
        <v>63.75</v>
      </c>
      <c r="FZ124" s="2"/>
      <c r="GA124" s="2" t="s">
        <v>6</v>
      </c>
      <c r="GB124" s="2"/>
      <c r="GC124" s="2"/>
      <c r="GD124" s="2">
        <v>0</v>
      </c>
      <c r="GE124" s="2"/>
      <c r="GF124" s="2">
        <v>-1826504905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59" si="178">ROUND(IF(AND(BH124=3,BI124=3,FS124&lt;&gt;0),P124,0),2)</f>
        <v>0</v>
      </c>
      <c r="GM124" s="2">
        <f t="shared" ref="GM124:GM159" si="179">ROUND(O124+X124+Y124+GK124,2)+GX124</f>
        <v>0</v>
      </c>
      <c r="GN124" s="2">
        <f t="shared" ref="GN124:GN159" si="180">IF(OR(BI124=0,BI124=1),ROUND(O124+X124+Y124+GK124,2),0)</f>
        <v>0</v>
      </c>
      <c r="GO124" s="2">
        <f t="shared" ref="GO124:GO159" si="181">IF(BI124=2,ROUND(O124+X124+Y124+GK124,2),0)</f>
        <v>0</v>
      </c>
      <c r="GP124" s="2">
        <f t="shared" ref="GP124:GP159" si="182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ref="GV124:GV159" si="183">ROUND(GT124,6)</f>
        <v>0</v>
      </c>
      <c r="GW124" s="2">
        <v>1</v>
      </c>
      <c r="GX124" s="2">
        <f t="shared" ref="GX124:GX155" si="184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275</v>
      </c>
      <c r="E125" t="s">
        <v>235</v>
      </c>
      <c r="F125" t="s">
        <v>222</v>
      </c>
      <c r="G125" t="s">
        <v>223</v>
      </c>
      <c r="H125" t="s">
        <v>45</v>
      </c>
      <c r="I125">
        <f>I123*J125</f>
        <v>12.9846</v>
      </c>
      <c r="J125">
        <v>10.200000000000001</v>
      </c>
      <c r="O125">
        <f t="shared" si="149"/>
        <v>0</v>
      </c>
      <c r="P125">
        <f t="shared" si="150"/>
        <v>0</v>
      </c>
      <c r="Q125">
        <f t="shared" si="151"/>
        <v>0</v>
      </c>
      <c r="R125">
        <f t="shared" si="152"/>
        <v>0</v>
      </c>
      <c r="S125">
        <f t="shared" si="153"/>
        <v>0</v>
      </c>
      <c r="T125">
        <f t="shared" si="154"/>
        <v>0</v>
      </c>
      <c r="U125">
        <f t="shared" si="155"/>
        <v>0</v>
      </c>
      <c r="V125">
        <f t="shared" si="156"/>
        <v>0</v>
      </c>
      <c r="W125">
        <f t="shared" si="157"/>
        <v>0</v>
      </c>
      <c r="X125">
        <f t="shared" si="158"/>
        <v>0</v>
      </c>
      <c r="Y125">
        <f t="shared" si="159"/>
        <v>0</v>
      </c>
      <c r="AA125">
        <v>16666349</v>
      </c>
      <c r="AB125">
        <f t="shared" si="160"/>
        <v>0</v>
      </c>
      <c r="AC125">
        <f t="shared" si="161"/>
        <v>0</v>
      </c>
      <c r="AD125">
        <f>ROUND((((ET125)-(EU125))+AE125),6)</f>
        <v>0</v>
      </c>
      <c r="AE125">
        <f t="shared" si="162"/>
        <v>0</v>
      </c>
      <c r="AF125">
        <f t="shared" si="162"/>
        <v>0</v>
      </c>
      <c r="AG125">
        <f t="shared" si="163"/>
        <v>0</v>
      </c>
      <c r="AH125">
        <f t="shared" si="164"/>
        <v>0</v>
      </c>
      <c r="AI125">
        <f t="shared" si="164"/>
        <v>0</v>
      </c>
      <c r="AJ125">
        <f t="shared" si="165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111</v>
      </c>
      <c r="AU125">
        <v>64</v>
      </c>
      <c r="AV125">
        <v>1</v>
      </c>
      <c r="AW125">
        <v>1</v>
      </c>
      <c r="AZ125">
        <v>6.66</v>
      </c>
      <c r="BA125">
        <v>1</v>
      </c>
      <c r="BB125">
        <v>1</v>
      </c>
      <c r="BC125">
        <v>6.66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11001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123</v>
      </c>
      <c r="CA125">
        <v>75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6"/>
        <v>0</v>
      </c>
      <c r="CQ125">
        <f t="shared" si="167"/>
        <v>0</v>
      </c>
      <c r="CR125">
        <f t="shared" si="168"/>
        <v>0</v>
      </c>
      <c r="CS125">
        <f t="shared" si="169"/>
        <v>0</v>
      </c>
      <c r="CT125">
        <f t="shared" si="170"/>
        <v>0</v>
      </c>
      <c r="CU125">
        <f t="shared" si="171"/>
        <v>0</v>
      </c>
      <c r="CV125">
        <f t="shared" si="172"/>
        <v>0</v>
      </c>
      <c r="CW125">
        <f t="shared" si="173"/>
        <v>0</v>
      </c>
      <c r="CX125">
        <f t="shared" si="174"/>
        <v>0</v>
      </c>
      <c r="CY125">
        <f t="shared" si="175"/>
        <v>0</v>
      </c>
      <c r="CZ125">
        <f t="shared" si="176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45</v>
      </c>
      <c r="DW125" t="s">
        <v>45</v>
      </c>
      <c r="DX125">
        <v>1</v>
      </c>
      <c r="EE125">
        <v>16510488</v>
      </c>
      <c r="EF125">
        <v>2</v>
      </c>
      <c r="EG125" t="s">
        <v>20</v>
      </c>
      <c r="EH125">
        <v>0</v>
      </c>
      <c r="EI125" t="s">
        <v>6</v>
      </c>
      <c r="EJ125">
        <v>1</v>
      </c>
      <c r="EK125">
        <v>11001</v>
      </c>
      <c r="EL125" t="s">
        <v>208</v>
      </c>
      <c r="EM125" t="s">
        <v>209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7"/>
        <v>0</v>
      </c>
      <c r="FS125">
        <v>0</v>
      </c>
      <c r="FT125" t="s">
        <v>23</v>
      </c>
      <c r="FU125" t="s">
        <v>24</v>
      </c>
      <c r="FX125">
        <v>110.7</v>
      </c>
      <c r="FY125">
        <v>63.75</v>
      </c>
      <c r="GA125" t="s">
        <v>6</v>
      </c>
      <c r="GD125">
        <v>0</v>
      </c>
      <c r="GF125">
        <v>-1826504905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8"/>
        <v>0</v>
      </c>
      <c r="GM125">
        <f t="shared" si="179"/>
        <v>0</v>
      </c>
      <c r="GN125">
        <f t="shared" si="180"/>
        <v>0</v>
      </c>
      <c r="GO125">
        <f t="shared" si="181"/>
        <v>0</v>
      </c>
      <c r="GP125">
        <f t="shared" si="182"/>
        <v>0</v>
      </c>
      <c r="GR125">
        <v>0</v>
      </c>
      <c r="GS125">
        <v>3</v>
      </c>
      <c r="GT125">
        <v>0</v>
      </c>
      <c r="GU125" t="s">
        <v>6</v>
      </c>
      <c r="GV125">
        <f t="shared" si="183"/>
        <v>0</v>
      </c>
      <c r="GW125">
        <v>1</v>
      </c>
      <c r="GX125">
        <f t="shared" si="184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270</v>
      </c>
      <c r="D126" s="2"/>
      <c r="E126" s="2" t="s">
        <v>236</v>
      </c>
      <c r="F126" s="2" t="s">
        <v>225</v>
      </c>
      <c r="G126" s="2" t="s">
        <v>226</v>
      </c>
      <c r="H126" s="2" t="s">
        <v>45</v>
      </c>
      <c r="I126" s="2">
        <f>I122*J126</f>
        <v>12.9846</v>
      </c>
      <c r="J126" s="2">
        <v>10.200000000000001</v>
      </c>
      <c r="K126" s="2"/>
      <c r="L126" s="2"/>
      <c r="M126" s="2"/>
      <c r="N126" s="2"/>
      <c r="O126" s="2">
        <f t="shared" si="149"/>
        <v>7531.07</v>
      </c>
      <c r="P126" s="2">
        <f t="shared" si="150"/>
        <v>7531.07</v>
      </c>
      <c r="Q126" s="2">
        <f t="shared" si="151"/>
        <v>0</v>
      </c>
      <c r="R126" s="2">
        <f t="shared" si="152"/>
        <v>0</v>
      </c>
      <c r="S126" s="2">
        <f t="shared" si="153"/>
        <v>0</v>
      </c>
      <c r="T126" s="2">
        <f t="shared" si="154"/>
        <v>0</v>
      </c>
      <c r="U126" s="2">
        <f t="shared" si="155"/>
        <v>0</v>
      </c>
      <c r="V126" s="2">
        <f t="shared" si="156"/>
        <v>0</v>
      </c>
      <c r="W126" s="2">
        <f t="shared" si="157"/>
        <v>0</v>
      </c>
      <c r="X126" s="2">
        <f t="shared" si="158"/>
        <v>0</v>
      </c>
      <c r="Y126" s="2">
        <f t="shared" si="159"/>
        <v>0</v>
      </c>
      <c r="Z126" s="2"/>
      <c r="AA126" s="2">
        <v>16666348</v>
      </c>
      <c r="AB126" s="2">
        <f t="shared" si="160"/>
        <v>580</v>
      </c>
      <c r="AC126" s="2">
        <f t="shared" si="161"/>
        <v>580</v>
      </c>
      <c r="AD126" s="2">
        <f>ROUND((((ET126)-(EU126))+AE126),6)</f>
        <v>0</v>
      </c>
      <c r="AE126" s="2">
        <f t="shared" si="162"/>
        <v>0</v>
      </c>
      <c r="AF126" s="2">
        <f t="shared" si="162"/>
        <v>0</v>
      </c>
      <c r="AG126" s="2">
        <f t="shared" si="163"/>
        <v>0</v>
      </c>
      <c r="AH126" s="2">
        <f t="shared" si="164"/>
        <v>0</v>
      </c>
      <c r="AI126" s="2">
        <f t="shared" si="164"/>
        <v>0</v>
      </c>
      <c r="AJ126" s="2">
        <f t="shared" si="165"/>
        <v>0</v>
      </c>
      <c r="AK126" s="2">
        <v>580</v>
      </c>
      <c r="AL126" s="2">
        <v>580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111</v>
      </c>
      <c r="AU126" s="2">
        <v>64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3</v>
      </c>
      <c r="BI126" s="2">
        <v>1</v>
      </c>
      <c r="BJ126" s="2" t="s">
        <v>227</v>
      </c>
      <c r="BK126" s="2"/>
      <c r="BL126" s="2"/>
      <c r="BM126" s="2">
        <v>11001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123</v>
      </c>
      <c r="CA126" s="2">
        <v>75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si="166"/>
        <v>7531.07</v>
      </c>
      <c r="CQ126" s="2">
        <f t="shared" si="167"/>
        <v>580</v>
      </c>
      <c r="CR126" s="2">
        <f t="shared" si="168"/>
        <v>0</v>
      </c>
      <c r="CS126" s="2">
        <f t="shared" si="169"/>
        <v>0</v>
      </c>
      <c r="CT126" s="2">
        <f t="shared" si="170"/>
        <v>0</v>
      </c>
      <c r="CU126" s="2">
        <f t="shared" si="171"/>
        <v>0</v>
      </c>
      <c r="CV126" s="2">
        <f t="shared" si="172"/>
        <v>0</v>
      </c>
      <c r="CW126" s="2">
        <f t="shared" si="173"/>
        <v>0</v>
      </c>
      <c r="CX126" s="2">
        <f t="shared" si="174"/>
        <v>0</v>
      </c>
      <c r="CY126" s="2">
        <f t="shared" si="175"/>
        <v>0</v>
      </c>
      <c r="CZ126" s="2">
        <f t="shared" si="176"/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1007</v>
      </c>
      <c r="DV126" s="2" t="s">
        <v>45</v>
      </c>
      <c r="DW126" s="2" t="s">
        <v>45</v>
      </c>
      <c r="DX126" s="2">
        <v>1</v>
      </c>
      <c r="DY126" s="2"/>
      <c r="DZ126" s="2"/>
      <c r="EA126" s="2"/>
      <c r="EB126" s="2"/>
      <c r="EC126" s="2"/>
      <c r="ED126" s="2"/>
      <c r="EE126" s="2">
        <v>16510488</v>
      </c>
      <c r="EF126" s="2">
        <v>2</v>
      </c>
      <c r="EG126" s="2" t="s">
        <v>20</v>
      </c>
      <c r="EH126" s="2">
        <v>0</v>
      </c>
      <c r="EI126" s="2" t="s">
        <v>6</v>
      </c>
      <c r="EJ126" s="2">
        <v>1</v>
      </c>
      <c r="EK126" s="2">
        <v>11001</v>
      </c>
      <c r="EL126" s="2" t="s">
        <v>208</v>
      </c>
      <c r="EM126" s="2" t="s">
        <v>209</v>
      </c>
      <c r="EN126" s="2"/>
      <c r="EO126" s="2" t="s">
        <v>6</v>
      </c>
      <c r="EP126" s="2"/>
      <c r="EQ126" s="2">
        <v>0</v>
      </c>
      <c r="ER126" s="2">
        <v>580</v>
      </c>
      <c r="ES126" s="2">
        <v>580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7"/>
        <v>0</v>
      </c>
      <c r="FS126" s="2">
        <v>0</v>
      </c>
      <c r="FT126" s="2" t="s">
        <v>23</v>
      </c>
      <c r="FU126" s="2" t="s">
        <v>24</v>
      </c>
      <c r="FV126" s="2"/>
      <c r="FW126" s="2"/>
      <c r="FX126" s="2">
        <v>110.7</v>
      </c>
      <c r="FY126" s="2">
        <v>63.75</v>
      </c>
      <c r="FZ126" s="2"/>
      <c r="GA126" s="2" t="s">
        <v>6</v>
      </c>
      <c r="GB126" s="2"/>
      <c r="GC126" s="2"/>
      <c r="GD126" s="2">
        <v>0</v>
      </c>
      <c r="GE126" s="2"/>
      <c r="GF126" s="2">
        <v>-922953598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8"/>
        <v>0</v>
      </c>
      <c r="GM126" s="2">
        <f t="shared" si="179"/>
        <v>7531.07</v>
      </c>
      <c r="GN126" s="2">
        <f t="shared" si="180"/>
        <v>7531.07</v>
      </c>
      <c r="GO126" s="2">
        <f t="shared" si="181"/>
        <v>0</v>
      </c>
      <c r="GP126" s="2">
        <f t="shared" si="182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83"/>
        <v>0</v>
      </c>
      <c r="GW126" s="2">
        <v>1</v>
      </c>
      <c r="GX126" s="2">
        <f t="shared" si="184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276</v>
      </c>
      <c r="E127" t="s">
        <v>236</v>
      </c>
      <c r="F127" t="s">
        <v>225</v>
      </c>
      <c r="G127" t="s">
        <v>226</v>
      </c>
      <c r="H127" t="s">
        <v>45</v>
      </c>
      <c r="I127">
        <f>I123*J127</f>
        <v>12.9846</v>
      </c>
      <c r="J127">
        <v>10.200000000000001</v>
      </c>
      <c r="O127">
        <f t="shared" si="149"/>
        <v>50156.91</v>
      </c>
      <c r="P127">
        <f t="shared" si="150"/>
        <v>50156.91</v>
      </c>
      <c r="Q127">
        <f t="shared" si="151"/>
        <v>0</v>
      </c>
      <c r="R127">
        <f t="shared" si="152"/>
        <v>0</v>
      </c>
      <c r="S127">
        <f t="shared" si="153"/>
        <v>0</v>
      </c>
      <c r="T127">
        <f t="shared" si="154"/>
        <v>0</v>
      </c>
      <c r="U127">
        <f t="shared" si="155"/>
        <v>0</v>
      </c>
      <c r="V127">
        <f t="shared" si="156"/>
        <v>0</v>
      </c>
      <c r="W127">
        <f t="shared" si="157"/>
        <v>0</v>
      </c>
      <c r="X127">
        <f t="shared" si="158"/>
        <v>0</v>
      </c>
      <c r="Y127">
        <f t="shared" si="159"/>
        <v>0</v>
      </c>
      <c r="AA127">
        <v>16666349</v>
      </c>
      <c r="AB127">
        <f t="shared" si="160"/>
        <v>580</v>
      </c>
      <c r="AC127">
        <f t="shared" si="161"/>
        <v>580</v>
      </c>
      <c r="AD127">
        <f>ROUND((((ET127)-(EU127))+AE127),6)</f>
        <v>0</v>
      </c>
      <c r="AE127">
        <f t="shared" si="162"/>
        <v>0</v>
      </c>
      <c r="AF127">
        <f t="shared" si="162"/>
        <v>0</v>
      </c>
      <c r="AG127">
        <f t="shared" si="163"/>
        <v>0</v>
      </c>
      <c r="AH127">
        <f t="shared" si="164"/>
        <v>0</v>
      </c>
      <c r="AI127">
        <f t="shared" si="164"/>
        <v>0</v>
      </c>
      <c r="AJ127">
        <f t="shared" si="165"/>
        <v>0</v>
      </c>
      <c r="AK127">
        <v>580</v>
      </c>
      <c r="AL127">
        <v>580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111</v>
      </c>
      <c r="AU127">
        <v>64</v>
      </c>
      <c r="AV127">
        <v>1</v>
      </c>
      <c r="AW127">
        <v>1</v>
      </c>
      <c r="AZ127">
        <v>6.66</v>
      </c>
      <c r="BA127">
        <v>1</v>
      </c>
      <c r="BB127">
        <v>1</v>
      </c>
      <c r="BC127">
        <v>6.66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227</v>
      </c>
      <c r="BM127">
        <v>11001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123</v>
      </c>
      <c r="CA127">
        <v>75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66"/>
        <v>50156.91</v>
      </c>
      <c r="CQ127">
        <f t="shared" si="167"/>
        <v>3862.8</v>
      </c>
      <c r="CR127">
        <f t="shared" si="168"/>
        <v>0</v>
      </c>
      <c r="CS127">
        <f t="shared" si="169"/>
        <v>0</v>
      </c>
      <c r="CT127">
        <f t="shared" si="170"/>
        <v>0</v>
      </c>
      <c r="CU127">
        <f t="shared" si="171"/>
        <v>0</v>
      </c>
      <c r="CV127">
        <f t="shared" si="172"/>
        <v>0</v>
      </c>
      <c r="CW127">
        <f t="shared" si="173"/>
        <v>0</v>
      </c>
      <c r="CX127">
        <f t="shared" si="174"/>
        <v>0</v>
      </c>
      <c r="CY127">
        <f t="shared" si="175"/>
        <v>0</v>
      </c>
      <c r="CZ127">
        <f t="shared" si="176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1007</v>
      </c>
      <c r="DV127" t="s">
        <v>45</v>
      </c>
      <c r="DW127" t="s">
        <v>45</v>
      </c>
      <c r="DX127">
        <v>1</v>
      </c>
      <c r="EE127">
        <v>16510488</v>
      </c>
      <c r="EF127">
        <v>2</v>
      </c>
      <c r="EG127" t="s">
        <v>20</v>
      </c>
      <c r="EH127">
        <v>0</v>
      </c>
      <c r="EI127" t="s">
        <v>6</v>
      </c>
      <c r="EJ127">
        <v>1</v>
      </c>
      <c r="EK127">
        <v>11001</v>
      </c>
      <c r="EL127" t="s">
        <v>208</v>
      </c>
      <c r="EM127" t="s">
        <v>209</v>
      </c>
      <c r="EO127" t="s">
        <v>6</v>
      </c>
      <c r="EQ127">
        <v>0</v>
      </c>
      <c r="ER127">
        <v>580</v>
      </c>
      <c r="ES127">
        <v>580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7"/>
        <v>0</v>
      </c>
      <c r="FS127">
        <v>0</v>
      </c>
      <c r="FT127" t="s">
        <v>23</v>
      </c>
      <c r="FU127" t="s">
        <v>24</v>
      </c>
      <c r="FX127">
        <v>110.7</v>
      </c>
      <c r="FY127">
        <v>63.75</v>
      </c>
      <c r="GA127" t="s">
        <v>6</v>
      </c>
      <c r="GD127">
        <v>0</v>
      </c>
      <c r="GF127">
        <v>-922953598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8"/>
        <v>0</v>
      </c>
      <c r="GM127">
        <f t="shared" si="179"/>
        <v>50156.91</v>
      </c>
      <c r="GN127">
        <f t="shared" si="180"/>
        <v>50156.91</v>
      </c>
      <c r="GO127">
        <f t="shared" si="181"/>
        <v>0</v>
      </c>
      <c r="GP127">
        <f t="shared" si="182"/>
        <v>0</v>
      </c>
      <c r="GR127">
        <v>0</v>
      </c>
      <c r="GS127">
        <v>3</v>
      </c>
      <c r="GT127">
        <v>0</v>
      </c>
      <c r="GU127" t="s">
        <v>6</v>
      </c>
      <c r="GV127">
        <f t="shared" si="183"/>
        <v>0</v>
      </c>
      <c r="GW127">
        <v>1</v>
      </c>
      <c r="GX127">
        <f t="shared" si="184"/>
        <v>0</v>
      </c>
      <c r="HA127">
        <v>0</v>
      </c>
      <c r="HB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ROW(SmtRes!A283)</f>
        <v>283</v>
      </c>
      <c r="D128" s="2">
        <f>ROW(EtalonRes!A274)</f>
        <v>274</v>
      </c>
      <c r="E128" s="2" t="s">
        <v>237</v>
      </c>
      <c r="F128" s="2" t="s">
        <v>238</v>
      </c>
      <c r="G128" s="2" t="s">
        <v>239</v>
      </c>
      <c r="H128" s="2" t="s">
        <v>18</v>
      </c>
      <c r="I128" s="2">
        <f>ROUND(127.3/100,9)</f>
        <v>1.2729999999999999</v>
      </c>
      <c r="J128" s="2">
        <v>0</v>
      </c>
      <c r="K128" s="2"/>
      <c r="L128" s="2"/>
      <c r="M128" s="2"/>
      <c r="N128" s="2"/>
      <c r="O128" s="2">
        <f t="shared" si="149"/>
        <v>540.53</v>
      </c>
      <c r="P128" s="2">
        <f t="shared" si="150"/>
        <v>10.87</v>
      </c>
      <c r="Q128" s="2">
        <f t="shared" si="151"/>
        <v>70.400000000000006</v>
      </c>
      <c r="R128" s="2">
        <f t="shared" si="152"/>
        <v>27.29</v>
      </c>
      <c r="S128" s="2">
        <f t="shared" si="153"/>
        <v>459.26</v>
      </c>
      <c r="T128" s="2">
        <f t="shared" si="154"/>
        <v>0</v>
      </c>
      <c r="U128" s="2">
        <f t="shared" si="155"/>
        <v>57.840664499999988</v>
      </c>
      <c r="V128" s="2">
        <f t="shared" si="156"/>
        <v>2.0208874999999997</v>
      </c>
      <c r="W128" s="2">
        <f t="shared" si="157"/>
        <v>0</v>
      </c>
      <c r="X128" s="2">
        <f t="shared" si="158"/>
        <v>540.07000000000005</v>
      </c>
      <c r="Y128" s="2">
        <f t="shared" si="159"/>
        <v>311.39</v>
      </c>
      <c r="Z128" s="2"/>
      <c r="AA128" s="2">
        <v>16666348</v>
      </c>
      <c r="AB128" s="2">
        <f t="shared" si="160"/>
        <v>424.60649999999998</v>
      </c>
      <c r="AC128" s="2">
        <f t="shared" si="161"/>
        <v>8.5399999999999991</v>
      </c>
      <c r="AD128" s="2">
        <f>ROUND(((((ET128*1.25))-((EU128*1.25)))+AE128),6)</f>
        <v>55.3</v>
      </c>
      <c r="AE128" s="2">
        <f>ROUND(((EU128*1.25)),6)</f>
        <v>21.4375</v>
      </c>
      <c r="AF128" s="2">
        <f>ROUND(((EV128*1.15)),6)</f>
        <v>360.76650000000001</v>
      </c>
      <c r="AG128" s="2">
        <f t="shared" si="163"/>
        <v>0</v>
      </c>
      <c r="AH128" s="2">
        <f>((EW128*1.15))</f>
        <v>45.436499999999995</v>
      </c>
      <c r="AI128" s="2">
        <f>((EX128*1.25))</f>
        <v>1.5874999999999999</v>
      </c>
      <c r="AJ128" s="2">
        <f t="shared" si="165"/>
        <v>0</v>
      </c>
      <c r="AK128" s="2">
        <v>366.49</v>
      </c>
      <c r="AL128" s="2">
        <v>8.5399999999999991</v>
      </c>
      <c r="AM128" s="2">
        <v>44.24</v>
      </c>
      <c r="AN128" s="2">
        <v>17.149999999999999</v>
      </c>
      <c r="AO128" s="2">
        <v>313.70999999999998</v>
      </c>
      <c r="AP128" s="2">
        <v>0</v>
      </c>
      <c r="AQ128" s="2">
        <v>39.51</v>
      </c>
      <c r="AR128" s="2">
        <v>1.27</v>
      </c>
      <c r="AS128" s="2">
        <v>0</v>
      </c>
      <c r="AT128" s="2">
        <v>111</v>
      </c>
      <c r="AU128" s="2">
        <v>64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0</v>
      </c>
      <c r="BI128" s="2">
        <v>1</v>
      </c>
      <c r="BJ128" s="2" t="s">
        <v>240</v>
      </c>
      <c r="BK128" s="2"/>
      <c r="BL128" s="2"/>
      <c r="BM128" s="2">
        <v>11001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123</v>
      </c>
      <c r="CA128" s="2">
        <v>75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1157</v>
      </c>
      <c r="CO128" s="2">
        <v>0</v>
      </c>
      <c r="CP128" s="2">
        <f t="shared" si="166"/>
        <v>540.53</v>
      </c>
      <c r="CQ128" s="2">
        <f t="shared" si="167"/>
        <v>8.5399999999999991</v>
      </c>
      <c r="CR128" s="2">
        <f t="shared" si="168"/>
        <v>55.3</v>
      </c>
      <c r="CS128" s="2">
        <f t="shared" si="169"/>
        <v>21.4375</v>
      </c>
      <c r="CT128" s="2">
        <f t="shared" si="170"/>
        <v>360.76650000000001</v>
      </c>
      <c r="CU128" s="2">
        <f t="shared" si="171"/>
        <v>0</v>
      </c>
      <c r="CV128" s="2">
        <f t="shared" si="172"/>
        <v>45.436499999999995</v>
      </c>
      <c r="CW128" s="2">
        <f t="shared" si="173"/>
        <v>1.5874999999999999</v>
      </c>
      <c r="CX128" s="2">
        <f t="shared" si="174"/>
        <v>0</v>
      </c>
      <c r="CY128" s="2">
        <f t="shared" si="175"/>
        <v>540.07050000000004</v>
      </c>
      <c r="CZ128" s="2">
        <f t="shared" si="176"/>
        <v>311.392</v>
      </c>
      <c r="DA128" s="2"/>
      <c r="DB128" s="2"/>
      <c r="DC128" s="2" t="s">
        <v>6</v>
      </c>
      <c r="DD128" s="2" t="s">
        <v>6</v>
      </c>
      <c r="DE128" s="2" t="s">
        <v>55</v>
      </c>
      <c r="DF128" s="2" t="s">
        <v>55</v>
      </c>
      <c r="DG128" s="2" t="s">
        <v>56</v>
      </c>
      <c r="DH128" s="2" t="s">
        <v>6</v>
      </c>
      <c r="DI128" s="2" t="s">
        <v>56</v>
      </c>
      <c r="DJ128" s="2" t="s">
        <v>55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18</v>
      </c>
      <c r="DW128" s="2" t="s">
        <v>18</v>
      </c>
      <c r="DX128" s="2">
        <v>100</v>
      </c>
      <c r="DY128" s="2"/>
      <c r="DZ128" s="2"/>
      <c r="EA128" s="2"/>
      <c r="EB128" s="2"/>
      <c r="EC128" s="2"/>
      <c r="ED128" s="2"/>
      <c r="EE128" s="2">
        <v>16510488</v>
      </c>
      <c r="EF128" s="2">
        <v>2</v>
      </c>
      <c r="EG128" s="2" t="s">
        <v>20</v>
      </c>
      <c r="EH128" s="2">
        <v>0</v>
      </c>
      <c r="EI128" s="2" t="s">
        <v>6</v>
      </c>
      <c r="EJ128" s="2">
        <v>1</v>
      </c>
      <c r="EK128" s="2">
        <v>11001</v>
      </c>
      <c r="EL128" s="2" t="s">
        <v>208</v>
      </c>
      <c r="EM128" s="2" t="s">
        <v>209</v>
      </c>
      <c r="EN128" s="2"/>
      <c r="EO128" s="2" t="s">
        <v>59</v>
      </c>
      <c r="EP128" s="2"/>
      <c r="EQ128" s="2">
        <v>0</v>
      </c>
      <c r="ER128" s="2">
        <v>366.49</v>
      </c>
      <c r="ES128" s="2">
        <v>8.5399999999999991</v>
      </c>
      <c r="ET128" s="2">
        <v>44.24</v>
      </c>
      <c r="EU128" s="2">
        <v>17.149999999999999</v>
      </c>
      <c r="EV128" s="2">
        <v>313.70999999999998</v>
      </c>
      <c r="EW128" s="2">
        <v>39.51</v>
      </c>
      <c r="EX128" s="2">
        <v>1.27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7"/>
        <v>0</v>
      </c>
      <c r="FS128" s="2">
        <v>0</v>
      </c>
      <c r="FT128" s="2" t="s">
        <v>23</v>
      </c>
      <c r="FU128" s="2" t="s">
        <v>24</v>
      </c>
      <c r="FV128" s="2"/>
      <c r="FW128" s="2"/>
      <c r="FX128" s="2">
        <v>110.7</v>
      </c>
      <c r="FY128" s="2">
        <v>63.75</v>
      </c>
      <c r="FZ128" s="2"/>
      <c r="GA128" s="2" t="s">
        <v>6</v>
      </c>
      <c r="GB128" s="2"/>
      <c r="GC128" s="2"/>
      <c r="GD128" s="2">
        <v>0</v>
      </c>
      <c r="GE128" s="2"/>
      <c r="GF128" s="2">
        <v>192743499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8"/>
        <v>0</v>
      </c>
      <c r="GM128" s="2">
        <f t="shared" si="179"/>
        <v>1391.99</v>
      </c>
      <c r="GN128" s="2">
        <f t="shared" si="180"/>
        <v>1391.99</v>
      </c>
      <c r="GO128" s="2">
        <f t="shared" si="181"/>
        <v>0</v>
      </c>
      <c r="GP128" s="2">
        <f t="shared" si="182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83"/>
        <v>0</v>
      </c>
      <c r="GW128" s="2">
        <v>1</v>
      </c>
      <c r="GX128" s="2">
        <f t="shared" si="184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ROW(SmtRes!A290)</f>
        <v>290</v>
      </c>
      <c r="D129">
        <f>ROW(EtalonRes!A280)</f>
        <v>280</v>
      </c>
      <c r="E129" t="s">
        <v>237</v>
      </c>
      <c r="F129" t="s">
        <v>238</v>
      </c>
      <c r="G129" t="s">
        <v>239</v>
      </c>
      <c r="H129" t="s">
        <v>18</v>
      </c>
      <c r="I129">
        <f>ROUND(127.3/100,9)</f>
        <v>1.2729999999999999</v>
      </c>
      <c r="J129">
        <v>0</v>
      </c>
      <c r="O129">
        <f t="shared" si="149"/>
        <v>3599.88</v>
      </c>
      <c r="P129">
        <f t="shared" si="150"/>
        <v>72.400000000000006</v>
      </c>
      <c r="Q129">
        <f t="shared" si="151"/>
        <v>468.84</v>
      </c>
      <c r="R129">
        <f t="shared" si="152"/>
        <v>181.75</v>
      </c>
      <c r="S129">
        <f t="shared" si="153"/>
        <v>3058.64</v>
      </c>
      <c r="T129">
        <f t="shared" si="154"/>
        <v>0</v>
      </c>
      <c r="U129">
        <f t="shared" si="155"/>
        <v>57.840664499999988</v>
      </c>
      <c r="V129">
        <f t="shared" si="156"/>
        <v>2.0208874999999997</v>
      </c>
      <c r="W129">
        <f t="shared" si="157"/>
        <v>0</v>
      </c>
      <c r="X129">
        <f t="shared" si="158"/>
        <v>3596.83</v>
      </c>
      <c r="Y129">
        <f t="shared" si="159"/>
        <v>2073.85</v>
      </c>
      <c r="AA129">
        <v>16666349</v>
      </c>
      <c r="AB129">
        <f t="shared" si="160"/>
        <v>424.60649999999998</v>
      </c>
      <c r="AC129">
        <f t="shared" si="161"/>
        <v>8.5399999999999991</v>
      </c>
      <c r="AD129">
        <f>ROUND(((((ET129*1.25))-((EU129*1.25)))+AE129),6)</f>
        <v>55.3</v>
      </c>
      <c r="AE129">
        <f>ROUND(((EU129*1.25)),6)</f>
        <v>21.4375</v>
      </c>
      <c r="AF129">
        <f>ROUND(((EV129*1.15)),6)</f>
        <v>360.76650000000001</v>
      </c>
      <c r="AG129">
        <f t="shared" si="163"/>
        <v>0</v>
      </c>
      <c r="AH129">
        <f>((EW129*1.15))</f>
        <v>45.436499999999995</v>
      </c>
      <c r="AI129">
        <f>((EX129*1.25))</f>
        <v>1.5874999999999999</v>
      </c>
      <c r="AJ129">
        <f t="shared" si="165"/>
        <v>0</v>
      </c>
      <c r="AK129">
        <v>366.49</v>
      </c>
      <c r="AL129">
        <v>8.5399999999999991</v>
      </c>
      <c r="AM129">
        <v>44.24</v>
      </c>
      <c r="AN129">
        <v>17.149999999999999</v>
      </c>
      <c r="AO129">
        <v>313.70999999999998</v>
      </c>
      <c r="AP129">
        <v>0</v>
      </c>
      <c r="AQ129">
        <v>39.51</v>
      </c>
      <c r="AR129">
        <v>1.27</v>
      </c>
      <c r="AS129">
        <v>0</v>
      </c>
      <c r="AT129">
        <v>111</v>
      </c>
      <c r="AU129">
        <v>64</v>
      </c>
      <c r="AV129">
        <v>1</v>
      </c>
      <c r="AW129">
        <v>1</v>
      </c>
      <c r="AZ129">
        <v>6.66</v>
      </c>
      <c r="BA129">
        <v>6.66</v>
      </c>
      <c r="BB129">
        <v>6.66</v>
      </c>
      <c r="BC129">
        <v>6.66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240</v>
      </c>
      <c r="BM129">
        <v>11001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6.66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123</v>
      </c>
      <c r="CA129">
        <v>75</v>
      </c>
      <c r="CF129">
        <v>0</v>
      </c>
      <c r="CG129">
        <v>0</v>
      </c>
      <c r="CM129">
        <v>0</v>
      </c>
      <c r="CN129" t="s">
        <v>1157</v>
      </c>
      <c r="CO129">
        <v>0</v>
      </c>
      <c r="CP129">
        <f t="shared" si="166"/>
        <v>3599.88</v>
      </c>
      <c r="CQ129">
        <f t="shared" si="167"/>
        <v>56.876399999999997</v>
      </c>
      <c r="CR129">
        <f t="shared" si="168"/>
        <v>368.298</v>
      </c>
      <c r="CS129">
        <f t="shared" si="169"/>
        <v>142.77375000000001</v>
      </c>
      <c r="CT129">
        <f t="shared" si="170"/>
        <v>2402.70489</v>
      </c>
      <c r="CU129">
        <f t="shared" si="171"/>
        <v>0</v>
      </c>
      <c r="CV129">
        <f t="shared" si="172"/>
        <v>45.436499999999995</v>
      </c>
      <c r="CW129">
        <f t="shared" si="173"/>
        <v>1.5874999999999999</v>
      </c>
      <c r="CX129">
        <f t="shared" si="174"/>
        <v>0</v>
      </c>
      <c r="CY129">
        <f t="shared" si="175"/>
        <v>3596.8328999999999</v>
      </c>
      <c r="CZ129">
        <f t="shared" si="176"/>
        <v>2073.8496</v>
      </c>
      <c r="DC129" t="s">
        <v>6</v>
      </c>
      <c r="DD129" t="s">
        <v>6</v>
      </c>
      <c r="DE129" t="s">
        <v>55</v>
      </c>
      <c r="DF129" t="s">
        <v>55</v>
      </c>
      <c r="DG129" t="s">
        <v>56</v>
      </c>
      <c r="DH129" t="s">
        <v>6</v>
      </c>
      <c r="DI129" t="s">
        <v>56</v>
      </c>
      <c r="DJ129" t="s">
        <v>55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18</v>
      </c>
      <c r="DW129" t="s">
        <v>18</v>
      </c>
      <c r="DX129">
        <v>100</v>
      </c>
      <c r="EE129">
        <v>16510488</v>
      </c>
      <c r="EF129">
        <v>2</v>
      </c>
      <c r="EG129" t="s">
        <v>20</v>
      </c>
      <c r="EH129">
        <v>0</v>
      </c>
      <c r="EI129" t="s">
        <v>6</v>
      </c>
      <c r="EJ129">
        <v>1</v>
      </c>
      <c r="EK129">
        <v>11001</v>
      </c>
      <c r="EL129" t="s">
        <v>208</v>
      </c>
      <c r="EM129" t="s">
        <v>209</v>
      </c>
      <c r="EO129" t="s">
        <v>59</v>
      </c>
      <c r="EQ129">
        <v>0</v>
      </c>
      <c r="ER129">
        <v>366.49</v>
      </c>
      <c r="ES129">
        <v>8.5399999999999991</v>
      </c>
      <c r="ET129">
        <v>44.24</v>
      </c>
      <c r="EU129">
        <v>17.149999999999999</v>
      </c>
      <c r="EV129">
        <v>313.70999999999998</v>
      </c>
      <c r="EW129">
        <v>39.51</v>
      </c>
      <c r="EX129">
        <v>1.27</v>
      </c>
      <c r="EY129">
        <v>0</v>
      </c>
      <c r="FQ129">
        <v>0</v>
      </c>
      <c r="FR129">
        <f t="shared" si="177"/>
        <v>0</v>
      </c>
      <c r="FS129">
        <v>0</v>
      </c>
      <c r="FT129" t="s">
        <v>23</v>
      </c>
      <c r="FU129" t="s">
        <v>24</v>
      </c>
      <c r="FX129">
        <v>110.7</v>
      </c>
      <c r="FY129">
        <v>63.75</v>
      </c>
      <c r="GA129" t="s">
        <v>6</v>
      </c>
      <c r="GD129">
        <v>0</v>
      </c>
      <c r="GF129">
        <v>192743499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8"/>
        <v>0</v>
      </c>
      <c r="GM129">
        <f t="shared" si="179"/>
        <v>9270.56</v>
      </c>
      <c r="GN129">
        <f t="shared" si="180"/>
        <v>9270.56</v>
      </c>
      <c r="GO129">
        <f t="shared" si="181"/>
        <v>0</v>
      </c>
      <c r="GP129">
        <f t="shared" si="182"/>
        <v>0</v>
      </c>
      <c r="GR129">
        <v>0</v>
      </c>
      <c r="GS129">
        <v>3</v>
      </c>
      <c r="GT129">
        <v>0</v>
      </c>
      <c r="GU129" t="s">
        <v>6</v>
      </c>
      <c r="GV129">
        <f t="shared" si="183"/>
        <v>0</v>
      </c>
      <c r="GW129">
        <v>1</v>
      </c>
      <c r="GX129">
        <f t="shared" si="184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282</v>
      </c>
      <c r="D130" s="2"/>
      <c r="E130" s="2" t="s">
        <v>241</v>
      </c>
      <c r="F130" s="2" t="s">
        <v>242</v>
      </c>
      <c r="G130" s="2" t="s">
        <v>243</v>
      </c>
      <c r="H130" s="2" t="s">
        <v>45</v>
      </c>
      <c r="I130" s="2">
        <f>I128*J130</f>
        <v>2.5969199999999999</v>
      </c>
      <c r="J130" s="2">
        <v>2.04</v>
      </c>
      <c r="K130" s="2"/>
      <c r="L130" s="2"/>
      <c r="M130" s="2"/>
      <c r="N130" s="2"/>
      <c r="O130" s="2">
        <f t="shared" si="149"/>
        <v>0</v>
      </c>
      <c r="P130" s="2">
        <f t="shared" si="150"/>
        <v>0</v>
      </c>
      <c r="Q130" s="2">
        <f t="shared" si="151"/>
        <v>0</v>
      </c>
      <c r="R130" s="2">
        <f t="shared" si="152"/>
        <v>0</v>
      </c>
      <c r="S130" s="2">
        <f t="shared" si="153"/>
        <v>0</v>
      </c>
      <c r="T130" s="2">
        <f t="shared" si="154"/>
        <v>0</v>
      </c>
      <c r="U130" s="2">
        <f t="shared" si="155"/>
        <v>0</v>
      </c>
      <c r="V130" s="2">
        <f t="shared" si="156"/>
        <v>0</v>
      </c>
      <c r="W130" s="2">
        <f t="shared" si="157"/>
        <v>0</v>
      </c>
      <c r="X130" s="2">
        <f t="shared" si="158"/>
        <v>0</v>
      </c>
      <c r="Y130" s="2">
        <f t="shared" si="159"/>
        <v>0</v>
      </c>
      <c r="Z130" s="2"/>
      <c r="AA130" s="2">
        <v>16666348</v>
      </c>
      <c r="AB130" s="2">
        <f t="shared" si="160"/>
        <v>0</v>
      </c>
      <c r="AC130" s="2">
        <f t="shared" si="161"/>
        <v>0</v>
      </c>
      <c r="AD130" s="2">
        <f>ROUND((((ET130)-(EU130))+AE130),6)</f>
        <v>0</v>
      </c>
      <c r="AE130" s="2">
        <f t="shared" ref="AE130:AF133" si="185">ROUND((EU130),6)</f>
        <v>0</v>
      </c>
      <c r="AF130" s="2">
        <f t="shared" si="185"/>
        <v>0</v>
      </c>
      <c r="AG130" s="2">
        <f t="shared" si="163"/>
        <v>0</v>
      </c>
      <c r="AH130" s="2">
        <f t="shared" ref="AH130:AI133" si="186">(EW130)</f>
        <v>0</v>
      </c>
      <c r="AI130" s="2">
        <f t="shared" si="186"/>
        <v>0</v>
      </c>
      <c r="AJ130" s="2">
        <f t="shared" si="165"/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111</v>
      </c>
      <c r="AU130" s="2">
        <v>64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6</v>
      </c>
      <c r="BK130" s="2"/>
      <c r="BL130" s="2"/>
      <c r="BM130" s="2">
        <v>11001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123</v>
      </c>
      <c r="CA130" s="2">
        <v>75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166"/>
        <v>0</v>
      </c>
      <c r="CQ130" s="2">
        <f t="shared" si="167"/>
        <v>0</v>
      </c>
      <c r="CR130" s="2">
        <f t="shared" si="168"/>
        <v>0</v>
      </c>
      <c r="CS130" s="2">
        <f t="shared" si="169"/>
        <v>0</v>
      </c>
      <c r="CT130" s="2">
        <f t="shared" si="170"/>
        <v>0</v>
      </c>
      <c r="CU130" s="2">
        <f t="shared" si="171"/>
        <v>0</v>
      </c>
      <c r="CV130" s="2">
        <f t="shared" si="172"/>
        <v>0</v>
      </c>
      <c r="CW130" s="2">
        <f t="shared" si="173"/>
        <v>0</v>
      </c>
      <c r="CX130" s="2">
        <f t="shared" si="174"/>
        <v>0</v>
      </c>
      <c r="CY130" s="2">
        <f t="shared" si="175"/>
        <v>0</v>
      </c>
      <c r="CZ130" s="2">
        <f t="shared" si="176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1007</v>
      </c>
      <c r="DV130" s="2" t="s">
        <v>45</v>
      </c>
      <c r="DW130" s="2" t="s">
        <v>45</v>
      </c>
      <c r="DX130" s="2">
        <v>1</v>
      </c>
      <c r="DY130" s="2"/>
      <c r="DZ130" s="2"/>
      <c r="EA130" s="2"/>
      <c r="EB130" s="2"/>
      <c r="EC130" s="2"/>
      <c r="ED130" s="2"/>
      <c r="EE130" s="2">
        <v>16510488</v>
      </c>
      <c r="EF130" s="2">
        <v>2</v>
      </c>
      <c r="EG130" s="2" t="s">
        <v>20</v>
      </c>
      <c r="EH130" s="2">
        <v>0</v>
      </c>
      <c r="EI130" s="2" t="s">
        <v>6</v>
      </c>
      <c r="EJ130" s="2">
        <v>1</v>
      </c>
      <c r="EK130" s="2">
        <v>11001</v>
      </c>
      <c r="EL130" s="2" t="s">
        <v>208</v>
      </c>
      <c r="EM130" s="2" t="s">
        <v>209</v>
      </c>
      <c r="EN130" s="2"/>
      <c r="EO130" s="2" t="s">
        <v>6</v>
      </c>
      <c r="EP130" s="2"/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7"/>
        <v>0</v>
      </c>
      <c r="FS130" s="2">
        <v>0</v>
      </c>
      <c r="FT130" s="2" t="s">
        <v>23</v>
      </c>
      <c r="FU130" s="2" t="s">
        <v>24</v>
      </c>
      <c r="FV130" s="2"/>
      <c r="FW130" s="2"/>
      <c r="FX130" s="2">
        <v>110.7</v>
      </c>
      <c r="FY130" s="2">
        <v>63.75</v>
      </c>
      <c r="FZ130" s="2"/>
      <c r="GA130" s="2" t="s">
        <v>6</v>
      </c>
      <c r="GB130" s="2"/>
      <c r="GC130" s="2"/>
      <c r="GD130" s="2">
        <v>0</v>
      </c>
      <c r="GE130" s="2"/>
      <c r="GF130" s="2">
        <v>-2113302258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8"/>
        <v>0</v>
      </c>
      <c r="GM130" s="2">
        <f t="shared" si="179"/>
        <v>0</v>
      </c>
      <c r="GN130" s="2">
        <f t="shared" si="180"/>
        <v>0</v>
      </c>
      <c r="GO130" s="2">
        <f t="shared" si="181"/>
        <v>0</v>
      </c>
      <c r="GP130" s="2">
        <f t="shared" si="182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3"/>
        <v>0</v>
      </c>
      <c r="GW130" s="2">
        <v>1</v>
      </c>
      <c r="GX130" s="2">
        <f t="shared" si="184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289</v>
      </c>
      <c r="E131" t="s">
        <v>241</v>
      </c>
      <c r="F131" t="s">
        <v>242</v>
      </c>
      <c r="G131" t="s">
        <v>243</v>
      </c>
      <c r="H131" t="s">
        <v>45</v>
      </c>
      <c r="I131">
        <f>I129*J131</f>
        <v>2.5969199999999999</v>
      </c>
      <c r="J131">
        <v>2.04</v>
      </c>
      <c r="O131">
        <f t="shared" si="149"/>
        <v>0</v>
      </c>
      <c r="P131">
        <f t="shared" si="150"/>
        <v>0</v>
      </c>
      <c r="Q131">
        <f t="shared" si="151"/>
        <v>0</v>
      </c>
      <c r="R131">
        <f t="shared" si="152"/>
        <v>0</v>
      </c>
      <c r="S131">
        <f t="shared" si="153"/>
        <v>0</v>
      </c>
      <c r="T131">
        <f t="shared" si="154"/>
        <v>0</v>
      </c>
      <c r="U131">
        <f t="shared" si="155"/>
        <v>0</v>
      </c>
      <c r="V131">
        <f t="shared" si="156"/>
        <v>0</v>
      </c>
      <c r="W131">
        <f t="shared" si="157"/>
        <v>0</v>
      </c>
      <c r="X131">
        <f t="shared" si="158"/>
        <v>0</v>
      </c>
      <c r="Y131">
        <f t="shared" si="159"/>
        <v>0</v>
      </c>
      <c r="AA131">
        <v>16666349</v>
      </c>
      <c r="AB131">
        <f t="shared" si="160"/>
        <v>0</v>
      </c>
      <c r="AC131">
        <f t="shared" si="161"/>
        <v>0</v>
      </c>
      <c r="AD131">
        <f>ROUND((((ET131)-(EU131))+AE131),6)</f>
        <v>0</v>
      </c>
      <c r="AE131">
        <f t="shared" si="185"/>
        <v>0</v>
      </c>
      <c r="AF131">
        <f t="shared" si="185"/>
        <v>0</v>
      </c>
      <c r="AG131">
        <f t="shared" si="163"/>
        <v>0</v>
      </c>
      <c r="AH131">
        <f t="shared" si="186"/>
        <v>0</v>
      </c>
      <c r="AI131">
        <f t="shared" si="186"/>
        <v>0</v>
      </c>
      <c r="AJ131">
        <f t="shared" si="165"/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111</v>
      </c>
      <c r="AU131">
        <v>64</v>
      </c>
      <c r="AV131">
        <v>1</v>
      </c>
      <c r="AW131">
        <v>1</v>
      </c>
      <c r="AZ131">
        <v>6.66</v>
      </c>
      <c r="BA131">
        <v>1</v>
      </c>
      <c r="BB131">
        <v>1</v>
      </c>
      <c r="BC131">
        <v>6.66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6</v>
      </c>
      <c r="BM131">
        <v>11001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123</v>
      </c>
      <c r="CA131">
        <v>75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6"/>
        <v>0</v>
      </c>
      <c r="CQ131">
        <f t="shared" si="167"/>
        <v>0</v>
      </c>
      <c r="CR131">
        <f t="shared" si="168"/>
        <v>0</v>
      </c>
      <c r="CS131">
        <f t="shared" si="169"/>
        <v>0</v>
      </c>
      <c r="CT131">
        <f t="shared" si="170"/>
        <v>0</v>
      </c>
      <c r="CU131">
        <f t="shared" si="171"/>
        <v>0</v>
      </c>
      <c r="CV131">
        <f t="shared" si="172"/>
        <v>0</v>
      </c>
      <c r="CW131">
        <f t="shared" si="173"/>
        <v>0</v>
      </c>
      <c r="CX131">
        <f t="shared" si="174"/>
        <v>0</v>
      </c>
      <c r="CY131">
        <f t="shared" si="175"/>
        <v>0</v>
      </c>
      <c r="CZ131">
        <f t="shared" si="176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1007</v>
      </c>
      <c r="DV131" t="s">
        <v>45</v>
      </c>
      <c r="DW131" t="s">
        <v>45</v>
      </c>
      <c r="DX131">
        <v>1</v>
      </c>
      <c r="EE131">
        <v>16510488</v>
      </c>
      <c r="EF131">
        <v>2</v>
      </c>
      <c r="EG131" t="s">
        <v>20</v>
      </c>
      <c r="EH131">
        <v>0</v>
      </c>
      <c r="EI131" t="s">
        <v>6</v>
      </c>
      <c r="EJ131">
        <v>1</v>
      </c>
      <c r="EK131">
        <v>11001</v>
      </c>
      <c r="EL131" t="s">
        <v>208</v>
      </c>
      <c r="EM131" t="s">
        <v>209</v>
      </c>
      <c r="EO131" t="s">
        <v>6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7"/>
        <v>0</v>
      </c>
      <c r="FS131">
        <v>0</v>
      </c>
      <c r="FT131" t="s">
        <v>23</v>
      </c>
      <c r="FU131" t="s">
        <v>24</v>
      </c>
      <c r="FX131">
        <v>110.7</v>
      </c>
      <c r="FY131">
        <v>63.75</v>
      </c>
      <c r="GA131" t="s">
        <v>6</v>
      </c>
      <c r="GD131">
        <v>0</v>
      </c>
      <c r="GF131">
        <v>-2113302258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78"/>
        <v>0</v>
      </c>
      <c r="GM131">
        <f t="shared" si="179"/>
        <v>0</v>
      </c>
      <c r="GN131">
        <f t="shared" si="180"/>
        <v>0</v>
      </c>
      <c r="GO131">
        <f t="shared" si="181"/>
        <v>0</v>
      </c>
      <c r="GP131">
        <f t="shared" si="182"/>
        <v>0</v>
      </c>
      <c r="GR131">
        <v>0</v>
      </c>
      <c r="GS131">
        <v>3</v>
      </c>
      <c r="GT131">
        <v>0</v>
      </c>
      <c r="GU131" t="s">
        <v>6</v>
      </c>
      <c r="GV131">
        <f t="shared" si="183"/>
        <v>0</v>
      </c>
      <c r="GW131">
        <v>1</v>
      </c>
      <c r="GX131">
        <f t="shared" si="184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283</v>
      </c>
      <c r="D132" s="2"/>
      <c r="E132" s="2" t="s">
        <v>244</v>
      </c>
      <c r="F132" s="2" t="s">
        <v>245</v>
      </c>
      <c r="G132" s="2" t="s">
        <v>246</v>
      </c>
      <c r="H132" s="2" t="s">
        <v>45</v>
      </c>
      <c r="I132" s="2">
        <f>I128*J132</f>
        <v>2.5969199999999999</v>
      </c>
      <c r="J132" s="2">
        <v>2.04</v>
      </c>
      <c r="K132" s="2"/>
      <c r="L132" s="2"/>
      <c r="M132" s="2"/>
      <c r="N132" s="2"/>
      <c r="O132" s="2">
        <f t="shared" si="149"/>
        <v>1374.84</v>
      </c>
      <c r="P132" s="2">
        <f t="shared" si="150"/>
        <v>1374.84</v>
      </c>
      <c r="Q132" s="2">
        <f t="shared" si="151"/>
        <v>0</v>
      </c>
      <c r="R132" s="2">
        <f t="shared" si="152"/>
        <v>0</v>
      </c>
      <c r="S132" s="2">
        <f t="shared" si="153"/>
        <v>0</v>
      </c>
      <c r="T132" s="2">
        <f t="shared" si="154"/>
        <v>0</v>
      </c>
      <c r="U132" s="2">
        <f t="shared" si="155"/>
        <v>0</v>
      </c>
      <c r="V132" s="2">
        <f t="shared" si="156"/>
        <v>0</v>
      </c>
      <c r="W132" s="2">
        <f t="shared" si="157"/>
        <v>0</v>
      </c>
      <c r="X132" s="2">
        <f t="shared" si="158"/>
        <v>0</v>
      </c>
      <c r="Y132" s="2">
        <f t="shared" si="159"/>
        <v>0</v>
      </c>
      <c r="Z132" s="2"/>
      <c r="AA132" s="2">
        <v>16666348</v>
      </c>
      <c r="AB132" s="2">
        <f t="shared" si="160"/>
        <v>529.41</v>
      </c>
      <c r="AC132" s="2">
        <f t="shared" si="161"/>
        <v>529.41</v>
      </c>
      <c r="AD132" s="2">
        <f>ROUND((((ET132)-(EU132))+AE132),6)</f>
        <v>0</v>
      </c>
      <c r="AE132" s="2">
        <f t="shared" si="185"/>
        <v>0</v>
      </c>
      <c r="AF132" s="2">
        <f t="shared" si="185"/>
        <v>0</v>
      </c>
      <c r="AG132" s="2">
        <f t="shared" si="163"/>
        <v>0</v>
      </c>
      <c r="AH132" s="2">
        <f t="shared" si="186"/>
        <v>0</v>
      </c>
      <c r="AI132" s="2">
        <f t="shared" si="186"/>
        <v>0</v>
      </c>
      <c r="AJ132" s="2">
        <f t="shared" si="165"/>
        <v>0</v>
      </c>
      <c r="AK132" s="2">
        <v>529.41</v>
      </c>
      <c r="AL132" s="2">
        <v>529.41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111</v>
      </c>
      <c r="AU132" s="2">
        <v>64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3</v>
      </c>
      <c r="BI132" s="2">
        <v>1</v>
      </c>
      <c r="BJ132" s="2" t="s">
        <v>247</v>
      </c>
      <c r="BK132" s="2"/>
      <c r="BL132" s="2"/>
      <c r="BM132" s="2">
        <v>11001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123</v>
      </c>
      <c r="CA132" s="2">
        <v>75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6"/>
        <v>1374.84</v>
      </c>
      <c r="CQ132" s="2">
        <f t="shared" si="167"/>
        <v>529.41</v>
      </c>
      <c r="CR132" s="2">
        <f t="shared" si="168"/>
        <v>0</v>
      </c>
      <c r="CS132" s="2">
        <f t="shared" si="169"/>
        <v>0</v>
      </c>
      <c r="CT132" s="2">
        <f t="shared" si="170"/>
        <v>0</v>
      </c>
      <c r="CU132" s="2">
        <f t="shared" si="171"/>
        <v>0</v>
      </c>
      <c r="CV132" s="2">
        <f t="shared" si="172"/>
        <v>0</v>
      </c>
      <c r="CW132" s="2">
        <f t="shared" si="173"/>
        <v>0</v>
      </c>
      <c r="CX132" s="2">
        <f t="shared" si="174"/>
        <v>0</v>
      </c>
      <c r="CY132" s="2">
        <f t="shared" si="175"/>
        <v>0</v>
      </c>
      <c r="CZ132" s="2">
        <f t="shared" si="176"/>
        <v>0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1007</v>
      </c>
      <c r="DV132" s="2" t="s">
        <v>45</v>
      </c>
      <c r="DW132" s="2" t="s">
        <v>45</v>
      </c>
      <c r="DX132" s="2">
        <v>1</v>
      </c>
      <c r="DY132" s="2"/>
      <c r="DZ132" s="2"/>
      <c r="EA132" s="2"/>
      <c r="EB132" s="2"/>
      <c r="EC132" s="2"/>
      <c r="ED132" s="2"/>
      <c r="EE132" s="2">
        <v>16510488</v>
      </c>
      <c r="EF132" s="2">
        <v>2</v>
      </c>
      <c r="EG132" s="2" t="s">
        <v>20</v>
      </c>
      <c r="EH132" s="2">
        <v>0</v>
      </c>
      <c r="EI132" s="2" t="s">
        <v>6</v>
      </c>
      <c r="EJ132" s="2">
        <v>1</v>
      </c>
      <c r="EK132" s="2">
        <v>11001</v>
      </c>
      <c r="EL132" s="2" t="s">
        <v>208</v>
      </c>
      <c r="EM132" s="2" t="s">
        <v>209</v>
      </c>
      <c r="EN132" s="2"/>
      <c r="EO132" s="2" t="s">
        <v>6</v>
      </c>
      <c r="EP132" s="2"/>
      <c r="EQ132" s="2">
        <v>0</v>
      </c>
      <c r="ER132" s="2">
        <v>529.41</v>
      </c>
      <c r="ES132" s="2">
        <v>529.41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7"/>
        <v>0</v>
      </c>
      <c r="FS132" s="2">
        <v>0</v>
      </c>
      <c r="FT132" s="2" t="s">
        <v>23</v>
      </c>
      <c r="FU132" s="2" t="s">
        <v>24</v>
      </c>
      <c r="FV132" s="2"/>
      <c r="FW132" s="2"/>
      <c r="FX132" s="2">
        <v>110.7</v>
      </c>
      <c r="FY132" s="2">
        <v>63.75</v>
      </c>
      <c r="FZ132" s="2"/>
      <c r="GA132" s="2" t="s">
        <v>6</v>
      </c>
      <c r="GB132" s="2"/>
      <c r="GC132" s="2"/>
      <c r="GD132" s="2">
        <v>0</v>
      </c>
      <c r="GE132" s="2"/>
      <c r="GF132" s="2">
        <v>-2055448307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8"/>
        <v>0</v>
      </c>
      <c r="GM132" s="2">
        <f t="shared" si="179"/>
        <v>1374.84</v>
      </c>
      <c r="GN132" s="2">
        <f t="shared" si="180"/>
        <v>1374.84</v>
      </c>
      <c r="GO132" s="2">
        <f t="shared" si="181"/>
        <v>0</v>
      </c>
      <c r="GP132" s="2">
        <f t="shared" si="182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3"/>
        <v>0</v>
      </c>
      <c r="GW132" s="2">
        <v>1</v>
      </c>
      <c r="GX132" s="2">
        <f t="shared" si="184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290</v>
      </c>
      <c r="E133" t="s">
        <v>244</v>
      </c>
      <c r="F133" t="s">
        <v>245</v>
      </c>
      <c r="G133" t="s">
        <v>246</v>
      </c>
      <c r="H133" t="s">
        <v>45</v>
      </c>
      <c r="I133">
        <f>I129*J133</f>
        <v>2.5969199999999999</v>
      </c>
      <c r="J133">
        <v>2.04</v>
      </c>
      <c r="O133">
        <f t="shared" si="149"/>
        <v>9156.4</v>
      </c>
      <c r="P133">
        <f t="shared" si="150"/>
        <v>9156.4</v>
      </c>
      <c r="Q133">
        <f t="shared" si="151"/>
        <v>0</v>
      </c>
      <c r="R133">
        <f t="shared" si="152"/>
        <v>0</v>
      </c>
      <c r="S133">
        <f t="shared" si="153"/>
        <v>0</v>
      </c>
      <c r="T133">
        <f t="shared" si="154"/>
        <v>0</v>
      </c>
      <c r="U133">
        <f t="shared" si="155"/>
        <v>0</v>
      </c>
      <c r="V133">
        <f t="shared" si="156"/>
        <v>0</v>
      </c>
      <c r="W133">
        <f t="shared" si="157"/>
        <v>0</v>
      </c>
      <c r="X133">
        <f t="shared" si="158"/>
        <v>0</v>
      </c>
      <c r="Y133">
        <f t="shared" si="159"/>
        <v>0</v>
      </c>
      <c r="AA133">
        <v>16666349</v>
      </c>
      <c r="AB133">
        <f t="shared" si="160"/>
        <v>529.41</v>
      </c>
      <c r="AC133">
        <f t="shared" si="161"/>
        <v>529.41</v>
      </c>
      <c r="AD133">
        <f>ROUND((((ET133)-(EU133))+AE133),6)</f>
        <v>0</v>
      </c>
      <c r="AE133">
        <f t="shared" si="185"/>
        <v>0</v>
      </c>
      <c r="AF133">
        <f t="shared" si="185"/>
        <v>0</v>
      </c>
      <c r="AG133">
        <f t="shared" si="163"/>
        <v>0</v>
      </c>
      <c r="AH133">
        <f t="shared" si="186"/>
        <v>0</v>
      </c>
      <c r="AI133">
        <f t="shared" si="186"/>
        <v>0</v>
      </c>
      <c r="AJ133">
        <f t="shared" si="165"/>
        <v>0</v>
      </c>
      <c r="AK133">
        <v>529.41</v>
      </c>
      <c r="AL133">
        <v>529.41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111</v>
      </c>
      <c r="AU133">
        <v>64</v>
      </c>
      <c r="AV133">
        <v>1</v>
      </c>
      <c r="AW133">
        <v>1</v>
      </c>
      <c r="AZ133">
        <v>6.66</v>
      </c>
      <c r="BA133">
        <v>1</v>
      </c>
      <c r="BB133">
        <v>1</v>
      </c>
      <c r="BC133">
        <v>6.66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247</v>
      </c>
      <c r="BM133">
        <v>11001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123</v>
      </c>
      <c r="CA133">
        <v>75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6"/>
        <v>9156.4</v>
      </c>
      <c r="CQ133">
        <f t="shared" si="167"/>
        <v>3525.8705999999997</v>
      </c>
      <c r="CR133">
        <f t="shared" si="168"/>
        <v>0</v>
      </c>
      <c r="CS133">
        <f t="shared" si="169"/>
        <v>0</v>
      </c>
      <c r="CT133">
        <f t="shared" si="170"/>
        <v>0</v>
      </c>
      <c r="CU133">
        <f t="shared" si="171"/>
        <v>0</v>
      </c>
      <c r="CV133">
        <f t="shared" si="172"/>
        <v>0</v>
      </c>
      <c r="CW133">
        <f t="shared" si="173"/>
        <v>0</v>
      </c>
      <c r="CX133">
        <f t="shared" si="174"/>
        <v>0</v>
      </c>
      <c r="CY133">
        <f t="shared" si="175"/>
        <v>0</v>
      </c>
      <c r="CZ133">
        <f t="shared" si="176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1007</v>
      </c>
      <c r="DV133" t="s">
        <v>45</v>
      </c>
      <c r="DW133" t="s">
        <v>45</v>
      </c>
      <c r="DX133">
        <v>1</v>
      </c>
      <c r="EE133">
        <v>16510488</v>
      </c>
      <c r="EF133">
        <v>2</v>
      </c>
      <c r="EG133" t="s">
        <v>20</v>
      </c>
      <c r="EH133">
        <v>0</v>
      </c>
      <c r="EI133" t="s">
        <v>6</v>
      </c>
      <c r="EJ133">
        <v>1</v>
      </c>
      <c r="EK133">
        <v>11001</v>
      </c>
      <c r="EL133" t="s">
        <v>208</v>
      </c>
      <c r="EM133" t="s">
        <v>209</v>
      </c>
      <c r="EO133" t="s">
        <v>6</v>
      </c>
      <c r="EQ133">
        <v>0</v>
      </c>
      <c r="ER133">
        <v>529.41</v>
      </c>
      <c r="ES133">
        <v>529.41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7"/>
        <v>0</v>
      </c>
      <c r="FS133">
        <v>0</v>
      </c>
      <c r="FT133" t="s">
        <v>23</v>
      </c>
      <c r="FU133" t="s">
        <v>24</v>
      </c>
      <c r="FX133">
        <v>110.7</v>
      </c>
      <c r="FY133">
        <v>63.75</v>
      </c>
      <c r="GA133" t="s">
        <v>6</v>
      </c>
      <c r="GD133">
        <v>0</v>
      </c>
      <c r="GF133">
        <v>-2055448307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8"/>
        <v>0</v>
      </c>
      <c r="GM133">
        <f t="shared" si="179"/>
        <v>9156.4</v>
      </c>
      <c r="GN133">
        <f t="shared" si="180"/>
        <v>9156.4</v>
      </c>
      <c r="GO133">
        <f t="shared" si="181"/>
        <v>0</v>
      </c>
      <c r="GP133">
        <f t="shared" si="182"/>
        <v>0</v>
      </c>
      <c r="GR133">
        <v>0</v>
      </c>
      <c r="GS133">
        <v>3</v>
      </c>
      <c r="GT133">
        <v>0</v>
      </c>
      <c r="GU133" t="s">
        <v>6</v>
      </c>
      <c r="GV133">
        <f t="shared" si="183"/>
        <v>0</v>
      </c>
      <c r="GW133">
        <v>1</v>
      </c>
      <c r="GX133">
        <f t="shared" si="184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ROW(SmtRes!A296)</f>
        <v>296</v>
      </c>
      <c r="D134" s="2">
        <f>ROW(EtalonRes!A285)</f>
        <v>285</v>
      </c>
      <c r="E134" s="2" t="s">
        <v>248</v>
      </c>
      <c r="F134" s="2" t="s">
        <v>249</v>
      </c>
      <c r="G134" s="2" t="s">
        <v>250</v>
      </c>
      <c r="H134" s="2" t="s">
        <v>18</v>
      </c>
      <c r="I134" s="2">
        <f>ROUND(127.3/100,9)</f>
        <v>1.2729999999999999</v>
      </c>
      <c r="J134" s="2">
        <v>0</v>
      </c>
      <c r="K134" s="2"/>
      <c r="L134" s="2"/>
      <c r="M134" s="2"/>
      <c r="N134" s="2"/>
      <c r="O134" s="2">
        <f t="shared" si="149"/>
        <v>36.19</v>
      </c>
      <c r="P134" s="2">
        <f t="shared" si="150"/>
        <v>0</v>
      </c>
      <c r="Q134" s="2">
        <f t="shared" si="151"/>
        <v>24.57</v>
      </c>
      <c r="R134" s="2">
        <f t="shared" si="152"/>
        <v>9.0399999999999991</v>
      </c>
      <c r="S134" s="2">
        <f t="shared" si="153"/>
        <v>11.62</v>
      </c>
      <c r="T134" s="2">
        <f t="shared" si="154"/>
        <v>0</v>
      </c>
      <c r="U134" s="2">
        <f t="shared" si="155"/>
        <v>1.4639499999999999</v>
      </c>
      <c r="V134" s="2">
        <f t="shared" si="156"/>
        <v>0.66832499999999995</v>
      </c>
      <c r="W134" s="2">
        <f t="shared" si="157"/>
        <v>0</v>
      </c>
      <c r="X134" s="2">
        <f t="shared" si="158"/>
        <v>22.93</v>
      </c>
      <c r="Y134" s="2">
        <f t="shared" si="159"/>
        <v>13.22</v>
      </c>
      <c r="Z134" s="2"/>
      <c r="AA134" s="2">
        <v>16666348</v>
      </c>
      <c r="AB134" s="2">
        <f t="shared" si="160"/>
        <v>28.431000000000001</v>
      </c>
      <c r="AC134" s="2">
        <f>ROUND(((ES134*2)),6)</f>
        <v>0</v>
      </c>
      <c r="AD134" s="2">
        <f>ROUND((((((ET134*2)*1.25))-(((EU134*2)*1.25)))+AE134),6)</f>
        <v>19.3</v>
      </c>
      <c r="AE134" s="2">
        <f>ROUND((((EU134*2)*1.25)),6)</f>
        <v>7.1</v>
      </c>
      <c r="AF134" s="2">
        <f>ROUND((((EV134*2)*1.15)),6)</f>
        <v>9.1310000000000002</v>
      </c>
      <c r="AG134" s="2">
        <f t="shared" si="163"/>
        <v>0</v>
      </c>
      <c r="AH134" s="2">
        <f>(((EW134*2)*1.15))</f>
        <v>1.1499999999999999</v>
      </c>
      <c r="AI134" s="2">
        <f>(((EX134*2)*1.25))</f>
        <v>0.52500000000000002</v>
      </c>
      <c r="AJ134" s="2">
        <f t="shared" si="165"/>
        <v>0</v>
      </c>
      <c r="AK134" s="2">
        <v>11.69</v>
      </c>
      <c r="AL134" s="2">
        <v>0</v>
      </c>
      <c r="AM134" s="2">
        <v>7.72</v>
      </c>
      <c r="AN134" s="2">
        <v>2.84</v>
      </c>
      <c r="AO134" s="2">
        <v>3.97</v>
      </c>
      <c r="AP134" s="2">
        <v>0</v>
      </c>
      <c r="AQ134" s="2">
        <v>0.5</v>
      </c>
      <c r="AR134" s="2">
        <v>0.21</v>
      </c>
      <c r="AS134" s="2">
        <v>0</v>
      </c>
      <c r="AT134" s="2">
        <v>111</v>
      </c>
      <c r="AU134" s="2">
        <v>64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1</v>
      </c>
      <c r="BJ134" s="2" t="s">
        <v>251</v>
      </c>
      <c r="BK134" s="2"/>
      <c r="BL134" s="2"/>
      <c r="BM134" s="2">
        <v>11001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123</v>
      </c>
      <c r="CA134" s="2">
        <v>75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1157</v>
      </c>
      <c r="CO134" s="2">
        <v>0</v>
      </c>
      <c r="CP134" s="2">
        <f t="shared" si="166"/>
        <v>36.19</v>
      </c>
      <c r="CQ134" s="2">
        <f t="shared" si="167"/>
        <v>0</v>
      </c>
      <c r="CR134" s="2">
        <f t="shared" si="168"/>
        <v>19.3</v>
      </c>
      <c r="CS134" s="2">
        <f t="shared" si="169"/>
        <v>7.1</v>
      </c>
      <c r="CT134" s="2">
        <f t="shared" si="170"/>
        <v>9.1310000000000002</v>
      </c>
      <c r="CU134" s="2">
        <f t="shared" si="171"/>
        <v>0</v>
      </c>
      <c r="CV134" s="2">
        <f t="shared" si="172"/>
        <v>1.1499999999999999</v>
      </c>
      <c r="CW134" s="2">
        <f t="shared" si="173"/>
        <v>0.52500000000000002</v>
      </c>
      <c r="CX134" s="2">
        <f t="shared" si="174"/>
        <v>0</v>
      </c>
      <c r="CY134" s="2">
        <f t="shared" si="175"/>
        <v>22.932599999999997</v>
      </c>
      <c r="CZ134" s="2">
        <f t="shared" si="176"/>
        <v>13.222399999999999</v>
      </c>
      <c r="DA134" s="2"/>
      <c r="DB134" s="2"/>
      <c r="DC134" s="2" t="s">
        <v>6</v>
      </c>
      <c r="DD134" s="2" t="s">
        <v>252</v>
      </c>
      <c r="DE134" s="2" t="s">
        <v>253</v>
      </c>
      <c r="DF134" s="2" t="s">
        <v>253</v>
      </c>
      <c r="DG134" s="2" t="s">
        <v>254</v>
      </c>
      <c r="DH134" s="2" t="s">
        <v>6</v>
      </c>
      <c r="DI134" s="2" t="s">
        <v>254</v>
      </c>
      <c r="DJ134" s="2" t="s">
        <v>253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18</v>
      </c>
      <c r="DW134" s="2" t="s">
        <v>18</v>
      </c>
      <c r="DX134" s="2">
        <v>100</v>
      </c>
      <c r="DY134" s="2"/>
      <c r="DZ134" s="2"/>
      <c r="EA134" s="2"/>
      <c r="EB134" s="2"/>
      <c r="EC134" s="2"/>
      <c r="ED134" s="2"/>
      <c r="EE134" s="2">
        <v>16510488</v>
      </c>
      <c r="EF134" s="2">
        <v>2</v>
      </c>
      <c r="EG134" s="2" t="s">
        <v>20</v>
      </c>
      <c r="EH134" s="2">
        <v>0</v>
      </c>
      <c r="EI134" s="2" t="s">
        <v>6</v>
      </c>
      <c r="EJ134" s="2">
        <v>1</v>
      </c>
      <c r="EK134" s="2">
        <v>11001</v>
      </c>
      <c r="EL134" s="2" t="s">
        <v>208</v>
      </c>
      <c r="EM134" s="2" t="s">
        <v>209</v>
      </c>
      <c r="EN134" s="2"/>
      <c r="EO134" s="2" t="s">
        <v>59</v>
      </c>
      <c r="EP134" s="2"/>
      <c r="EQ134" s="2">
        <v>0</v>
      </c>
      <c r="ER134" s="2">
        <v>11.69</v>
      </c>
      <c r="ES134" s="2">
        <v>0</v>
      </c>
      <c r="ET134" s="2">
        <v>7.72</v>
      </c>
      <c r="EU134" s="2">
        <v>2.84</v>
      </c>
      <c r="EV134" s="2">
        <v>3.97</v>
      </c>
      <c r="EW134" s="2">
        <v>0.5</v>
      </c>
      <c r="EX134" s="2">
        <v>0.21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7"/>
        <v>0</v>
      </c>
      <c r="FS134" s="2">
        <v>0</v>
      </c>
      <c r="FT134" s="2" t="s">
        <v>23</v>
      </c>
      <c r="FU134" s="2" t="s">
        <v>24</v>
      </c>
      <c r="FV134" s="2"/>
      <c r="FW134" s="2"/>
      <c r="FX134" s="2">
        <v>110.7</v>
      </c>
      <c r="FY134" s="2">
        <v>63.75</v>
      </c>
      <c r="FZ134" s="2"/>
      <c r="GA134" s="2" t="s">
        <v>6</v>
      </c>
      <c r="GB134" s="2"/>
      <c r="GC134" s="2"/>
      <c r="GD134" s="2">
        <v>0</v>
      </c>
      <c r="GE134" s="2"/>
      <c r="GF134" s="2">
        <v>-869721543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78"/>
        <v>0</v>
      </c>
      <c r="GM134" s="2">
        <f t="shared" si="179"/>
        <v>72.34</v>
      </c>
      <c r="GN134" s="2">
        <f t="shared" si="180"/>
        <v>72.34</v>
      </c>
      <c r="GO134" s="2">
        <f t="shared" si="181"/>
        <v>0</v>
      </c>
      <c r="GP134" s="2">
        <f t="shared" si="182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3"/>
        <v>0</v>
      </c>
      <c r="GW134" s="2">
        <v>1</v>
      </c>
      <c r="GX134" s="2">
        <f t="shared" si="184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ROW(SmtRes!A302)</f>
        <v>302</v>
      </c>
      <c r="D135">
        <f>ROW(EtalonRes!A290)</f>
        <v>290</v>
      </c>
      <c r="E135" t="s">
        <v>248</v>
      </c>
      <c r="F135" t="s">
        <v>249</v>
      </c>
      <c r="G135" t="s">
        <v>250</v>
      </c>
      <c r="H135" t="s">
        <v>18</v>
      </c>
      <c r="I135">
        <f>ROUND(127.3/100,9)</f>
        <v>1.2729999999999999</v>
      </c>
      <c r="J135">
        <v>0</v>
      </c>
      <c r="O135">
        <f t="shared" si="149"/>
        <v>241.04</v>
      </c>
      <c r="P135">
        <f t="shared" si="150"/>
        <v>0</v>
      </c>
      <c r="Q135">
        <f t="shared" si="151"/>
        <v>163.63</v>
      </c>
      <c r="R135">
        <f t="shared" si="152"/>
        <v>60.2</v>
      </c>
      <c r="S135">
        <f t="shared" si="153"/>
        <v>77.41</v>
      </c>
      <c r="T135">
        <f t="shared" si="154"/>
        <v>0</v>
      </c>
      <c r="U135">
        <f t="shared" si="155"/>
        <v>1.4639499999999999</v>
      </c>
      <c r="V135">
        <f t="shared" si="156"/>
        <v>0.66832499999999995</v>
      </c>
      <c r="W135">
        <f t="shared" si="157"/>
        <v>0</v>
      </c>
      <c r="X135">
        <f t="shared" si="158"/>
        <v>152.75</v>
      </c>
      <c r="Y135">
        <f t="shared" si="159"/>
        <v>88.07</v>
      </c>
      <c r="AA135">
        <v>16666349</v>
      </c>
      <c r="AB135">
        <f t="shared" si="160"/>
        <v>28.431000000000001</v>
      </c>
      <c r="AC135">
        <f>ROUND(((ES135*2)),6)</f>
        <v>0</v>
      </c>
      <c r="AD135">
        <f>ROUND((((((ET135*2)*1.25))-(((EU135*2)*1.25)))+AE135),6)</f>
        <v>19.3</v>
      </c>
      <c r="AE135">
        <f>ROUND((((EU135*2)*1.25)),6)</f>
        <v>7.1</v>
      </c>
      <c r="AF135">
        <f>ROUND((((EV135*2)*1.15)),6)</f>
        <v>9.1310000000000002</v>
      </c>
      <c r="AG135">
        <f t="shared" si="163"/>
        <v>0</v>
      </c>
      <c r="AH135">
        <f>(((EW135*2)*1.15))</f>
        <v>1.1499999999999999</v>
      </c>
      <c r="AI135">
        <f>(((EX135*2)*1.25))</f>
        <v>0.52500000000000002</v>
      </c>
      <c r="AJ135">
        <f t="shared" si="165"/>
        <v>0</v>
      </c>
      <c r="AK135">
        <v>11.69</v>
      </c>
      <c r="AL135">
        <v>0</v>
      </c>
      <c r="AM135">
        <v>7.72</v>
      </c>
      <c r="AN135">
        <v>2.84</v>
      </c>
      <c r="AO135">
        <v>3.97</v>
      </c>
      <c r="AP135">
        <v>0</v>
      </c>
      <c r="AQ135">
        <v>0.5</v>
      </c>
      <c r="AR135">
        <v>0.21</v>
      </c>
      <c r="AS135">
        <v>0</v>
      </c>
      <c r="AT135">
        <v>111</v>
      </c>
      <c r="AU135">
        <v>64</v>
      </c>
      <c r="AV135">
        <v>1</v>
      </c>
      <c r="AW135">
        <v>1</v>
      </c>
      <c r="AZ135">
        <v>6.66</v>
      </c>
      <c r="BA135">
        <v>6.66</v>
      </c>
      <c r="BB135">
        <v>6.66</v>
      </c>
      <c r="BC135">
        <v>6.66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251</v>
      </c>
      <c r="BM135">
        <v>11001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6.66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123</v>
      </c>
      <c r="CA135">
        <v>75</v>
      </c>
      <c r="CF135">
        <v>0</v>
      </c>
      <c r="CG135">
        <v>0</v>
      </c>
      <c r="CM135">
        <v>0</v>
      </c>
      <c r="CN135" t="s">
        <v>1157</v>
      </c>
      <c r="CO135">
        <v>0</v>
      </c>
      <c r="CP135">
        <f t="shared" si="166"/>
        <v>241.04</v>
      </c>
      <c r="CQ135">
        <f t="shared" si="167"/>
        <v>0</v>
      </c>
      <c r="CR135">
        <f t="shared" si="168"/>
        <v>128.53800000000001</v>
      </c>
      <c r="CS135">
        <f t="shared" si="169"/>
        <v>47.286000000000001</v>
      </c>
      <c r="CT135">
        <f t="shared" si="170"/>
        <v>60.812460000000002</v>
      </c>
      <c r="CU135">
        <f t="shared" si="171"/>
        <v>0</v>
      </c>
      <c r="CV135">
        <f t="shared" si="172"/>
        <v>1.1499999999999999</v>
      </c>
      <c r="CW135">
        <f t="shared" si="173"/>
        <v>0.52500000000000002</v>
      </c>
      <c r="CX135">
        <f t="shared" si="174"/>
        <v>0</v>
      </c>
      <c r="CY135">
        <f t="shared" si="175"/>
        <v>152.74710000000002</v>
      </c>
      <c r="CZ135">
        <f t="shared" si="176"/>
        <v>88.070400000000006</v>
      </c>
      <c r="DC135" t="s">
        <v>6</v>
      </c>
      <c r="DD135" t="s">
        <v>252</v>
      </c>
      <c r="DE135" t="s">
        <v>253</v>
      </c>
      <c r="DF135" t="s">
        <v>253</v>
      </c>
      <c r="DG135" t="s">
        <v>254</v>
      </c>
      <c r="DH135" t="s">
        <v>6</v>
      </c>
      <c r="DI135" t="s">
        <v>254</v>
      </c>
      <c r="DJ135" t="s">
        <v>253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18</v>
      </c>
      <c r="DW135" t="s">
        <v>18</v>
      </c>
      <c r="DX135">
        <v>100</v>
      </c>
      <c r="EE135">
        <v>16510488</v>
      </c>
      <c r="EF135">
        <v>2</v>
      </c>
      <c r="EG135" t="s">
        <v>20</v>
      </c>
      <c r="EH135">
        <v>0</v>
      </c>
      <c r="EI135" t="s">
        <v>6</v>
      </c>
      <c r="EJ135">
        <v>1</v>
      </c>
      <c r="EK135">
        <v>11001</v>
      </c>
      <c r="EL135" t="s">
        <v>208</v>
      </c>
      <c r="EM135" t="s">
        <v>209</v>
      </c>
      <c r="EO135" t="s">
        <v>59</v>
      </c>
      <c r="EQ135">
        <v>0</v>
      </c>
      <c r="ER135">
        <v>11.69</v>
      </c>
      <c r="ES135">
        <v>0</v>
      </c>
      <c r="ET135">
        <v>7.72</v>
      </c>
      <c r="EU135">
        <v>2.84</v>
      </c>
      <c r="EV135">
        <v>3.97</v>
      </c>
      <c r="EW135">
        <v>0.5</v>
      </c>
      <c r="EX135">
        <v>0.21</v>
      </c>
      <c r="EY135">
        <v>0</v>
      </c>
      <c r="FQ135">
        <v>0</v>
      </c>
      <c r="FR135">
        <f t="shared" si="177"/>
        <v>0</v>
      </c>
      <c r="FS135">
        <v>0</v>
      </c>
      <c r="FT135" t="s">
        <v>23</v>
      </c>
      <c r="FU135" t="s">
        <v>24</v>
      </c>
      <c r="FX135">
        <v>110.7</v>
      </c>
      <c r="FY135">
        <v>63.75</v>
      </c>
      <c r="GA135" t="s">
        <v>6</v>
      </c>
      <c r="GD135">
        <v>0</v>
      </c>
      <c r="GF135">
        <v>-869721543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78"/>
        <v>0</v>
      </c>
      <c r="GM135">
        <f t="shared" si="179"/>
        <v>481.86</v>
      </c>
      <c r="GN135">
        <f t="shared" si="180"/>
        <v>481.86</v>
      </c>
      <c r="GO135">
        <f t="shared" si="181"/>
        <v>0</v>
      </c>
      <c r="GP135">
        <f t="shared" si="182"/>
        <v>0</v>
      </c>
      <c r="GR135">
        <v>0</v>
      </c>
      <c r="GS135">
        <v>3</v>
      </c>
      <c r="GT135">
        <v>0</v>
      </c>
      <c r="GU135" t="s">
        <v>6</v>
      </c>
      <c r="GV135">
        <f t="shared" si="183"/>
        <v>0</v>
      </c>
      <c r="GW135">
        <v>1</v>
      </c>
      <c r="GX135">
        <f t="shared" si="184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295</v>
      </c>
      <c r="D136" s="2"/>
      <c r="E136" s="2" t="s">
        <v>255</v>
      </c>
      <c r="F136" s="2" t="s">
        <v>242</v>
      </c>
      <c r="G136" s="2" t="s">
        <v>243</v>
      </c>
      <c r="H136" s="2" t="s">
        <v>45</v>
      </c>
      <c r="I136" s="2">
        <f>I134*J136</f>
        <v>1.2984599999999999</v>
      </c>
      <c r="J136" s="2">
        <v>1.02</v>
      </c>
      <c r="K136" s="2"/>
      <c r="L136" s="2"/>
      <c r="M136" s="2"/>
      <c r="N136" s="2"/>
      <c r="O136" s="2">
        <f t="shared" si="149"/>
        <v>0</v>
      </c>
      <c r="P136" s="2">
        <f t="shared" si="150"/>
        <v>0</v>
      </c>
      <c r="Q136" s="2">
        <f t="shared" si="151"/>
        <v>0</v>
      </c>
      <c r="R136" s="2">
        <f t="shared" si="152"/>
        <v>0</v>
      </c>
      <c r="S136" s="2">
        <f t="shared" si="153"/>
        <v>0</v>
      </c>
      <c r="T136" s="2">
        <f t="shared" si="154"/>
        <v>0</v>
      </c>
      <c r="U136" s="2">
        <f t="shared" si="155"/>
        <v>0</v>
      </c>
      <c r="V136" s="2">
        <f t="shared" si="156"/>
        <v>0</v>
      </c>
      <c r="W136" s="2">
        <f t="shared" si="157"/>
        <v>0</v>
      </c>
      <c r="X136" s="2">
        <f t="shared" si="158"/>
        <v>0</v>
      </c>
      <c r="Y136" s="2">
        <f t="shared" si="159"/>
        <v>0</v>
      </c>
      <c r="Z136" s="2"/>
      <c r="AA136" s="2">
        <v>16666348</v>
      </c>
      <c r="AB136" s="2">
        <f t="shared" si="160"/>
        <v>0</v>
      </c>
      <c r="AC136" s="2">
        <f t="shared" ref="AC136:AC159" si="187">ROUND((ES136),6)</f>
        <v>0</v>
      </c>
      <c r="AD136" s="2">
        <f>ROUND((((ET136)-(EU136))+AE136),6)</f>
        <v>0</v>
      </c>
      <c r="AE136" s="2">
        <f t="shared" ref="AE136:AF139" si="188">ROUND((EU136),6)</f>
        <v>0</v>
      </c>
      <c r="AF136" s="2">
        <f t="shared" si="188"/>
        <v>0</v>
      </c>
      <c r="AG136" s="2">
        <f t="shared" si="163"/>
        <v>0</v>
      </c>
      <c r="AH136" s="2">
        <f t="shared" ref="AH136:AI139" si="189">(EW136)</f>
        <v>0</v>
      </c>
      <c r="AI136" s="2">
        <f t="shared" si="189"/>
        <v>0</v>
      </c>
      <c r="AJ136" s="2">
        <f t="shared" si="165"/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111</v>
      </c>
      <c r="AU136" s="2">
        <v>64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1</v>
      </c>
      <c r="BJ136" s="2" t="s">
        <v>6</v>
      </c>
      <c r="BK136" s="2"/>
      <c r="BL136" s="2"/>
      <c r="BM136" s="2">
        <v>11001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123</v>
      </c>
      <c r="CA136" s="2">
        <v>75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166"/>
        <v>0</v>
      </c>
      <c r="CQ136" s="2">
        <f t="shared" si="167"/>
        <v>0</v>
      </c>
      <c r="CR136" s="2">
        <f t="shared" si="168"/>
        <v>0</v>
      </c>
      <c r="CS136" s="2">
        <f t="shared" si="169"/>
        <v>0</v>
      </c>
      <c r="CT136" s="2">
        <f t="shared" si="170"/>
        <v>0</v>
      </c>
      <c r="CU136" s="2">
        <f t="shared" si="171"/>
        <v>0</v>
      </c>
      <c r="CV136" s="2">
        <f t="shared" si="172"/>
        <v>0</v>
      </c>
      <c r="CW136" s="2">
        <f t="shared" si="173"/>
        <v>0</v>
      </c>
      <c r="CX136" s="2">
        <f t="shared" si="174"/>
        <v>0</v>
      </c>
      <c r="CY136" s="2">
        <f t="shared" si="175"/>
        <v>0</v>
      </c>
      <c r="CZ136" s="2">
        <f t="shared" si="176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1007</v>
      </c>
      <c r="DV136" s="2" t="s">
        <v>45</v>
      </c>
      <c r="DW136" s="2" t="s">
        <v>45</v>
      </c>
      <c r="DX136" s="2">
        <v>1</v>
      </c>
      <c r="DY136" s="2"/>
      <c r="DZ136" s="2"/>
      <c r="EA136" s="2"/>
      <c r="EB136" s="2"/>
      <c r="EC136" s="2"/>
      <c r="ED136" s="2"/>
      <c r="EE136" s="2">
        <v>16510488</v>
      </c>
      <c r="EF136" s="2">
        <v>2</v>
      </c>
      <c r="EG136" s="2" t="s">
        <v>20</v>
      </c>
      <c r="EH136" s="2">
        <v>0</v>
      </c>
      <c r="EI136" s="2" t="s">
        <v>6</v>
      </c>
      <c r="EJ136" s="2">
        <v>1</v>
      </c>
      <c r="EK136" s="2">
        <v>11001</v>
      </c>
      <c r="EL136" s="2" t="s">
        <v>208</v>
      </c>
      <c r="EM136" s="2" t="s">
        <v>209</v>
      </c>
      <c r="EN136" s="2"/>
      <c r="EO136" s="2" t="s">
        <v>6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7"/>
        <v>0</v>
      </c>
      <c r="FS136" s="2">
        <v>0</v>
      </c>
      <c r="FT136" s="2" t="s">
        <v>23</v>
      </c>
      <c r="FU136" s="2" t="s">
        <v>24</v>
      </c>
      <c r="FV136" s="2"/>
      <c r="FW136" s="2"/>
      <c r="FX136" s="2">
        <v>110.7</v>
      </c>
      <c r="FY136" s="2">
        <v>63.75</v>
      </c>
      <c r="FZ136" s="2"/>
      <c r="GA136" s="2" t="s">
        <v>6</v>
      </c>
      <c r="GB136" s="2"/>
      <c r="GC136" s="2"/>
      <c r="GD136" s="2">
        <v>0</v>
      </c>
      <c r="GE136" s="2"/>
      <c r="GF136" s="2">
        <v>-2113302258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8"/>
        <v>0</v>
      </c>
      <c r="GM136" s="2">
        <f t="shared" si="179"/>
        <v>0</v>
      </c>
      <c r="GN136" s="2">
        <f t="shared" si="180"/>
        <v>0</v>
      </c>
      <c r="GO136" s="2">
        <f t="shared" si="181"/>
        <v>0</v>
      </c>
      <c r="GP136" s="2">
        <f t="shared" si="182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83"/>
        <v>0</v>
      </c>
      <c r="GW136" s="2">
        <v>1</v>
      </c>
      <c r="GX136" s="2">
        <f t="shared" si="184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301</v>
      </c>
      <c r="E137" t="s">
        <v>255</v>
      </c>
      <c r="F137" t="s">
        <v>242</v>
      </c>
      <c r="G137" t="s">
        <v>243</v>
      </c>
      <c r="H137" t="s">
        <v>45</v>
      </c>
      <c r="I137">
        <f>I135*J137</f>
        <v>1.2984599999999999</v>
      </c>
      <c r="J137">
        <v>1.02</v>
      </c>
      <c r="O137">
        <f t="shared" si="149"/>
        <v>0</v>
      </c>
      <c r="P137">
        <f t="shared" si="150"/>
        <v>0</v>
      </c>
      <c r="Q137">
        <f t="shared" si="151"/>
        <v>0</v>
      </c>
      <c r="R137">
        <f t="shared" si="152"/>
        <v>0</v>
      </c>
      <c r="S137">
        <f t="shared" si="153"/>
        <v>0</v>
      </c>
      <c r="T137">
        <f t="shared" si="154"/>
        <v>0</v>
      </c>
      <c r="U137">
        <f t="shared" si="155"/>
        <v>0</v>
      </c>
      <c r="V137">
        <f t="shared" si="156"/>
        <v>0</v>
      </c>
      <c r="W137">
        <f t="shared" si="157"/>
        <v>0</v>
      </c>
      <c r="X137">
        <f t="shared" si="158"/>
        <v>0</v>
      </c>
      <c r="Y137">
        <f t="shared" si="159"/>
        <v>0</v>
      </c>
      <c r="AA137">
        <v>16666349</v>
      </c>
      <c r="AB137">
        <f t="shared" si="160"/>
        <v>0</v>
      </c>
      <c r="AC137">
        <f t="shared" si="187"/>
        <v>0</v>
      </c>
      <c r="AD137">
        <f>ROUND((((ET137)-(EU137))+AE137),6)</f>
        <v>0</v>
      </c>
      <c r="AE137">
        <f t="shared" si="188"/>
        <v>0</v>
      </c>
      <c r="AF137">
        <f t="shared" si="188"/>
        <v>0</v>
      </c>
      <c r="AG137">
        <f t="shared" si="163"/>
        <v>0</v>
      </c>
      <c r="AH137">
        <f t="shared" si="189"/>
        <v>0</v>
      </c>
      <c r="AI137">
        <f t="shared" si="189"/>
        <v>0</v>
      </c>
      <c r="AJ137">
        <f t="shared" si="165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111</v>
      </c>
      <c r="AU137">
        <v>64</v>
      </c>
      <c r="AV137">
        <v>1</v>
      </c>
      <c r="AW137">
        <v>1</v>
      </c>
      <c r="AZ137">
        <v>6.66</v>
      </c>
      <c r="BA137">
        <v>1</v>
      </c>
      <c r="BB137">
        <v>1</v>
      </c>
      <c r="BC137">
        <v>6.66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6</v>
      </c>
      <c r="BM137">
        <v>11001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123</v>
      </c>
      <c r="CA137">
        <v>75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6"/>
        <v>0</v>
      </c>
      <c r="CQ137">
        <f t="shared" si="167"/>
        <v>0</v>
      </c>
      <c r="CR137">
        <f t="shared" si="168"/>
        <v>0</v>
      </c>
      <c r="CS137">
        <f t="shared" si="169"/>
        <v>0</v>
      </c>
      <c r="CT137">
        <f t="shared" si="170"/>
        <v>0</v>
      </c>
      <c r="CU137">
        <f t="shared" si="171"/>
        <v>0</v>
      </c>
      <c r="CV137">
        <f t="shared" si="172"/>
        <v>0</v>
      </c>
      <c r="CW137">
        <f t="shared" si="173"/>
        <v>0</v>
      </c>
      <c r="CX137">
        <f t="shared" si="174"/>
        <v>0</v>
      </c>
      <c r="CY137">
        <f t="shared" si="175"/>
        <v>0</v>
      </c>
      <c r="CZ137">
        <f t="shared" si="176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1007</v>
      </c>
      <c r="DV137" t="s">
        <v>45</v>
      </c>
      <c r="DW137" t="s">
        <v>45</v>
      </c>
      <c r="DX137">
        <v>1</v>
      </c>
      <c r="EE137">
        <v>16510488</v>
      </c>
      <c r="EF137">
        <v>2</v>
      </c>
      <c r="EG137" t="s">
        <v>20</v>
      </c>
      <c r="EH137">
        <v>0</v>
      </c>
      <c r="EI137" t="s">
        <v>6</v>
      </c>
      <c r="EJ137">
        <v>1</v>
      </c>
      <c r="EK137">
        <v>11001</v>
      </c>
      <c r="EL137" t="s">
        <v>208</v>
      </c>
      <c r="EM137" t="s">
        <v>209</v>
      </c>
      <c r="EO137" t="s">
        <v>6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7"/>
        <v>0</v>
      </c>
      <c r="FS137">
        <v>0</v>
      </c>
      <c r="FT137" t="s">
        <v>23</v>
      </c>
      <c r="FU137" t="s">
        <v>24</v>
      </c>
      <c r="FX137">
        <v>110.7</v>
      </c>
      <c r="FY137">
        <v>63.75</v>
      </c>
      <c r="GA137" t="s">
        <v>6</v>
      </c>
      <c r="GD137">
        <v>0</v>
      </c>
      <c r="GF137">
        <v>-2113302258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8"/>
        <v>0</v>
      </c>
      <c r="GM137">
        <f t="shared" si="179"/>
        <v>0</v>
      </c>
      <c r="GN137">
        <f t="shared" si="180"/>
        <v>0</v>
      </c>
      <c r="GO137">
        <f t="shared" si="181"/>
        <v>0</v>
      </c>
      <c r="GP137">
        <f t="shared" si="182"/>
        <v>0</v>
      </c>
      <c r="GR137">
        <v>0</v>
      </c>
      <c r="GS137">
        <v>3</v>
      </c>
      <c r="GT137">
        <v>0</v>
      </c>
      <c r="GU137" t="s">
        <v>6</v>
      </c>
      <c r="GV137">
        <f t="shared" si="183"/>
        <v>0</v>
      </c>
      <c r="GW137">
        <v>1</v>
      </c>
      <c r="GX137">
        <f t="shared" si="184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296</v>
      </c>
      <c r="D138" s="2"/>
      <c r="E138" s="2" t="s">
        <v>256</v>
      </c>
      <c r="F138" s="2" t="s">
        <v>245</v>
      </c>
      <c r="G138" s="2" t="s">
        <v>246</v>
      </c>
      <c r="H138" s="2" t="s">
        <v>45</v>
      </c>
      <c r="I138" s="2">
        <f>I134*J138</f>
        <v>1.2984599999999999</v>
      </c>
      <c r="J138" s="2">
        <v>1.02</v>
      </c>
      <c r="K138" s="2"/>
      <c r="L138" s="2"/>
      <c r="M138" s="2"/>
      <c r="N138" s="2"/>
      <c r="O138" s="2">
        <f t="shared" si="149"/>
        <v>687.42</v>
      </c>
      <c r="P138" s="2">
        <f t="shared" si="150"/>
        <v>687.42</v>
      </c>
      <c r="Q138" s="2">
        <f t="shared" si="151"/>
        <v>0</v>
      </c>
      <c r="R138" s="2">
        <f t="shared" si="152"/>
        <v>0</v>
      </c>
      <c r="S138" s="2">
        <f t="shared" si="153"/>
        <v>0</v>
      </c>
      <c r="T138" s="2">
        <f t="shared" si="154"/>
        <v>0</v>
      </c>
      <c r="U138" s="2">
        <f t="shared" si="155"/>
        <v>0</v>
      </c>
      <c r="V138" s="2">
        <f t="shared" si="156"/>
        <v>0</v>
      </c>
      <c r="W138" s="2">
        <f t="shared" si="157"/>
        <v>0</v>
      </c>
      <c r="X138" s="2">
        <f t="shared" si="158"/>
        <v>0</v>
      </c>
      <c r="Y138" s="2">
        <f t="shared" si="159"/>
        <v>0</v>
      </c>
      <c r="Z138" s="2"/>
      <c r="AA138" s="2">
        <v>16666348</v>
      </c>
      <c r="AB138" s="2">
        <f t="shared" si="160"/>
        <v>529.41</v>
      </c>
      <c r="AC138" s="2">
        <f t="shared" si="187"/>
        <v>529.41</v>
      </c>
      <c r="AD138" s="2">
        <f>ROUND((((ET138)-(EU138))+AE138),6)</f>
        <v>0</v>
      </c>
      <c r="AE138" s="2">
        <f t="shared" si="188"/>
        <v>0</v>
      </c>
      <c r="AF138" s="2">
        <f t="shared" si="188"/>
        <v>0</v>
      </c>
      <c r="AG138" s="2">
        <f t="shared" si="163"/>
        <v>0</v>
      </c>
      <c r="AH138" s="2">
        <f t="shared" si="189"/>
        <v>0</v>
      </c>
      <c r="AI138" s="2">
        <f t="shared" si="189"/>
        <v>0</v>
      </c>
      <c r="AJ138" s="2">
        <f t="shared" si="165"/>
        <v>0</v>
      </c>
      <c r="AK138" s="2">
        <v>529.41</v>
      </c>
      <c r="AL138" s="2">
        <v>529.41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111</v>
      </c>
      <c r="AU138" s="2">
        <v>64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247</v>
      </c>
      <c r="BK138" s="2"/>
      <c r="BL138" s="2"/>
      <c r="BM138" s="2">
        <v>11001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123</v>
      </c>
      <c r="CA138" s="2">
        <v>75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6"/>
        <v>687.42</v>
      </c>
      <c r="CQ138" s="2">
        <f t="shared" si="167"/>
        <v>529.41</v>
      </c>
      <c r="CR138" s="2">
        <f t="shared" si="168"/>
        <v>0</v>
      </c>
      <c r="CS138" s="2">
        <f t="shared" si="169"/>
        <v>0</v>
      </c>
      <c r="CT138" s="2">
        <f t="shared" si="170"/>
        <v>0</v>
      </c>
      <c r="CU138" s="2">
        <f t="shared" si="171"/>
        <v>0</v>
      </c>
      <c r="CV138" s="2">
        <f t="shared" si="172"/>
        <v>0</v>
      </c>
      <c r="CW138" s="2">
        <f t="shared" si="173"/>
        <v>0</v>
      </c>
      <c r="CX138" s="2">
        <f t="shared" si="174"/>
        <v>0</v>
      </c>
      <c r="CY138" s="2">
        <f t="shared" si="175"/>
        <v>0</v>
      </c>
      <c r="CZ138" s="2">
        <f t="shared" si="176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1007</v>
      </c>
      <c r="DV138" s="2" t="s">
        <v>45</v>
      </c>
      <c r="DW138" s="2" t="s">
        <v>45</v>
      </c>
      <c r="DX138" s="2">
        <v>1</v>
      </c>
      <c r="DY138" s="2"/>
      <c r="DZ138" s="2"/>
      <c r="EA138" s="2"/>
      <c r="EB138" s="2"/>
      <c r="EC138" s="2"/>
      <c r="ED138" s="2"/>
      <c r="EE138" s="2">
        <v>16510488</v>
      </c>
      <c r="EF138" s="2">
        <v>2</v>
      </c>
      <c r="EG138" s="2" t="s">
        <v>20</v>
      </c>
      <c r="EH138" s="2">
        <v>0</v>
      </c>
      <c r="EI138" s="2" t="s">
        <v>6</v>
      </c>
      <c r="EJ138" s="2">
        <v>1</v>
      </c>
      <c r="EK138" s="2">
        <v>11001</v>
      </c>
      <c r="EL138" s="2" t="s">
        <v>208</v>
      </c>
      <c r="EM138" s="2" t="s">
        <v>209</v>
      </c>
      <c r="EN138" s="2"/>
      <c r="EO138" s="2" t="s">
        <v>6</v>
      </c>
      <c r="EP138" s="2"/>
      <c r="EQ138" s="2">
        <v>0</v>
      </c>
      <c r="ER138" s="2">
        <v>529.41</v>
      </c>
      <c r="ES138" s="2">
        <v>529.41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7"/>
        <v>0</v>
      </c>
      <c r="FS138" s="2">
        <v>0</v>
      </c>
      <c r="FT138" s="2" t="s">
        <v>23</v>
      </c>
      <c r="FU138" s="2" t="s">
        <v>24</v>
      </c>
      <c r="FV138" s="2"/>
      <c r="FW138" s="2"/>
      <c r="FX138" s="2">
        <v>110.7</v>
      </c>
      <c r="FY138" s="2">
        <v>63.75</v>
      </c>
      <c r="FZ138" s="2"/>
      <c r="GA138" s="2" t="s">
        <v>6</v>
      </c>
      <c r="GB138" s="2"/>
      <c r="GC138" s="2"/>
      <c r="GD138" s="2">
        <v>0</v>
      </c>
      <c r="GE138" s="2"/>
      <c r="GF138" s="2">
        <v>-2055448307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8"/>
        <v>0</v>
      </c>
      <c r="GM138" s="2">
        <f t="shared" si="179"/>
        <v>687.42</v>
      </c>
      <c r="GN138" s="2">
        <f t="shared" si="180"/>
        <v>687.42</v>
      </c>
      <c r="GO138" s="2">
        <f t="shared" si="181"/>
        <v>0</v>
      </c>
      <c r="GP138" s="2">
        <f t="shared" si="182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3"/>
        <v>0</v>
      </c>
      <c r="GW138" s="2">
        <v>1</v>
      </c>
      <c r="GX138" s="2">
        <f t="shared" si="184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302</v>
      </c>
      <c r="E139" t="s">
        <v>256</v>
      </c>
      <c r="F139" t="s">
        <v>245</v>
      </c>
      <c r="G139" t="s">
        <v>246</v>
      </c>
      <c r="H139" t="s">
        <v>45</v>
      </c>
      <c r="I139">
        <f>I135*J139</f>
        <v>1.2984599999999999</v>
      </c>
      <c r="J139">
        <v>1.02</v>
      </c>
      <c r="O139">
        <f t="shared" si="149"/>
        <v>4578.2</v>
      </c>
      <c r="P139">
        <f t="shared" si="150"/>
        <v>4578.2</v>
      </c>
      <c r="Q139">
        <f t="shared" si="151"/>
        <v>0</v>
      </c>
      <c r="R139">
        <f t="shared" si="152"/>
        <v>0</v>
      </c>
      <c r="S139">
        <f t="shared" si="153"/>
        <v>0</v>
      </c>
      <c r="T139">
        <f t="shared" si="154"/>
        <v>0</v>
      </c>
      <c r="U139">
        <f t="shared" si="155"/>
        <v>0</v>
      </c>
      <c r="V139">
        <f t="shared" si="156"/>
        <v>0</v>
      </c>
      <c r="W139">
        <f t="shared" si="157"/>
        <v>0</v>
      </c>
      <c r="X139">
        <f t="shared" si="158"/>
        <v>0</v>
      </c>
      <c r="Y139">
        <f t="shared" si="159"/>
        <v>0</v>
      </c>
      <c r="AA139">
        <v>16666349</v>
      </c>
      <c r="AB139">
        <f t="shared" si="160"/>
        <v>529.41</v>
      </c>
      <c r="AC139">
        <f t="shared" si="187"/>
        <v>529.41</v>
      </c>
      <c r="AD139">
        <f>ROUND((((ET139)-(EU139))+AE139),6)</f>
        <v>0</v>
      </c>
      <c r="AE139">
        <f t="shared" si="188"/>
        <v>0</v>
      </c>
      <c r="AF139">
        <f t="shared" si="188"/>
        <v>0</v>
      </c>
      <c r="AG139">
        <f t="shared" si="163"/>
        <v>0</v>
      </c>
      <c r="AH139">
        <f t="shared" si="189"/>
        <v>0</v>
      </c>
      <c r="AI139">
        <f t="shared" si="189"/>
        <v>0</v>
      </c>
      <c r="AJ139">
        <f t="shared" si="165"/>
        <v>0</v>
      </c>
      <c r="AK139">
        <v>529.41</v>
      </c>
      <c r="AL139">
        <v>529.41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111</v>
      </c>
      <c r="AU139">
        <v>64</v>
      </c>
      <c r="AV139">
        <v>1</v>
      </c>
      <c r="AW139">
        <v>1</v>
      </c>
      <c r="AZ139">
        <v>6.66</v>
      </c>
      <c r="BA139">
        <v>1</v>
      </c>
      <c r="BB139">
        <v>1</v>
      </c>
      <c r="BC139">
        <v>6.66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247</v>
      </c>
      <c r="BM139">
        <v>11001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123</v>
      </c>
      <c r="CA139">
        <v>75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6"/>
        <v>4578.2</v>
      </c>
      <c r="CQ139">
        <f t="shared" si="167"/>
        <v>3525.8705999999997</v>
      </c>
      <c r="CR139">
        <f t="shared" si="168"/>
        <v>0</v>
      </c>
      <c r="CS139">
        <f t="shared" si="169"/>
        <v>0</v>
      </c>
      <c r="CT139">
        <f t="shared" si="170"/>
        <v>0</v>
      </c>
      <c r="CU139">
        <f t="shared" si="171"/>
        <v>0</v>
      </c>
      <c r="CV139">
        <f t="shared" si="172"/>
        <v>0</v>
      </c>
      <c r="CW139">
        <f t="shared" si="173"/>
        <v>0</v>
      </c>
      <c r="CX139">
        <f t="shared" si="174"/>
        <v>0</v>
      </c>
      <c r="CY139">
        <f t="shared" si="175"/>
        <v>0</v>
      </c>
      <c r="CZ139">
        <f t="shared" si="176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1007</v>
      </c>
      <c r="DV139" t="s">
        <v>45</v>
      </c>
      <c r="DW139" t="s">
        <v>45</v>
      </c>
      <c r="DX139">
        <v>1</v>
      </c>
      <c r="EE139">
        <v>16510488</v>
      </c>
      <c r="EF139">
        <v>2</v>
      </c>
      <c r="EG139" t="s">
        <v>20</v>
      </c>
      <c r="EH139">
        <v>0</v>
      </c>
      <c r="EI139" t="s">
        <v>6</v>
      </c>
      <c r="EJ139">
        <v>1</v>
      </c>
      <c r="EK139">
        <v>11001</v>
      </c>
      <c r="EL139" t="s">
        <v>208</v>
      </c>
      <c r="EM139" t="s">
        <v>209</v>
      </c>
      <c r="EO139" t="s">
        <v>6</v>
      </c>
      <c r="EQ139">
        <v>0</v>
      </c>
      <c r="ER139">
        <v>529.41</v>
      </c>
      <c r="ES139">
        <v>529.41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7"/>
        <v>0</v>
      </c>
      <c r="FS139">
        <v>0</v>
      </c>
      <c r="FT139" t="s">
        <v>23</v>
      </c>
      <c r="FU139" t="s">
        <v>24</v>
      </c>
      <c r="FX139">
        <v>110.7</v>
      </c>
      <c r="FY139">
        <v>63.75</v>
      </c>
      <c r="GA139" t="s">
        <v>6</v>
      </c>
      <c r="GD139">
        <v>0</v>
      </c>
      <c r="GF139">
        <v>-2055448307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8"/>
        <v>0</v>
      </c>
      <c r="GM139">
        <f t="shared" si="179"/>
        <v>4578.2</v>
      </c>
      <c r="GN139">
        <f t="shared" si="180"/>
        <v>4578.2</v>
      </c>
      <c r="GO139">
        <f t="shared" si="181"/>
        <v>0</v>
      </c>
      <c r="GP139">
        <f t="shared" si="182"/>
        <v>0</v>
      </c>
      <c r="GR139">
        <v>0</v>
      </c>
      <c r="GS139">
        <v>3</v>
      </c>
      <c r="GT139">
        <v>0</v>
      </c>
      <c r="GU139" t="s">
        <v>6</v>
      </c>
      <c r="GV139">
        <f t="shared" si="183"/>
        <v>0</v>
      </c>
      <c r="GW139">
        <v>1</v>
      </c>
      <c r="GX139">
        <f t="shared" si="184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ROW(SmtRes!A310)</f>
        <v>310</v>
      </c>
      <c r="D140" s="2">
        <f>ROW(EtalonRes!A298)</f>
        <v>298</v>
      </c>
      <c r="E140" s="2" t="s">
        <v>257</v>
      </c>
      <c r="F140" s="2" t="s">
        <v>258</v>
      </c>
      <c r="G140" s="2" t="s">
        <v>259</v>
      </c>
      <c r="H140" s="2" t="s">
        <v>18</v>
      </c>
      <c r="I140" s="2">
        <f>ROUND(127.3/100,9)</f>
        <v>1.2729999999999999</v>
      </c>
      <c r="J140" s="2">
        <v>0</v>
      </c>
      <c r="K140" s="2"/>
      <c r="L140" s="2"/>
      <c r="M140" s="2"/>
      <c r="N140" s="2"/>
      <c r="O140" s="2">
        <f t="shared" si="149"/>
        <v>355.06</v>
      </c>
      <c r="P140" s="2">
        <f t="shared" si="150"/>
        <v>270.25</v>
      </c>
      <c r="Q140" s="2">
        <f t="shared" si="151"/>
        <v>35.229999999999997</v>
      </c>
      <c r="R140" s="2">
        <f t="shared" si="152"/>
        <v>0.92</v>
      </c>
      <c r="S140" s="2">
        <f t="shared" si="153"/>
        <v>49.58</v>
      </c>
      <c r="T140" s="2">
        <f t="shared" si="154"/>
        <v>0</v>
      </c>
      <c r="U140" s="2">
        <f t="shared" si="155"/>
        <v>5.4019754999999998</v>
      </c>
      <c r="V140" s="2">
        <f t="shared" si="156"/>
        <v>7.9562499999999994E-2</v>
      </c>
      <c r="W140" s="2">
        <f t="shared" si="157"/>
        <v>0</v>
      </c>
      <c r="X140" s="2">
        <f t="shared" si="158"/>
        <v>47.98</v>
      </c>
      <c r="Y140" s="2">
        <f t="shared" si="159"/>
        <v>23.74</v>
      </c>
      <c r="Z140" s="2"/>
      <c r="AA140" s="2">
        <v>16666348</v>
      </c>
      <c r="AB140" s="2">
        <f t="shared" si="160"/>
        <v>278.91550000000001</v>
      </c>
      <c r="AC140" s="2">
        <f t="shared" si="187"/>
        <v>212.29</v>
      </c>
      <c r="AD140" s="2">
        <f t="shared" ref="AD140:AD145" si="190">ROUND(((((ET140*1.25))-((EU140*1.25)))+AE140),6)</f>
        <v>27.675000000000001</v>
      </c>
      <c r="AE140" s="2">
        <f t="shared" ref="AE140:AE145" si="191">ROUND(((EU140*1.25)),6)</f>
        <v>0.72499999999999998</v>
      </c>
      <c r="AF140" s="2">
        <f t="shared" ref="AF140:AF145" si="192">ROUND(((EV140*1.15)),6)</f>
        <v>38.950499999999998</v>
      </c>
      <c r="AG140" s="2">
        <f t="shared" si="163"/>
        <v>0</v>
      </c>
      <c r="AH140" s="2">
        <f t="shared" ref="AH140:AH145" si="193">((EW140*1.15))</f>
        <v>4.2435</v>
      </c>
      <c r="AI140" s="2">
        <f t="shared" ref="AI140:AI145" si="194">((EX140*1.25))</f>
        <v>6.25E-2</v>
      </c>
      <c r="AJ140" s="2">
        <f t="shared" si="165"/>
        <v>0</v>
      </c>
      <c r="AK140" s="2">
        <v>268.3</v>
      </c>
      <c r="AL140" s="2">
        <v>212.29</v>
      </c>
      <c r="AM140" s="2">
        <v>22.14</v>
      </c>
      <c r="AN140" s="2">
        <v>0.57999999999999996</v>
      </c>
      <c r="AO140" s="2">
        <v>33.869999999999997</v>
      </c>
      <c r="AP140" s="2">
        <v>0</v>
      </c>
      <c r="AQ140" s="2">
        <v>3.69</v>
      </c>
      <c r="AR140" s="2">
        <v>0.05</v>
      </c>
      <c r="AS140" s="2">
        <v>0</v>
      </c>
      <c r="AT140" s="2">
        <v>95</v>
      </c>
      <c r="AU140" s="2">
        <v>47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1</v>
      </c>
      <c r="BJ140" s="2" t="s">
        <v>260</v>
      </c>
      <c r="BK140" s="2"/>
      <c r="BL140" s="2"/>
      <c r="BM140" s="2">
        <v>15001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105</v>
      </c>
      <c r="CA140" s="2">
        <v>55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1157</v>
      </c>
      <c r="CO140" s="2">
        <v>0</v>
      </c>
      <c r="CP140" s="2">
        <f t="shared" si="166"/>
        <v>355.06</v>
      </c>
      <c r="CQ140" s="2">
        <f t="shared" si="167"/>
        <v>212.29</v>
      </c>
      <c r="CR140" s="2">
        <f t="shared" si="168"/>
        <v>27.675000000000001</v>
      </c>
      <c r="CS140" s="2">
        <f t="shared" si="169"/>
        <v>0.72499999999999998</v>
      </c>
      <c r="CT140" s="2">
        <f t="shared" si="170"/>
        <v>38.950499999999998</v>
      </c>
      <c r="CU140" s="2">
        <f t="shared" si="171"/>
        <v>0</v>
      </c>
      <c r="CV140" s="2">
        <f t="shared" si="172"/>
        <v>4.2435</v>
      </c>
      <c r="CW140" s="2">
        <f t="shared" si="173"/>
        <v>6.25E-2</v>
      </c>
      <c r="CX140" s="2">
        <f t="shared" si="174"/>
        <v>0</v>
      </c>
      <c r="CY140" s="2">
        <f t="shared" si="175"/>
        <v>47.975000000000001</v>
      </c>
      <c r="CZ140" s="2">
        <f t="shared" si="176"/>
        <v>23.734999999999999</v>
      </c>
      <c r="DA140" s="2"/>
      <c r="DB140" s="2"/>
      <c r="DC140" s="2" t="s">
        <v>6</v>
      </c>
      <c r="DD140" s="2" t="s">
        <v>6</v>
      </c>
      <c r="DE140" s="2" t="s">
        <v>55</v>
      </c>
      <c r="DF140" s="2" t="s">
        <v>55</v>
      </c>
      <c r="DG140" s="2" t="s">
        <v>56</v>
      </c>
      <c r="DH140" s="2" t="s">
        <v>6</v>
      </c>
      <c r="DI140" s="2" t="s">
        <v>56</v>
      </c>
      <c r="DJ140" s="2" t="s">
        <v>55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1005</v>
      </c>
      <c r="DV140" s="2" t="s">
        <v>18</v>
      </c>
      <c r="DW140" s="2" t="s">
        <v>18</v>
      </c>
      <c r="DX140" s="2">
        <v>100</v>
      </c>
      <c r="DY140" s="2"/>
      <c r="DZ140" s="2"/>
      <c r="EA140" s="2"/>
      <c r="EB140" s="2"/>
      <c r="EC140" s="2"/>
      <c r="ED140" s="2"/>
      <c r="EE140" s="2">
        <v>16510513</v>
      </c>
      <c r="EF140" s="2">
        <v>2</v>
      </c>
      <c r="EG140" s="2" t="s">
        <v>20</v>
      </c>
      <c r="EH140" s="2">
        <v>0</v>
      </c>
      <c r="EI140" s="2" t="s">
        <v>6</v>
      </c>
      <c r="EJ140" s="2">
        <v>1</v>
      </c>
      <c r="EK140" s="2">
        <v>15001</v>
      </c>
      <c r="EL140" s="2" t="s">
        <v>115</v>
      </c>
      <c r="EM140" s="2" t="s">
        <v>116</v>
      </c>
      <c r="EN140" s="2"/>
      <c r="EO140" s="2" t="s">
        <v>59</v>
      </c>
      <c r="EP140" s="2"/>
      <c r="EQ140" s="2">
        <v>0</v>
      </c>
      <c r="ER140" s="2">
        <v>268.3</v>
      </c>
      <c r="ES140" s="2">
        <v>212.29</v>
      </c>
      <c r="ET140" s="2">
        <v>22.14</v>
      </c>
      <c r="EU140" s="2">
        <v>0.57999999999999996</v>
      </c>
      <c r="EV140" s="2">
        <v>33.869999999999997</v>
      </c>
      <c r="EW140" s="2">
        <v>3.69</v>
      </c>
      <c r="EX140" s="2">
        <v>0.05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7"/>
        <v>0</v>
      </c>
      <c r="FS140" s="2">
        <v>0</v>
      </c>
      <c r="FT140" s="2" t="s">
        <v>23</v>
      </c>
      <c r="FU140" s="2" t="s">
        <v>24</v>
      </c>
      <c r="FV140" s="2"/>
      <c r="FW140" s="2"/>
      <c r="FX140" s="2">
        <v>94.5</v>
      </c>
      <c r="FY140" s="2">
        <v>46.75</v>
      </c>
      <c r="FZ140" s="2"/>
      <c r="GA140" s="2" t="s">
        <v>6</v>
      </c>
      <c r="GB140" s="2"/>
      <c r="GC140" s="2"/>
      <c r="GD140" s="2">
        <v>0</v>
      </c>
      <c r="GE140" s="2"/>
      <c r="GF140" s="2">
        <v>1491721436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78"/>
        <v>0</v>
      </c>
      <c r="GM140" s="2">
        <f t="shared" si="179"/>
        <v>426.78</v>
      </c>
      <c r="GN140" s="2">
        <f t="shared" si="180"/>
        <v>426.78</v>
      </c>
      <c r="GO140" s="2">
        <f t="shared" si="181"/>
        <v>0</v>
      </c>
      <c r="GP140" s="2">
        <f t="shared" si="182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3"/>
        <v>0</v>
      </c>
      <c r="GW140" s="2">
        <v>1</v>
      </c>
      <c r="GX140" s="2">
        <f t="shared" si="184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ROW(SmtRes!A318)</f>
        <v>318</v>
      </c>
      <c r="D141">
        <f>ROW(EtalonRes!A306)</f>
        <v>306</v>
      </c>
      <c r="E141" t="s">
        <v>257</v>
      </c>
      <c r="F141" t="s">
        <v>258</v>
      </c>
      <c r="G141" t="s">
        <v>259</v>
      </c>
      <c r="H141" t="s">
        <v>18</v>
      </c>
      <c r="I141">
        <f>ROUND(127.3/100,9)</f>
        <v>1.2729999999999999</v>
      </c>
      <c r="J141">
        <v>0</v>
      </c>
      <c r="O141">
        <f t="shared" si="149"/>
        <v>2364.69</v>
      </c>
      <c r="P141">
        <f t="shared" si="150"/>
        <v>1799.83</v>
      </c>
      <c r="Q141">
        <f t="shared" si="151"/>
        <v>234.63</v>
      </c>
      <c r="R141">
        <f t="shared" si="152"/>
        <v>6.15</v>
      </c>
      <c r="S141">
        <f t="shared" si="153"/>
        <v>330.23</v>
      </c>
      <c r="T141">
        <f t="shared" si="154"/>
        <v>0</v>
      </c>
      <c r="U141">
        <f t="shared" si="155"/>
        <v>5.4019754999999998</v>
      </c>
      <c r="V141">
        <f t="shared" si="156"/>
        <v>7.9562499999999994E-2</v>
      </c>
      <c r="W141">
        <f t="shared" si="157"/>
        <v>0</v>
      </c>
      <c r="X141">
        <f t="shared" si="158"/>
        <v>319.56</v>
      </c>
      <c r="Y141">
        <f t="shared" si="159"/>
        <v>158.1</v>
      </c>
      <c r="AA141">
        <v>16666349</v>
      </c>
      <c r="AB141">
        <f t="shared" si="160"/>
        <v>278.91550000000001</v>
      </c>
      <c r="AC141">
        <f t="shared" si="187"/>
        <v>212.29</v>
      </c>
      <c r="AD141">
        <f t="shared" si="190"/>
        <v>27.675000000000001</v>
      </c>
      <c r="AE141">
        <f t="shared" si="191"/>
        <v>0.72499999999999998</v>
      </c>
      <c r="AF141">
        <f t="shared" si="192"/>
        <v>38.950499999999998</v>
      </c>
      <c r="AG141">
        <f t="shared" si="163"/>
        <v>0</v>
      </c>
      <c r="AH141">
        <f t="shared" si="193"/>
        <v>4.2435</v>
      </c>
      <c r="AI141">
        <f t="shared" si="194"/>
        <v>6.25E-2</v>
      </c>
      <c r="AJ141">
        <f t="shared" si="165"/>
        <v>0</v>
      </c>
      <c r="AK141">
        <v>268.3</v>
      </c>
      <c r="AL141">
        <v>212.29</v>
      </c>
      <c r="AM141">
        <v>22.14</v>
      </c>
      <c r="AN141">
        <v>0.57999999999999996</v>
      </c>
      <c r="AO141">
        <v>33.869999999999997</v>
      </c>
      <c r="AP141">
        <v>0</v>
      </c>
      <c r="AQ141">
        <v>3.69</v>
      </c>
      <c r="AR141">
        <v>0.05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6.66</v>
      </c>
      <c r="BA141">
        <v>6.66</v>
      </c>
      <c r="BB141">
        <v>6.66</v>
      </c>
      <c r="BC141">
        <v>6.66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260</v>
      </c>
      <c r="BM141">
        <v>15001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6.66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105</v>
      </c>
      <c r="CA141">
        <v>55</v>
      </c>
      <c r="CF141">
        <v>0</v>
      </c>
      <c r="CG141">
        <v>0</v>
      </c>
      <c r="CM141">
        <v>0</v>
      </c>
      <c r="CN141" t="s">
        <v>1157</v>
      </c>
      <c r="CO141">
        <v>0</v>
      </c>
      <c r="CP141">
        <f t="shared" si="166"/>
        <v>2364.69</v>
      </c>
      <c r="CQ141">
        <f t="shared" si="167"/>
        <v>1413.8514</v>
      </c>
      <c r="CR141">
        <f t="shared" si="168"/>
        <v>184.31550000000001</v>
      </c>
      <c r="CS141">
        <f t="shared" si="169"/>
        <v>4.8285</v>
      </c>
      <c r="CT141">
        <f t="shared" si="170"/>
        <v>259.41032999999999</v>
      </c>
      <c r="CU141">
        <f t="shared" si="171"/>
        <v>0</v>
      </c>
      <c r="CV141">
        <f t="shared" si="172"/>
        <v>4.2435</v>
      </c>
      <c r="CW141">
        <f t="shared" si="173"/>
        <v>6.25E-2</v>
      </c>
      <c r="CX141">
        <f t="shared" si="174"/>
        <v>0</v>
      </c>
      <c r="CY141">
        <f t="shared" si="175"/>
        <v>319.56099999999998</v>
      </c>
      <c r="CZ141">
        <f t="shared" si="176"/>
        <v>158.0986</v>
      </c>
      <c r="DC141" t="s">
        <v>6</v>
      </c>
      <c r="DD141" t="s">
        <v>6</v>
      </c>
      <c r="DE141" t="s">
        <v>55</v>
      </c>
      <c r="DF141" t="s">
        <v>55</v>
      </c>
      <c r="DG141" t="s">
        <v>56</v>
      </c>
      <c r="DH141" t="s">
        <v>6</v>
      </c>
      <c r="DI141" t="s">
        <v>56</v>
      </c>
      <c r="DJ141" t="s">
        <v>55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18</v>
      </c>
      <c r="DW141" t="s">
        <v>18</v>
      </c>
      <c r="DX141">
        <v>100</v>
      </c>
      <c r="EE141">
        <v>16510513</v>
      </c>
      <c r="EF141">
        <v>2</v>
      </c>
      <c r="EG141" t="s">
        <v>20</v>
      </c>
      <c r="EH141">
        <v>0</v>
      </c>
      <c r="EI141" t="s">
        <v>6</v>
      </c>
      <c r="EJ141">
        <v>1</v>
      </c>
      <c r="EK141">
        <v>15001</v>
      </c>
      <c r="EL141" t="s">
        <v>115</v>
      </c>
      <c r="EM141" t="s">
        <v>116</v>
      </c>
      <c r="EO141" t="s">
        <v>59</v>
      </c>
      <c r="EQ141">
        <v>0</v>
      </c>
      <c r="ER141">
        <v>268.3</v>
      </c>
      <c r="ES141">
        <v>212.29</v>
      </c>
      <c r="ET141">
        <v>22.14</v>
      </c>
      <c r="EU141">
        <v>0.57999999999999996</v>
      </c>
      <c r="EV141">
        <v>33.869999999999997</v>
      </c>
      <c r="EW141">
        <v>3.69</v>
      </c>
      <c r="EX141">
        <v>0.05</v>
      </c>
      <c r="EY141">
        <v>0</v>
      </c>
      <c r="FQ141">
        <v>0</v>
      </c>
      <c r="FR141">
        <f t="shared" si="177"/>
        <v>0</v>
      </c>
      <c r="FS141">
        <v>0</v>
      </c>
      <c r="FT141" t="s">
        <v>23</v>
      </c>
      <c r="FU141" t="s">
        <v>24</v>
      </c>
      <c r="FX141">
        <v>94.5</v>
      </c>
      <c r="FY141">
        <v>46.75</v>
      </c>
      <c r="GA141" t="s">
        <v>6</v>
      </c>
      <c r="GD141">
        <v>0</v>
      </c>
      <c r="GF141">
        <v>1491721436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78"/>
        <v>0</v>
      </c>
      <c r="GM141">
        <f t="shared" si="179"/>
        <v>2842.35</v>
      </c>
      <c r="GN141">
        <f t="shared" si="180"/>
        <v>2842.35</v>
      </c>
      <c r="GO141">
        <f t="shared" si="181"/>
        <v>0</v>
      </c>
      <c r="GP141">
        <f t="shared" si="182"/>
        <v>0</v>
      </c>
      <c r="GR141">
        <v>0</v>
      </c>
      <c r="GS141">
        <v>3</v>
      </c>
      <c r="GT141">
        <v>0</v>
      </c>
      <c r="GU141" t="s">
        <v>6</v>
      </c>
      <c r="GV141">
        <f t="shared" si="183"/>
        <v>0</v>
      </c>
      <c r="GW141">
        <v>1</v>
      </c>
      <c r="GX141">
        <f t="shared" si="184"/>
        <v>0</v>
      </c>
      <c r="HA141">
        <v>0</v>
      </c>
      <c r="HB141">
        <v>0</v>
      </c>
      <c r="IK141">
        <v>0</v>
      </c>
    </row>
    <row r="142" spans="1:255" x14ac:dyDescent="0.2">
      <c r="A142" s="2">
        <v>17</v>
      </c>
      <c r="B142" s="2">
        <v>1</v>
      </c>
      <c r="C142" s="2">
        <f>ROW(SmtRes!A327)</f>
        <v>327</v>
      </c>
      <c r="D142" s="2">
        <f>ROW(EtalonRes!A316)</f>
        <v>316</v>
      </c>
      <c r="E142" s="2" t="s">
        <v>261</v>
      </c>
      <c r="F142" s="2" t="s">
        <v>262</v>
      </c>
      <c r="G142" s="2" t="s">
        <v>263</v>
      </c>
      <c r="H142" s="2" t="s">
        <v>18</v>
      </c>
      <c r="I142" s="2">
        <f>ROUND(127.3/100,9)</f>
        <v>1.2729999999999999</v>
      </c>
      <c r="J142" s="2">
        <v>0</v>
      </c>
      <c r="K142" s="2"/>
      <c r="L142" s="2"/>
      <c r="M142" s="2"/>
      <c r="N142" s="2"/>
      <c r="O142" s="2">
        <f t="shared" si="149"/>
        <v>15757.6</v>
      </c>
      <c r="P142" s="2">
        <f t="shared" si="150"/>
        <v>14962.91</v>
      </c>
      <c r="Q142" s="2">
        <f t="shared" si="151"/>
        <v>28.21</v>
      </c>
      <c r="R142" s="2">
        <f t="shared" si="152"/>
        <v>1.58</v>
      </c>
      <c r="S142" s="2">
        <f t="shared" si="153"/>
        <v>766.48</v>
      </c>
      <c r="T142" s="2">
        <f t="shared" si="154"/>
        <v>0</v>
      </c>
      <c r="U142" s="2">
        <f t="shared" si="155"/>
        <v>75.07135599999998</v>
      </c>
      <c r="V142" s="2">
        <f t="shared" si="156"/>
        <v>0.1273</v>
      </c>
      <c r="W142" s="2">
        <f t="shared" si="157"/>
        <v>0</v>
      </c>
      <c r="X142" s="2">
        <f t="shared" si="158"/>
        <v>852.55</v>
      </c>
      <c r="Y142" s="2">
        <f t="shared" si="159"/>
        <v>491.56</v>
      </c>
      <c r="Z142" s="2"/>
      <c r="AA142" s="2">
        <v>16666348</v>
      </c>
      <c r="AB142" s="2">
        <f t="shared" si="160"/>
        <v>12378.317999999999</v>
      </c>
      <c r="AC142" s="2">
        <f t="shared" si="187"/>
        <v>11754.05</v>
      </c>
      <c r="AD142" s="2">
        <f t="shared" si="190"/>
        <v>22.162500000000001</v>
      </c>
      <c r="AE142" s="2">
        <f t="shared" si="191"/>
        <v>1.2375</v>
      </c>
      <c r="AF142" s="2">
        <f t="shared" si="192"/>
        <v>602.10550000000001</v>
      </c>
      <c r="AG142" s="2">
        <f t="shared" si="163"/>
        <v>0</v>
      </c>
      <c r="AH142" s="2">
        <f t="shared" si="193"/>
        <v>58.971999999999994</v>
      </c>
      <c r="AI142" s="2">
        <f t="shared" si="194"/>
        <v>0.1</v>
      </c>
      <c r="AJ142" s="2">
        <f t="shared" si="165"/>
        <v>0</v>
      </c>
      <c r="AK142" s="2">
        <v>12295.35</v>
      </c>
      <c r="AL142" s="2">
        <v>11754.05</v>
      </c>
      <c r="AM142" s="2">
        <v>17.73</v>
      </c>
      <c r="AN142" s="2">
        <v>0.99</v>
      </c>
      <c r="AO142" s="2">
        <v>523.57000000000005</v>
      </c>
      <c r="AP142" s="2">
        <v>0</v>
      </c>
      <c r="AQ142" s="2">
        <v>51.28</v>
      </c>
      <c r="AR142" s="2">
        <v>0.08</v>
      </c>
      <c r="AS142" s="2">
        <v>0</v>
      </c>
      <c r="AT142" s="2">
        <v>111</v>
      </c>
      <c r="AU142" s="2">
        <v>64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0</v>
      </c>
      <c r="BI142" s="2">
        <v>1</v>
      </c>
      <c r="BJ142" s="2" t="s">
        <v>264</v>
      </c>
      <c r="BK142" s="2"/>
      <c r="BL142" s="2"/>
      <c r="BM142" s="2">
        <v>11001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123</v>
      </c>
      <c r="CA142" s="2">
        <v>75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1157</v>
      </c>
      <c r="CO142" s="2">
        <v>0</v>
      </c>
      <c r="CP142" s="2">
        <f t="shared" si="166"/>
        <v>15757.599999999999</v>
      </c>
      <c r="CQ142" s="2">
        <f t="shared" si="167"/>
        <v>11754.05</v>
      </c>
      <c r="CR142" s="2">
        <f t="shared" si="168"/>
        <v>22.162500000000001</v>
      </c>
      <c r="CS142" s="2">
        <f t="shared" si="169"/>
        <v>1.2375</v>
      </c>
      <c r="CT142" s="2">
        <f t="shared" si="170"/>
        <v>602.10550000000001</v>
      </c>
      <c r="CU142" s="2">
        <f t="shared" si="171"/>
        <v>0</v>
      </c>
      <c r="CV142" s="2">
        <f t="shared" si="172"/>
        <v>58.971999999999994</v>
      </c>
      <c r="CW142" s="2">
        <f t="shared" si="173"/>
        <v>0.1</v>
      </c>
      <c r="CX142" s="2">
        <f t="shared" si="174"/>
        <v>0</v>
      </c>
      <c r="CY142" s="2">
        <f t="shared" si="175"/>
        <v>852.54660000000001</v>
      </c>
      <c r="CZ142" s="2">
        <f t="shared" si="176"/>
        <v>491.55840000000006</v>
      </c>
      <c r="DA142" s="2"/>
      <c r="DB142" s="2"/>
      <c r="DC142" s="2" t="s">
        <v>6</v>
      </c>
      <c r="DD142" s="2" t="s">
        <v>6</v>
      </c>
      <c r="DE142" s="2" t="s">
        <v>55</v>
      </c>
      <c r="DF142" s="2" t="s">
        <v>55</v>
      </c>
      <c r="DG142" s="2" t="s">
        <v>56</v>
      </c>
      <c r="DH142" s="2" t="s">
        <v>6</v>
      </c>
      <c r="DI142" s="2" t="s">
        <v>56</v>
      </c>
      <c r="DJ142" s="2" t="s">
        <v>55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1005</v>
      </c>
      <c r="DV142" s="2" t="s">
        <v>18</v>
      </c>
      <c r="DW142" s="2" t="s">
        <v>18</v>
      </c>
      <c r="DX142" s="2">
        <v>100</v>
      </c>
      <c r="DY142" s="2"/>
      <c r="DZ142" s="2"/>
      <c r="EA142" s="2"/>
      <c r="EB142" s="2"/>
      <c r="EC142" s="2"/>
      <c r="ED142" s="2"/>
      <c r="EE142" s="2">
        <v>16510488</v>
      </c>
      <c r="EF142" s="2">
        <v>2</v>
      </c>
      <c r="EG142" s="2" t="s">
        <v>20</v>
      </c>
      <c r="EH142" s="2">
        <v>0</v>
      </c>
      <c r="EI142" s="2" t="s">
        <v>6</v>
      </c>
      <c r="EJ142" s="2">
        <v>1</v>
      </c>
      <c r="EK142" s="2">
        <v>11001</v>
      </c>
      <c r="EL142" s="2" t="s">
        <v>208</v>
      </c>
      <c r="EM142" s="2" t="s">
        <v>209</v>
      </c>
      <c r="EN142" s="2"/>
      <c r="EO142" s="2" t="s">
        <v>59</v>
      </c>
      <c r="EP142" s="2"/>
      <c r="EQ142" s="2">
        <v>0</v>
      </c>
      <c r="ER142" s="2">
        <v>12295.35</v>
      </c>
      <c r="ES142" s="2">
        <v>11754.05</v>
      </c>
      <c r="ET142" s="2">
        <v>17.73</v>
      </c>
      <c r="EU142" s="2">
        <v>0.99</v>
      </c>
      <c r="EV142" s="2">
        <v>523.57000000000005</v>
      </c>
      <c r="EW142" s="2">
        <v>51.28</v>
      </c>
      <c r="EX142" s="2">
        <v>0.08</v>
      </c>
      <c r="EY142" s="2">
        <v>0</v>
      </c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7"/>
        <v>0</v>
      </c>
      <c r="FS142" s="2">
        <v>0</v>
      </c>
      <c r="FT142" s="2" t="s">
        <v>23</v>
      </c>
      <c r="FU142" s="2" t="s">
        <v>24</v>
      </c>
      <c r="FV142" s="2"/>
      <c r="FW142" s="2"/>
      <c r="FX142" s="2">
        <v>110.7</v>
      </c>
      <c r="FY142" s="2">
        <v>63.75</v>
      </c>
      <c r="FZ142" s="2"/>
      <c r="GA142" s="2" t="s">
        <v>6</v>
      </c>
      <c r="GB142" s="2"/>
      <c r="GC142" s="2"/>
      <c r="GD142" s="2">
        <v>0</v>
      </c>
      <c r="GE142" s="2"/>
      <c r="GF142" s="2">
        <v>718218326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78"/>
        <v>0</v>
      </c>
      <c r="GM142" s="2">
        <f t="shared" si="179"/>
        <v>17101.71</v>
      </c>
      <c r="GN142" s="2">
        <f t="shared" si="180"/>
        <v>17101.71</v>
      </c>
      <c r="GO142" s="2">
        <f t="shared" si="181"/>
        <v>0</v>
      </c>
      <c r="GP142" s="2">
        <f t="shared" si="182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3"/>
        <v>0</v>
      </c>
      <c r="GW142" s="2">
        <v>1</v>
      </c>
      <c r="GX142" s="2">
        <f t="shared" si="184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17</v>
      </c>
      <c r="B143">
        <v>1</v>
      </c>
      <c r="C143">
        <f>ROW(SmtRes!A336)</f>
        <v>336</v>
      </c>
      <c r="D143">
        <f>ROW(EtalonRes!A326)</f>
        <v>326</v>
      </c>
      <c r="E143" t="s">
        <v>261</v>
      </c>
      <c r="F143" t="s">
        <v>262</v>
      </c>
      <c r="G143" t="s">
        <v>263</v>
      </c>
      <c r="H143" t="s">
        <v>18</v>
      </c>
      <c r="I143">
        <f>ROUND(127.3/100,9)</f>
        <v>1.2729999999999999</v>
      </c>
      <c r="J143">
        <v>0</v>
      </c>
      <c r="O143">
        <f t="shared" si="149"/>
        <v>104945.61</v>
      </c>
      <c r="P143">
        <f t="shared" si="150"/>
        <v>99652.95</v>
      </c>
      <c r="Q143">
        <f t="shared" si="151"/>
        <v>187.9</v>
      </c>
      <c r="R143">
        <f t="shared" si="152"/>
        <v>10.49</v>
      </c>
      <c r="S143">
        <f t="shared" si="153"/>
        <v>5104.76</v>
      </c>
      <c r="T143">
        <f t="shared" si="154"/>
        <v>0</v>
      </c>
      <c r="U143">
        <f t="shared" si="155"/>
        <v>75.07135599999998</v>
      </c>
      <c r="V143">
        <f t="shared" si="156"/>
        <v>0.1273</v>
      </c>
      <c r="W143">
        <f t="shared" si="157"/>
        <v>0</v>
      </c>
      <c r="X143">
        <f t="shared" si="158"/>
        <v>5677.93</v>
      </c>
      <c r="Y143">
        <f t="shared" si="159"/>
        <v>3273.76</v>
      </c>
      <c r="AA143">
        <v>16666349</v>
      </c>
      <c r="AB143">
        <f t="shared" si="160"/>
        <v>12378.317999999999</v>
      </c>
      <c r="AC143">
        <f t="shared" si="187"/>
        <v>11754.05</v>
      </c>
      <c r="AD143">
        <f t="shared" si="190"/>
        <v>22.162500000000001</v>
      </c>
      <c r="AE143">
        <f t="shared" si="191"/>
        <v>1.2375</v>
      </c>
      <c r="AF143">
        <f t="shared" si="192"/>
        <v>602.10550000000001</v>
      </c>
      <c r="AG143">
        <f t="shared" si="163"/>
        <v>0</v>
      </c>
      <c r="AH143">
        <f t="shared" si="193"/>
        <v>58.971999999999994</v>
      </c>
      <c r="AI143">
        <f t="shared" si="194"/>
        <v>0.1</v>
      </c>
      <c r="AJ143">
        <f t="shared" si="165"/>
        <v>0</v>
      </c>
      <c r="AK143">
        <v>12295.35</v>
      </c>
      <c r="AL143">
        <v>11754.05</v>
      </c>
      <c r="AM143">
        <v>17.73</v>
      </c>
      <c r="AN143">
        <v>0.99</v>
      </c>
      <c r="AO143">
        <v>523.57000000000005</v>
      </c>
      <c r="AP143">
        <v>0</v>
      </c>
      <c r="AQ143">
        <v>51.28</v>
      </c>
      <c r="AR143">
        <v>0.08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6.66</v>
      </c>
      <c r="BA143">
        <v>6.66</v>
      </c>
      <c r="BB143">
        <v>6.66</v>
      </c>
      <c r="BC143">
        <v>6.66</v>
      </c>
      <c r="BD143" t="s">
        <v>6</v>
      </c>
      <c r="BE143" t="s">
        <v>6</v>
      </c>
      <c r="BF143" t="s">
        <v>6</v>
      </c>
      <c r="BG143" t="s">
        <v>6</v>
      </c>
      <c r="BH143">
        <v>0</v>
      </c>
      <c r="BI143">
        <v>1</v>
      </c>
      <c r="BJ143" t="s">
        <v>264</v>
      </c>
      <c r="BM143">
        <v>11001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6.66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123</v>
      </c>
      <c r="CA143">
        <v>75</v>
      </c>
      <c r="CF143">
        <v>0</v>
      </c>
      <c r="CG143">
        <v>0</v>
      </c>
      <c r="CM143">
        <v>0</v>
      </c>
      <c r="CN143" t="s">
        <v>1157</v>
      </c>
      <c r="CO143">
        <v>0</v>
      </c>
      <c r="CP143">
        <f t="shared" si="166"/>
        <v>104945.60999999999</v>
      </c>
      <c r="CQ143">
        <f t="shared" si="167"/>
        <v>78281.972999999998</v>
      </c>
      <c r="CR143">
        <f t="shared" si="168"/>
        <v>147.60225000000003</v>
      </c>
      <c r="CS143">
        <f t="shared" si="169"/>
        <v>8.2417499999999997</v>
      </c>
      <c r="CT143">
        <f t="shared" si="170"/>
        <v>4010.0226299999999</v>
      </c>
      <c r="CU143">
        <f t="shared" si="171"/>
        <v>0</v>
      </c>
      <c r="CV143">
        <f t="shared" si="172"/>
        <v>58.971999999999994</v>
      </c>
      <c r="CW143">
        <f t="shared" si="173"/>
        <v>0.1</v>
      </c>
      <c r="CX143">
        <f t="shared" si="174"/>
        <v>0</v>
      </c>
      <c r="CY143">
        <f t="shared" si="175"/>
        <v>5677.9274999999998</v>
      </c>
      <c r="CZ143">
        <f t="shared" si="176"/>
        <v>3273.76</v>
      </c>
      <c r="DC143" t="s">
        <v>6</v>
      </c>
      <c r="DD143" t="s">
        <v>6</v>
      </c>
      <c r="DE143" t="s">
        <v>55</v>
      </c>
      <c r="DF143" t="s">
        <v>55</v>
      </c>
      <c r="DG143" t="s">
        <v>56</v>
      </c>
      <c r="DH143" t="s">
        <v>6</v>
      </c>
      <c r="DI143" t="s">
        <v>56</v>
      </c>
      <c r="DJ143" t="s">
        <v>55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18</v>
      </c>
      <c r="DW143" t="s">
        <v>18</v>
      </c>
      <c r="DX143">
        <v>100</v>
      </c>
      <c r="EE143">
        <v>16510488</v>
      </c>
      <c r="EF143">
        <v>2</v>
      </c>
      <c r="EG143" t="s">
        <v>20</v>
      </c>
      <c r="EH143">
        <v>0</v>
      </c>
      <c r="EI143" t="s">
        <v>6</v>
      </c>
      <c r="EJ143">
        <v>1</v>
      </c>
      <c r="EK143">
        <v>11001</v>
      </c>
      <c r="EL143" t="s">
        <v>208</v>
      </c>
      <c r="EM143" t="s">
        <v>209</v>
      </c>
      <c r="EO143" t="s">
        <v>59</v>
      </c>
      <c r="EQ143">
        <v>0</v>
      </c>
      <c r="ER143">
        <v>12295.35</v>
      </c>
      <c r="ES143">
        <v>11754.05</v>
      </c>
      <c r="ET143">
        <v>17.73</v>
      </c>
      <c r="EU143">
        <v>0.99</v>
      </c>
      <c r="EV143">
        <v>523.57000000000005</v>
      </c>
      <c r="EW143">
        <v>51.28</v>
      </c>
      <c r="EX143">
        <v>0.08</v>
      </c>
      <c r="EY143">
        <v>0</v>
      </c>
      <c r="FQ143">
        <v>0</v>
      </c>
      <c r="FR143">
        <f t="shared" si="177"/>
        <v>0</v>
      </c>
      <c r="FS143">
        <v>0</v>
      </c>
      <c r="FT143" t="s">
        <v>23</v>
      </c>
      <c r="FU143" t="s">
        <v>24</v>
      </c>
      <c r="FX143">
        <v>110.7</v>
      </c>
      <c r="FY143">
        <v>63.75</v>
      </c>
      <c r="GA143" t="s">
        <v>6</v>
      </c>
      <c r="GD143">
        <v>0</v>
      </c>
      <c r="GF143">
        <v>718218326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78"/>
        <v>0</v>
      </c>
      <c r="GM143">
        <f t="shared" si="179"/>
        <v>113897.3</v>
      </c>
      <c r="GN143">
        <f t="shared" si="180"/>
        <v>113897.3</v>
      </c>
      <c r="GO143">
        <f t="shared" si="181"/>
        <v>0</v>
      </c>
      <c r="GP143">
        <f t="shared" si="182"/>
        <v>0</v>
      </c>
      <c r="GR143">
        <v>0</v>
      </c>
      <c r="GS143">
        <v>3</v>
      </c>
      <c r="GT143">
        <v>0</v>
      </c>
      <c r="GU143" t="s">
        <v>6</v>
      </c>
      <c r="GV143">
        <f t="shared" si="183"/>
        <v>0</v>
      </c>
      <c r="GW143">
        <v>1</v>
      </c>
      <c r="GX143">
        <f t="shared" si="184"/>
        <v>0</v>
      </c>
      <c r="HA143">
        <v>0</v>
      </c>
      <c r="HB143">
        <v>0</v>
      </c>
      <c r="IK143">
        <v>0</v>
      </c>
    </row>
    <row r="144" spans="1:255" x14ac:dyDescent="0.2">
      <c r="A144" s="2">
        <v>17</v>
      </c>
      <c r="B144" s="2">
        <v>1</v>
      </c>
      <c r="C144" s="2">
        <f>ROW(SmtRes!A349)</f>
        <v>349</v>
      </c>
      <c r="D144" s="2">
        <f>ROW(EtalonRes!A338)</f>
        <v>338</v>
      </c>
      <c r="E144" s="2" t="s">
        <v>265</v>
      </c>
      <c r="F144" s="2" t="s">
        <v>266</v>
      </c>
      <c r="G144" s="2" t="s">
        <v>267</v>
      </c>
      <c r="H144" s="2" t="s">
        <v>164</v>
      </c>
      <c r="I144" s="2">
        <f>ROUND(65.56/100,9)</f>
        <v>0.65559999999999996</v>
      </c>
      <c r="J144" s="2">
        <v>0</v>
      </c>
      <c r="K144" s="2"/>
      <c r="L144" s="2"/>
      <c r="M144" s="2"/>
      <c r="N144" s="2"/>
      <c r="O144" s="2">
        <f t="shared" si="149"/>
        <v>96.26</v>
      </c>
      <c r="P144" s="2">
        <f t="shared" si="150"/>
        <v>48.28</v>
      </c>
      <c r="Q144" s="2">
        <f t="shared" si="151"/>
        <v>1.75</v>
      </c>
      <c r="R144" s="2">
        <f t="shared" si="152"/>
        <v>0.34</v>
      </c>
      <c r="S144" s="2">
        <f t="shared" si="153"/>
        <v>46.23</v>
      </c>
      <c r="T144" s="2">
        <f t="shared" si="154"/>
        <v>0</v>
      </c>
      <c r="U144" s="2">
        <f t="shared" si="155"/>
        <v>5.0363191999999994</v>
      </c>
      <c r="V144" s="2">
        <f t="shared" si="156"/>
        <v>3.2779999999999997E-2</v>
      </c>
      <c r="W144" s="2">
        <f t="shared" si="157"/>
        <v>0</v>
      </c>
      <c r="X144" s="2">
        <f t="shared" si="158"/>
        <v>51.69</v>
      </c>
      <c r="Y144" s="2">
        <f t="shared" si="159"/>
        <v>29.8</v>
      </c>
      <c r="Z144" s="2"/>
      <c r="AA144" s="2">
        <v>16666348</v>
      </c>
      <c r="AB144" s="2">
        <f t="shared" si="160"/>
        <v>146.82050000000001</v>
      </c>
      <c r="AC144" s="2">
        <f t="shared" si="187"/>
        <v>73.64</v>
      </c>
      <c r="AD144" s="2">
        <f t="shared" si="190"/>
        <v>2.6625000000000001</v>
      </c>
      <c r="AE144" s="2">
        <f t="shared" si="191"/>
        <v>0.52500000000000002</v>
      </c>
      <c r="AF144" s="2">
        <f t="shared" si="192"/>
        <v>70.518000000000001</v>
      </c>
      <c r="AG144" s="2">
        <f t="shared" si="163"/>
        <v>0</v>
      </c>
      <c r="AH144" s="2">
        <f t="shared" si="193"/>
        <v>7.6819999999999995</v>
      </c>
      <c r="AI144" s="2">
        <f t="shared" si="194"/>
        <v>0.05</v>
      </c>
      <c r="AJ144" s="2">
        <f t="shared" si="165"/>
        <v>0</v>
      </c>
      <c r="AK144" s="2">
        <v>137.09</v>
      </c>
      <c r="AL144" s="2">
        <v>73.64</v>
      </c>
      <c r="AM144" s="2">
        <v>2.13</v>
      </c>
      <c r="AN144" s="2">
        <v>0.42</v>
      </c>
      <c r="AO144" s="2">
        <v>61.32</v>
      </c>
      <c r="AP144" s="2">
        <v>0</v>
      </c>
      <c r="AQ144" s="2">
        <v>6.68</v>
      </c>
      <c r="AR144" s="2">
        <v>0.04</v>
      </c>
      <c r="AS144" s="2">
        <v>0</v>
      </c>
      <c r="AT144" s="2">
        <v>111</v>
      </c>
      <c r="AU144" s="2">
        <v>64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0</v>
      </c>
      <c r="BI144" s="2">
        <v>1</v>
      </c>
      <c r="BJ144" s="2" t="s">
        <v>268</v>
      </c>
      <c r="BK144" s="2"/>
      <c r="BL144" s="2"/>
      <c r="BM144" s="2">
        <v>11001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123</v>
      </c>
      <c r="CA144" s="2">
        <v>75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1157</v>
      </c>
      <c r="CO144" s="2">
        <v>0</v>
      </c>
      <c r="CP144" s="2">
        <f t="shared" si="166"/>
        <v>96.259999999999991</v>
      </c>
      <c r="CQ144" s="2">
        <f t="shared" si="167"/>
        <v>73.64</v>
      </c>
      <c r="CR144" s="2">
        <f t="shared" si="168"/>
        <v>2.6625000000000001</v>
      </c>
      <c r="CS144" s="2">
        <f t="shared" si="169"/>
        <v>0.52500000000000002</v>
      </c>
      <c r="CT144" s="2">
        <f t="shared" si="170"/>
        <v>70.518000000000001</v>
      </c>
      <c r="CU144" s="2">
        <f t="shared" si="171"/>
        <v>0</v>
      </c>
      <c r="CV144" s="2">
        <f t="shared" si="172"/>
        <v>7.6819999999999995</v>
      </c>
      <c r="CW144" s="2">
        <f t="shared" si="173"/>
        <v>0.05</v>
      </c>
      <c r="CX144" s="2">
        <f t="shared" si="174"/>
        <v>0</v>
      </c>
      <c r="CY144" s="2">
        <f t="shared" si="175"/>
        <v>51.692700000000002</v>
      </c>
      <c r="CZ144" s="2">
        <f t="shared" si="176"/>
        <v>29.8048</v>
      </c>
      <c r="DA144" s="2"/>
      <c r="DB144" s="2"/>
      <c r="DC144" s="2" t="s">
        <v>6</v>
      </c>
      <c r="DD144" s="2" t="s">
        <v>6</v>
      </c>
      <c r="DE144" s="2" t="s">
        <v>55</v>
      </c>
      <c r="DF144" s="2" t="s">
        <v>55</v>
      </c>
      <c r="DG144" s="2" t="s">
        <v>56</v>
      </c>
      <c r="DH144" s="2" t="s">
        <v>6</v>
      </c>
      <c r="DI144" s="2" t="s">
        <v>56</v>
      </c>
      <c r="DJ144" s="2" t="s">
        <v>55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1003</v>
      </c>
      <c r="DV144" s="2" t="s">
        <v>164</v>
      </c>
      <c r="DW144" s="2" t="s">
        <v>164</v>
      </c>
      <c r="DX144" s="2">
        <v>100</v>
      </c>
      <c r="DY144" s="2"/>
      <c r="DZ144" s="2"/>
      <c r="EA144" s="2"/>
      <c r="EB144" s="2"/>
      <c r="EC144" s="2"/>
      <c r="ED144" s="2"/>
      <c r="EE144" s="2">
        <v>16510488</v>
      </c>
      <c r="EF144" s="2">
        <v>2</v>
      </c>
      <c r="EG144" s="2" t="s">
        <v>20</v>
      </c>
      <c r="EH144" s="2">
        <v>0</v>
      </c>
      <c r="EI144" s="2" t="s">
        <v>6</v>
      </c>
      <c r="EJ144" s="2">
        <v>1</v>
      </c>
      <c r="EK144" s="2">
        <v>11001</v>
      </c>
      <c r="EL144" s="2" t="s">
        <v>208</v>
      </c>
      <c r="EM144" s="2" t="s">
        <v>209</v>
      </c>
      <c r="EN144" s="2"/>
      <c r="EO144" s="2" t="s">
        <v>59</v>
      </c>
      <c r="EP144" s="2"/>
      <c r="EQ144" s="2">
        <v>0</v>
      </c>
      <c r="ER144" s="2">
        <v>137.09</v>
      </c>
      <c r="ES144" s="2">
        <v>73.64</v>
      </c>
      <c r="ET144" s="2">
        <v>2.13</v>
      </c>
      <c r="EU144" s="2">
        <v>0.42</v>
      </c>
      <c r="EV144" s="2">
        <v>61.32</v>
      </c>
      <c r="EW144" s="2">
        <v>6.68</v>
      </c>
      <c r="EX144" s="2">
        <v>0.04</v>
      </c>
      <c r="EY144" s="2">
        <v>0</v>
      </c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7"/>
        <v>0</v>
      </c>
      <c r="FS144" s="2">
        <v>0</v>
      </c>
      <c r="FT144" s="2" t="s">
        <v>23</v>
      </c>
      <c r="FU144" s="2" t="s">
        <v>24</v>
      </c>
      <c r="FV144" s="2"/>
      <c r="FW144" s="2"/>
      <c r="FX144" s="2">
        <v>110.7</v>
      </c>
      <c r="FY144" s="2">
        <v>63.75</v>
      </c>
      <c r="FZ144" s="2"/>
      <c r="GA144" s="2" t="s">
        <v>6</v>
      </c>
      <c r="GB144" s="2"/>
      <c r="GC144" s="2"/>
      <c r="GD144" s="2">
        <v>0</v>
      </c>
      <c r="GE144" s="2"/>
      <c r="GF144" s="2">
        <v>-1404287246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8"/>
        <v>0</v>
      </c>
      <c r="GM144" s="2">
        <f t="shared" si="179"/>
        <v>177.75</v>
      </c>
      <c r="GN144" s="2">
        <f t="shared" si="180"/>
        <v>177.75</v>
      </c>
      <c r="GO144" s="2">
        <f t="shared" si="181"/>
        <v>0</v>
      </c>
      <c r="GP144" s="2">
        <f t="shared" si="182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3"/>
        <v>0</v>
      </c>
      <c r="GW144" s="2">
        <v>1</v>
      </c>
      <c r="GX144" s="2">
        <f t="shared" si="184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17</v>
      </c>
      <c r="B145">
        <v>1</v>
      </c>
      <c r="C145">
        <f>ROW(SmtRes!A362)</f>
        <v>362</v>
      </c>
      <c r="D145">
        <f>ROW(EtalonRes!A350)</f>
        <v>350</v>
      </c>
      <c r="E145" t="s">
        <v>265</v>
      </c>
      <c r="F145" t="s">
        <v>266</v>
      </c>
      <c r="G145" t="s">
        <v>267</v>
      </c>
      <c r="H145" t="s">
        <v>164</v>
      </c>
      <c r="I145">
        <f>ROUND(65.56/100,9)</f>
        <v>0.65559999999999996</v>
      </c>
      <c r="J145">
        <v>0</v>
      </c>
      <c r="O145">
        <f t="shared" si="149"/>
        <v>641.05999999999995</v>
      </c>
      <c r="P145">
        <f t="shared" si="150"/>
        <v>321.52999999999997</v>
      </c>
      <c r="Q145">
        <f t="shared" si="151"/>
        <v>11.63</v>
      </c>
      <c r="R145">
        <f t="shared" si="152"/>
        <v>2.29</v>
      </c>
      <c r="S145">
        <f t="shared" si="153"/>
        <v>307.89999999999998</v>
      </c>
      <c r="T145">
        <f t="shared" si="154"/>
        <v>0</v>
      </c>
      <c r="U145">
        <f t="shared" si="155"/>
        <v>5.0363191999999994</v>
      </c>
      <c r="V145">
        <f t="shared" si="156"/>
        <v>3.2779999999999997E-2</v>
      </c>
      <c r="W145">
        <f t="shared" si="157"/>
        <v>0</v>
      </c>
      <c r="X145">
        <f t="shared" si="158"/>
        <v>344.31</v>
      </c>
      <c r="Y145">
        <f t="shared" si="159"/>
        <v>198.52</v>
      </c>
      <c r="AA145">
        <v>16666349</v>
      </c>
      <c r="AB145">
        <f t="shared" si="160"/>
        <v>146.82050000000001</v>
      </c>
      <c r="AC145">
        <f t="shared" si="187"/>
        <v>73.64</v>
      </c>
      <c r="AD145">
        <f t="shared" si="190"/>
        <v>2.6625000000000001</v>
      </c>
      <c r="AE145">
        <f t="shared" si="191"/>
        <v>0.52500000000000002</v>
      </c>
      <c r="AF145">
        <f t="shared" si="192"/>
        <v>70.518000000000001</v>
      </c>
      <c r="AG145">
        <f t="shared" si="163"/>
        <v>0</v>
      </c>
      <c r="AH145">
        <f t="shared" si="193"/>
        <v>7.6819999999999995</v>
      </c>
      <c r="AI145">
        <f t="shared" si="194"/>
        <v>0.05</v>
      </c>
      <c r="AJ145">
        <f t="shared" si="165"/>
        <v>0</v>
      </c>
      <c r="AK145">
        <v>137.09</v>
      </c>
      <c r="AL145">
        <v>73.64</v>
      </c>
      <c r="AM145">
        <v>2.13</v>
      </c>
      <c r="AN145">
        <v>0.42</v>
      </c>
      <c r="AO145">
        <v>61.32</v>
      </c>
      <c r="AP145">
        <v>0</v>
      </c>
      <c r="AQ145">
        <v>6.68</v>
      </c>
      <c r="AR145">
        <v>0.04</v>
      </c>
      <c r="AS145">
        <v>0</v>
      </c>
      <c r="AT145">
        <v>111</v>
      </c>
      <c r="AU145">
        <v>64</v>
      </c>
      <c r="AV145">
        <v>1</v>
      </c>
      <c r="AW145">
        <v>1</v>
      </c>
      <c r="AZ145">
        <v>6.66</v>
      </c>
      <c r="BA145">
        <v>6.66</v>
      </c>
      <c r="BB145">
        <v>6.66</v>
      </c>
      <c r="BC145">
        <v>6.66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268</v>
      </c>
      <c r="BM145">
        <v>11001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6.66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123</v>
      </c>
      <c r="CA145">
        <v>75</v>
      </c>
      <c r="CF145">
        <v>0</v>
      </c>
      <c r="CG145">
        <v>0</v>
      </c>
      <c r="CM145">
        <v>0</v>
      </c>
      <c r="CN145" t="s">
        <v>1157</v>
      </c>
      <c r="CO145">
        <v>0</v>
      </c>
      <c r="CP145">
        <f t="shared" si="166"/>
        <v>641.05999999999995</v>
      </c>
      <c r="CQ145">
        <f t="shared" si="167"/>
        <v>490.44240000000002</v>
      </c>
      <c r="CR145">
        <f t="shared" si="168"/>
        <v>17.732250000000001</v>
      </c>
      <c r="CS145">
        <f t="shared" si="169"/>
        <v>3.4965000000000002</v>
      </c>
      <c r="CT145">
        <f t="shared" si="170"/>
        <v>469.64988</v>
      </c>
      <c r="CU145">
        <f t="shared" si="171"/>
        <v>0</v>
      </c>
      <c r="CV145">
        <f t="shared" si="172"/>
        <v>7.6819999999999995</v>
      </c>
      <c r="CW145">
        <f t="shared" si="173"/>
        <v>0.05</v>
      </c>
      <c r="CX145">
        <f t="shared" si="174"/>
        <v>0</v>
      </c>
      <c r="CY145">
        <f t="shared" si="175"/>
        <v>344.31089999999995</v>
      </c>
      <c r="CZ145">
        <f t="shared" si="176"/>
        <v>198.52160000000001</v>
      </c>
      <c r="DC145" t="s">
        <v>6</v>
      </c>
      <c r="DD145" t="s">
        <v>6</v>
      </c>
      <c r="DE145" t="s">
        <v>55</v>
      </c>
      <c r="DF145" t="s">
        <v>55</v>
      </c>
      <c r="DG145" t="s">
        <v>56</v>
      </c>
      <c r="DH145" t="s">
        <v>6</v>
      </c>
      <c r="DI145" t="s">
        <v>56</v>
      </c>
      <c r="DJ145" t="s">
        <v>55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1003</v>
      </c>
      <c r="DV145" t="s">
        <v>164</v>
      </c>
      <c r="DW145" t="s">
        <v>164</v>
      </c>
      <c r="DX145">
        <v>100</v>
      </c>
      <c r="EE145">
        <v>16510488</v>
      </c>
      <c r="EF145">
        <v>2</v>
      </c>
      <c r="EG145" t="s">
        <v>20</v>
      </c>
      <c r="EH145">
        <v>0</v>
      </c>
      <c r="EI145" t="s">
        <v>6</v>
      </c>
      <c r="EJ145">
        <v>1</v>
      </c>
      <c r="EK145">
        <v>11001</v>
      </c>
      <c r="EL145" t="s">
        <v>208</v>
      </c>
      <c r="EM145" t="s">
        <v>209</v>
      </c>
      <c r="EO145" t="s">
        <v>59</v>
      </c>
      <c r="EQ145">
        <v>0</v>
      </c>
      <c r="ER145">
        <v>137.09</v>
      </c>
      <c r="ES145">
        <v>73.64</v>
      </c>
      <c r="ET145">
        <v>2.13</v>
      </c>
      <c r="EU145">
        <v>0.42</v>
      </c>
      <c r="EV145">
        <v>61.32</v>
      </c>
      <c r="EW145">
        <v>6.68</v>
      </c>
      <c r="EX145">
        <v>0.04</v>
      </c>
      <c r="EY145">
        <v>0</v>
      </c>
      <c r="FQ145">
        <v>0</v>
      </c>
      <c r="FR145">
        <f t="shared" si="177"/>
        <v>0</v>
      </c>
      <c r="FS145">
        <v>0</v>
      </c>
      <c r="FT145" t="s">
        <v>23</v>
      </c>
      <c r="FU145" t="s">
        <v>24</v>
      </c>
      <c r="FX145">
        <v>110.7</v>
      </c>
      <c r="FY145">
        <v>63.75</v>
      </c>
      <c r="GA145" t="s">
        <v>6</v>
      </c>
      <c r="GD145">
        <v>0</v>
      </c>
      <c r="GF145">
        <v>-1404287246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8"/>
        <v>0</v>
      </c>
      <c r="GM145">
        <f t="shared" si="179"/>
        <v>1183.8900000000001</v>
      </c>
      <c r="GN145">
        <f t="shared" si="180"/>
        <v>1183.8900000000001</v>
      </c>
      <c r="GO145">
        <f t="shared" si="181"/>
        <v>0</v>
      </c>
      <c r="GP145">
        <f t="shared" si="182"/>
        <v>0</v>
      </c>
      <c r="GR145">
        <v>0</v>
      </c>
      <c r="GS145">
        <v>3</v>
      </c>
      <c r="GT145">
        <v>0</v>
      </c>
      <c r="GU145" t="s">
        <v>6</v>
      </c>
      <c r="GV145">
        <f t="shared" si="183"/>
        <v>0</v>
      </c>
      <c r="GW145">
        <v>1</v>
      </c>
      <c r="GX145">
        <f t="shared" si="184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343</v>
      </c>
      <c r="D146" s="2"/>
      <c r="E146" s="2" t="s">
        <v>269</v>
      </c>
      <c r="F146" s="2" t="s">
        <v>270</v>
      </c>
      <c r="G146" s="2" t="s">
        <v>271</v>
      </c>
      <c r="H146" s="2" t="s">
        <v>71</v>
      </c>
      <c r="I146" s="2">
        <f>I144*J146</f>
        <v>66.215599999999995</v>
      </c>
      <c r="J146" s="2">
        <v>101</v>
      </c>
      <c r="K146" s="2"/>
      <c r="L146" s="2"/>
      <c r="M146" s="2"/>
      <c r="N146" s="2"/>
      <c r="O146" s="2">
        <f t="shared" si="149"/>
        <v>0</v>
      </c>
      <c r="P146" s="2">
        <f t="shared" si="150"/>
        <v>0</v>
      </c>
      <c r="Q146" s="2">
        <f t="shared" si="151"/>
        <v>0</v>
      </c>
      <c r="R146" s="2">
        <f t="shared" si="152"/>
        <v>0</v>
      </c>
      <c r="S146" s="2">
        <f t="shared" si="153"/>
        <v>0</v>
      </c>
      <c r="T146" s="2">
        <f t="shared" si="154"/>
        <v>0</v>
      </c>
      <c r="U146" s="2">
        <f t="shared" si="155"/>
        <v>0</v>
      </c>
      <c r="V146" s="2">
        <f t="shared" si="156"/>
        <v>0</v>
      </c>
      <c r="W146" s="2">
        <f t="shared" si="157"/>
        <v>0</v>
      </c>
      <c r="X146" s="2">
        <f t="shared" si="158"/>
        <v>0</v>
      </c>
      <c r="Y146" s="2">
        <f t="shared" si="159"/>
        <v>0</v>
      </c>
      <c r="Z146" s="2"/>
      <c r="AA146" s="2">
        <v>16666348</v>
      </c>
      <c r="AB146" s="2">
        <f t="shared" si="160"/>
        <v>0</v>
      </c>
      <c r="AC146" s="2">
        <f t="shared" si="187"/>
        <v>0</v>
      </c>
      <c r="AD146" s="2">
        <f t="shared" ref="AD146:AD159" si="195">ROUND((((ET146)-(EU146))+AE146),6)</f>
        <v>0</v>
      </c>
      <c r="AE146" s="2">
        <f t="shared" ref="AE146:AE159" si="196">ROUND((EU146),6)</f>
        <v>0</v>
      </c>
      <c r="AF146" s="2">
        <f t="shared" ref="AF146:AF159" si="197">ROUND((EV146),6)</f>
        <v>0</v>
      </c>
      <c r="AG146" s="2">
        <f t="shared" si="163"/>
        <v>0</v>
      </c>
      <c r="AH146" s="2">
        <f t="shared" ref="AH146:AH159" si="198">(EW146)</f>
        <v>0</v>
      </c>
      <c r="AI146" s="2">
        <f t="shared" ref="AI146:AI159" si="199">(EX146)</f>
        <v>0</v>
      </c>
      <c r="AJ146" s="2">
        <f t="shared" si="165"/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111</v>
      </c>
      <c r="AU146" s="2">
        <v>64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6</v>
      </c>
      <c r="BK146" s="2"/>
      <c r="BL146" s="2"/>
      <c r="BM146" s="2">
        <v>11001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123</v>
      </c>
      <c r="CA146" s="2">
        <v>75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6"/>
        <v>0</v>
      </c>
      <c r="CQ146" s="2">
        <f t="shared" si="167"/>
        <v>0</v>
      </c>
      <c r="CR146" s="2">
        <f t="shared" si="168"/>
        <v>0</v>
      </c>
      <c r="CS146" s="2">
        <f t="shared" si="169"/>
        <v>0</v>
      </c>
      <c r="CT146" s="2">
        <f t="shared" si="170"/>
        <v>0</v>
      </c>
      <c r="CU146" s="2">
        <f t="shared" si="171"/>
        <v>0</v>
      </c>
      <c r="CV146" s="2">
        <f t="shared" si="172"/>
        <v>0</v>
      </c>
      <c r="CW146" s="2">
        <f t="shared" si="173"/>
        <v>0</v>
      </c>
      <c r="CX146" s="2">
        <f t="shared" si="174"/>
        <v>0</v>
      </c>
      <c r="CY146" s="2">
        <f t="shared" si="175"/>
        <v>0</v>
      </c>
      <c r="CZ146" s="2">
        <f t="shared" si="176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1003</v>
      </c>
      <c r="DV146" s="2" t="s">
        <v>71</v>
      </c>
      <c r="DW146" s="2" t="s">
        <v>71</v>
      </c>
      <c r="DX146" s="2">
        <v>1</v>
      </c>
      <c r="DY146" s="2"/>
      <c r="DZ146" s="2"/>
      <c r="EA146" s="2"/>
      <c r="EB146" s="2"/>
      <c r="EC146" s="2"/>
      <c r="ED146" s="2"/>
      <c r="EE146" s="2">
        <v>16510488</v>
      </c>
      <c r="EF146" s="2">
        <v>2</v>
      </c>
      <c r="EG146" s="2" t="s">
        <v>20</v>
      </c>
      <c r="EH146" s="2">
        <v>0</v>
      </c>
      <c r="EI146" s="2" t="s">
        <v>6</v>
      </c>
      <c r="EJ146" s="2">
        <v>1</v>
      </c>
      <c r="EK146" s="2">
        <v>11001</v>
      </c>
      <c r="EL146" s="2" t="s">
        <v>208</v>
      </c>
      <c r="EM146" s="2" t="s">
        <v>209</v>
      </c>
      <c r="EN146" s="2"/>
      <c r="EO146" s="2" t="s">
        <v>6</v>
      </c>
      <c r="EP146" s="2"/>
      <c r="EQ146" s="2">
        <v>0</v>
      </c>
      <c r="ER146" s="2">
        <v>0</v>
      </c>
      <c r="ES146" s="2">
        <v>0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7"/>
        <v>0</v>
      </c>
      <c r="FS146" s="2">
        <v>0</v>
      </c>
      <c r="FT146" s="2" t="s">
        <v>23</v>
      </c>
      <c r="FU146" s="2" t="s">
        <v>24</v>
      </c>
      <c r="FV146" s="2"/>
      <c r="FW146" s="2"/>
      <c r="FX146" s="2">
        <v>110.7</v>
      </c>
      <c r="FY146" s="2">
        <v>63.75</v>
      </c>
      <c r="FZ146" s="2"/>
      <c r="GA146" s="2" t="s">
        <v>6</v>
      </c>
      <c r="GB146" s="2"/>
      <c r="GC146" s="2"/>
      <c r="GD146" s="2">
        <v>0</v>
      </c>
      <c r="GE146" s="2"/>
      <c r="GF146" s="2">
        <v>-2049262376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8"/>
        <v>0</v>
      </c>
      <c r="GM146" s="2">
        <f t="shared" si="179"/>
        <v>0</v>
      </c>
      <c r="GN146" s="2">
        <f t="shared" si="180"/>
        <v>0</v>
      </c>
      <c r="GO146" s="2">
        <f t="shared" si="181"/>
        <v>0</v>
      </c>
      <c r="GP146" s="2">
        <f t="shared" si="182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3"/>
        <v>0</v>
      </c>
      <c r="GW146" s="2">
        <v>1</v>
      </c>
      <c r="GX146" s="2">
        <f t="shared" si="184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356</v>
      </c>
      <c r="E147" t="s">
        <v>269</v>
      </c>
      <c r="F147" t="s">
        <v>270</v>
      </c>
      <c r="G147" t="s">
        <v>271</v>
      </c>
      <c r="H147" t="s">
        <v>71</v>
      </c>
      <c r="I147">
        <f>I145*J147</f>
        <v>66.215599999999995</v>
      </c>
      <c r="J147">
        <v>101</v>
      </c>
      <c r="O147">
        <f t="shared" si="149"/>
        <v>0</v>
      </c>
      <c r="P147">
        <f t="shared" si="150"/>
        <v>0</v>
      </c>
      <c r="Q147">
        <f t="shared" si="151"/>
        <v>0</v>
      </c>
      <c r="R147">
        <f t="shared" si="152"/>
        <v>0</v>
      </c>
      <c r="S147">
        <f t="shared" si="153"/>
        <v>0</v>
      </c>
      <c r="T147">
        <f t="shared" si="154"/>
        <v>0</v>
      </c>
      <c r="U147">
        <f t="shared" si="155"/>
        <v>0</v>
      </c>
      <c r="V147">
        <f t="shared" si="156"/>
        <v>0</v>
      </c>
      <c r="W147">
        <f t="shared" si="157"/>
        <v>0</v>
      </c>
      <c r="X147">
        <f t="shared" si="158"/>
        <v>0</v>
      </c>
      <c r="Y147">
        <f t="shared" si="159"/>
        <v>0</v>
      </c>
      <c r="AA147">
        <v>16666349</v>
      </c>
      <c r="AB147">
        <f t="shared" si="160"/>
        <v>0</v>
      </c>
      <c r="AC147">
        <f t="shared" si="187"/>
        <v>0</v>
      </c>
      <c r="AD147">
        <f t="shared" si="195"/>
        <v>0</v>
      </c>
      <c r="AE147">
        <f t="shared" si="196"/>
        <v>0</v>
      </c>
      <c r="AF147">
        <f t="shared" si="197"/>
        <v>0</v>
      </c>
      <c r="AG147">
        <f t="shared" si="163"/>
        <v>0</v>
      </c>
      <c r="AH147">
        <f t="shared" si="198"/>
        <v>0</v>
      </c>
      <c r="AI147">
        <f t="shared" si="199"/>
        <v>0</v>
      </c>
      <c r="AJ147">
        <f t="shared" si="165"/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111</v>
      </c>
      <c r="AU147">
        <v>64</v>
      </c>
      <c r="AV147">
        <v>1</v>
      </c>
      <c r="AW147">
        <v>1</v>
      </c>
      <c r="AZ147">
        <v>6.66</v>
      </c>
      <c r="BA147">
        <v>1</v>
      </c>
      <c r="BB147">
        <v>1</v>
      </c>
      <c r="BC147">
        <v>6.66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6</v>
      </c>
      <c r="BM147">
        <v>11001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123</v>
      </c>
      <c r="CA147">
        <v>75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6"/>
        <v>0</v>
      </c>
      <c r="CQ147">
        <f t="shared" si="167"/>
        <v>0</v>
      </c>
      <c r="CR147">
        <f t="shared" si="168"/>
        <v>0</v>
      </c>
      <c r="CS147">
        <f t="shared" si="169"/>
        <v>0</v>
      </c>
      <c r="CT147">
        <f t="shared" si="170"/>
        <v>0</v>
      </c>
      <c r="CU147">
        <f t="shared" si="171"/>
        <v>0</v>
      </c>
      <c r="CV147">
        <f t="shared" si="172"/>
        <v>0</v>
      </c>
      <c r="CW147">
        <f t="shared" si="173"/>
        <v>0</v>
      </c>
      <c r="CX147">
        <f t="shared" si="174"/>
        <v>0</v>
      </c>
      <c r="CY147">
        <f t="shared" si="175"/>
        <v>0</v>
      </c>
      <c r="CZ147">
        <f t="shared" si="176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1003</v>
      </c>
      <c r="DV147" t="s">
        <v>71</v>
      </c>
      <c r="DW147" t="s">
        <v>71</v>
      </c>
      <c r="DX147">
        <v>1</v>
      </c>
      <c r="EE147">
        <v>16510488</v>
      </c>
      <c r="EF147">
        <v>2</v>
      </c>
      <c r="EG147" t="s">
        <v>20</v>
      </c>
      <c r="EH147">
        <v>0</v>
      </c>
      <c r="EI147" t="s">
        <v>6</v>
      </c>
      <c r="EJ147">
        <v>1</v>
      </c>
      <c r="EK147">
        <v>11001</v>
      </c>
      <c r="EL147" t="s">
        <v>208</v>
      </c>
      <c r="EM147" t="s">
        <v>209</v>
      </c>
      <c r="EO147" t="s">
        <v>6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77"/>
        <v>0</v>
      </c>
      <c r="FS147">
        <v>0</v>
      </c>
      <c r="FT147" t="s">
        <v>23</v>
      </c>
      <c r="FU147" t="s">
        <v>24</v>
      </c>
      <c r="FX147">
        <v>110.7</v>
      </c>
      <c r="FY147">
        <v>63.75</v>
      </c>
      <c r="GA147" t="s">
        <v>6</v>
      </c>
      <c r="GD147">
        <v>0</v>
      </c>
      <c r="GF147">
        <v>-2049262376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8"/>
        <v>0</v>
      </c>
      <c r="GM147">
        <f t="shared" si="179"/>
        <v>0</v>
      </c>
      <c r="GN147">
        <f t="shared" si="180"/>
        <v>0</v>
      </c>
      <c r="GO147">
        <f t="shared" si="181"/>
        <v>0</v>
      </c>
      <c r="GP147">
        <f t="shared" si="182"/>
        <v>0</v>
      </c>
      <c r="GR147">
        <v>0</v>
      </c>
      <c r="GS147">
        <v>3</v>
      </c>
      <c r="GT147">
        <v>0</v>
      </c>
      <c r="GU147" t="s">
        <v>6</v>
      </c>
      <c r="GV147">
        <f t="shared" si="183"/>
        <v>0</v>
      </c>
      <c r="GW147">
        <v>1</v>
      </c>
      <c r="GX147">
        <f t="shared" si="184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344</v>
      </c>
      <c r="D148" s="2"/>
      <c r="E148" s="2" t="s">
        <v>272</v>
      </c>
      <c r="F148" s="2" t="s">
        <v>273</v>
      </c>
      <c r="G148" s="2" t="s">
        <v>274</v>
      </c>
      <c r="H148" s="2" t="s">
        <v>71</v>
      </c>
      <c r="I148" s="2">
        <f>I144*J148</f>
        <v>66.215599999999995</v>
      </c>
      <c r="J148" s="2">
        <v>101</v>
      </c>
      <c r="K148" s="2"/>
      <c r="L148" s="2"/>
      <c r="M148" s="2"/>
      <c r="N148" s="2"/>
      <c r="O148" s="2">
        <f t="shared" si="149"/>
        <v>814.45</v>
      </c>
      <c r="P148" s="2">
        <f t="shared" si="150"/>
        <v>814.45</v>
      </c>
      <c r="Q148" s="2">
        <f t="shared" si="151"/>
        <v>0</v>
      </c>
      <c r="R148" s="2">
        <f t="shared" si="152"/>
        <v>0</v>
      </c>
      <c r="S148" s="2">
        <f t="shared" si="153"/>
        <v>0</v>
      </c>
      <c r="T148" s="2">
        <f t="shared" si="154"/>
        <v>0</v>
      </c>
      <c r="U148" s="2">
        <f t="shared" si="155"/>
        <v>0</v>
      </c>
      <c r="V148" s="2">
        <f t="shared" si="156"/>
        <v>0</v>
      </c>
      <c r="W148" s="2">
        <f t="shared" si="157"/>
        <v>0</v>
      </c>
      <c r="X148" s="2">
        <f t="shared" si="158"/>
        <v>0</v>
      </c>
      <c r="Y148" s="2">
        <f t="shared" si="159"/>
        <v>0</v>
      </c>
      <c r="Z148" s="2"/>
      <c r="AA148" s="2">
        <v>16666348</v>
      </c>
      <c r="AB148" s="2">
        <f t="shared" si="160"/>
        <v>12.3</v>
      </c>
      <c r="AC148" s="2">
        <f t="shared" si="187"/>
        <v>12.3</v>
      </c>
      <c r="AD148" s="2">
        <f t="shared" si="195"/>
        <v>0</v>
      </c>
      <c r="AE148" s="2">
        <f t="shared" si="196"/>
        <v>0</v>
      </c>
      <c r="AF148" s="2">
        <f t="shared" si="197"/>
        <v>0</v>
      </c>
      <c r="AG148" s="2">
        <f t="shared" si="163"/>
        <v>0</v>
      </c>
      <c r="AH148" s="2">
        <f t="shared" si="198"/>
        <v>0</v>
      </c>
      <c r="AI148" s="2">
        <f t="shared" si="199"/>
        <v>0</v>
      </c>
      <c r="AJ148" s="2">
        <f t="shared" si="165"/>
        <v>0</v>
      </c>
      <c r="AK148" s="2">
        <v>12.3</v>
      </c>
      <c r="AL148" s="2">
        <v>12.3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111</v>
      </c>
      <c r="AU148" s="2">
        <v>64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3</v>
      </c>
      <c r="BI148" s="2">
        <v>1</v>
      </c>
      <c r="BJ148" s="2" t="s">
        <v>275</v>
      </c>
      <c r="BK148" s="2"/>
      <c r="BL148" s="2"/>
      <c r="BM148" s="2">
        <v>11001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123</v>
      </c>
      <c r="CA148" s="2">
        <v>75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166"/>
        <v>814.45</v>
      </c>
      <c r="CQ148" s="2">
        <f t="shared" si="167"/>
        <v>12.3</v>
      </c>
      <c r="CR148" s="2">
        <f t="shared" si="168"/>
        <v>0</v>
      </c>
      <c r="CS148" s="2">
        <f t="shared" si="169"/>
        <v>0</v>
      </c>
      <c r="CT148" s="2">
        <f t="shared" si="170"/>
        <v>0</v>
      </c>
      <c r="CU148" s="2">
        <f t="shared" si="171"/>
        <v>0</v>
      </c>
      <c r="CV148" s="2">
        <f t="shared" si="172"/>
        <v>0</v>
      </c>
      <c r="CW148" s="2">
        <f t="shared" si="173"/>
        <v>0</v>
      </c>
      <c r="CX148" s="2">
        <f t="shared" si="174"/>
        <v>0</v>
      </c>
      <c r="CY148" s="2">
        <f t="shared" si="175"/>
        <v>0</v>
      </c>
      <c r="CZ148" s="2">
        <f t="shared" si="176"/>
        <v>0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1003</v>
      </c>
      <c r="DV148" s="2" t="s">
        <v>71</v>
      </c>
      <c r="DW148" s="2" t="s">
        <v>71</v>
      </c>
      <c r="DX148" s="2">
        <v>1</v>
      </c>
      <c r="DY148" s="2"/>
      <c r="DZ148" s="2"/>
      <c r="EA148" s="2"/>
      <c r="EB148" s="2"/>
      <c r="EC148" s="2"/>
      <c r="ED148" s="2"/>
      <c r="EE148" s="2">
        <v>16510488</v>
      </c>
      <c r="EF148" s="2">
        <v>2</v>
      </c>
      <c r="EG148" s="2" t="s">
        <v>20</v>
      </c>
      <c r="EH148" s="2">
        <v>0</v>
      </c>
      <c r="EI148" s="2" t="s">
        <v>6</v>
      </c>
      <c r="EJ148" s="2">
        <v>1</v>
      </c>
      <c r="EK148" s="2">
        <v>11001</v>
      </c>
      <c r="EL148" s="2" t="s">
        <v>208</v>
      </c>
      <c r="EM148" s="2" t="s">
        <v>209</v>
      </c>
      <c r="EN148" s="2"/>
      <c r="EO148" s="2" t="s">
        <v>6</v>
      </c>
      <c r="EP148" s="2"/>
      <c r="EQ148" s="2">
        <v>0</v>
      </c>
      <c r="ER148" s="2">
        <v>12.3</v>
      </c>
      <c r="ES148" s="2">
        <v>12.3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7"/>
        <v>0</v>
      </c>
      <c r="FS148" s="2">
        <v>0</v>
      </c>
      <c r="FT148" s="2" t="s">
        <v>23</v>
      </c>
      <c r="FU148" s="2" t="s">
        <v>24</v>
      </c>
      <c r="FV148" s="2"/>
      <c r="FW148" s="2"/>
      <c r="FX148" s="2">
        <v>110.7</v>
      </c>
      <c r="FY148" s="2">
        <v>63.75</v>
      </c>
      <c r="FZ148" s="2"/>
      <c r="GA148" s="2" t="s">
        <v>6</v>
      </c>
      <c r="GB148" s="2"/>
      <c r="GC148" s="2"/>
      <c r="GD148" s="2">
        <v>0</v>
      </c>
      <c r="GE148" s="2"/>
      <c r="GF148" s="2">
        <v>26470480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8"/>
        <v>0</v>
      </c>
      <c r="GM148" s="2">
        <f t="shared" si="179"/>
        <v>814.45</v>
      </c>
      <c r="GN148" s="2">
        <f t="shared" si="180"/>
        <v>814.45</v>
      </c>
      <c r="GO148" s="2">
        <f t="shared" si="181"/>
        <v>0</v>
      </c>
      <c r="GP148" s="2">
        <f t="shared" si="182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3"/>
        <v>0</v>
      </c>
      <c r="GW148" s="2">
        <v>1</v>
      </c>
      <c r="GX148" s="2">
        <f t="shared" si="184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357</v>
      </c>
      <c r="E149" t="s">
        <v>272</v>
      </c>
      <c r="F149" t="s">
        <v>273</v>
      </c>
      <c r="G149" t="s">
        <v>274</v>
      </c>
      <c r="H149" t="s">
        <v>71</v>
      </c>
      <c r="I149">
        <f>I145*J149</f>
        <v>66.215599999999995</v>
      </c>
      <c r="J149">
        <v>101</v>
      </c>
      <c r="O149">
        <f t="shared" si="149"/>
        <v>5424.25</v>
      </c>
      <c r="P149">
        <f t="shared" si="150"/>
        <v>5424.25</v>
      </c>
      <c r="Q149">
        <f t="shared" si="151"/>
        <v>0</v>
      </c>
      <c r="R149">
        <f t="shared" si="152"/>
        <v>0</v>
      </c>
      <c r="S149">
        <f t="shared" si="153"/>
        <v>0</v>
      </c>
      <c r="T149">
        <f t="shared" si="154"/>
        <v>0</v>
      </c>
      <c r="U149">
        <f t="shared" si="155"/>
        <v>0</v>
      </c>
      <c r="V149">
        <f t="shared" si="156"/>
        <v>0</v>
      </c>
      <c r="W149">
        <f t="shared" si="157"/>
        <v>0</v>
      </c>
      <c r="X149">
        <f t="shared" si="158"/>
        <v>0</v>
      </c>
      <c r="Y149">
        <f t="shared" si="159"/>
        <v>0</v>
      </c>
      <c r="AA149">
        <v>16666349</v>
      </c>
      <c r="AB149">
        <f t="shared" si="160"/>
        <v>12.3</v>
      </c>
      <c r="AC149">
        <f t="shared" si="187"/>
        <v>12.3</v>
      </c>
      <c r="AD149">
        <f t="shared" si="195"/>
        <v>0</v>
      </c>
      <c r="AE149">
        <f t="shared" si="196"/>
        <v>0</v>
      </c>
      <c r="AF149">
        <f t="shared" si="197"/>
        <v>0</v>
      </c>
      <c r="AG149">
        <f t="shared" si="163"/>
        <v>0</v>
      </c>
      <c r="AH149">
        <f t="shared" si="198"/>
        <v>0</v>
      </c>
      <c r="AI149">
        <f t="shared" si="199"/>
        <v>0</v>
      </c>
      <c r="AJ149">
        <f t="shared" si="165"/>
        <v>0</v>
      </c>
      <c r="AK149">
        <v>12.3</v>
      </c>
      <c r="AL149">
        <v>12.3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111</v>
      </c>
      <c r="AU149">
        <v>64</v>
      </c>
      <c r="AV149">
        <v>1</v>
      </c>
      <c r="AW149">
        <v>1</v>
      </c>
      <c r="AZ149">
        <v>6.66</v>
      </c>
      <c r="BA149">
        <v>1</v>
      </c>
      <c r="BB149">
        <v>1</v>
      </c>
      <c r="BC149">
        <v>6.66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275</v>
      </c>
      <c r="BM149">
        <v>11001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123</v>
      </c>
      <c r="CA149">
        <v>75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66"/>
        <v>5424.25</v>
      </c>
      <c r="CQ149">
        <f t="shared" si="167"/>
        <v>81.918000000000006</v>
      </c>
      <c r="CR149">
        <f t="shared" si="168"/>
        <v>0</v>
      </c>
      <c r="CS149">
        <f t="shared" si="169"/>
        <v>0</v>
      </c>
      <c r="CT149">
        <f t="shared" si="170"/>
        <v>0</v>
      </c>
      <c r="CU149">
        <f t="shared" si="171"/>
        <v>0</v>
      </c>
      <c r="CV149">
        <f t="shared" si="172"/>
        <v>0</v>
      </c>
      <c r="CW149">
        <f t="shared" si="173"/>
        <v>0</v>
      </c>
      <c r="CX149">
        <f t="shared" si="174"/>
        <v>0</v>
      </c>
      <c r="CY149">
        <f t="shared" si="175"/>
        <v>0</v>
      </c>
      <c r="CZ149">
        <f t="shared" si="176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1003</v>
      </c>
      <c r="DV149" t="s">
        <v>71</v>
      </c>
      <c r="DW149" t="s">
        <v>71</v>
      </c>
      <c r="DX149">
        <v>1</v>
      </c>
      <c r="EE149">
        <v>16510488</v>
      </c>
      <c r="EF149">
        <v>2</v>
      </c>
      <c r="EG149" t="s">
        <v>20</v>
      </c>
      <c r="EH149">
        <v>0</v>
      </c>
      <c r="EI149" t="s">
        <v>6</v>
      </c>
      <c r="EJ149">
        <v>1</v>
      </c>
      <c r="EK149">
        <v>11001</v>
      </c>
      <c r="EL149" t="s">
        <v>208</v>
      </c>
      <c r="EM149" t="s">
        <v>209</v>
      </c>
      <c r="EO149" t="s">
        <v>6</v>
      </c>
      <c r="EQ149">
        <v>0</v>
      </c>
      <c r="ER149">
        <v>12.3</v>
      </c>
      <c r="ES149">
        <v>12.3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7"/>
        <v>0</v>
      </c>
      <c r="FS149">
        <v>0</v>
      </c>
      <c r="FT149" t="s">
        <v>23</v>
      </c>
      <c r="FU149" t="s">
        <v>24</v>
      </c>
      <c r="FX149">
        <v>110.7</v>
      </c>
      <c r="FY149">
        <v>63.75</v>
      </c>
      <c r="GA149" t="s">
        <v>6</v>
      </c>
      <c r="GD149">
        <v>0</v>
      </c>
      <c r="GF149">
        <v>26470480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8"/>
        <v>0</v>
      </c>
      <c r="GM149">
        <f t="shared" si="179"/>
        <v>5424.25</v>
      </c>
      <c r="GN149">
        <f t="shared" si="180"/>
        <v>5424.25</v>
      </c>
      <c r="GO149">
        <f t="shared" si="181"/>
        <v>0</v>
      </c>
      <c r="GP149">
        <f t="shared" si="182"/>
        <v>0</v>
      </c>
      <c r="GR149">
        <v>0</v>
      </c>
      <c r="GS149">
        <v>3</v>
      </c>
      <c r="GT149">
        <v>0</v>
      </c>
      <c r="GU149" t="s">
        <v>6</v>
      </c>
      <c r="GV149">
        <f t="shared" si="183"/>
        <v>0</v>
      </c>
      <c r="GW149">
        <v>1</v>
      </c>
      <c r="GX149">
        <f t="shared" si="184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345</v>
      </c>
      <c r="D150" s="2"/>
      <c r="E150" s="2" t="s">
        <v>276</v>
      </c>
      <c r="F150" s="2" t="s">
        <v>277</v>
      </c>
      <c r="G150" s="2" t="s">
        <v>278</v>
      </c>
      <c r="H150" s="2" t="s">
        <v>279</v>
      </c>
      <c r="I150" s="2">
        <f>I144*J150</f>
        <v>4.9999999999999996E-2</v>
      </c>
      <c r="J150" s="2">
        <v>7.6266015863331302E-2</v>
      </c>
      <c r="K150" s="2"/>
      <c r="L150" s="2"/>
      <c r="M150" s="2"/>
      <c r="N150" s="2"/>
      <c r="O150" s="2">
        <f t="shared" si="149"/>
        <v>3.15</v>
      </c>
      <c r="P150" s="2">
        <f t="shared" si="150"/>
        <v>3.15</v>
      </c>
      <c r="Q150" s="2">
        <f t="shared" si="151"/>
        <v>0</v>
      </c>
      <c r="R150" s="2">
        <f t="shared" si="152"/>
        <v>0</v>
      </c>
      <c r="S150" s="2">
        <f t="shared" si="153"/>
        <v>0</v>
      </c>
      <c r="T150" s="2">
        <f t="shared" si="154"/>
        <v>0</v>
      </c>
      <c r="U150" s="2">
        <f t="shared" si="155"/>
        <v>0</v>
      </c>
      <c r="V150" s="2">
        <f t="shared" si="156"/>
        <v>0</v>
      </c>
      <c r="W150" s="2">
        <f t="shared" si="157"/>
        <v>0</v>
      </c>
      <c r="X150" s="2">
        <f t="shared" si="158"/>
        <v>0</v>
      </c>
      <c r="Y150" s="2">
        <f t="shared" si="159"/>
        <v>0</v>
      </c>
      <c r="Z150" s="2"/>
      <c r="AA150" s="2">
        <v>16666348</v>
      </c>
      <c r="AB150" s="2">
        <f t="shared" si="160"/>
        <v>63</v>
      </c>
      <c r="AC150" s="2">
        <f t="shared" si="187"/>
        <v>63</v>
      </c>
      <c r="AD150" s="2">
        <f t="shared" si="195"/>
        <v>0</v>
      </c>
      <c r="AE150" s="2">
        <f t="shared" si="196"/>
        <v>0</v>
      </c>
      <c r="AF150" s="2">
        <f t="shared" si="197"/>
        <v>0</v>
      </c>
      <c r="AG150" s="2">
        <f t="shared" si="163"/>
        <v>0</v>
      </c>
      <c r="AH150" s="2">
        <f t="shared" si="198"/>
        <v>0</v>
      </c>
      <c r="AI150" s="2">
        <f t="shared" si="199"/>
        <v>0</v>
      </c>
      <c r="AJ150" s="2">
        <f t="shared" si="165"/>
        <v>0</v>
      </c>
      <c r="AK150" s="2">
        <v>63</v>
      </c>
      <c r="AL150" s="2">
        <v>63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111</v>
      </c>
      <c r="AU150" s="2">
        <v>64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280</v>
      </c>
      <c r="BK150" s="2"/>
      <c r="BL150" s="2"/>
      <c r="BM150" s="2">
        <v>11001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123</v>
      </c>
      <c r="CA150" s="2">
        <v>75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66"/>
        <v>3.15</v>
      </c>
      <c r="CQ150" s="2">
        <f t="shared" si="167"/>
        <v>63</v>
      </c>
      <c r="CR150" s="2">
        <f t="shared" si="168"/>
        <v>0</v>
      </c>
      <c r="CS150" s="2">
        <f t="shared" si="169"/>
        <v>0</v>
      </c>
      <c r="CT150" s="2">
        <f t="shared" si="170"/>
        <v>0</v>
      </c>
      <c r="CU150" s="2">
        <f t="shared" si="171"/>
        <v>0</v>
      </c>
      <c r="CV150" s="2">
        <f t="shared" si="172"/>
        <v>0</v>
      </c>
      <c r="CW150" s="2">
        <f t="shared" si="173"/>
        <v>0</v>
      </c>
      <c r="CX150" s="2">
        <f t="shared" si="174"/>
        <v>0</v>
      </c>
      <c r="CY150" s="2">
        <f t="shared" si="175"/>
        <v>0</v>
      </c>
      <c r="CZ150" s="2">
        <f t="shared" si="176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1010</v>
      </c>
      <c r="DV150" s="2" t="s">
        <v>279</v>
      </c>
      <c r="DW150" s="2" t="s">
        <v>279</v>
      </c>
      <c r="DX150" s="2">
        <v>100</v>
      </c>
      <c r="DY150" s="2"/>
      <c r="DZ150" s="2"/>
      <c r="EA150" s="2"/>
      <c r="EB150" s="2"/>
      <c r="EC150" s="2"/>
      <c r="ED150" s="2"/>
      <c r="EE150" s="2">
        <v>16510488</v>
      </c>
      <c r="EF150" s="2">
        <v>2</v>
      </c>
      <c r="EG150" s="2" t="s">
        <v>20</v>
      </c>
      <c r="EH150" s="2">
        <v>0</v>
      </c>
      <c r="EI150" s="2" t="s">
        <v>6</v>
      </c>
      <c r="EJ150" s="2">
        <v>1</v>
      </c>
      <c r="EK150" s="2">
        <v>11001</v>
      </c>
      <c r="EL150" s="2" t="s">
        <v>208</v>
      </c>
      <c r="EM150" s="2" t="s">
        <v>209</v>
      </c>
      <c r="EN150" s="2"/>
      <c r="EO150" s="2" t="s">
        <v>6</v>
      </c>
      <c r="EP150" s="2"/>
      <c r="EQ150" s="2">
        <v>0</v>
      </c>
      <c r="ER150" s="2">
        <v>63</v>
      </c>
      <c r="ES150" s="2">
        <v>63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7"/>
        <v>0</v>
      </c>
      <c r="FS150" s="2">
        <v>0</v>
      </c>
      <c r="FT150" s="2" t="s">
        <v>23</v>
      </c>
      <c r="FU150" s="2" t="s">
        <v>24</v>
      </c>
      <c r="FV150" s="2"/>
      <c r="FW150" s="2"/>
      <c r="FX150" s="2">
        <v>110.7</v>
      </c>
      <c r="FY150" s="2">
        <v>63.75</v>
      </c>
      <c r="FZ150" s="2"/>
      <c r="GA150" s="2" t="s">
        <v>6</v>
      </c>
      <c r="GB150" s="2"/>
      <c r="GC150" s="2"/>
      <c r="GD150" s="2">
        <v>0</v>
      </c>
      <c r="GE150" s="2"/>
      <c r="GF150" s="2">
        <v>1345842772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78"/>
        <v>0</v>
      </c>
      <c r="GM150" s="2">
        <f t="shared" si="179"/>
        <v>3.15</v>
      </c>
      <c r="GN150" s="2">
        <f t="shared" si="180"/>
        <v>3.15</v>
      </c>
      <c r="GO150" s="2">
        <f t="shared" si="181"/>
        <v>0</v>
      </c>
      <c r="GP150" s="2">
        <f t="shared" si="182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3"/>
        <v>0</v>
      </c>
      <c r="GW150" s="2">
        <v>1</v>
      </c>
      <c r="GX150" s="2">
        <f t="shared" si="184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358</v>
      </c>
      <c r="E151" t="s">
        <v>276</v>
      </c>
      <c r="F151" t="s">
        <v>277</v>
      </c>
      <c r="G151" t="s">
        <v>278</v>
      </c>
      <c r="H151" t="s">
        <v>279</v>
      </c>
      <c r="I151">
        <f>I145*J151</f>
        <v>4.9999999999999996E-2</v>
      </c>
      <c r="J151">
        <v>7.6266015863331302E-2</v>
      </c>
      <c r="O151">
        <f t="shared" si="149"/>
        <v>20.98</v>
      </c>
      <c r="P151">
        <f t="shared" si="150"/>
        <v>20.98</v>
      </c>
      <c r="Q151">
        <f t="shared" si="151"/>
        <v>0</v>
      </c>
      <c r="R151">
        <f t="shared" si="152"/>
        <v>0</v>
      </c>
      <c r="S151">
        <f t="shared" si="153"/>
        <v>0</v>
      </c>
      <c r="T151">
        <f t="shared" si="154"/>
        <v>0</v>
      </c>
      <c r="U151">
        <f t="shared" si="155"/>
        <v>0</v>
      </c>
      <c r="V151">
        <f t="shared" si="156"/>
        <v>0</v>
      </c>
      <c r="W151">
        <f t="shared" si="157"/>
        <v>0</v>
      </c>
      <c r="X151">
        <f t="shared" si="158"/>
        <v>0</v>
      </c>
      <c r="Y151">
        <f t="shared" si="159"/>
        <v>0</v>
      </c>
      <c r="AA151">
        <v>16666349</v>
      </c>
      <c r="AB151">
        <f t="shared" si="160"/>
        <v>63</v>
      </c>
      <c r="AC151">
        <f t="shared" si="187"/>
        <v>63</v>
      </c>
      <c r="AD151">
        <f t="shared" si="195"/>
        <v>0</v>
      </c>
      <c r="AE151">
        <f t="shared" si="196"/>
        <v>0</v>
      </c>
      <c r="AF151">
        <f t="shared" si="197"/>
        <v>0</v>
      </c>
      <c r="AG151">
        <f t="shared" si="163"/>
        <v>0</v>
      </c>
      <c r="AH151">
        <f t="shared" si="198"/>
        <v>0</v>
      </c>
      <c r="AI151">
        <f t="shared" si="199"/>
        <v>0</v>
      </c>
      <c r="AJ151">
        <f t="shared" si="165"/>
        <v>0</v>
      </c>
      <c r="AK151">
        <v>63</v>
      </c>
      <c r="AL151">
        <v>63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111</v>
      </c>
      <c r="AU151">
        <v>64</v>
      </c>
      <c r="AV151">
        <v>1</v>
      </c>
      <c r="AW151">
        <v>1</v>
      </c>
      <c r="AZ151">
        <v>6.66</v>
      </c>
      <c r="BA151">
        <v>1</v>
      </c>
      <c r="BB151">
        <v>1</v>
      </c>
      <c r="BC151">
        <v>6.66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280</v>
      </c>
      <c r="BM151">
        <v>11001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123</v>
      </c>
      <c r="CA151">
        <v>75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66"/>
        <v>20.98</v>
      </c>
      <c r="CQ151">
        <f t="shared" si="167"/>
        <v>419.58</v>
      </c>
      <c r="CR151">
        <f t="shared" si="168"/>
        <v>0</v>
      </c>
      <c r="CS151">
        <f t="shared" si="169"/>
        <v>0</v>
      </c>
      <c r="CT151">
        <f t="shared" si="170"/>
        <v>0</v>
      </c>
      <c r="CU151">
        <f t="shared" si="171"/>
        <v>0</v>
      </c>
      <c r="CV151">
        <f t="shared" si="172"/>
        <v>0</v>
      </c>
      <c r="CW151">
        <f t="shared" si="173"/>
        <v>0</v>
      </c>
      <c r="CX151">
        <f t="shared" si="174"/>
        <v>0</v>
      </c>
      <c r="CY151">
        <f t="shared" si="175"/>
        <v>0</v>
      </c>
      <c r="CZ151">
        <f t="shared" si="176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279</v>
      </c>
      <c r="DW151" t="s">
        <v>279</v>
      </c>
      <c r="DX151">
        <v>100</v>
      </c>
      <c r="EE151">
        <v>16510488</v>
      </c>
      <c r="EF151">
        <v>2</v>
      </c>
      <c r="EG151" t="s">
        <v>20</v>
      </c>
      <c r="EH151">
        <v>0</v>
      </c>
      <c r="EI151" t="s">
        <v>6</v>
      </c>
      <c r="EJ151">
        <v>1</v>
      </c>
      <c r="EK151">
        <v>11001</v>
      </c>
      <c r="EL151" t="s">
        <v>208</v>
      </c>
      <c r="EM151" t="s">
        <v>209</v>
      </c>
      <c r="EO151" t="s">
        <v>6</v>
      </c>
      <c r="EQ151">
        <v>0</v>
      </c>
      <c r="ER151">
        <v>63</v>
      </c>
      <c r="ES151">
        <v>63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7"/>
        <v>0</v>
      </c>
      <c r="FS151">
        <v>0</v>
      </c>
      <c r="FT151" t="s">
        <v>23</v>
      </c>
      <c r="FU151" t="s">
        <v>24</v>
      </c>
      <c r="FX151">
        <v>110.7</v>
      </c>
      <c r="FY151">
        <v>63.75</v>
      </c>
      <c r="GA151" t="s">
        <v>6</v>
      </c>
      <c r="GD151">
        <v>0</v>
      </c>
      <c r="GF151">
        <v>1345842772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78"/>
        <v>0</v>
      </c>
      <c r="GM151">
        <f t="shared" si="179"/>
        <v>20.98</v>
      </c>
      <c r="GN151">
        <f t="shared" si="180"/>
        <v>20.98</v>
      </c>
      <c r="GO151">
        <f t="shared" si="181"/>
        <v>0</v>
      </c>
      <c r="GP151">
        <f t="shared" si="182"/>
        <v>0</v>
      </c>
      <c r="GR151">
        <v>0</v>
      </c>
      <c r="GS151">
        <v>3</v>
      </c>
      <c r="GT151">
        <v>0</v>
      </c>
      <c r="GU151" t="s">
        <v>6</v>
      </c>
      <c r="GV151">
        <f t="shared" si="183"/>
        <v>0</v>
      </c>
      <c r="GW151">
        <v>1</v>
      </c>
      <c r="GX151">
        <f t="shared" si="184"/>
        <v>0</v>
      </c>
      <c r="HA151">
        <v>0</v>
      </c>
      <c r="HB151"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346</v>
      </c>
      <c r="D152" s="2"/>
      <c r="E152" s="2" t="s">
        <v>281</v>
      </c>
      <c r="F152" s="2" t="s">
        <v>282</v>
      </c>
      <c r="G152" s="2" t="s">
        <v>283</v>
      </c>
      <c r="H152" s="2" t="s">
        <v>279</v>
      </c>
      <c r="I152" s="2">
        <f>I144*J152</f>
        <v>4.9999999999999996E-2</v>
      </c>
      <c r="J152" s="2">
        <v>7.6266015863331302E-2</v>
      </c>
      <c r="K152" s="2"/>
      <c r="L152" s="2"/>
      <c r="M152" s="2"/>
      <c r="N152" s="2"/>
      <c r="O152" s="2">
        <f t="shared" si="149"/>
        <v>3.15</v>
      </c>
      <c r="P152" s="2">
        <f t="shared" si="150"/>
        <v>3.15</v>
      </c>
      <c r="Q152" s="2">
        <f t="shared" si="151"/>
        <v>0</v>
      </c>
      <c r="R152" s="2">
        <f t="shared" si="152"/>
        <v>0</v>
      </c>
      <c r="S152" s="2">
        <f t="shared" si="153"/>
        <v>0</v>
      </c>
      <c r="T152" s="2">
        <f t="shared" si="154"/>
        <v>0</v>
      </c>
      <c r="U152" s="2">
        <f t="shared" si="155"/>
        <v>0</v>
      </c>
      <c r="V152" s="2">
        <f t="shared" si="156"/>
        <v>0</v>
      </c>
      <c r="W152" s="2">
        <f t="shared" si="157"/>
        <v>0</v>
      </c>
      <c r="X152" s="2">
        <f t="shared" si="158"/>
        <v>0</v>
      </c>
      <c r="Y152" s="2">
        <f t="shared" si="159"/>
        <v>0</v>
      </c>
      <c r="Z152" s="2"/>
      <c r="AA152" s="2">
        <v>16666348</v>
      </c>
      <c r="AB152" s="2">
        <f t="shared" si="160"/>
        <v>63</v>
      </c>
      <c r="AC152" s="2">
        <f t="shared" si="187"/>
        <v>63</v>
      </c>
      <c r="AD152" s="2">
        <f t="shared" si="195"/>
        <v>0</v>
      </c>
      <c r="AE152" s="2">
        <f t="shared" si="196"/>
        <v>0</v>
      </c>
      <c r="AF152" s="2">
        <f t="shared" si="197"/>
        <v>0</v>
      </c>
      <c r="AG152" s="2">
        <f t="shared" si="163"/>
        <v>0</v>
      </c>
      <c r="AH152" s="2">
        <f t="shared" si="198"/>
        <v>0</v>
      </c>
      <c r="AI152" s="2">
        <f t="shared" si="199"/>
        <v>0</v>
      </c>
      <c r="AJ152" s="2">
        <f t="shared" si="165"/>
        <v>0</v>
      </c>
      <c r="AK152" s="2">
        <v>63</v>
      </c>
      <c r="AL152" s="2">
        <v>63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111</v>
      </c>
      <c r="AU152" s="2">
        <v>64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1</v>
      </c>
      <c r="BJ152" s="2" t="s">
        <v>284</v>
      </c>
      <c r="BK152" s="2"/>
      <c r="BL152" s="2"/>
      <c r="BM152" s="2">
        <v>11001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123</v>
      </c>
      <c r="CA152" s="2">
        <v>75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66"/>
        <v>3.15</v>
      </c>
      <c r="CQ152" s="2">
        <f t="shared" si="167"/>
        <v>63</v>
      </c>
      <c r="CR152" s="2">
        <f t="shared" si="168"/>
        <v>0</v>
      </c>
      <c r="CS152" s="2">
        <f t="shared" si="169"/>
        <v>0</v>
      </c>
      <c r="CT152" s="2">
        <f t="shared" si="170"/>
        <v>0</v>
      </c>
      <c r="CU152" s="2">
        <f t="shared" si="171"/>
        <v>0</v>
      </c>
      <c r="CV152" s="2">
        <f t="shared" si="172"/>
        <v>0</v>
      </c>
      <c r="CW152" s="2">
        <f t="shared" si="173"/>
        <v>0</v>
      </c>
      <c r="CX152" s="2">
        <f t="shared" si="174"/>
        <v>0</v>
      </c>
      <c r="CY152" s="2">
        <f t="shared" si="175"/>
        <v>0</v>
      </c>
      <c r="CZ152" s="2">
        <f t="shared" si="176"/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1010</v>
      </c>
      <c r="DV152" s="2" t="s">
        <v>279</v>
      </c>
      <c r="DW152" s="2" t="s">
        <v>279</v>
      </c>
      <c r="DX152" s="2">
        <v>100</v>
      </c>
      <c r="DY152" s="2"/>
      <c r="DZ152" s="2"/>
      <c r="EA152" s="2"/>
      <c r="EB152" s="2"/>
      <c r="EC152" s="2"/>
      <c r="ED152" s="2"/>
      <c r="EE152" s="2">
        <v>16510488</v>
      </c>
      <c r="EF152" s="2">
        <v>2</v>
      </c>
      <c r="EG152" s="2" t="s">
        <v>20</v>
      </c>
      <c r="EH152" s="2">
        <v>0</v>
      </c>
      <c r="EI152" s="2" t="s">
        <v>6</v>
      </c>
      <c r="EJ152" s="2">
        <v>1</v>
      </c>
      <c r="EK152" s="2">
        <v>11001</v>
      </c>
      <c r="EL152" s="2" t="s">
        <v>208</v>
      </c>
      <c r="EM152" s="2" t="s">
        <v>209</v>
      </c>
      <c r="EN152" s="2"/>
      <c r="EO152" s="2" t="s">
        <v>6</v>
      </c>
      <c r="EP152" s="2"/>
      <c r="EQ152" s="2">
        <v>0</v>
      </c>
      <c r="ER152" s="2">
        <v>63</v>
      </c>
      <c r="ES152" s="2">
        <v>63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7"/>
        <v>0</v>
      </c>
      <c r="FS152" s="2">
        <v>0</v>
      </c>
      <c r="FT152" s="2" t="s">
        <v>23</v>
      </c>
      <c r="FU152" s="2" t="s">
        <v>24</v>
      </c>
      <c r="FV152" s="2"/>
      <c r="FW152" s="2"/>
      <c r="FX152" s="2">
        <v>110.7</v>
      </c>
      <c r="FY152" s="2">
        <v>63.75</v>
      </c>
      <c r="FZ152" s="2"/>
      <c r="GA152" s="2" t="s">
        <v>6</v>
      </c>
      <c r="GB152" s="2"/>
      <c r="GC152" s="2"/>
      <c r="GD152" s="2">
        <v>0</v>
      </c>
      <c r="GE152" s="2"/>
      <c r="GF152" s="2">
        <v>1906340979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78"/>
        <v>0</v>
      </c>
      <c r="GM152" s="2">
        <f t="shared" si="179"/>
        <v>3.15</v>
      </c>
      <c r="GN152" s="2">
        <f t="shared" si="180"/>
        <v>3.15</v>
      </c>
      <c r="GO152" s="2">
        <f t="shared" si="181"/>
        <v>0</v>
      </c>
      <c r="GP152" s="2">
        <f t="shared" si="182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83"/>
        <v>0</v>
      </c>
      <c r="GW152" s="2">
        <v>1</v>
      </c>
      <c r="GX152" s="2">
        <f t="shared" si="184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359</v>
      </c>
      <c r="E153" t="s">
        <v>281</v>
      </c>
      <c r="F153" t="s">
        <v>282</v>
      </c>
      <c r="G153" t="s">
        <v>283</v>
      </c>
      <c r="H153" t="s">
        <v>279</v>
      </c>
      <c r="I153">
        <f>I145*J153</f>
        <v>4.9999999999999996E-2</v>
      </c>
      <c r="J153">
        <v>7.6266015863331302E-2</v>
      </c>
      <c r="O153">
        <f t="shared" si="149"/>
        <v>20.98</v>
      </c>
      <c r="P153">
        <f t="shared" si="150"/>
        <v>20.98</v>
      </c>
      <c r="Q153">
        <f t="shared" si="151"/>
        <v>0</v>
      </c>
      <c r="R153">
        <f t="shared" si="152"/>
        <v>0</v>
      </c>
      <c r="S153">
        <f t="shared" si="153"/>
        <v>0</v>
      </c>
      <c r="T153">
        <f t="shared" si="154"/>
        <v>0</v>
      </c>
      <c r="U153">
        <f t="shared" si="155"/>
        <v>0</v>
      </c>
      <c r="V153">
        <f t="shared" si="156"/>
        <v>0</v>
      </c>
      <c r="W153">
        <f t="shared" si="157"/>
        <v>0</v>
      </c>
      <c r="X153">
        <f t="shared" si="158"/>
        <v>0</v>
      </c>
      <c r="Y153">
        <f t="shared" si="159"/>
        <v>0</v>
      </c>
      <c r="AA153">
        <v>16666349</v>
      </c>
      <c r="AB153">
        <f t="shared" si="160"/>
        <v>63</v>
      </c>
      <c r="AC153">
        <f t="shared" si="187"/>
        <v>63</v>
      </c>
      <c r="AD153">
        <f t="shared" si="195"/>
        <v>0</v>
      </c>
      <c r="AE153">
        <f t="shared" si="196"/>
        <v>0</v>
      </c>
      <c r="AF153">
        <f t="shared" si="197"/>
        <v>0</v>
      </c>
      <c r="AG153">
        <f t="shared" si="163"/>
        <v>0</v>
      </c>
      <c r="AH153">
        <f t="shared" si="198"/>
        <v>0</v>
      </c>
      <c r="AI153">
        <f t="shared" si="199"/>
        <v>0</v>
      </c>
      <c r="AJ153">
        <f t="shared" si="165"/>
        <v>0</v>
      </c>
      <c r="AK153">
        <v>63</v>
      </c>
      <c r="AL153">
        <v>63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111</v>
      </c>
      <c r="AU153">
        <v>64</v>
      </c>
      <c r="AV153">
        <v>1</v>
      </c>
      <c r="AW153">
        <v>1</v>
      </c>
      <c r="AZ153">
        <v>6.66</v>
      </c>
      <c r="BA153">
        <v>1</v>
      </c>
      <c r="BB153">
        <v>1</v>
      </c>
      <c r="BC153">
        <v>6.66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284</v>
      </c>
      <c r="BM153">
        <v>11001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123</v>
      </c>
      <c r="CA153">
        <v>75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66"/>
        <v>20.98</v>
      </c>
      <c r="CQ153">
        <f t="shared" si="167"/>
        <v>419.58</v>
      </c>
      <c r="CR153">
        <f t="shared" si="168"/>
        <v>0</v>
      </c>
      <c r="CS153">
        <f t="shared" si="169"/>
        <v>0</v>
      </c>
      <c r="CT153">
        <f t="shared" si="170"/>
        <v>0</v>
      </c>
      <c r="CU153">
        <f t="shared" si="171"/>
        <v>0</v>
      </c>
      <c r="CV153">
        <f t="shared" si="172"/>
        <v>0</v>
      </c>
      <c r="CW153">
        <f t="shared" si="173"/>
        <v>0</v>
      </c>
      <c r="CX153">
        <f t="shared" si="174"/>
        <v>0</v>
      </c>
      <c r="CY153">
        <f t="shared" si="175"/>
        <v>0</v>
      </c>
      <c r="CZ153">
        <f t="shared" si="176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1010</v>
      </c>
      <c r="DV153" t="s">
        <v>279</v>
      </c>
      <c r="DW153" t="s">
        <v>279</v>
      </c>
      <c r="DX153">
        <v>100</v>
      </c>
      <c r="EE153">
        <v>16510488</v>
      </c>
      <c r="EF153">
        <v>2</v>
      </c>
      <c r="EG153" t="s">
        <v>20</v>
      </c>
      <c r="EH153">
        <v>0</v>
      </c>
      <c r="EI153" t="s">
        <v>6</v>
      </c>
      <c r="EJ153">
        <v>1</v>
      </c>
      <c r="EK153">
        <v>11001</v>
      </c>
      <c r="EL153" t="s">
        <v>208</v>
      </c>
      <c r="EM153" t="s">
        <v>209</v>
      </c>
      <c r="EO153" t="s">
        <v>6</v>
      </c>
      <c r="EQ153">
        <v>0</v>
      </c>
      <c r="ER153">
        <v>63</v>
      </c>
      <c r="ES153">
        <v>63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77"/>
        <v>0</v>
      </c>
      <c r="FS153">
        <v>0</v>
      </c>
      <c r="FT153" t="s">
        <v>23</v>
      </c>
      <c r="FU153" t="s">
        <v>24</v>
      </c>
      <c r="FX153">
        <v>110.7</v>
      </c>
      <c r="FY153">
        <v>63.75</v>
      </c>
      <c r="GA153" t="s">
        <v>6</v>
      </c>
      <c r="GD153">
        <v>0</v>
      </c>
      <c r="GF153">
        <v>1906340979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78"/>
        <v>0</v>
      </c>
      <c r="GM153">
        <f t="shared" si="179"/>
        <v>20.98</v>
      </c>
      <c r="GN153">
        <f t="shared" si="180"/>
        <v>20.98</v>
      </c>
      <c r="GO153">
        <f t="shared" si="181"/>
        <v>0</v>
      </c>
      <c r="GP153">
        <f t="shared" si="182"/>
        <v>0</v>
      </c>
      <c r="GR153">
        <v>0</v>
      </c>
      <c r="GS153">
        <v>3</v>
      </c>
      <c r="GT153">
        <v>0</v>
      </c>
      <c r="GU153" t="s">
        <v>6</v>
      </c>
      <c r="GV153">
        <f t="shared" si="183"/>
        <v>0</v>
      </c>
      <c r="GW153">
        <v>1</v>
      </c>
      <c r="GX153">
        <f t="shared" si="184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347</v>
      </c>
      <c r="D154" s="2"/>
      <c r="E154" s="2" t="s">
        <v>285</v>
      </c>
      <c r="F154" s="2" t="s">
        <v>286</v>
      </c>
      <c r="G154" s="2" t="s">
        <v>287</v>
      </c>
      <c r="H154" s="2" t="s">
        <v>279</v>
      </c>
      <c r="I154" s="2">
        <f>I144*J154</f>
        <v>0.26</v>
      </c>
      <c r="J154" s="2">
        <v>0.39658328248932279</v>
      </c>
      <c r="K154" s="2"/>
      <c r="L154" s="2"/>
      <c r="M154" s="2"/>
      <c r="N154" s="2"/>
      <c r="O154" s="2">
        <f t="shared" si="149"/>
        <v>33.28</v>
      </c>
      <c r="P154" s="2">
        <f t="shared" si="150"/>
        <v>33.28</v>
      </c>
      <c r="Q154" s="2">
        <f t="shared" si="151"/>
        <v>0</v>
      </c>
      <c r="R154" s="2">
        <f t="shared" si="152"/>
        <v>0</v>
      </c>
      <c r="S154" s="2">
        <f t="shared" si="153"/>
        <v>0</v>
      </c>
      <c r="T154" s="2">
        <f t="shared" si="154"/>
        <v>0</v>
      </c>
      <c r="U154" s="2">
        <f t="shared" si="155"/>
        <v>0</v>
      </c>
      <c r="V154" s="2">
        <f t="shared" si="156"/>
        <v>0</v>
      </c>
      <c r="W154" s="2">
        <f t="shared" si="157"/>
        <v>0</v>
      </c>
      <c r="X154" s="2">
        <f t="shared" si="158"/>
        <v>0</v>
      </c>
      <c r="Y154" s="2">
        <f t="shared" si="159"/>
        <v>0</v>
      </c>
      <c r="Z154" s="2"/>
      <c r="AA154" s="2">
        <v>16666348</v>
      </c>
      <c r="AB154" s="2">
        <f t="shared" si="160"/>
        <v>128</v>
      </c>
      <c r="AC154" s="2">
        <f t="shared" si="187"/>
        <v>128</v>
      </c>
      <c r="AD154" s="2">
        <f t="shared" si="195"/>
        <v>0</v>
      </c>
      <c r="AE154" s="2">
        <f t="shared" si="196"/>
        <v>0</v>
      </c>
      <c r="AF154" s="2">
        <f t="shared" si="197"/>
        <v>0</v>
      </c>
      <c r="AG154" s="2">
        <f t="shared" si="163"/>
        <v>0</v>
      </c>
      <c r="AH154" s="2">
        <f t="shared" si="198"/>
        <v>0</v>
      </c>
      <c r="AI154" s="2">
        <f t="shared" si="199"/>
        <v>0</v>
      </c>
      <c r="AJ154" s="2">
        <f t="shared" si="165"/>
        <v>0</v>
      </c>
      <c r="AK154" s="2">
        <v>128</v>
      </c>
      <c r="AL154" s="2">
        <v>128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111</v>
      </c>
      <c r="AU154" s="2">
        <v>64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288</v>
      </c>
      <c r="BK154" s="2"/>
      <c r="BL154" s="2"/>
      <c r="BM154" s="2">
        <v>11001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123</v>
      </c>
      <c r="CA154" s="2">
        <v>75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66"/>
        <v>33.28</v>
      </c>
      <c r="CQ154" s="2">
        <f t="shared" si="167"/>
        <v>128</v>
      </c>
      <c r="CR154" s="2">
        <f t="shared" si="168"/>
        <v>0</v>
      </c>
      <c r="CS154" s="2">
        <f t="shared" si="169"/>
        <v>0</v>
      </c>
      <c r="CT154" s="2">
        <f t="shared" si="170"/>
        <v>0</v>
      </c>
      <c r="CU154" s="2">
        <f t="shared" si="171"/>
        <v>0</v>
      </c>
      <c r="CV154" s="2">
        <f t="shared" si="172"/>
        <v>0</v>
      </c>
      <c r="CW154" s="2">
        <f t="shared" si="173"/>
        <v>0</v>
      </c>
      <c r="CX154" s="2">
        <f t="shared" si="174"/>
        <v>0</v>
      </c>
      <c r="CY154" s="2">
        <f t="shared" si="175"/>
        <v>0</v>
      </c>
      <c r="CZ154" s="2">
        <f t="shared" si="176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1010</v>
      </c>
      <c r="DV154" s="2" t="s">
        <v>279</v>
      </c>
      <c r="DW154" s="2" t="s">
        <v>279</v>
      </c>
      <c r="DX154" s="2">
        <v>100</v>
      </c>
      <c r="DY154" s="2"/>
      <c r="DZ154" s="2"/>
      <c r="EA154" s="2"/>
      <c r="EB154" s="2"/>
      <c r="EC154" s="2"/>
      <c r="ED154" s="2"/>
      <c r="EE154" s="2">
        <v>16510488</v>
      </c>
      <c r="EF154" s="2">
        <v>2</v>
      </c>
      <c r="EG154" s="2" t="s">
        <v>20</v>
      </c>
      <c r="EH154" s="2">
        <v>0</v>
      </c>
      <c r="EI154" s="2" t="s">
        <v>6</v>
      </c>
      <c r="EJ154" s="2">
        <v>1</v>
      </c>
      <c r="EK154" s="2">
        <v>11001</v>
      </c>
      <c r="EL154" s="2" t="s">
        <v>208</v>
      </c>
      <c r="EM154" s="2" t="s">
        <v>209</v>
      </c>
      <c r="EN154" s="2"/>
      <c r="EO154" s="2" t="s">
        <v>6</v>
      </c>
      <c r="EP154" s="2"/>
      <c r="EQ154" s="2">
        <v>0</v>
      </c>
      <c r="ER154" s="2">
        <v>128</v>
      </c>
      <c r="ES154" s="2">
        <v>128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7"/>
        <v>0</v>
      </c>
      <c r="FS154" s="2">
        <v>0</v>
      </c>
      <c r="FT154" s="2" t="s">
        <v>23</v>
      </c>
      <c r="FU154" s="2" t="s">
        <v>24</v>
      </c>
      <c r="FV154" s="2"/>
      <c r="FW154" s="2"/>
      <c r="FX154" s="2">
        <v>110.7</v>
      </c>
      <c r="FY154" s="2">
        <v>63.75</v>
      </c>
      <c r="FZ154" s="2"/>
      <c r="GA154" s="2" t="s">
        <v>6</v>
      </c>
      <c r="GB154" s="2"/>
      <c r="GC154" s="2"/>
      <c r="GD154" s="2">
        <v>0</v>
      </c>
      <c r="GE154" s="2"/>
      <c r="GF154" s="2">
        <v>848075668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78"/>
        <v>0</v>
      </c>
      <c r="GM154" s="2">
        <f t="shared" si="179"/>
        <v>33.28</v>
      </c>
      <c r="GN154" s="2">
        <f t="shared" si="180"/>
        <v>33.28</v>
      </c>
      <c r="GO154" s="2">
        <f t="shared" si="181"/>
        <v>0</v>
      </c>
      <c r="GP154" s="2">
        <f t="shared" si="182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83"/>
        <v>0</v>
      </c>
      <c r="GW154" s="2">
        <v>1</v>
      </c>
      <c r="GX154" s="2">
        <f t="shared" si="184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360</v>
      </c>
      <c r="E155" t="s">
        <v>285</v>
      </c>
      <c r="F155" t="s">
        <v>286</v>
      </c>
      <c r="G155" t="s">
        <v>287</v>
      </c>
      <c r="H155" t="s">
        <v>279</v>
      </c>
      <c r="I155">
        <f>I145*J155</f>
        <v>0.26</v>
      </c>
      <c r="J155">
        <v>0.39658328248932279</v>
      </c>
      <c r="O155">
        <f t="shared" si="149"/>
        <v>221.64</v>
      </c>
      <c r="P155">
        <f t="shared" si="150"/>
        <v>221.64</v>
      </c>
      <c r="Q155">
        <f t="shared" si="151"/>
        <v>0</v>
      </c>
      <c r="R155">
        <f t="shared" si="152"/>
        <v>0</v>
      </c>
      <c r="S155">
        <f t="shared" si="153"/>
        <v>0</v>
      </c>
      <c r="T155">
        <f t="shared" si="154"/>
        <v>0</v>
      </c>
      <c r="U155">
        <f t="shared" si="155"/>
        <v>0</v>
      </c>
      <c r="V155">
        <f t="shared" si="156"/>
        <v>0</v>
      </c>
      <c r="W155">
        <f t="shared" si="157"/>
        <v>0</v>
      </c>
      <c r="X155">
        <f t="shared" si="158"/>
        <v>0</v>
      </c>
      <c r="Y155">
        <f t="shared" si="159"/>
        <v>0</v>
      </c>
      <c r="AA155">
        <v>16666349</v>
      </c>
      <c r="AB155">
        <f t="shared" si="160"/>
        <v>128</v>
      </c>
      <c r="AC155">
        <f t="shared" si="187"/>
        <v>128</v>
      </c>
      <c r="AD155">
        <f t="shared" si="195"/>
        <v>0</v>
      </c>
      <c r="AE155">
        <f t="shared" si="196"/>
        <v>0</v>
      </c>
      <c r="AF155">
        <f t="shared" si="197"/>
        <v>0</v>
      </c>
      <c r="AG155">
        <f t="shared" si="163"/>
        <v>0</v>
      </c>
      <c r="AH155">
        <f t="shared" si="198"/>
        <v>0</v>
      </c>
      <c r="AI155">
        <f t="shared" si="199"/>
        <v>0</v>
      </c>
      <c r="AJ155">
        <f t="shared" si="165"/>
        <v>0</v>
      </c>
      <c r="AK155">
        <v>128</v>
      </c>
      <c r="AL155">
        <v>128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111</v>
      </c>
      <c r="AU155">
        <v>64</v>
      </c>
      <c r="AV155">
        <v>1</v>
      </c>
      <c r="AW155">
        <v>1</v>
      </c>
      <c r="AZ155">
        <v>6.66</v>
      </c>
      <c r="BA155">
        <v>1</v>
      </c>
      <c r="BB155">
        <v>1</v>
      </c>
      <c r="BC155">
        <v>6.66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288</v>
      </c>
      <c r="BM155">
        <v>11001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123</v>
      </c>
      <c r="CA155">
        <v>75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66"/>
        <v>221.64</v>
      </c>
      <c r="CQ155">
        <f t="shared" si="167"/>
        <v>852.48</v>
      </c>
      <c r="CR155">
        <f t="shared" si="168"/>
        <v>0</v>
      </c>
      <c r="CS155">
        <f t="shared" si="169"/>
        <v>0</v>
      </c>
      <c r="CT155">
        <f t="shared" si="170"/>
        <v>0</v>
      </c>
      <c r="CU155">
        <f t="shared" si="171"/>
        <v>0</v>
      </c>
      <c r="CV155">
        <f t="shared" si="172"/>
        <v>0</v>
      </c>
      <c r="CW155">
        <f t="shared" si="173"/>
        <v>0</v>
      </c>
      <c r="CX155">
        <f t="shared" si="174"/>
        <v>0</v>
      </c>
      <c r="CY155">
        <f t="shared" si="175"/>
        <v>0</v>
      </c>
      <c r="CZ155">
        <f t="shared" si="176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279</v>
      </c>
      <c r="DW155" t="s">
        <v>279</v>
      </c>
      <c r="DX155">
        <v>100</v>
      </c>
      <c r="EE155">
        <v>16510488</v>
      </c>
      <c r="EF155">
        <v>2</v>
      </c>
      <c r="EG155" t="s">
        <v>20</v>
      </c>
      <c r="EH155">
        <v>0</v>
      </c>
      <c r="EI155" t="s">
        <v>6</v>
      </c>
      <c r="EJ155">
        <v>1</v>
      </c>
      <c r="EK155">
        <v>11001</v>
      </c>
      <c r="EL155" t="s">
        <v>208</v>
      </c>
      <c r="EM155" t="s">
        <v>209</v>
      </c>
      <c r="EO155" t="s">
        <v>6</v>
      </c>
      <c r="EQ155">
        <v>0</v>
      </c>
      <c r="ER155">
        <v>128</v>
      </c>
      <c r="ES155">
        <v>128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77"/>
        <v>0</v>
      </c>
      <c r="FS155">
        <v>0</v>
      </c>
      <c r="FT155" t="s">
        <v>23</v>
      </c>
      <c r="FU155" t="s">
        <v>24</v>
      </c>
      <c r="FX155">
        <v>110.7</v>
      </c>
      <c r="FY155">
        <v>63.75</v>
      </c>
      <c r="GA155" t="s">
        <v>6</v>
      </c>
      <c r="GD155">
        <v>0</v>
      </c>
      <c r="GF155">
        <v>848075668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78"/>
        <v>0</v>
      </c>
      <c r="GM155">
        <f t="shared" si="179"/>
        <v>221.64</v>
      </c>
      <c r="GN155">
        <f t="shared" si="180"/>
        <v>221.64</v>
      </c>
      <c r="GO155">
        <f t="shared" si="181"/>
        <v>0</v>
      </c>
      <c r="GP155">
        <f t="shared" si="182"/>
        <v>0</v>
      </c>
      <c r="GR155">
        <v>0</v>
      </c>
      <c r="GS155">
        <v>3</v>
      </c>
      <c r="GT155">
        <v>0</v>
      </c>
      <c r="GU155" t="s">
        <v>6</v>
      </c>
      <c r="GV155">
        <f t="shared" si="183"/>
        <v>0</v>
      </c>
      <c r="GW155">
        <v>1</v>
      </c>
      <c r="GX155">
        <f t="shared" si="184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348</v>
      </c>
      <c r="D156" s="2"/>
      <c r="E156" s="2" t="s">
        <v>289</v>
      </c>
      <c r="F156" s="2" t="s">
        <v>290</v>
      </c>
      <c r="G156" s="2" t="s">
        <v>291</v>
      </c>
      <c r="H156" s="2" t="s">
        <v>279</v>
      </c>
      <c r="I156" s="2">
        <f>I144*J156</f>
        <v>4.9999999999999996E-2</v>
      </c>
      <c r="J156" s="2">
        <v>7.6266015863331302E-2</v>
      </c>
      <c r="K156" s="2"/>
      <c r="L156" s="2"/>
      <c r="M156" s="2"/>
      <c r="N156" s="2"/>
      <c r="O156" s="2">
        <f t="shared" si="149"/>
        <v>6.4</v>
      </c>
      <c r="P156" s="2">
        <f t="shared" si="150"/>
        <v>6.4</v>
      </c>
      <c r="Q156" s="2">
        <f t="shared" si="151"/>
        <v>0</v>
      </c>
      <c r="R156" s="2">
        <f t="shared" si="152"/>
        <v>0</v>
      </c>
      <c r="S156" s="2">
        <f t="shared" si="153"/>
        <v>0</v>
      </c>
      <c r="T156" s="2">
        <f t="shared" si="154"/>
        <v>0</v>
      </c>
      <c r="U156" s="2">
        <f t="shared" si="155"/>
        <v>0</v>
      </c>
      <c r="V156" s="2">
        <f t="shared" si="156"/>
        <v>0</v>
      </c>
      <c r="W156" s="2">
        <f t="shared" si="157"/>
        <v>0</v>
      </c>
      <c r="X156" s="2">
        <f t="shared" si="158"/>
        <v>0</v>
      </c>
      <c r="Y156" s="2">
        <f t="shared" si="159"/>
        <v>0</v>
      </c>
      <c r="Z156" s="2"/>
      <c r="AA156" s="2">
        <v>16666348</v>
      </c>
      <c r="AB156" s="2">
        <f t="shared" ref="AB156:AB159" si="200">ROUND((AC156+AD156+AF156),6)</f>
        <v>128</v>
      </c>
      <c r="AC156" s="2">
        <f t="shared" si="187"/>
        <v>128</v>
      </c>
      <c r="AD156" s="2">
        <f t="shared" si="195"/>
        <v>0</v>
      </c>
      <c r="AE156" s="2">
        <f t="shared" si="196"/>
        <v>0</v>
      </c>
      <c r="AF156" s="2">
        <f t="shared" si="197"/>
        <v>0</v>
      </c>
      <c r="AG156" s="2">
        <f t="shared" si="163"/>
        <v>0</v>
      </c>
      <c r="AH156" s="2">
        <f t="shared" si="198"/>
        <v>0</v>
      </c>
      <c r="AI156" s="2">
        <f t="shared" si="199"/>
        <v>0</v>
      </c>
      <c r="AJ156" s="2">
        <f t="shared" si="165"/>
        <v>0</v>
      </c>
      <c r="AK156" s="2">
        <v>128</v>
      </c>
      <c r="AL156" s="2">
        <v>128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111</v>
      </c>
      <c r="AU156" s="2">
        <v>64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3</v>
      </c>
      <c r="BI156" s="2">
        <v>1</v>
      </c>
      <c r="BJ156" s="2" t="s">
        <v>292</v>
      </c>
      <c r="BK156" s="2"/>
      <c r="BL156" s="2"/>
      <c r="BM156" s="2">
        <v>11001</v>
      </c>
      <c r="BN156" s="2">
        <v>0</v>
      </c>
      <c r="BO156" s="2" t="s">
        <v>6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123</v>
      </c>
      <c r="CA156" s="2">
        <v>75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si="166"/>
        <v>6.4</v>
      </c>
      <c r="CQ156" s="2">
        <f t="shared" si="167"/>
        <v>128</v>
      </c>
      <c r="CR156" s="2">
        <f t="shared" si="168"/>
        <v>0</v>
      </c>
      <c r="CS156" s="2">
        <f t="shared" si="169"/>
        <v>0</v>
      </c>
      <c r="CT156" s="2">
        <f t="shared" si="170"/>
        <v>0</v>
      </c>
      <c r="CU156" s="2">
        <f t="shared" si="171"/>
        <v>0</v>
      </c>
      <c r="CV156" s="2">
        <f t="shared" si="172"/>
        <v>0</v>
      </c>
      <c r="CW156" s="2">
        <f t="shared" si="173"/>
        <v>0</v>
      </c>
      <c r="CX156" s="2">
        <f t="shared" si="174"/>
        <v>0</v>
      </c>
      <c r="CY156" s="2">
        <f t="shared" si="175"/>
        <v>0</v>
      </c>
      <c r="CZ156" s="2">
        <f t="shared" si="176"/>
        <v>0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1010</v>
      </c>
      <c r="DV156" s="2" t="s">
        <v>279</v>
      </c>
      <c r="DW156" s="2" t="s">
        <v>279</v>
      </c>
      <c r="DX156" s="2">
        <v>100</v>
      </c>
      <c r="DY156" s="2"/>
      <c r="DZ156" s="2"/>
      <c r="EA156" s="2"/>
      <c r="EB156" s="2"/>
      <c r="EC156" s="2"/>
      <c r="ED156" s="2"/>
      <c r="EE156" s="2">
        <v>16510488</v>
      </c>
      <c r="EF156" s="2">
        <v>2</v>
      </c>
      <c r="EG156" s="2" t="s">
        <v>20</v>
      </c>
      <c r="EH156" s="2">
        <v>0</v>
      </c>
      <c r="EI156" s="2" t="s">
        <v>6</v>
      </c>
      <c r="EJ156" s="2">
        <v>1</v>
      </c>
      <c r="EK156" s="2">
        <v>11001</v>
      </c>
      <c r="EL156" s="2" t="s">
        <v>208</v>
      </c>
      <c r="EM156" s="2" t="s">
        <v>209</v>
      </c>
      <c r="EN156" s="2"/>
      <c r="EO156" s="2" t="s">
        <v>6</v>
      </c>
      <c r="EP156" s="2"/>
      <c r="EQ156" s="2">
        <v>0</v>
      </c>
      <c r="ER156" s="2">
        <v>128</v>
      </c>
      <c r="ES156" s="2">
        <v>128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77"/>
        <v>0</v>
      </c>
      <c r="FS156" s="2">
        <v>0</v>
      </c>
      <c r="FT156" s="2" t="s">
        <v>23</v>
      </c>
      <c r="FU156" s="2" t="s">
        <v>24</v>
      </c>
      <c r="FV156" s="2"/>
      <c r="FW156" s="2"/>
      <c r="FX156" s="2">
        <v>110.7</v>
      </c>
      <c r="FY156" s="2">
        <v>63.75</v>
      </c>
      <c r="FZ156" s="2"/>
      <c r="GA156" s="2" t="s">
        <v>6</v>
      </c>
      <c r="GB156" s="2"/>
      <c r="GC156" s="2"/>
      <c r="GD156" s="2">
        <v>0</v>
      </c>
      <c r="GE156" s="2"/>
      <c r="GF156" s="2">
        <v>1508644261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78"/>
        <v>0</v>
      </c>
      <c r="GM156" s="2">
        <f t="shared" si="179"/>
        <v>6.4</v>
      </c>
      <c r="GN156" s="2">
        <f t="shared" si="180"/>
        <v>6.4</v>
      </c>
      <c r="GO156" s="2">
        <f t="shared" si="181"/>
        <v>0</v>
      </c>
      <c r="GP156" s="2">
        <f t="shared" si="182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83"/>
        <v>0</v>
      </c>
      <c r="GW156" s="2">
        <v>1</v>
      </c>
      <c r="GX156" s="2">
        <f t="shared" ref="GX156:GX159" si="201">ROUND(GV156*GW156*I156,2)</f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361</v>
      </c>
      <c r="E157" t="s">
        <v>289</v>
      </c>
      <c r="F157" t="s">
        <v>290</v>
      </c>
      <c r="G157" t="s">
        <v>291</v>
      </c>
      <c r="H157" t="s">
        <v>279</v>
      </c>
      <c r="I157">
        <f>I145*J157</f>
        <v>4.9999999999999996E-2</v>
      </c>
      <c r="J157">
        <v>7.6266015863331302E-2</v>
      </c>
      <c r="O157">
        <f t="shared" si="149"/>
        <v>42.62</v>
      </c>
      <c r="P157">
        <f t="shared" si="150"/>
        <v>42.62</v>
      </c>
      <c r="Q157">
        <f t="shared" si="151"/>
        <v>0</v>
      </c>
      <c r="R157">
        <f t="shared" si="152"/>
        <v>0</v>
      </c>
      <c r="S157">
        <f t="shared" si="153"/>
        <v>0</v>
      </c>
      <c r="T157">
        <f t="shared" si="154"/>
        <v>0</v>
      </c>
      <c r="U157">
        <f t="shared" si="155"/>
        <v>0</v>
      </c>
      <c r="V157">
        <f t="shared" si="156"/>
        <v>0</v>
      </c>
      <c r="W157">
        <f t="shared" si="157"/>
        <v>0</v>
      </c>
      <c r="X157">
        <f t="shared" si="158"/>
        <v>0</v>
      </c>
      <c r="Y157">
        <f t="shared" si="159"/>
        <v>0</v>
      </c>
      <c r="AA157">
        <v>16666349</v>
      </c>
      <c r="AB157">
        <f t="shared" si="200"/>
        <v>128</v>
      </c>
      <c r="AC157">
        <f t="shared" si="187"/>
        <v>128</v>
      </c>
      <c r="AD157">
        <f t="shared" si="195"/>
        <v>0</v>
      </c>
      <c r="AE157">
        <f t="shared" si="196"/>
        <v>0</v>
      </c>
      <c r="AF157">
        <f t="shared" si="197"/>
        <v>0</v>
      </c>
      <c r="AG157">
        <f t="shared" si="163"/>
        <v>0</v>
      </c>
      <c r="AH157">
        <f t="shared" si="198"/>
        <v>0</v>
      </c>
      <c r="AI157">
        <f t="shared" si="199"/>
        <v>0</v>
      </c>
      <c r="AJ157">
        <f t="shared" si="165"/>
        <v>0</v>
      </c>
      <c r="AK157">
        <v>128</v>
      </c>
      <c r="AL157">
        <v>128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111</v>
      </c>
      <c r="AU157">
        <v>64</v>
      </c>
      <c r="AV157">
        <v>1</v>
      </c>
      <c r="AW157">
        <v>1</v>
      </c>
      <c r="AZ157">
        <v>6.66</v>
      </c>
      <c r="BA157">
        <v>1</v>
      </c>
      <c r="BB157">
        <v>1</v>
      </c>
      <c r="BC157">
        <v>6.66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292</v>
      </c>
      <c r="BM157">
        <v>11001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123</v>
      </c>
      <c r="CA157">
        <v>75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166"/>
        <v>42.62</v>
      </c>
      <c r="CQ157">
        <f t="shared" si="167"/>
        <v>852.48</v>
      </c>
      <c r="CR157">
        <f t="shared" si="168"/>
        <v>0</v>
      </c>
      <c r="CS157">
        <f t="shared" si="169"/>
        <v>0</v>
      </c>
      <c r="CT157">
        <f t="shared" si="170"/>
        <v>0</v>
      </c>
      <c r="CU157">
        <f t="shared" si="171"/>
        <v>0</v>
      </c>
      <c r="CV157">
        <f t="shared" si="172"/>
        <v>0</v>
      </c>
      <c r="CW157">
        <f t="shared" si="173"/>
        <v>0</v>
      </c>
      <c r="CX157">
        <f t="shared" si="174"/>
        <v>0</v>
      </c>
      <c r="CY157">
        <f t="shared" si="175"/>
        <v>0</v>
      </c>
      <c r="CZ157">
        <f t="shared" si="176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279</v>
      </c>
      <c r="DW157" t="s">
        <v>279</v>
      </c>
      <c r="DX157">
        <v>100</v>
      </c>
      <c r="EE157">
        <v>16510488</v>
      </c>
      <c r="EF157">
        <v>2</v>
      </c>
      <c r="EG157" t="s">
        <v>20</v>
      </c>
      <c r="EH157">
        <v>0</v>
      </c>
      <c r="EI157" t="s">
        <v>6</v>
      </c>
      <c r="EJ157">
        <v>1</v>
      </c>
      <c r="EK157">
        <v>11001</v>
      </c>
      <c r="EL157" t="s">
        <v>208</v>
      </c>
      <c r="EM157" t="s">
        <v>209</v>
      </c>
      <c r="EO157" t="s">
        <v>6</v>
      </c>
      <c r="EQ157">
        <v>0</v>
      </c>
      <c r="ER157">
        <v>128</v>
      </c>
      <c r="ES157">
        <v>128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77"/>
        <v>0</v>
      </c>
      <c r="FS157">
        <v>0</v>
      </c>
      <c r="FT157" t="s">
        <v>23</v>
      </c>
      <c r="FU157" t="s">
        <v>24</v>
      </c>
      <c r="FX157">
        <v>110.7</v>
      </c>
      <c r="FY157">
        <v>63.75</v>
      </c>
      <c r="GA157" t="s">
        <v>6</v>
      </c>
      <c r="GD157">
        <v>0</v>
      </c>
      <c r="GF157">
        <v>1508644261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78"/>
        <v>0</v>
      </c>
      <c r="GM157">
        <f t="shared" si="179"/>
        <v>42.62</v>
      </c>
      <c r="GN157">
        <f t="shared" si="180"/>
        <v>42.62</v>
      </c>
      <c r="GO157">
        <f t="shared" si="181"/>
        <v>0</v>
      </c>
      <c r="GP157">
        <f t="shared" si="182"/>
        <v>0</v>
      </c>
      <c r="GR157">
        <v>0</v>
      </c>
      <c r="GS157">
        <v>3</v>
      </c>
      <c r="GT157">
        <v>0</v>
      </c>
      <c r="GU157" t="s">
        <v>6</v>
      </c>
      <c r="GV157">
        <f t="shared" si="183"/>
        <v>0</v>
      </c>
      <c r="GW157">
        <v>1</v>
      </c>
      <c r="GX157">
        <f t="shared" si="201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349</v>
      </c>
      <c r="D158" s="2"/>
      <c r="E158" s="2" t="s">
        <v>293</v>
      </c>
      <c r="F158" s="2" t="s">
        <v>294</v>
      </c>
      <c r="G158" s="2" t="s">
        <v>295</v>
      </c>
      <c r="H158" s="2" t="s">
        <v>279</v>
      </c>
      <c r="I158" s="2">
        <f>I144*J158</f>
        <v>4.9999999999999996E-2</v>
      </c>
      <c r="J158" s="2">
        <v>7.6266015863331302E-2</v>
      </c>
      <c r="K158" s="2"/>
      <c r="L158" s="2"/>
      <c r="M158" s="2"/>
      <c r="N158" s="2"/>
      <c r="O158" s="2">
        <f t="shared" si="149"/>
        <v>6.4</v>
      </c>
      <c r="P158" s="2">
        <f t="shared" si="150"/>
        <v>6.4</v>
      </c>
      <c r="Q158" s="2">
        <f t="shared" si="151"/>
        <v>0</v>
      </c>
      <c r="R158" s="2">
        <f t="shared" si="152"/>
        <v>0</v>
      </c>
      <c r="S158" s="2">
        <f t="shared" si="153"/>
        <v>0</v>
      </c>
      <c r="T158" s="2">
        <f t="shared" si="154"/>
        <v>0</v>
      </c>
      <c r="U158" s="2">
        <f t="shared" si="155"/>
        <v>0</v>
      </c>
      <c r="V158" s="2">
        <f t="shared" si="156"/>
        <v>0</v>
      </c>
      <c r="W158" s="2">
        <f t="shared" si="157"/>
        <v>0</v>
      </c>
      <c r="X158" s="2">
        <f t="shared" si="158"/>
        <v>0</v>
      </c>
      <c r="Y158" s="2">
        <f t="shared" si="159"/>
        <v>0</v>
      </c>
      <c r="Z158" s="2"/>
      <c r="AA158" s="2">
        <v>16666348</v>
      </c>
      <c r="AB158" s="2">
        <f t="shared" si="200"/>
        <v>128</v>
      </c>
      <c r="AC158" s="2">
        <f t="shared" si="187"/>
        <v>128</v>
      </c>
      <c r="AD158" s="2">
        <f t="shared" si="195"/>
        <v>0</v>
      </c>
      <c r="AE158" s="2">
        <f t="shared" si="196"/>
        <v>0</v>
      </c>
      <c r="AF158" s="2">
        <f t="shared" si="197"/>
        <v>0</v>
      </c>
      <c r="AG158" s="2">
        <f t="shared" si="163"/>
        <v>0</v>
      </c>
      <c r="AH158" s="2">
        <f t="shared" si="198"/>
        <v>0</v>
      </c>
      <c r="AI158" s="2">
        <f t="shared" si="199"/>
        <v>0</v>
      </c>
      <c r="AJ158" s="2">
        <f t="shared" si="165"/>
        <v>0</v>
      </c>
      <c r="AK158" s="2">
        <v>128</v>
      </c>
      <c r="AL158" s="2">
        <v>128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111</v>
      </c>
      <c r="AU158" s="2">
        <v>64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1</v>
      </c>
      <c r="BJ158" s="2" t="s">
        <v>296</v>
      </c>
      <c r="BK158" s="2"/>
      <c r="BL158" s="2"/>
      <c r="BM158" s="2">
        <v>11001</v>
      </c>
      <c r="BN158" s="2">
        <v>0</v>
      </c>
      <c r="BO158" s="2" t="s">
        <v>6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123</v>
      </c>
      <c r="CA158" s="2">
        <v>75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166"/>
        <v>6.4</v>
      </c>
      <c r="CQ158" s="2">
        <f t="shared" si="167"/>
        <v>128</v>
      </c>
      <c r="CR158" s="2">
        <f t="shared" si="168"/>
        <v>0</v>
      </c>
      <c r="CS158" s="2">
        <f t="shared" si="169"/>
        <v>0</v>
      </c>
      <c r="CT158" s="2">
        <f t="shared" si="170"/>
        <v>0</v>
      </c>
      <c r="CU158" s="2">
        <f t="shared" si="171"/>
        <v>0</v>
      </c>
      <c r="CV158" s="2">
        <f t="shared" si="172"/>
        <v>0</v>
      </c>
      <c r="CW158" s="2">
        <f t="shared" si="173"/>
        <v>0</v>
      </c>
      <c r="CX158" s="2">
        <f t="shared" si="174"/>
        <v>0</v>
      </c>
      <c r="CY158" s="2">
        <f t="shared" si="175"/>
        <v>0</v>
      </c>
      <c r="CZ158" s="2">
        <f t="shared" si="176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1010</v>
      </c>
      <c r="DV158" s="2" t="s">
        <v>279</v>
      </c>
      <c r="DW158" s="2" t="s">
        <v>279</v>
      </c>
      <c r="DX158" s="2">
        <v>100</v>
      </c>
      <c r="DY158" s="2"/>
      <c r="DZ158" s="2"/>
      <c r="EA158" s="2"/>
      <c r="EB158" s="2"/>
      <c r="EC158" s="2"/>
      <c r="ED158" s="2"/>
      <c r="EE158" s="2">
        <v>16510488</v>
      </c>
      <c r="EF158" s="2">
        <v>2</v>
      </c>
      <c r="EG158" s="2" t="s">
        <v>20</v>
      </c>
      <c r="EH158" s="2">
        <v>0</v>
      </c>
      <c r="EI158" s="2" t="s">
        <v>6</v>
      </c>
      <c r="EJ158" s="2">
        <v>1</v>
      </c>
      <c r="EK158" s="2">
        <v>11001</v>
      </c>
      <c r="EL158" s="2" t="s">
        <v>208</v>
      </c>
      <c r="EM158" s="2" t="s">
        <v>209</v>
      </c>
      <c r="EN158" s="2"/>
      <c r="EO158" s="2" t="s">
        <v>6</v>
      </c>
      <c r="EP158" s="2"/>
      <c r="EQ158" s="2">
        <v>0</v>
      </c>
      <c r="ER158" s="2">
        <v>128</v>
      </c>
      <c r="ES158" s="2">
        <v>128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77"/>
        <v>0</v>
      </c>
      <c r="FS158" s="2">
        <v>0</v>
      </c>
      <c r="FT158" s="2" t="s">
        <v>23</v>
      </c>
      <c r="FU158" s="2" t="s">
        <v>24</v>
      </c>
      <c r="FV158" s="2"/>
      <c r="FW158" s="2"/>
      <c r="FX158" s="2">
        <v>110.7</v>
      </c>
      <c r="FY158" s="2">
        <v>63.75</v>
      </c>
      <c r="FZ158" s="2"/>
      <c r="GA158" s="2" t="s">
        <v>6</v>
      </c>
      <c r="GB158" s="2"/>
      <c r="GC158" s="2"/>
      <c r="GD158" s="2">
        <v>0</v>
      </c>
      <c r="GE158" s="2"/>
      <c r="GF158" s="2">
        <v>-1530028590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78"/>
        <v>0</v>
      </c>
      <c r="GM158" s="2">
        <f t="shared" si="179"/>
        <v>6.4</v>
      </c>
      <c r="GN158" s="2">
        <f t="shared" si="180"/>
        <v>6.4</v>
      </c>
      <c r="GO158" s="2">
        <f t="shared" si="181"/>
        <v>0</v>
      </c>
      <c r="GP158" s="2">
        <f t="shared" si="182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183"/>
        <v>0</v>
      </c>
      <c r="GW158" s="2">
        <v>1</v>
      </c>
      <c r="GX158" s="2">
        <f t="shared" si="201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362</v>
      </c>
      <c r="E159" t="s">
        <v>293</v>
      </c>
      <c r="F159" t="s">
        <v>294</v>
      </c>
      <c r="G159" t="s">
        <v>295</v>
      </c>
      <c r="H159" t="s">
        <v>279</v>
      </c>
      <c r="I159">
        <f>I145*J159</f>
        <v>4.9999999999999996E-2</v>
      </c>
      <c r="J159">
        <v>7.6266015863331302E-2</v>
      </c>
      <c r="O159">
        <f t="shared" si="149"/>
        <v>42.62</v>
      </c>
      <c r="P159">
        <f t="shared" si="150"/>
        <v>42.62</v>
      </c>
      <c r="Q159">
        <f t="shared" si="151"/>
        <v>0</v>
      </c>
      <c r="R159">
        <f t="shared" si="152"/>
        <v>0</v>
      </c>
      <c r="S159">
        <f t="shared" si="153"/>
        <v>0</v>
      </c>
      <c r="T159">
        <f t="shared" si="154"/>
        <v>0</v>
      </c>
      <c r="U159">
        <f t="shared" si="155"/>
        <v>0</v>
      </c>
      <c r="V159">
        <f t="shared" si="156"/>
        <v>0</v>
      </c>
      <c r="W159">
        <f t="shared" si="157"/>
        <v>0</v>
      </c>
      <c r="X159">
        <f t="shared" si="158"/>
        <v>0</v>
      </c>
      <c r="Y159">
        <f t="shared" si="159"/>
        <v>0</v>
      </c>
      <c r="AA159">
        <v>16666349</v>
      </c>
      <c r="AB159">
        <f t="shared" si="200"/>
        <v>128</v>
      </c>
      <c r="AC159">
        <f t="shared" si="187"/>
        <v>128</v>
      </c>
      <c r="AD159">
        <f t="shared" si="195"/>
        <v>0</v>
      </c>
      <c r="AE159">
        <f t="shared" si="196"/>
        <v>0</v>
      </c>
      <c r="AF159">
        <f t="shared" si="197"/>
        <v>0</v>
      </c>
      <c r="AG159">
        <f t="shared" si="163"/>
        <v>0</v>
      </c>
      <c r="AH159">
        <f t="shared" si="198"/>
        <v>0</v>
      </c>
      <c r="AI159">
        <f t="shared" si="199"/>
        <v>0</v>
      </c>
      <c r="AJ159">
        <f t="shared" si="165"/>
        <v>0</v>
      </c>
      <c r="AK159">
        <v>128</v>
      </c>
      <c r="AL159">
        <v>128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111</v>
      </c>
      <c r="AU159">
        <v>64</v>
      </c>
      <c r="AV159">
        <v>1</v>
      </c>
      <c r="AW159">
        <v>1</v>
      </c>
      <c r="AZ159">
        <v>6.66</v>
      </c>
      <c r="BA159">
        <v>1</v>
      </c>
      <c r="BB159">
        <v>1</v>
      </c>
      <c r="BC159">
        <v>6.66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1</v>
      </c>
      <c r="BJ159" t="s">
        <v>296</v>
      </c>
      <c r="BM159">
        <v>11001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123</v>
      </c>
      <c r="CA159">
        <v>75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166"/>
        <v>42.62</v>
      </c>
      <c r="CQ159">
        <f t="shared" si="167"/>
        <v>852.48</v>
      </c>
      <c r="CR159">
        <f t="shared" si="168"/>
        <v>0</v>
      </c>
      <c r="CS159">
        <f t="shared" si="169"/>
        <v>0</v>
      </c>
      <c r="CT159">
        <f t="shared" si="170"/>
        <v>0</v>
      </c>
      <c r="CU159">
        <f t="shared" si="171"/>
        <v>0</v>
      </c>
      <c r="CV159">
        <f t="shared" si="172"/>
        <v>0</v>
      </c>
      <c r="CW159">
        <f t="shared" si="173"/>
        <v>0</v>
      </c>
      <c r="CX159">
        <f t="shared" si="174"/>
        <v>0</v>
      </c>
      <c r="CY159">
        <f t="shared" si="175"/>
        <v>0</v>
      </c>
      <c r="CZ159">
        <f t="shared" si="176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279</v>
      </c>
      <c r="DW159" t="s">
        <v>279</v>
      </c>
      <c r="DX159">
        <v>100</v>
      </c>
      <c r="EE159">
        <v>16510488</v>
      </c>
      <c r="EF159">
        <v>2</v>
      </c>
      <c r="EG159" t="s">
        <v>20</v>
      </c>
      <c r="EH159">
        <v>0</v>
      </c>
      <c r="EI159" t="s">
        <v>6</v>
      </c>
      <c r="EJ159">
        <v>1</v>
      </c>
      <c r="EK159">
        <v>11001</v>
      </c>
      <c r="EL159" t="s">
        <v>208</v>
      </c>
      <c r="EM159" t="s">
        <v>209</v>
      </c>
      <c r="EO159" t="s">
        <v>6</v>
      </c>
      <c r="EQ159">
        <v>0</v>
      </c>
      <c r="ER159">
        <v>128</v>
      </c>
      <c r="ES159">
        <v>128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177"/>
        <v>0</v>
      </c>
      <c r="FS159">
        <v>0</v>
      </c>
      <c r="FT159" t="s">
        <v>23</v>
      </c>
      <c r="FU159" t="s">
        <v>24</v>
      </c>
      <c r="FX159">
        <v>110.7</v>
      </c>
      <c r="FY159">
        <v>63.75</v>
      </c>
      <c r="GA159" t="s">
        <v>6</v>
      </c>
      <c r="GD159">
        <v>0</v>
      </c>
      <c r="GF159">
        <v>-1530028590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78"/>
        <v>0</v>
      </c>
      <c r="GM159">
        <f t="shared" si="179"/>
        <v>42.62</v>
      </c>
      <c r="GN159">
        <f t="shared" si="180"/>
        <v>42.62</v>
      </c>
      <c r="GO159">
        <f t="shared" si="181"/>
        <v>0</v>
      </c>
      <c r="GP159">
        <f t="shared" si="182"/>
        <v>0</v>
      </c>
      <c r="GR159">
        <v>0</v>
      </c>
      <c r="GS159">
        <v>3</v>
      </c>
      <c r="GT159">
        <v>0</v>
      </c>
      <c r="GU159" t="s">
        <v>6</v>
      </c>
      <c r="GV159">
        <f t="shared" si="183"/>
        <v>0</v>
      </c>
      <c r="GW159">
        <v>1</v>
      </c>
      <c r="GX159">
        <f t="shared" si="201"/>
        <v>0</v>
      </c>
      <c r="HA159">
        <v>0</v>
      </c>
      <c r="HB159">
        <v>0</v>
      </c>
      <c r="IK159">
        <v>0</v>
      </c>
    </row>
    <row r="161" spans="1:206" x14ac:dyDescent="0.2">
      <c r="A161" s="3">
        <v>51</v>
      </c>
      <c r="B161" s="3">
        <f>B24</f>
        <v>1</v>
      </c>
      <c r="C161" s="3">
        <f>A24</f>
        <v>4</v>
      </c>
      <c r="D161" s="3">
        <f>ROW(A24)</f>
        <v>24</v>
      </c>
      <c r="E161" s="3"/>
      <c r="F161" s="3" t="str">
        <f>IF(F24&lt;&gt;"",F24,"")</f>
        <v>Новый раздел</v>
      </c>
      <c r="G161" s="3" t="str">
        <f>IF(G24&lt;&gt;"",G24,"")</f>
        <v>Раздел 1 Общестроительные работы</v>
      </c>
      <c r="H161" s="3">
        <v>0</v>
      </c>
      <c r="I161" s="3"/>
      <c r="J161" s="3"/>
      <c r="K161" s="3"/>
      <c r="L161" s="3"/>
      <c r="M161" s="3"/>
      <c r="N161" s="3"/>
      <c r="O161" s="3">
        <f t="shared" ref="O161:T161" si="202">ROUND(AB161,2)</f>
        <v>75887.98</v>
      </c>
      <c r="P161" s="3">
        <f t="shared" si="202"/>
        <v>61382.76</v>
      </c>
      <c r="Q161" s="3">
        <f t="shared" si="202"/>
        <v>3795.51</v>
      </c>
      <c r="R161" s="3">
        <f t="shared" si="202"/>
        <v>757.9</v>
      </c>
      <c r="S161" s="3">
        <f t="shared" si="202"/>
        <v>10709.71</v>
      </c>
      <c r="T161" s="3">
        <f t="shared" si="202"/>
        <v>0</v>
      </c>
      <c r="U161" s="3">
        <f>AH161</f>
        <v>1200.2640197999999</v>
      </c>
      <c r="V161" s="3">
        <f>AI161</f>
        <v>66.864971299999993</v>
      </c>
      <c r="W161" s="3">
        <f>ROUND(AJ161,2)</f>
        <v>0</v>
      </c>
      <c r="X161" s="3">
        <f>ROUND(AK161,2)</f>
        <v>11293.37</v>
      </c>
      <c r="Y161" s="3">
        <f>ROUND(AL161,2)</f>
        <v>6502.12</v>
      </c>
      <c r="Z161" s="3"/>
      <c r="AA161" s="3"/>
      <c r="AB161" s="3">
        <f>ROUND(SUMIF(AA28:AA159,"=16666348",O28:O159),2)</f>
        <v>75887.98</v>
      </c>
      <c r="AC161" s="3">
        <f>ROUND(SUMIF(AA28:AA159,"=16666348",P28:P159),2)</f>
        <v>61382.76</v>
      </c>
      <c r="AD161" s="3">
        <f>ROUND(SUMIF(AA28:AA159,"=16666348",Q28:Q159),2)</f>
        <v>3795.51</v>
      </c>
      <c r="AE161" s="3">
        <f>ROUND(SUMIF(AA28:AA159,"=16666348",R28:R159),2)</f>
        <v>757.9</v>
      </c>
      <c r="AF161" s="3">
        <f>ROUND(SUMIF(AA28:AA159,"=16666348",S28:S159),2)</f>
        <v>10709.71</v>
      </c>
      <c r="AG161" s="3">
        <f>ROUND(SUMIF(AA28:AA159,"=16666348",T28:T159),2)</f>
        <v>0</v>
      </c>
      <c r="AH161" s="3">
        <f>SUMIF(AA28:AA159,"=16666348",U28:U159)</f>
        <v>1200.2640197999999</v>
      </c>
      <c r="AI161" s="3">
        <f>SUMIF(AA28:AA159,"=16666348",V28:V159)</f>
        <v>66.864971299999993</v>
      </c>
      <c r="AJ161" s="3">
        <f>ROUND(SUMIF(AA28:AA159,"=16666348",W28:W159),2)</f>
        <v>0</v>
      </c>
      <c r="AK161" s="3">
        <f>ROUND(SUMIF(AA28:AA159,"=16666348",X28:X159),2)</f>
        <v>11293.37</v>
      </c>
      <c r="AL161" s="3">
        <f>ROUND(SUMIF(AA28:AA159,"=16666348",Y28:Y159),2)</f>
        <v>6502.12</v>
      </c>
      <c r="AM161" s="3"/>
      <c r="AN161" s="3"/>
      <c r="AO161" s="3">
        <f t="shared" ref="AO161:BC161" si="203">ROUND(BX161,2)</f>
        <v>0</v>
      </c>
      <c r="AP161" s="3">
        <f t="shared" si="203"/>
        <v>0</v>
      </c>
      <c r="AQ161" s="3">
        <f t="shared" si="203"/>
        <v>0</v>
      </c>
      <c r="AR161" s="3">
        <f t="shared" si="203"/>
        <v>93683.47</v>
      </c>
      <c r="AS161" s="3">
        <f t="shared" si="203"/>
        <v>93683.47</v>
      </c>
      <c r="AT161" s="3">
        <f t="shared" si="203"/>
        <v>0</v>
      </c>
      <c r="AU161" s="3">
        <f t="shared" si="203"/>
        <v>0</v>
      </c>
      <c r="AV161" s="3">
        <f t="shared" si="203"/>
        <v>61382.76</v>
      </c>
      <c r="AW161" s="3">
        <f t="shared" si="203"/>
        <v>61382.76</v>
      </c>
      <c r="AX161" s="3">
        <f t="shared" si="203"/>
        <v>0</v>
      </c>
      <c r="AY161" s="3">
        <f t="shared" si="203"/>
        <v>61382.76</v>
      </c>
      <c r="AZ161" s="3">
        <f t="shared" si="203"/>
        <v>0</v>
      </c>
      <c r="BA161" s="3">
        <f t="shared" si="203"/>
        <v>0</v>
      </c>
      <c r="BB161" s="3">
        <f t="shared" si="203"/>
        <v>0</v>
      </c>
      <c r="BC161" s="3">
        <f t="shared" si="203"/>
        <v>0</v>
      </c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>
        <f>ROUND(SUMIF(AA28:AA159,"=16666348",FQ28:FQ159),2)</f>
        <v>0</v>
      </c>
      <c r="BY161" s="3">
        <f>ROUND(SUMIF(AA28:AA159,"=16666348",FR28:FR159),2)</f>
        <v>0</v>
      </c>
      <c r="BZ161" s="3">
        <f>ROUND(SUMIF(AA28:AA159,"=16666348",GL28:GL159),2)</f>
        <v>0</v>
      </c>
      <c r="CA161" s="3">
        <f>ROUND(SUMIF(AA28:AA159,"=16666348",GM28:GM159),2)</f>
        <v>93683.47</v>
      </c>
      <c r="CB161" s="3">
        <f>ROUND(SUMIF(AA28:AA159,"=16666348",GN28:GN159),2)</f>
        <v>93683.47</v>
      </c>
      <c r="CC161" s="3">
        <f>ROUND(SUMIF(AA28:AA159,"=16666348",GO28:GO159),2)</f>
        <v>0</v>
      </c>
      <c r="CD161" s="3">
        <f>ROUND(SUMIF(AA28:AA159,"=16666348",GP28:GP159),2)</f>
        <v>0</v>
      </c>
      <c r="CE161" s="3">
        <f>AC161-BX161</f>
        <v>61382.76</v>
      </c>
      <c r="CF161" s="3">
        <f>AC161-BY161</f>
        <v>61382.76</v>
      </c>
      <c r="CG161" s="3">
        <f>BX161-BZ161</f>
        <v>0</v>
      </c>
      <c r="CH161" s="3">
        <f>AC161-BX161-BY161+BZ161</f>
        <v>61382.76</v>
      </c>
      <c r="CI161" s="3">
        <f>BY161-BZ161</f>
        <v>0</v>
      </c>
      <c r="CJ161" s="3">
        <f>ROUND(SUMIF(AA28:AA159,"=16666348",GX28:GX159),2)</f>
        <v>0</v>
      </c>
      <c r="CK161" s="3">
        <f>ROUND(SUMIF(AA28:AA159,"=16666348",GY28:GY159),2)</f>
        <v>0</v>
      </c>
      <c r="CL161" s="3">
        <f>ROUND(SUMIF(AA28:AA159,"=16666348",GZ28:GZ159),2)</f>
        <v>0</v>
      </c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4">
        <f t="shared" ref="DG161:DL161" si="204">ROUND(DT161,2)</f>
        <v>505414.14</v>
      </c>
      <c r="DH161" s="4">
        <f t="shared" si="204"/>
        <v>408809.16</v>
      </c>
      <c r="DI161" s="4">
        <f t="shared" si="204"/>
        <v>25278.27</v>
      </c>
      <c r="DJ161" s="4">
        <f t="shared" si="204"/>
        <v>5047.45</v>
      </c>
      <c r="DK161" s="4">
        <f t="shared" si="204"/>
        <v>71326.710000000006</v>
      </c>
      <c r="DL161" s="4">
        <f t="shared" si="204"/>
        <v>0</v>
      </c>
      <c r="DM161" s="4">
        <f>DZ161</f>
        <v>1200.2640197999999</v>
      </c>
      <c r="DN161" s="4">
        <f>EA161</f>
        <v>66.864971299999993</v>
      </c>
      <c r="DO161" s="4">
        <f>ROUND(EB161,2)</f>
        <v>0</v>
      </c>
      <c r="DP161" s="4">
        <f>ROUND(EC161,2)</f>
        <v>75213.56</v>
      </c>
      <c r="DQ161" s="4">
        <f>ROUND(ED161,2)</f>
        <v>43304.1</v>
      </c>
      <c r="DR161" s="4"/>
      <c r="DS161" s="4"/>
      <c r="DT161" s="4">
        <f>ROUND(SUMIF(AA28:AA159,"=16666349",O28:O159),2)</f>
        <v>505414.14</v>
      </c>
      <c r="DU161" s="4">
        <f>ROUND(SUMIF(AA28:AA159,"=16666349",P28:P159),2)</f>
        <v>408809.16</v>
      </c>
      <c r="DV161" s="4">
        <f>ROUND(SUMIF(AA28:AA159,"=16666349",Q28:Q159),2)</f>
        <v>25278.27</v>
      </c>
      <c r="DW161" s="4">
        <f>ROUND(SUMIF(AA28:AA159,"=16666349",R28:R159),2)</f>
        <v>5047.45</v>
      </c>
      <c r="DX161" s="4">
        <f>ROUND(SUMIF(AA28:AA159,"=16666349",S28:S159),2)</f>
        <v>71326.710000000006</v>
      </c>
      <c r="DY161" s="4">
        <f>ROUND(SUMIF(AA28:AA159,"=16666349",T28:T159),2)</f>
        <v>0</v>
      </c>
      <c r="DZ161" s="4">
        <f>SUMIF(AA28:AA159,"=16666349",U28:U159)</f>
        <v>1200.2640197999999</v>
      </c>
      <c r="EA161" s="4">
        <f>SUMIF(AA28:AA159,"=16666349",V28:V159)</f>
        <v>66.864971299999993</v>
      </c>
      <c r="EB161" s="4">
        <f>ROUND(SUMIF(AA28:AA159,"=16666349",W28:W159),2)</f>
        <v>0</v>
      </c>
      <c r="EC161" s="4">
        <f>ROUND(SUMIF(AA28:AA159,"=16666349",X28:X159),2)</f>
        <v>75213.56</v>
      </c>
      <c r="ED161" s="4">
        <f>ROUND(SUMIF(AA28:AA159,"=16666349",Y28:Y159),2)</f>
        <v>43304.1</v>
      </c>
      <c r="EE161" s="4"/>
      <c r="EF161" s="4"/>
      <c r="EG161" s="4">
        <f t="shared" ref="EG161:EU161" si="205">ROUND(FP161,2)</f>
        <v>0</v>
      </c>
      <c r="EH161" s="4">
        <f t="shared" si="205"/>
        <v>0</v>
      </c>
      <c r="EI161" s="4">
        <f t="shared" si="205"/>
        <v>0</v>
      </c>
      <c r="EJ161" s="4">
        <f t="shared" si="205"/>
        <v>623931.80000000005</v>
      </c>
      <c r="EK161" s="4">
        <f t="shared" si="205"/>
        <v>623931.80000000005</v>
      </c>
      <c r="EL161" s="4">
        <f t="shared" si="205"/>
        <v>0</v>
      </c>
      <c r="EM161" s="4">
        <f t="shared" si="205"/>
        <v>0</v>
      </c>
      <c r="EN161" s="4">
        <f t="shared" si="205"/>
        <v>408809.16</v>
      </c>
      <c r="EO161" s="4">
        <f t="shared" si="205"/>
        <v>408809.16</v>
      </c>
      <c r="EP161" s="4">
        <f t="shared" si="205"/>
        <v>0</v>
      </c>
      <c r="EQ161" s="4">
        <f t="shared" si="205"/>
        <v>408809.16</v>
      </c>
      <c r="ER161" s="4">
        <f t="shared" si="205"/>
        <v>0</v>
      </c>
      <c r="ES161" s="4">
        <f t="shared" si="205"/>
        <v>0</v>
      </c>
      <c r="ET161" s="4">
        <f t="shared" si="205"/>
        <v>0</v>
      </c>
      <c r="EU161" s="4">
        <f t="shared" si="205"/>
        <v>0</v>
      </c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>
        <f>ROUND(SUMIF(AA28:AA159,"=16666349",FQ28:FQ159),2)</f>
        <v>0</v>
      </c>
      <c r="FQ161" s="4">
        <f>ROUND(SUMIF(AA28:AA159,"=16666349",FR28:FR159),2)</f>
        <v>0</v>
      </c>
      <c r="FR161" s="4">
        <f>ROUND(SUMIF(AA28:AA159,"=16666349",GL28:GL159),2)</f>
        <v>0</v>
      </c>
      <c r="FS161" s="4">
        <f>ROUND(SUMIF(AA28:AA159,"=16666349",GM28:GM159),2)</f>
        <v>623931.80000000005</v>
      </c>
      <c r="FT161" s="4">
        <f>ROUND(SUMIF(AA28:AA159,"=16666349",GN28:GN159),2)</f>
        <v>623931.80000000005</v>
      </c>
      <c r="FU161" s="4">
        <f>ROUND(SUMIF(AA28:AA159,"=16666349",GO28:GO159),2)</f>
        <v>0</v>
      </c>
      <c r="FV161" s="4">
        <f>ROUND(SUMIF(AA28:AA159,"=16666349",GP28:GP159),2)</f>
        <v>0</v>
      </c>
      <c r="FW161" s="4">
        <f>DU161-FP161</f>
        <v>408809.16</v>
      </c>
      <c r="FX161" s="4">
        <f>DU161-FQ161</f>
        <v>408809.16</v>
      </c>
      <c r="FY161" s="4">
        <f>FP161-FR161</f>
        <v>0</v>
      </c>
      <c r="FZ161" s="4">
        <f>DU161-FP161-FQ161+FR161</f>
        <v>408809.16</v>
      </c>
      <c r="GA161" s="4">
        <f>FQ161-FR161</f>
        <v>0</v>
      </c>
      <c r="GB161" s="4">
        <f>ROUND(SUMIF(AA28:AA159,"=16666349",GX28:GX159),2)</f>
        <v>0</v>
      </c>
      <c r="GC161" s="4">
        <f>ROUND(SUMIF(AA28:AA159,"=16666349",GY28:GY159),2)</f>
        <v>0</v>
      </c>
      <c r="GD161" s="4">
        <f>ROUND(SUMIF(AA28:AA159,"=16666349",GZ28:GZ159),2)</f>
        <v>0</v>
      </c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>
        <v>0</v>
      </c>
    </row>
    <row r="163" spans="1:206" x14ac:dyDescent="0.2">
      <c r="A163" s="5">
        <v>50</v>
      </c>
      <c r="B163" s="5">
        <v>0</v>
      </c>
      <c r="C163" s="5">
        <v>0</v>
      </c>
      <c r="D163" s="5">
        <v>1</v>
      </c>
      <c r="E163" s="5">
        <v>201</v>
      </c>
      <c r="F163" s="5">
        <f>ROUND(Source!O161,O163)</f>
        <v>75887.98</v>
      </c>
      <c r="G163" s="5" t="s">
        <v>297</v>
      </c>
      <c r="H163" s="5" t="s">
        <v>298</v>
      </c>
      <c r="I163" s="5"/>
      <c r="J163" s="5"/>
      <c r="K163" s="5">
        <v>201</v>
      </c>
      <c r="L163" s="5">
        <v>1</v>
      </c>
      <c r="M163" s="5">
        <v>3</v>
      </c>
      <c r="N163" s="5" t="s">
        <v>6</v>
      </c>
      <c r="O163" s="5">
        <v>2</v>
      </c>
      <c r="P163" s="5">
        <f>ROUND(Source!DG161,O163)</f>
        <v>505414.14</v>
      </c>
      <c r="Q163" s="5"/>
      <c r="R163" s="5"/>
      <c r="S163" s="5"/>
      <c r="T163" s="5"/>
      <c r="U163" s="5"/>
      <c r="V163" s="5"/>
      <c r="W163" s="5"/>
    </row>
    <row r="164" spans="1:206" x14ac:dyDescent="0.2">
      <c r="A164" s="5">
        <v>50</v>
      </c>
      <c r="B164" s="5">
        <v>0</v>
      </c>
      <c r="C164" s="5">
        <v>0</v>
      </c>
      <c r="D164" s="5">
        <v>1</v>
      </c>
      <c r="E164" s="5">
        <v>202</v>
      </c>
      <c r="F164" s="5">
        <f>ROUND(Source!P161,O164)</f>
        <v>61382.76</v>
      </c>
      <c r="G164" s="5" t="s">
        <v>299</v>
      </c>
      <c r="H164" s="5" t="s">
        <v>300</v>
      </c>
      <c r="I164" s="5"/>
      <c r="J164" s="5"/>
      <c r="K164" s="5">
        <v>202</v>
      </c>
      <c r="L164" s="5">
        <v>2</v>
      </c>
      <c r="M164" s="5">
        <v>3</v>
      </c>
      <c r="N164" s="5" t="s">
        <v>6</v>
      </c>
      <c r="O164" s="5">
        <v>2</v>
      </c>
      <c r="P164" s="5">
        <f>ROUND(Source!DH161,O164)</f>
        <v>408809.16</v>
      </c>
      <c r="Q164" s="5"/>
      <c r="R164" s="5"/>
      <c r="S164" s="5"/>
      <c r="T164" s="5"/>
      <c r="U164" s="5"/>
      <c r="V164" s="5"/>
      <c r="W164" s="5"/>
    </row>
    <row r="165" spans="1:206" x14ac:dyDescent="0.2">
      <c r="A165" s="5">
        <v>50</v>
      </c>
      <c r="B165" s="5">
        <v>0</v>
      </c>
      <c r="C165" s="5">
        <v>0</v>
      </c>
      <c r="D165" s="5">
        <v>1</v>
      </c>
      <c r="E165" s="5">
        <v>222</v>
      </c>
      <c r="F165" s="5">
        <f>ROUND(Source!AO161,O165)</f>
        <v>0</v>
      </c>
      <c r="G165" s="5" t="s">
        <v>301</v>
      </c>
      <c r="H165" s="5" t="s">
        <v>302</v>
      </c>
      <c r="I165" s="5"/>
      <c r="J165" s="5"/>
      <c r="K165" s="5">
        <v>222</v>
      </c>
      <c r="L165" s="5">
        <v>3</v>
      </c>
      <c r="M165" s="5">
        <v>3</v>
      </c>
      <c r="N165" s="5" t="s">
        <v>6</v>
      </c>
      <c r="O165" s="5">
        <v>2</v>
      </c>
      <c r="P165" s="5">
        <f>ROUND(Source!EG161,O165)</f>
        <v>0</v>
      </c>
      <c r="Q165" s="5"/>
      <c r="R165" s="5"/>
      <c r="S165" s="5"/>
      <c r="T165" s="5"/>
      <c r="U165" s="5"/>
      <c r="V165" s="5"/>
      <c r="W165" s="5"/>
    </row>
    <row r="166" spans="1:206" x14ac:dyDescent="0.2">
      <c r="A166" s="5">
        <v>50</v>
      </c>
      <c r="B166" s="5">
        <v>0</v>
      </c>
      <c r="C166" s="5">
        <v>0</v>
      </c>
      <c r="D166" s="5">
        <v>1</v>
      </c>
      <c r="E166" s="5">
        <v>225</v>
      </c>
      <c r="F166" s="5">
        <f>ROUND(Source!AV161,O166)</f>
        <v>61382.76</v>
      </c>
      <c r="G166" s="5" t="s">
        <v>303</v>
      </c>
      <c r="H166" s="5" t="s">
        <v>304</v>
      </c>
      <c r="I166" s="5"/>
      <c r="J166" s="5"/>
      <c r="K166" s="5">
        <v>225</v>
      </c>
      <c r="L166" s="5">
        <v>4</v>
      </c>
      <c r="M166" s="5">
        <v>3</v>
      </c>
      <c r="N166" s="5" t="s">
        <v>6</v>
      </c>
      <c r="O166" s="5">
        <v>2</v>
      </c>
      <c r="P166" s="5">
        <f>ROUND(Source!EN161,O166)</f>
        <v>408809.16</v>
      </c>
      <c r="Q166" s="5"/>
      <c r="R166" s="5"/>
      <c r="S166" s="5"/>
      <c r="T166" s="5"/>
      <c r="U166" s="5"/>
      <c r="V166" s="5"/>
      <c r="W166" s="5"/>
    </row>
    <row r="167" spans="1:206" x14ac:dyDescent="0.2">
      <c r="A167" s="5">
        <v>50</v>
      </c>
      <c r="B167" s="5">
        <v>0</v>
      </c>
      <c r="C167" s="5">
        <v>0</v>
      </c>
      <c r="D167" s="5">
        <v>1</v>
      </c>
      <c r="E167" s="5">
        <v>226</v>
      </c>
      <c r="F167" s="5">
        <f>ROUND(Source!AW161,O167)</f>
        <v>61382.76</v>
      </c>
      <c r="G167" s="5" t="s">
        <v>305</v>
      </c>
      <c r="H167" s="5" t="s">
        <v>306</v>
      </c>
      <c r="I167" s="5"/>
      <c r="J167" s="5"/>
      <c r="K167" s="5">
        <v>226</v>
      </c>
      <c r="L167" s="5">
        <v>5</v>
      </c>
      <c r="M167" s="5">
        <v>3</v>
      </c>
      <c r="N167" s="5" t="s">
        <v>6</v>
      </c>
      <c r="O167" s="5">
        <v>2</v>
      </c>
      <c r="P167" s="5">
        <f>ROUND(Source!EO161,O167)</f>
        <v>408809.16</v>
      </c>
      <c r="Q167" s="5"/>
      <c r="R167" s="5"/>
      <c r="S167" s="5"/>
      <c r="T167" s="5"/>
      <c r="U167" s="5"/>
      <c r="V167" s="5"/>
      <c r="W167" s="5"/>
    </row>
    <row r="168" spans="1:206" x14ac:dyDescent="0.2">
      <c r="A168" s="5">
        <v>50</v>
      </c>
      <c r="B168" s="5">
        <v>0</v>
      </c>
      <c r="C168" s="5">
        <v>0</v>
      </c>
      <c r="D168" s="5">
        <v>1</v>
      </c>
      <c r="E168" s="5">
        <v>227</v>
      </c>
      <c r="F168" s="5">
        <f>ROUND(Source!AX161,O168)</f>
        <v>0</v>
      </c>
      <c r="G168" s="5" t="s">
        <v>307</v>
      </c>
      <c r="H168" s="5" t="s">
        <v>308</v>
      </c>
      <c r="I168" s="5"/>
      <c r="J168" s="5"/>
      <c r="K168" s="5">
        <v>227</v>
      </c>
      <c r="L168" s="5">
        <v>6</v>
      </c>
      <c r="M168" s="5">
        <v>3</v>
      </c>
      <c r="N168" s="5" t="s">
        <v>6</v>
      </c>
      <c r="O168" s="5">
        <v>2</v>
      </c>
      <c r="P168" s="5">
        <f>ROUND(Source!EP161,O168)</f>
        <v>0</v>
      </c>
      <c r="Q168" s="5"/>
      <c r="R168" s="5"/>
      <c r="S168" s="5"/>
      <c r="T168" s="5"/>
      <c r="U168" s="5"/>
      <c r="V168" s="5"/>
      <c r="W168" s="5"/>
    </row>
    <row r="169" spans="1:206" x14ac:dyDescent="0.2">
      <c r="A169" s="5">
        <v>50</v>
      </c>
      <c r="B169" s="5">
        <v>0</v>
      </c>
      <c r="C169" s="5">
        <v>0</v>
      </c>
      <c r="D169" s="5">
        <v>1</v>
      </c>
      <c r="E169" s="5">
        <v>228</v>
      </c>
      <c r="F169" s="5">
        <f>ROUND(Source!AY161,O169)</f>
        <v>61382.76</v>
      </c>
      <c r="G169" s="5" t="s">
        <v>309</v>
      </c>
      <c r="H169" s="5" t="s">
        <v>310</v>
      </c>
      <c r="I169" s="5"/>
      <c r="J169" s="5"/>
      <c r="K169" s="5">
        <v>228</v>
      </c>
      <c r="L169" s="5">
        <v>7</v>
      </c>
      <c r="M169" s="5">
        <v>3</v>
      </c>
      <c r="N169" s="5" t="s">
        <v>6</v>
      </c>
      <c r="O169" s="5">
        <v>2</v>
      </c>
      <c r="P169" s="5">
        <f>ROUND(Source!EQ161,O169)</f>
        <v>408809.16</v>
      </c>
      <c r="Q169" s="5"/>
      <c r="R169" s="5"/>
      <c r="S169" s="5"/>
      <c r="T169" s="5"/>
      <c r="U169" s="5"/>
      <c r="V169" s="5"/>
      <c r="W169" s="5"/>
    </row>
    <row r="170" spans="1:206" x14ac:dyDescent="0.2">
      <c r="A170" s="5">
        <v>50</v>
      </c>
      <c r="B170" s="5">
        <v>0</v>
      </c>
      <c r="C170" s="5">
        <v>0</v>
      </c>
      <c r="D170" s="5">
        <v>1</v>
      </c>
      <c r="E170" s="5">
        <v>216</v>
      </c>
      <c r="F170" s="5">
        <f>ROUND(Source!AP161,O170)</f>
        <v>0</v>
      </c>
      <c r="G170" s="5" t="s">
        <v>311</v>
      </c>
      <c r="H170" s="5" t="s">
        <v>312</v>
      </c>
      <c r="I170" s="5"/>
      <c r="J170" s="5"/>
      <c r="K170" s="5">
        <v>216</v>
      </c>
      <c r="L170" s="5">
        <v>8</v>
      </c>
      <c r="M170" s="5">
        <v>3</v>
      </c>
      <c r="N170" s="5" t="s">
        <v>6</v>
      </c>
      <c r="O170" s="5">
        <v>2</v>
      </c>
      <c r="P170" s="5">
        <f>ROUND(Source!EH161,O170)</f>
        <v>0</v>
      </c>
      <c r="Q170" s="5"/>
      <c r="R170" s="5"/>
      <c r="S170" s="5"/>
      <c r="T170" s="5"/>
      <c r="U170" s="5"/>
      <c r="V170" s="5"/>
      <c r="W170" s="5"/>
    </row>
    <row r="171" spans="1:206" x14ac:dyDescent="0.2">
      <c r="A171" s="5">
        <v>50</v>
      </c>
      <c r="B171" s="5">
        <v>0</v>
      </c>
      <c r="C171" s="5">
        <v>0</v>
      </c>
      <c r="D171" s="5">
        <v>1</v>
      </c>
      <c r="E171" s="5">
        <v>223</v>
      </c>
      <c r="F171" s="5">
        <f>ROUND(Source!AQ161,O171)</f>
        <v>0</v>
      </c>
      <c r="G171" s="5" t="s">
        <v>313</v>
      </c>
      <c r="H171" s="5" t="s">
        <v>314</v>
      </c>
      <c r="I171" s="5"/>
      <c r="J171" s="5"/>
      <c r="K171" s="5">
        <v>223</v>
      </c>
      <c r="L171" s="5">
        <v>9</v>
      </c>
      <c r="M171" s="5">
        <v>3</v>
      </c>
      <c r="N171" s="5" t="s">
        <v>6</v>
      </c>
      <c r="O171" s="5">
        <v>2</v>
      </c>
      <c r="P171" s="5">
        <f>ROUND(Source!EI161,O171)</f>
        <v>0</v>
      </c>
      <c r="Q171" s="5"/>
      <c r="R171" s="5"/>
      <c r="S171" s="5"/>
      <c r="T171" s="5"/>
      <c r="U171" s="5"/>
      <c r="V171" s="5"/>
      <c r="W171" s="5"/>
    </row>
    <row r="172" spans="1:206" x14ac:dyDescent="0.2">
      <c r="A172" s="5">
        <v>50</v>
      </c>
      <c r="B172" s="5">
        <v>0</v>
      </c>
      <c r="C172" s="5">
        <v>0</v>
      </c>
      <c r="D172" s="5">
        <v>1</v>
      </c>
      <c r="E172" s="5">
        <v>229</v>
      </c>
      <c r="F172" s="5">
        <f>ROUND(Source!AZ161,O172)</f>
        <v>0</v>
      </c>
      <c r="G172" s="5" t="s">
        <v>315</v>
      </c>
      <c r="H172" s="5" t="s">
        <v>316</v>
      </c>
      <c r="I172" s="5"/>
      <c r="J172" s="5"/>
      <c r="K172" s="5">
        <v>229</v>
      </c>
      <c r="L172" s="5">
        <v>10</v>
      </c>
      <c r="M172" s="5">
        <v>3</v>
      </c>
      <c r="N172" s="5" t="s">
        <v>6</v>
      </c>
      <c r="O172" s="5">
        <v>2</v>
      </c>
      <c r="P172" s="5">
        <f>ROUND(Source!ER161,O172)</f>
        <v>0</v>
      </c>
      <c r="Q172" s="5"/>
      <c r="R172" s="5"/>
      <c r="S172" s="5"/>
      <c r="T172" s="5"/>
      <c r="U172" s="5"/>
      <c r="V172" s="5"/>
      <c r="W172" s="5"/>
    </row>
    <row r="173" spans="1:206" x14ac:dyDescent="0.2">
      <c r="A173" s="5">
        <v>50</v>
      </c>
      <c r="B173" s="5">
        <v>0</v>
      </c>
      <c r="C173" s="5">
        <v>0</v>
      </c>
      <c r="D173" s="5">
        <v>1</v>
      </c>
      <c r="E173" s="5">
        <v>203</v>
      </c>
      <c r="F173" s="5">
        <f>ROUND(Source!Q161,O173)</f>
        <v>3795.51</v>
      </c>
      <c r="G173" s="5" t="s">
        <v>317</v>
      </c>
      <c r="H173" s="5" t="s">
        <v>318</v>
      </c>
      <c r="I173" s="5"/>
      <c r="J173" s="5"/>
      <c r="K173" s="5">
        <v>203</v>
      </c>
      <c r="L173" s="5">
        <v>11</v>
      </c>
      <c r="M173" s="5">
        <v>3</v>
      </c>
      <c r="N173" s="5" t="s">
        <v>6</v>
      </c>
      <c r="O173" s="5">
        <v>2</v>
      </c>
      <c r="P173" s="5">
        <f>ROUND(Source!DI161,O173)</f>
        <v>25278.27</v>
      </c>
      <c r="Q173" s="5"/>
      <c r="R173" s="5"/>
      <c r="S173" s="5"/>
      <c r="T173" s="5"/>
      <c r="U173" s="5"/>
      <c r="V173" s="5"/>
      <c r="W173" s="5"/>
    </row>
    <row r="174" spans="1:206" x14ac:dyDescent="0.2">
      <c r="A174" s="5">
        <v>50</v>
      </c>
      <c r="B174" s="5">
        <v>0</v>
      </c>
      <c r="C174" s="5">
        <v>0</v>
      </c>
      <c r="D174" s="5">
        <v>1</v>
      </c>
      <c r="E174" s="5">
        <v>231</v>
      </c>
      <c r="F174" s="5">
        <f>ROUND(Source!BB161,O174)</f>
        <v>0</v>
      </c>
      <c r="G174" s="5" t="s">
        <v>319</v>
      </c>
      <c r="H174" s="5" t="s">
        <v>320</v>
      </c>
      <c r="I174" s="5"/>
      <c r="J174" s="5"/>
      <c r="K174" s="5">
        <v>231</v>
      </c>
      <c r="L174" s="5">
        <v>12</v>
      </c>
      <c r="M174" s="5">
        <v>3</v>
      </c>
      <c r="N174" s="5" t="s">
        <v>6</v>
      </c>
      <c r="O174" s="5">
        <v>2</v>
      </c>
      <c r="P174" s="5">
        <f>ROUND(Source!ET161,O174)</f>
        <v>0</v>
      </c>
      <c r="Q174" s="5"/>
      <c r="R174" s="5"/>
      <c r="S174" s="5"/>
      <c r="T174" s="5"/>
      <c r="U174" s="5"/>
      <c r="V174" s="5"/>
      <c r="W174" s="5"/>
    </row>
    <row r="175" spans="1:206" x14ac:dyDescent="0.2">
      <c r="A175" s="5">
        <v>50</v>
      </c>
      <c r="B175" s="5">
        <v>0</v>
      </c>
      <c r="C175" s="5">
        <v>0</v>
      </c>
      <c r="D175" s="5">
        <v>1</v>
      </c>
      <c r="E175" s="5">
        <v>204</v>
      </c>
      <c r="F175" s="5">
        <f>ROUND(Source!R161,O175)</f>
        <v>757.9</v>
      </c>
      <c r="G175" s="5" t="s">
        <v>321</v>
      </c>
      <c r="H175" s="5" t="s">
        <v>322</v>
      </c>
      <c r="I175" s="5"/>
      <c r="J175" s="5"/>
      <c r="K175" s="5">
        <v>204</v>
      </c>
      <c r="L175" s="5">
        <v>13</v>
      </c>
      <c r="M175" s="5">
        <v>3</v>
      </c>
      <c r="N175" s="5" t="s">
        <v>6</v>
      </c>
      <c r="O175" s="5">
        <v>2</v>
      </c>
      <c r="P175" s="5">
        <f>ROUND(Source!DJ161,O175)</f>
        <v>5047.45</v>
      </c>
      <c r="Q175" s="5"/>
      <c r="R175" s="5"/>
      <c r="S175" s="5"/>
      <c r="T175" s="5"/>
      <c r="U175" s="5"/>
      <c r="V175" s="5"/>
      <c r="W175" s="5"/>
    </row>
    <row r="176" spans="1:206" x14ac:dyDescent="0.2">
      <c r="A176" s="5">
        <v>50</v>
      </c>
      <c r="B176" s="5">
        <v>0</v>
      </c>
      <c r="C176" s="5">
        <v>0</v>
      </c>
      <c r="D176" s="5">
        <v>1</v>
      </c>
      <c r="E176" s="5">
        <v>205</v>
      </c>
      <c r="F176" s="5">
        <f>ROUND(Source!S161,O176)</f>
        <v>10709.71</v>
      </c>
      <c r="G176" s="5" t="s">
        <v>323</v>
      </c>
      <c r="H176" s="5" t="s">
        <v>324</v>
      </c>
      <c r="I176" s="5"/>
      <c r="J176" s="5"/>
      <c r="K176" s="5">
        <v>205</v>
      </c>
      <c r="L176" s="5">
        <v>14</v>
      </c>
      <c r="M176" s="5">
        <v>3</v>
      </c>
      <c r="N176" s="5" t="s">
        <v>6</v>
      </c>
      <c r="O176" s="5">
        <v>2</v>
      </c>
      <c r="P176" s="5">
        <f>ROUND(Source!DK161,O176)</f>
        <v>71326.710000000006</v>
      </c>
      <c r="Q176" s="5"/>
      <c r="R176" s="5"/>
      <c r="S176" s="5"/>
      <c r="T176" s="5"/>
      <c r="U176" s="5"/>
      <c r="V176" s="5"/>
      <c r="W176" s="5"/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232</v>
      </c>
      <c r="F177" s="5">
        <f>ROUND(Source!BC161,O177)</f>
        <v>0</v>
      </c>
      <c r="G177" s="5" t="s">
        <v>325</v>
      </c>
      <c r="H177" s="5" t="s">
        <v>326</v>
      </c>
      <c r="I177" s="5"/>
      <c r="J177" s="5"/>
      <c r="K177" s="5">
        <v>232</v>
      </c>
      <c r="L177" s="5">
        <v>15</v>
      </c>
      <c r="M177" s="5">
        <v>3</v>
      </c>
      <c r="N177" s="5" t="s">
        <v>6</v>
      </c>
      <c r="O177" s="5">
        <v>2</v>
      </c>
      <c r="P177" s="5">
        <f>ROUND(Source!EU161,O177)</f>
        <v>0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214</v>
      </c>
      <c r="F178" s="5">
        <f>ROUND(Source!AS161,O178)</f>
        <v>93683.47</v>
      </c>
      <c r="G178" s="5" t="s">
        <v>327</v>
      </c>
      <c r="H178" s="5" t="s">
        <v>328</v>
      </c>
      <c r="I178" s="5"/>
      <c r="J178" s="5"/>
      <c r="K178" s="5">
        <v>214</v>
      </c>
      <c r="L178" s="5">
        <v>16</v>
      </c>
      <c r="M178" s="5">
        <v>3</v>
      </c>
      <c r="N178" s="5" t="s">
        <v>6</v>
      </c>
      <c r="O178" s="5">
        <v>2</v>
      </c>
      <c r="P178" s="5">
        <f>ROUND(Source!EK161,O178)</f>
        <v>623931.80000000005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215</v>
      </c>
      <c r="F179" s="5">
        <f>ROUND(Source!AT161,O179)</f>
        <v>0</v>
      </c>
      <c r="G179" s="5" t="s">
        <v>329</v>
      </c>
      <c r="H179" s="5" t="s">
        <v>330</v>
      </c>
      <c r="I179" s="5"/>
      <c r="J179" s="5"/>
      <c r="K179" s="5">
        <v>215</v>
      </c>
      <c r="L179" s="5">
        <v>17</v>
      </c>
      <c r="M179" s="5">
        <v>3</v>
      </c>
      <c r="N179" s="5" t="s">
        <v>6</v>
      </c>
      <c r="O179" s="5">
        <v>2</v>
      </c>
      <c r="P179" s="5">
        <f>ROUND(Source!EL161,O179)</f>
        <v>0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217</v>
      </c>
      <c r="F180" s="5">
        <f>ROUND(Source!AU161,O180)</f>
        <v>0</v>
      </c>
      <c r="G180" s="5" t="s">
        <v>331</v>
      </c>
      <c r="H180" s="5" t="s">
        <v>332</v>
      </c>
      <c r="I180" s="5"/>
      <c r="J180" s="5"/>
      <c r="K180" s="5">
        <v>217</v>
      </c>
      <c r="L180" s="5">
        <v>18</v>
      </c>
      <c r="M180" s="5">
        <v>3</v>
      </c>
      <c r="N180" s="5" t="s">
        <v>6</v>
      </c>
      <c r="O180" s="5">
        <v>2</v>
      </c>
      <c r="P180" s="5">
        <f>ROUND(Source!EM161,O180)</f>
        <v>0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230</v>
      </c>
      <c r="F181" s="5">
        <f>ROUND(Source!BA161,O181)</f>
        <v>0</v>
      </c>
      <c r="G181" s="5" t="s">
        <v>333</v>
      </c>
      <c r="H181" s="5" t="s">
        <v>334</v>
      </c>
      <c r="I181" s="5"/>
      <c r="J181" s="5"/>
      <c r="K181" s="5">
        <v>230</v>
      </c>
      <c r="L181" s="5">
        <v>19</v>
      </c>
      <c r="M181" s="5">
        <v>3</v>
      </c>
      <c r="N181" s="5" t="s">
        <v>6</v>
      </c>
      <c r="O181" s="5">
        <v>2</v>
      </c>
      <c r="P181" s="5">
        <f>ROUND(Source!ES161,O181)</f>
        <v>0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206</v>
      </c>
      <c r="F182" s="5">
        <f>ROUND(Source!T161,O182)</f>
        <v>0</v>
      </c>
      <c r="G182" s="5" t="s">
        <v>335</v>
      </c>
      <c r="H182" s="5" t="s">
        <v>336</v>
      </c>
      <c r="I182" s="5"/>
      <c r="J182" s="5"/>
      <c r="K182" s="5">
        <v>206</v>
      </c>
      <c r="L182" s="5">
        <v>20</v>
      </c>
      <c r="M182" s="5">
        <v>3</v>
      </c>
      <c r="N182" s="5" t="s">
        <v>6</v>
      </c>
      <c r="O182" s="5">
        <v>2</v>
      </c>
      <c r="P182" s="5">
        <f>ROUND(Source!DL161,O182)</f>
        <v>0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207</v>
      </c>
      <c r="F183" s="5">
        <f>Source!U161</f>
        <v>1200.2640197999999</v>
      </c>
      <c r="G183" s="5" t="s">
        <v>337</v>
      </c>
      <c r="H183" s="5" t="s">
        <v>338</v>
      </c>
      <c r="I183" s="5"/>
      <c r="J183" s="5"/>
      <c r="K183" s="5">
        <v>207</v>
      </c>
      <c r="L183" s="5">
        <v>21</v>
      </c>
      <c r="M183" s="5">
        <v>3</v>
      </c>
      <c r="N183" s="5" t="s">
        <v>6</v>
      </c>
      <c r="O183" s="5">
        <v>-1</v>
      </c>
      <c r="P183" s="5">
        <f>Source!DM161</f>
        <v>1200.2640197999999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208</v>
      </c>
      <c r="F184" s="5">
        <f>Source!V161</f>
        <v>66.864971299999993</v>
      </c>
      <c r="G184" s="5" t="s">
        <v>339</v>
      </c>
      <c r="H184" s="5" t="s">
        <v>340</v>
      </c>
      <c r="I184" s="5"/>
      <c r="J184" s="5"/>
      <c r="K184" s="5">
        <v>208</v>
      </c>
      <c r="L184" s="5">
        <v>22</v>
      </c>
      <c r="M184" s="5">
        <v>3</v>
      </c>
      <c r="N184" s="5" t="s">
        <v>6</v>
      </c>
      <c r="O184" s="5">
        <v>-1</v>
      </c>
      <c r="P184" s="5">
        <f>Source!DN161</f>
        <v>66.864971299999993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209</v>
      </c>
      <c r="F185" s="5">
        <f>ROUND(Source!W161,O185)</f>
        <v>0</v>
      </c>
      <c r="G185" s="5" t="s">
        <v>341</v>
      </c>
      <c r="H185" s="5" t="s">
        <v>342</v>
      </c>
      <c r="I185" s="5"/>
      <c r="J185" s="5"/>
      <c r="K185" s="5">
        <v>209</v>
      </c>
      <c r="L185" s="5">
        <v>23</v>
      </c>
      <c r="M185" s="5">
        <v>3</v>
      </c>
      <c r="N185" s="5" t="s">
        <v>6</v>
      </c>
      <c r="O185" s="5">
        <v>2</v>
      </c>
      <c r="P185" s="5">
        <f>ROUND(Source!DO161,O185)</f>
        <v>0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210</v>
      </c>
      <c r="F186" s="5">
        <f>ROUND(Source!X161,O186)</f>
        <v>11293.37</v>
      </c>
      <c r="G186" s="5" t="s">
        <v>343</v>
      </c>
      <c r="H186" s="5" t="s">
        <v>344</v>
      </c>
      <c r="I186" s="5"/>
      <c r="J186" s="5"/>
      <c r="K186" s="5">
        <v>210</v>
      </c>
      <c r="L186" s="5">
        <v>24</v>
      </c>
      <c r="M186" s="5">
        <v>3</v>
      </c>
      <c r="N186" s="5" t="s">
        <v>6</v>
      </c>
      <c r="O186" s="5">
        <v>2</v>
      </c>
      <c r="P186" s="5">
        <f>ROUND(Source!DP161,O186)</f>
        <v>75213.56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211</v>
      </c>
      <c r="F187" s="5">
        <f>ROUND(Source!Y161,O187)</f>
        <v>6502.12</v>
      </c>
      <c r="G187" s="5" t="s">
        <v>345</v>
      </c>
      <c r="H187" s="5" t="s">
        <v>346</v>
      </c>
      <c r="I187" s="5"/>
      <c r="J187" s="5"/>
      <c r="K187" s="5">
        <v>211</v>
      </c>
      <c r="L187" s="5">
        <v>25</v>
      </c>
      <c r="M187" s="5">
        <v>3</v>
      </c>
      <c r="N187" s="5" t="s">
        <v>6</v>
      </c>
      <c r="O187" s="5">
        <v>2</v>
      </c>
      <c r="P187" s="5">
        <f>ROUND(Source!DQ161,O187)</f>
        <v>43304.1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0</v>
      </c>
      <c r="F188" s="5">
        <f>ROUND(Source!AR161,O188)</f>
        <v>93683.47</v>
      </c>
      <c r="G188" s="5" t="s">
        <v>347</v>
      </c>
      <c r="H188" s="5" t="s">
        <v>348</v>
      </c>
      <c r="I188" s="5"/>
      <c r="J188" s="5"/>
      <c r="K188" s="5">
        <v>224</v>
      </c>
      <c r="L188" s="5">
        <v>26</v>
      </c>
      <c r="M188" s="5">
        <v>3</v>
      </c>
      <c r="N188" s="5" t="s">
        <v>6</v>
      </c>
      <c r="O188" s="5">
        <v>2</v>
      </c>
      <c r="P188" s="5">
        <f>ROUND(Source!EJ161,O188)</f>
        <v>623931.80000000005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1</v>
      </c>
      <c r="C189" s="5">
        <v>0</v>
      </c>
      <c r="D189" s="5">
        <v>2</v>
      </c>
      <c r="E189" s="5">
        <v>0</v>
      </c>
      <c r="F189" s="5">
        <f>ROUND(F188,O189)</f>
        <v>93683.47</v>
      </c>
      <c r="G189" s="5" t="s">
        <v>349</v>
      </c>
      <c r="H189" s="5" t="s">
        <v>347</v>
      </c>
      <c r="I189" s="5"/>
      <c r="J189" s="5"/>
      <c r="K189" s="5">
        <v>212</v>
      </c>
      <c r="L189" s="5">
        <v>27</v>
      </c>
      <c r="M189" s="5">
        <v>0</v>
      </c>
      <c r="N189" s="5" t="s">
        <v>6</v>
      </c>
      <c r="O189" s="5">
        <v>2</v>
      </c>
      <c r="P189" s="5">
        <f>ROUND(P188,O189)</f>
        <v>623931.80000000005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1</v>
      </c>
      <c r="C190" s="5">
        <v>0</v>
      </c>
      <c r="D190" s="5">
        <v>2</v>
      </c>
      <c r="E190" s="5">
        <v>0</v>
      </c>
      <c r="F190" s="5">
        <f>ROUND(F189*0.18,O190)</f>
        <v>16863.02</v>
      </c>
      <c r="G190" s="5" t="s">
        <v>350</v>
      </c>
      <c r="H190" s="5" t="s">
        <v>351</v>
      </c>
      <c r="I190" s="5"/>
      <c r="J190" s="5"/>
      <c r="K190" s="5">
        <v>212</v>
      </c>
      <c r="L190" s="5">
        <v>28</v>
      </c>
      <c r="M190" s="5">
        <v>0</v>
      </c>
      <c r="N190" s="5" t="s">
        <v>6</v>
      </c>
      <c r="O190" s="5">
        <v>2</v>
      </c>
      <c r="P190" s="5">
        <f>ROUND(P189*0.18,O190)</f>
        <v>112307.72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1</v>
      </c>
      <c r="C191" s="5">
        <v>0</v>
      </c>
      <c r="D191" s="5">
        <v>2</v>
      </c>
      <c r="E191" s="5">
        <v>224</v>
      </c>
      <c r="F191" s="5">
        <f>ROUND(F189+F190,O191)</f>
        <v>110546.49</v>
      </c>
      <c r="G191" s="5" t="s">
        <v>352</v>
      </c>
      <c r="H191" s="5" t="s">
        <v>353</v>
      </c>
      <c r="I191" s="5"/>
      <c r="J191" s="5"/>
      <c r="K191" s="5">
        <v>212</v>
      </c>
      <c r="L191" s="5">
        <v>29</v>
      </c>
      <c r="M191" s="5">
        <v>0</v>
      </c>
      <c r="N191" s="5" t="s">
        <v>6</v>
      </c>
      <c r="O191" s="5">
        <v>2</v>
      </c>
      <c r="P191" s="5">
        <f>ROUND(P189+P190,O191)</f>
        <v>736239.52</v>
      </c>
      <c r="Q191" s="5"/>
      <c r="R191" s="5"/>
      <c r="S191" s="5"/>
      <c r="T191" s="5"/>
      <c r="U191" s="5"/>
      <c r="V191" s="5"/>
      <c r="W191" s="5"/>
    </row>
    <row r="193" spans="1:255" x14ac:dyDescent="0.2">
      <c r="A193" s="1">
        <v>4</v>
      </c>
      <c r="B193" s="1">
        <v>1</v>
      </c>
      <c r="C193" s="1"/>
      <c r="D193" s="1">
        <f>ROW(A236)</f>
        <v>236</v>
      </c>
      <c r="E193" s="1"/>
      <c r="F193" s="1" t="s">
        <v>13</v>
      </c>
      <c r="G193" s="1" t="s">
        <v>354</v>
      </c>
      <c r="H193" s="1" t="s">
        <v>6</v>
      </c>
      <c r="I193" s="1">
        <v>0</v>
      </c>
      <c r="J193" s="1"/>
      <c r="K193" s="1">
        <v>0</v>
      </c>
      <c r="L193" s="1"/>
      <c r="M193" s="1"/>
      <c r="N193" s="1"/>
      <c r="O193" s="1"/>
      <c r="P193" s="1"/>
      <c r="Q193" s="1"/>
      <c r="R193" s="1"/>
      <c r="S193" s="1"/>
      <c r="T193" s="1"/>
      <c r="U193" s="1" t="s">
        <v>6</v>
      </c>
      <c r="V193" s="1">
        <v>0</v>
      </c>
      <c r="W193" s="1"/>
      <c r="X193" s="1"/>
      <c r="Y193" s="1"/>
      <c r="Z193" s="1"/>
      <c r="AA193" s="1"/>
      <c r="AB193" s="1" t="s">
        <v>6</v>
      </c>
      <c r="AC193" s="1" t="s">
        <v>6</v>
      </c>
      <c r="AD193" s="1" t="s">
        <v>6</v>
      </c>
      <c r="AE193" s="1" t="s">
        <v>6</v>
      </c>
      <c r="AF193" s="1" t="s">
        <v>6</v>
      </c>
      <c r="AG193" s="1" t="s">
        <v>6</v>
      </c>
      <c r="AH193" s="1"/>
      <c r="AI193" s="1"/>
      <c r="AJ193" s="1"/>
      <c r="AK193" s="1"/>
      <c r="AL193" s="1"/>
      <c r="AM193" s="1"/>
      <c r="AN193" s="1"/>
      <c r="AO193" s="1"/>
      <c r="AP193" s="1" t="s">
        <v>6</v>
      </c>
      <c r="AQ193" s="1" t="s">
        <v>6</v>
      </c>
      <c r="AR193" s="1" t="s">
        <v>6</v>
      </c>
      <c r="AS193" s="1"/>
      <c r="AT193" s="1"/>
      <c r="AU193" s="1"/>
      <c r="AV193" s="1"/>
      <c r="AW193" s="1"/>
      <c r="AX193" s="1"/>
      <c r="AY193" s="1"/>
      <c r="AZ193" s="1" t="s">
        <v>6</v>
      </c>
      <c r="BA193" s="1"/>
      <c r="BB193" s="1" t="s">
        <v>6</v>
      </c>
      <c r="BC193" s="1" t="s">
        <v>6</v>
      </c>
      <c r="BD193" s="1" t="s">
        <v>6</v>
      </c>
      <c r="BE193" s="1" t="s">
        <v>6</v>
      </c>
      <c r="BF193" s="1" t="s">
        <v>6</v>
      </c>
      <c r="BG193" s="1" t="s">
        <v>6</v>
      </c>
      <c r="BH193" s="1" t="s">
        <v>6</v>
      </c>
      <c r="BI193" s="1" t="s">
        <v>6</v>
      </c>
      <c r="BJ193" s="1" t="s">
        <v>6</v>
      </c>
      <c r="BK193" s="1" t="s">
        <v>6</v>
      </c>
      <c r="BL193" s="1" t="s">
        <v>6</v>
      </c>
      <c r="BM193" s="1" t="s">
        <v>6</v>
      </c>
      <c r="BN193" s="1" t="s">
        <v>6</v>
      </c>
      <c r="BO193" s="1" t="s">
        <v>6</v>
      </c>
      <c r="BP193" s="1" t="s">
        <v>6</v>
      </c>
      <c r="BQ193" s="1"/>
      <c r="BR193" s="1"/>
      <c r="BS193" s="1"/>
      <c r="BT193" s="1"/>
      <c r="BU193" s="1"/>
      <c r="BV193" s="1"/>
      <c r="BW193" s="1"/>
      <c r="BX193" s="1">
        <v>0</v>
      </c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>
        <v>0</v>
      </c>
    </row>
    <row r="195" spans="1:255" x14ac:dyDescent="0.2">
      <c r="A195" s="3">
        <v>52</v>
      </c>
      <c r="B195" s="3">
        <f t="shared" ref="B195:G195" si="206">B236</f>
        <v>1</v>
      </c>
      <c r="C195" s="3">
        <f t="shared" si="206"/>
        <v>4</v>
      </c>
      <c r="D195" s="3">
        <f t="shared" si="206"/>
        <v>193</v>
      </c>
      <c r="E195" s="3">
        <f t="shared" si="206"/>
        <v>0</v>
      </c>
      <c r="F195" s="3" t="str">
        <f t="shared" si="206"/>
        <v>Новый раздел</v>
      </c>
      <c r="G195" s="3" t="str">
        <f t="shared" si="206"/>
        <v>Раздел 2 Отопление</v>
      </c>
      <c r="H195" s="3"/>
      <c r="I195" s="3"/>
      <c r="J195" s="3"/>
      <c r="K195" s="3"/>
      <c r="L195" s="3"/>
      <c r="M195" s="3"/>
      <c r="N195" s="3"/>
      <c r="O195" s="3">
        <f t="shared" ref="O195:AT195" si="207">O236</f>
        <v>10775.02</v>
      </c>
      <c r="P195" s="3">
        <f t="shared" si="207"/>
        <v>9479.85</v>
      </c>
      <c r="Q195" s="3">
        <f t="shared" si="207"/>
        <v>332.87</v>
      </c>
      <c r="R195" s="3">
        <f t="shared" si="207"/>
        <v>12.68</v>
      </c>
      <c r="S195" s="3">
        <f t="shared" si="207"/>
        <v>962.3</v>
      </c>
      <c r="T195" s="3">
        <f t="shared" si="207"/>
        <v>0</v>
      </c>
      <c r="U195" s="3">
        <f t="shared" si="207"/>
        <v>105.203261</v>
      </c>
      <c r="V195" s="3">
        <f t="shared" si="207"/>
        <v>1.0335125000000001</v>
      </c>
      <c r="W195" s="3">
        <f t="shared" si="207"/>
        <v>0</v>
      </c>
      <c r="X195" s="3">
        <f t="shared" si="207"/>
        <v>1045.45</v>
      </c>
      <c r="Y195" s="3">
        <f t="shared" si="207"/>
        <v>651.5</v>
      </c>
      <c r="Z195" s="3">
        <f t="shared" si="207"/>
        <v>0</v>
      </c>
      <c r="AA195" s="3">
        <f t="shared" si="207"/>
        <v>0</v>
      </c>
      <c r="AB195" s="3">
        <f t="shared" si="207"/>
        <v>10775.02</v>
      </c>
      <c r="AC195" s="3">
        <f t="shared" si="207"/>
        <v>9479.85</v>
      </c>
      <c r="AD195" s="3">
        <f t="shared" si="207"/>
        <v>332.87</v>
      </c>
      <c r="AE195" s="3">
        <f t="shared" si="207"/>
        <v>12.68</v>
      </c>
      <c r="AF195" s="3">
        <f t="shared" si="207"/>
        <v>962.3</v>
      </c>
      <c r="AG195" s="3">
        <f t="shared" si="207"/>
        <v>0</v>
      </c>
      <c r="AH195" s="3">
        <f t="shared" si="207"/>
        <v>105.203261</v>
      </c>
      <c r="AI195" s="3">
        <f t="shared" si="207"/>
        <v>1.0335125000000001</v>
      </c>
      <c r="AJ195" s="3">
        <f t="shared" si="207"/>
        <v>0</v>
      </c>
      <c r="AK195" s="3">
        <f t="shared" si="207"/>
        <v>1045.45</v>
      </c>
      <c r="AL195" s="3">
        <f t="shared" si="207"/>
        <v>651.5</v>
      </c>
      <c r="AM195" s="3">
        <f t="shared" si="207"/>
        <v>0</v>
      </c>
      <c r="AN195" s="3">
        <f t="shared" si="207"/>
        <v>0</v>
      </c>
      <c r="AO195" s="3">
        <f t="shared" si="207"/>
        <v>0</v>
      </c>
      <c r="AP195" s="3">
        <f t="shared" si="207"/>
        <v>0</v>
      </c>
      <c r="AQ195" s="3">
        <f t="shared" si="207"/>
        <v>0</v>
      </c>
      <c r="AR195" s="3">
        <f t="shared" si="207"/>
        <v>12471.97</v>
      </c>
      <c r="AS195" s="3">
        <f t="shared" si="207"/>
        <v>12471.97</v>
      </c>
      <c r="AT195" s="3">
        <f t="shared" si="207"/>
        <v>0</v>
      </c>
      <c r="AU195" s="3">
        <f t="shared" ref="AU195:BZ195" si="208">AU236</f>
        <v>0</v>
      </c>
      <c r="AV195" s="3">
        <f t="shared" si="208"/>
        <v>9479.85</v>
      </c>
      <c r="AW195" s="3">
        <f t="shared" si="208"/>
        <v>9479.85</v>
      </c>
      <c r="AX195" s="3">
        <f t="shared" si="208"/>
        <v>0</v>
      </c>
      <c r="AY195" s="3">
        <f t="shared" si="208"/>
        <v>9479.85</v>
      </c>
      <c r="AZ195" s="3">
        <f t="shared" si="208"/>
        <v>0</v>
      </c>
      <c r="BA195" s="3">
        <f t="shared" si="208"/>
        <v>0</v>
      </c>
      <c r="BB195" s="3">
        <f t="shared" si="208"/>
        <v>0</v>
      </c>
      <c r="BC195" s="3">
        <f t="shared" si="208"/>
        <v>0</v>
      </c>
      <c r="BD195" s="3">
        <f t="shared" si="208"/>
        <v>0</v>
      </c>
      <c r="BE195" s="3">
        <f t="shared" si="208"/>
        <v>0</v>
      </c>
      <c r="BF195" s="3">
        <f t="shared" si="208"/>
        <v>0</v>
      </c>
      <c r="BG195" s="3">
        <f t="shared" si="208"/>
        <v>0</v>
      </c>
      <c r="BH195" s="3">
        <f t="shared" si="208"/>
        <v>0</v>
      </c>
      <c r="BI195" s="3">
        <f t="shared" si="208"/>
        <v>0</v>
      </c>
      <c r="BJ195" s="3">
        <f t="shared" si="208"/>
        <v>0</v>
      </c>
      <c r="BK195" s="3">
        <f t="shared" si="208"/>
        <v>0</v>
      </c>
      <c r="BL195" s="3">
        <f t="shared" si="208"/>
        <v>0</v>
      </c>
      <c r="BM195" s="3">
        <f t="shared" si="208"/>
        <v>0</v>
      </c>
      <c r="BN195" s="3">
        <f t="shared" si="208"/>
        <v>0</v>
      </c>
      <c r="BO195" s="3">
        <f t="shared" si="208"/>
        <v>0</v>
      </c>
      <c r="BP195" s="3">
        <f t="shared" si="208"/>
        <v>0</v>
      </c>
      <c r="BQ195" s="3">
        <f t="shared" si="208"/>
        <v>0</v>
      </c>
      <c r="BR195" s="3">
        <f t="shared" si="208"/>
        <v>0</v>
      </c>
      <c r="BS195" s="3">
        <f t="shared" si="208"/>
        <v>0</v>
      </c>
      <c r="BT195" s="3">
        <f t="shared" si="208"/>
        <v>0</v>
      </c>
      <c r="BU195" s="3">
        <f t="shared" si="208"/>
        <v>0</v>
      </c>
      <c r="BV195" s="3">
        <f t="shared" si="208"/>
        <v>0</v>
      </c>
      <c r="BW195" s="3">
        <f t="shared" si="208"/>
        <v>0</v>
      </c>
      <c r="BX195" s="3">
        <f t="shared" si="208"/>
        <v>0</v>
      </c>
      <c r="BY195" s="3">
        <f t="shared" si="208"/>
        <v>0</v>
      </c>
      <c r="BZ195" s="3">
        <f t="shared" si="208"/>
        <v>0</v>
      </c>
      <c r="CA195" s="3">
        <f t="shared" ref="CA195:DF195" si="209">CA236</f>
        <v>12471.97</v>
      </c>
      <c r="CB195" s="3">
        <f t="shared" si="209"/>
        <v>12471.97</v>
      </c>
      <c r="CC195" s="3">
        <f t="shared" si="209"/>
        <v>0</v>
      </c>
      <c r="CD195" s="3">
        <f t="shared" si="209"/>
        <v>0</v>
      </c>
      <c r="CE195" s="3">
        <f t="shared" si="209"/>
        <v>9479.85</v>
      </c>
      <c r="CF195" s="3">
        <f t="shared" si="209"/>
        <v>9479.85</v>
      </c>
      <c r="CG195" s="3">
        <f t="shared" si="209"/>
        <v>0</v>
      </c>
      <c r="CH195" s="3">
        <f t="shared" si="209"/>
        <v>9479.85</v>
      </c>
      <c r="CI195" s="3">
        <f t="shared" si="209"/>
        <v>0</v>
      </c>
      <c r="CJ195" s="3">
        <f t="shared" si="209"/>
        <v>0</v>
      </c>
      <c r="CK195" s="3">
        <f t="shared" si="209"/>
        <v>0</v>
      </c>
      <c r="CL195" s="3">
        <f t="shared" si="209"/>
        <v>0</v>
      </c>
      <c r="CM195" s="3">
        <f t="shared" si="209"/>
        <v>0</v>
      </c>
      <c r="CN195" s="3">
        <f t="shared" si="209"/>
        <v>0</v>
      </c>
      <c r="CO195" s="3">
        <f t="shared" si="209"/>
        <v>0</v>
      </c>
      <c r="CP195" s="3">
        <f t="shared" si="209"/>
        <v>0</v>
      </c>
      <c r="CQ195" s="3">
        <f t="shared" si="209"/>
        <v>0</v>
      </c>
      <c r="CR195" s="3">
        <f t="shared" si="209"/>
        <v>0</v>
      </c>
      <c r="CS195" s="3">
        <f t="shared" si="209"/>
        <v>0</v>
      </c>
      <c r="CT195" s="3">
        <f t="shared" si="209"/>
        <v>0</v>
      </c>
      <c r="CU195" s="3">
        <f t="shared" si="209"/>
        <v>0</v>
      </c>
      <c r="CV195" s="3">
        <f t="shared" si="209"/>
        <v>0</v>
      </c>
      <c r="CW195" s="3">
        <f t="shared" si="209"/>
        <v>0</v>
      </c>
      <c r="CX195" s="3">
        <f t="shared" si="209"/>
        <v>0</v>
      </c>
      <c r="CY195" s="3">
        <f t="shared" si="209"/>
        <v>0</v>
      </c>
      <c r="CZ195" s="3">
        <f t="shared" si="209"/>
        <v>0</v>
      </c>
      <c r="DA195" s="3">
        <f t="shared" si="209"/>
        <v>0</v>
      </c>
      <c r="DB195" s="3">
        <f t="shared" si="209"/>
        <v>0</v>
      </c>
      <c r="DC195" s="3">
        <f t="shared" si="209"/>
        <v>0</v>
      </c>
      <c r="DD195" s="3">
        <f t="shared" si="209"/>
        <v>0</v>
      </c>
      <c r="DE195" s="3">
        <f t="shared" si="209"/>
        <v>0</v>
      </c>
      <c r="DF195" s="3">
        <f t="shared" si="209"/>
        <v>0</v>
      </c>
      <c r="DG195" s="4">
        <f t="shared" ref="DG195:EL195" si="210">DG236</f>
        <v>71761.66</v>
      </c>
      <c r="DH195" s="4">
        <f t="shared" si="210"/>
        <v>63135.85</v>
      </c>
      <c r="DI195" s="4">
        <f t="shared" si="210"/>
        <v>2216.96</v>
      </c>
      <c r="DJ195" s="4">
        <f t="shared" si="210"/>
        <v>84.39</v>
      </c>
      <c r="DK195" s="4">
        <f t="shared" si="210"/>
        <v>6408.85</v>
      </c>
      <c r="DL195" s="4">
        <f t="shared" si="210"/>
        <v>0</v>
      </c>
      <c r="DM195" s="4">
        <f t="shared" si="210"/>
        <v>105.203261</v>
      </c>
      <c r="DN195" s="4">
        <f t="shared" si="210"/>
        <v>1.0335125000000001</v>
      </c>
      <c r="DO195" s="4">
        <f t="shared" si="210"/>
        <v>0</v>
      </c>
      <c r="DP195" s="4">
        <f t="shared" si="210"/>
        <v>6962.57</v>
      </c>
      <c r="DQ195" s="4">
        <f t="shared" si="210"/>
        <v>4338.8500000000004</v>
      </c>
      <c r="DR195" s="4">
        <f t="shared" si="210"/>
        <v>0</v>
      </c>
      <c r="DS195" s="4">
        <f t="shared" si="210"/>
        <v>0</v>
      </c>
      <c r="DT195" s="4">
        <f t="shared" si="210"/>
        <v>71761.66</v>
      </c>
      <c r="DU195" s="4">
        <f t="shared" si="210"/>
        <v>63135.85</v>
      </c>
      <c r="DV195" s="4">
        <f t="shared" si="210"/>
        <v>2216.96</v>
      </c>
      <c r="DW195" s="4">
        <f t="shared" si="210"/>
        <v>84.39</v>
      </c>
      <c r="DX195" s="4">
        <f t="shared" si="210"/>
        <v>6408.85</v>
      </c>
      <c r="DY195" s="4">
        <f t="shared" si="210"/>
        <v>0</v>
      </c>
      <c r="DZ195" s="4">
        <f t="shared" si="210"/>
        <v>105.203261</v>
      </c>
      <c r="EA195" s="4">
        <f t="shared" si="210"/>
        <v>1.0335125000000001</v>
      </c>
      <c r="EB195" s="4">
        <f t="shared" si="210"/>
        <v>0</v>
      </c>
      <c r="EC195" s="4">
        <f t="shared" si="210"/>
        <v>6962.57</v>
      </c>
      <c r="ED195" s="4">
        <f t="shared" si="210"/>
        <v>4338.8500000000004</v>
      </c>
      <c r="EE195" s="4">
        <f t="shared" si="210"/>
        <v>0</v>
      </c>
      <c r="EF195" s="4">
        <f t="shared" si="210"/>
        <v>0</v>
      </c>
      <c r="EG195" s="4">
        <f t="shared" si="210"/>
        <v>0</v>
      </c>
      <c r="EH195" s="4">
        <f t="shared" si="210"/>
        <v>0</v>
      </c>
      <c r="EI195" s="4">
        <f t="shared" si="210"/>
        <v>0</v>
      </c>
      <c r="EJ195" s="4">
        <f t="shared" si="210"/>
        <v>83063.08</v>
      </c>
      <c r="EK195" s="4">
        <f t="shared" si="210"/>
        <v>83063.08</v>
      </c>
      <c r="EL195" s="4">
        <f t="shared" si="210"/>
        <v>0</v>
      </c>
      <c r="EM195" s="4">
        <f t="shared" ref="EM195:FR195" si="211">EM236</f>
        <v>0</v>
      </c>
      <c r="EN195" s="4">
        <f t="shared" si="211"/>
        <v>63135.85</v>
      </c>
      <c r="EO195" s="4">
        <f t="shared" si="211"/>
        <v>63135.85</v>
      </c>
      <c r="EP195" s="4">
        <f t="shared" si="211"/>
        <v>0</v>
      </c>
      <c r="EQ195" s="4">
        <f t="shared" si="211"/>
        <v>63135.85</v>
      </c>
      <c r="ER195" s="4">
        <f t="shared" si="211"/>
        <v>0</v>
      </c>
      <c r="ES195" s="4">
        <f t="shared" si="211"/>
        <v>0</v>
      </c>
      <c r="ET195" s="4">
        <f t="shared" si="211"/>
        <v>0</v>
      </c>
      <c r="EU195" s="4">
        <f t="shared" si="211"/>
        <v>0</v>
      </c>
      <c r="EV195" s="4">
        <f t="shared" si="211"/>
        <v>0</v>
      </c>
      <c r="EW195" s="4">
        <f t="shared" si="211"/>
        <v>0</v>
      </c>
      <c r="EX195" s="4">
        <f t="shared" si="211"/>
        <v>0</v>
      </c>
      <c r="EY195" s="4">
        <f t="shared" si="211"/>
        <v>0</v>
      </c>
      <c r="EZ195" s="4">
        <f t="shared" si="211"/>
        <v>0</v>
      </c>
      <c r="FA195" s="4">
        <f t="shared" si="211"/>
        <v>0</v>
      </c>
      <c r="FB195" s="4">
        <f t="shared" si="211"/>
        <v>0</v>
      </c>
      <c r="FC195" s="4">
        <f t="shared" si="211"/>
        <v>0</v>
      </c>
      <c r="FD195" s="4">
        <f t="shared" si="211"/>
        <v>0</v>
      </c>
      <c r="FE195" s="4">
        <f t="shared" si="211"/>
        <v>0</v>
      </c>
      <c r="FF195" s="4">
        <f t="shared" si="211"/>
        <v>0</v>
      </c>
      <c r="FG195" s="4">
        <f t="shared" si="211"/>
        <v>0</v>
      </c>
      <c r="FH195" s="4">
        <f t="shared" si="211"/>
        <v>0</v>
      </c>
      <c r="FI195" s="4">
        <f t="shared" si="211"/>
        <v>0</v>
      </c>
      <c r="FJ195" s="4">
        <f t="shared" si="211"/>
        <v>0</v>
      </c>
      <c r="FK195" s="4">
        <f t="shared" si="211"/>
        <v>0</v>
      </c>
      <c r="FL195" s="4">
        <f t="shared" si="211"/>
        <v>0</v>
      </c>
      <c r="FM195" s="4">
        <f t="shared" si="211"/>
        <v>0</v>
      </c>
      <c r="FN195" s="4">
        <f t="shared" si="211"/>
        <v>0</v>
      </c>
      <c r="FO195" s="4">
        <f t="shared" si="211"/>
        <v>0</v>
      </c>
      <c r="FP195" s="4">
        <f t="shared" si="211"/>
        <v>0</v>
      </c>
      <c r="FQ195" s="4">
        <f t="shared" si="211"/>
        <v>0</v>
      </c>
      <c r="FR195" s="4">
        <f t="shared" si="211"/>
        <v>0</v>
      </c>
      <c r="FS195" s="4">
        <f t="shared" ref="FS195:GX195" si="212">FS236</f>
        <v>83063.08</v>
      </c>
      <c r="FT195" s="4">
        <f t="shared" si="212"/>
        <v>83063.08</v>
      </c>
      <c r="FU195" s="4">
        <f t="shared" si="212"/>
        <v>0</v>
      </c>
      <c r="FV195" s="4">
        <f t="shared" si="212"/>
        <v>0</v>
      </c>
      <c r="FW195" s="4">
        <f t="shared" si="212"/>
        <v>63135.85</v>
      </c>
      <c r="FX195" s="4">
        <f t="shared" si="212"/>
        <v>63135.85</v>
      </c>
      <c r="FY195" s="4">
        <f t="shared" si="212"/>
        <v>0</v>
      </c>
      <c r="FZ195" s="4">
        <f t="shared" si="212"/>
        <v>63135.85</v>
      </c>
      <c r="GA195" s="4">
        <f t="shared" si="212"/>
        <v>0</v>
      </c>
      <c r="GB195" s="4">
        <f t="shared" si="212"/>
        <v>0</v>
      </c>
      <c r="GC195" s="4">
        <f t="shared" si="212"/>
        <v>0</v>
      </c>
      <c r="GD195" s="4">
        <f t="shared" si="212"/>
        <v>0</v>
      </c>
      <c r="GE195" s="4">
        <f t="shared" si="212"/>
        <v>0</v>
      </c>
      <c r="GF195" s="4">
        <f t="shared" si="212"/>
        <v>0</v>
      </c>
      <c r="GG195" s="4">
        <f t="shared" si="212"/>
        <v>0</v>
      </c>
      <c r="GH195" s="4">
        <f t="shared" si="212"/>
        <v>0</v>
      </c>
      <c r="GI195" s="4">
        <f t="shared" si="212"/>
        <v>0</v>
      </c>
      <c r="GJ195" s="4">
        <f t="shared" si="212"/>
        <v>0</v>
      </c>
      <c r="GK195" s="4">
        <f t="shared" si="212"/>
        <v>0</v>
      </c>
      <c r="GL195" s="4">
        <f t="shared" si="212"/>
        <v>0</v>
      </c>
      <c r="GM195" s="4">
        <f t="shared" si="212"/>
        <v>0</v>
      </c>
      <c r="GN195" s="4">
        <f t="shared" si="212"/>
        <v>0</v>
      </c>
      <c r="GO195" s="4">
        <f t="shared" si="212"/>
        <v>0</v>
      </c>
      <c r="GP195" s="4">
        <f t="shared" si="212"/>
        <v>0</v>
      </c>
      <c r="GQ195" s="4">
        <f t="shared" si="212"/>
        <v>0</v>
      </c>
      <c r="GR195" s="4">
        <f t="shared" si="212"/>
        <v>0</v>
      </c>
      <c r="GS195" s="4">
        <f t="shared" si="212"/>
        <v>0</v>
      </c>
      <c r="GT195" s="4">
        <f t="shared" si="212"/>
        <v>0</v>
      </c>
      <c r="GU195" s="4">
        <f t="shared" si="212"/>
        <v>0</v>
      </c>
      <c r="GV195" s="4">
        <f t="shared" si="212"/>
        <v>0</v>
      </c>
      <c r="GW195" s="4">
        <f t="shared" si="212"/>
        <v>0</v>
      </c>
      <c r="GX195" s="4">
        <f t="shared" si="212"/>
        <v>0</v>
      </c>
    </row>
    <row r="197" spans="1:255" x14ac:dyDescent="0.2">
      <c r="A197" s="2">
        <v>17</v>
      </c>
      <c r="B197" s="2">
        <v>1</v>
      </c>
      <c r="C197" s="2">
        <f>ROW(SmtRes!A368)</f>
        <v>368</v>
      </c>
      <c r="D197" s="2">
        <f>ROW(EtalonRes!A357)</f>
        <v>357</v>
      </c>
      <c r="E197" s="2" t="s">
        <v>355</v>
      </c>
      <c r="F197" s="2" t="s">
        <v>356</v>
      </c>
      <c r="G197" s="2" t="s">
        <v>357</v>
      </c>
      <c r="H197" s="2" t="s">
        <v>164</v>
      </c>
      <c r="I197" s="2">
        <f>ROUND(32.9/100,9)</f>
        <v>0.32900000000000001</v>
      </c>
      <c r="J197" s="2">
        <v>0</v>
      </c>
      <c r="K197" s="2"/>
      <c r="L197" s="2"/>
      <c r="M197" s="2"/>
      <c r="N197" s="2"/>
      <c r="O197" s="2">
        <f t="shared" ref="O197:O234" si="213">ROUND(CP197,2)</f>
        <v>108.14</v>
      </c>
      <c r="P197" s="2">
        <f t="shared" ref="P197:P234" si="214">ROUND(CQ197*I197,2)</f>
        <v>11.05</v>
      </c>
      <c r="Q197" s="2">
        <f t="shared" ref="Q197:Q234" si="215">ROUND(CR197*I197,2)</f>
        <v>2.33</v>
      </c>
      <c r="R197" s="2">
        <f t="shared" ref="R197:R234" si="216">ROUND(CS197*I197,2)</f>
        <v>0.44</v>
      </c>
      <c r="S197" s="2">
        <f t="shared" ref="S197:S234" si="217">ROUND(CT197*I197,2)</f>
        <v>94.76</v>
      </c>
      <c r="T197" s="2">
        <f t="shared" ref="T197:T234" si="218">ROUND(CU197*I197,2)</f>
        <v>0</v>
      </c>
      <c r="U197" s="2">
        <f t="shared" ref="U197:U234" si="219">CV197*I197</f>
        <v>11.403139999999999</v>
      </c>
      <c r="V197" s="2">
        <f t="shared" ref="V197:V234" si="220">CW197*I197</f>
        <v>3.2900000000000006E-2</v>
      </c>
      <c r="W197" s="2">
        <f t="shared" ref="W197:W234" si="221">ROUND(CX197*I197,2)</f>
        <v>0</v>
      </c>
      <c r="X197" s="2">
        <f t="shared" ref="X197:X234" si="222">ROUND(CY197,2)</f>
        <v>70.45</v>
      </c>
      <c r="Y197" s="2">
        <f t="shared" ref="Y197:Y234" si="223">ROUND(CZ197,2)</f>
        <v>47.6</v>
      </c>
      <c r="Z197" s="2"/>
      <c r="AA197" s="2">
        <v>16666348</v>
      </c>
      <c r="AB197" s="2">
        <f t="shared" ref="AB197:AB234" si="224">ROUND((AC197+AD197+AF197),6)</f>
        <v>328.71</v>
      </c>
      <c r="AC197" s="2">
        <f t="shared" ref="AC197:AC234" si="225">ROUND((ES197),6)</f>
        <v>33.6</v>
      </c>
      <c r="AD197" s="2">
        <f t="shared" ref="AD197:AD206" si="226">ROUND((((ET197)-(EU197))+AE197),6)</f>
        <v>7.09</v>
      </c>
      <c r="AE197" s="2">
        <f t="shared" ref="AE197:AE206" si="227">ROUND((EU197),6)</f>
        <v>1.35</v>
      </c>
      <c r="AF197" s="2">
        <f t="shared" ref="AF197:AF206" si="228">ROUND((EV197),6)</f>
        <v>288.02</v>
      </c>
      <c r="AG197" s="2">
        <f t="shared" ref="AG197:AG234" si="229">ROUND((AP197),6)</f>
        <v>0</v>
      </c>
      <c r="AH197" s="2">
        <f t="shared" ref="AH197:AH206" si="230">(EW197)</f>
        <v>34.659999999999997</v>
      </c>
      <c r="AI197" s="2">
        <f t="shared" ref="AI197:AI206" si="231">(EX197)</f>
        <v>0.1</v>
      </c>
      <c r="AJ197" s="2">
        <f t="shared" ref="AJ197:AJ234" si="232">ROUND((AS197),6)</f>
        <v>0</v>
      </c>
      <c r="AK197" s="2">
        <v>328.71</v>
      </c>
      <c r="AL197" s="2">
        <v>33.6</v>
      </c>
      <c r="AM197" s="2">
        <v>7.09</v>
      </c>
      <c r="AN197" s="2">
        <v>1.35</v>
      </c>
      <c r="AO197" s="2">
        <v>288.02</v>
      </c>
      <c r="AP197" s="2">
        <v>0</v>
      </c>
      <c r="AQ197" s="2">
        <v>34.659999999999997</v>
      </c>
      <c r="AR197" s="2">
        <v>0.1</v>
      </c>
      <c r="AS197" s="2">
        <v>0</v>
      </c>
      <c r="AT197" s="2">
        <v>74</v>
      </c>
      <c r="AU197" s="2">
        <v>50</v>
      </c>
      <c r="AV197" s="2">
        <v>1</v>
      </c>
      <c r="AW197" s="2">
        <v>1</v>
      </c>
      <c r="AX197" s="2"/>
      <c r="AY197" s="2"/>
      <c r="AZ197" s="2">
        <v>1</v>
      </c>
      <c r="BA197" s="2">
        <v>1</v>
      </c>
      <c r="BB197" s="2">
        <v>1</v>
      </c>
      <c r="BC197" s="2">
        <v>1</v>
      </c>
      <c r="BD197" s="2" t="s">
        <v>6</v>
      </c>
      <c r="BE197" s="2" t="s">
        <v>6</v>
      </c>
      <c r="BF197" s="2" t="s">
        <v>6</v>
      </c>
      <c r="BG197" s="2" t="s">
        <v>6</v>
      </c>
      <c r="BH197" s="2">
        <v>0</v>
      </c>
      <c r="BI197" s="2">
        <v>1</v>
      </c>
      <c r="BJ197" s="2" t="s">
        <v>358</v>
      </c>
      <c r="BK197" s="2"/>
      <c r="BL197" s="2"/>
      <c r="BM197" s="2">
        <v>65001</v>
      </c>
      <c r="BN197" s="2">
        <v>0</v>
      </c>
      <c r="BO197" s="2" t="s">
        <v>6</v>
      </c>
      <c r="BP197" s="2">
        <v>0</v>
      </c>
      <c r="BQ197" s="2">
        <v>6</v>
      </c>
      <c r="BR197" s="2">
        <v>0</v>
      </c>
      <c r="BS197" s="2">
        <v>1</v>
      </c>
      <c r="BT197" s="2">
        <v>1</v>
      </c>
      <c r="BU197" s="2">
        <v>1</v>
      </c>
      <c r="BV197" s="2">
        <v>1</v>
      </c>
      <c r="BW197" s="2">
        <v>1</v>
      </c>
      <c r="BX197" s="2">
        <v>1</v>
      </c>
      <c r="BY197" s="2" t="s">
        <v>6</v>
      </c>
      <c r="BZ197" s="2">
        <v>74</v>
      </c>
      <c r="CA197" s="2">
        <v>50</v>
      </c>
      <c r="CB197" s="2"/>
      <c r="CC197" s="2"/>
      <c r="CD197" s="2"/>
      <c r="CE197" s="2"/>
      <c r="CF197" s="2">
        <v>0</v>
      </c>
      <c r="CG197" s="2">
        <v>0</v>
      </c>
      <c r="CH197" s="2"/>
      <c r="CI197" s="2"/>
      <c r="CJ197" s="2"/>
      <c r="CK197" s="2"/>
      <c r="CL197" s="2"/>
      <c r="CM197" s="2">
        <v>0</v>
      </c>
      <c r="CN197" s="2" t="s">
        <v>6</v>
      </c>
      <c r="CO197" s="2">
        <v>0</v>
      </c>
      <c r="CP197" s="2">
        <f t="shared" ref="CP197:CP234" si="233">(P197+Q197+S197)</f>
        <v>108.14</v>
      </c>
      <c r="CQ197" s="2">
        <f t="shared" ref="CQ197:CQ234" si="234">AC197*BC197</f>
        <v>33.6</v>
      </c>
      <c r="CR197" s="2">
        <f t="shared" ref="CR197:CR234" si="235">AD197*BB197</f>
        <v>7.09</v>
      </c>
      <c r="CS197" s="2">
        <f t="shared" ref="CS197:CS234" si="236">AE197*BS197</f>
        <v>1.35</v>
      </c>
      <c r="CT197" s="2">
        <f t="shared" ref="CT197:CT234" si="237">AF197*BA197</f>
        <v>288.02</v>
      </c>
      <c r="CU197" s="2">
        <f t="shared" ref="CU197:CU234" si="238">AG197</f>
        <v>0</v>
      </c>
      <c r="CV197" s="2">
        <f t="shared" ref="CV197:CV234" si="239">AH197</f>
        <v>34.659999999999997</v>
      </c>
      <c r="CW197" s="2">
        <f t="shared" ref="CW197:CW234" si="240">AI197</f>
        <v>0.1</v>
      </c>
      <c r="CX197" s="2">
        <f t="shared" ref="CX197:CX234" si="241">AJ197</f>
        <v>0</v>
      </c>
      <c r="CY197" s="2">
        <f t="shared" ref="CY197:CY234" si="242">(((S197+R197)*AT197)/100)</f>
        <v>70.448000000000008</v>
      </c>
      <c r="CZ197" s="2">
        <f t="shared" ref="CZ197:CZ234" si="243">(((S197+R197)*AU197)/100)</f>
        <v>47.6</v>
      </c>
      <c r="DA197" s="2"/>
      <c r="DB197" s="2"/>
      <c r="DC197" s="2" t="s">
        <v>6</v>
      </c>
      <c r="DD197" s="2" t="s">
        <v>6</v>
      </c>
      <c r="DE197" s="2" t="s">
        <v>6</v>
      </c>
      <c r="DF197" s="2" t="s">
        <v>6</v>
      </c>
      <c r="DG197" s="2" t="s">
        <v>6</v>
      </c>
      <c r="DH197" s="2" t="s">
        <v>6</v>
      </c>
      <c r="DI197" s="2" t="s">
        <v>6</v>
      </c>
      <c r="DJ197" s="2" t="s">
        <v>6</v>
      </c>
      <c r="DK197" s="2" t="s">
        <v>6</v>
      </c>
      <c r="DL197" s="2" t="s">
        <v>6</v>
      </c>
      <c r="DM197" s="2" t="s">
        <v>6</v>
      </c>
      <c r="DN197" s="2">
        <v>0</v>
      </c>
      <c r="DO197" s="2">
        <v>0</v>
      </c>
      <c r="DP197" s="2">
        <v>1</v>
      </c>
      <c r="DQ197" s="2">
        <v>1</v>
      </c>
      <c r="DR197" s="2"/>
      <c r="DS197" s="2"/>
      <c r="DT197" s="2"/>
      <c r="DU197" s="2">
        <v>1003</v>
      </c>
      <c r="DV197" s="2" t="s">
        <v>164</v>
      </c>
      <c r="DW197" s="2" t="s">
        <v>164</v>
      </c>
      <c r="DX197" s="2">
        <v>100</v>
      </c>
      <c r="DY197" s="2"/>
      <c r="DZ197" s="2"/>
      <c r="EA197" s="2"/>
      <c r="EB197" s="2"/>
      <c r="EC197" s="2"/>
      <c r="ED197" s="2"/>
      <c r="EE197" s="2">
        <v>16510574</v>
      </c>
      <c r="EF197" s="2">
        <v>6</v>
      </c>
      <c r="EG197" s="2" t="s">
        <v>39</v>
      </c>
      <c r="EH197" s="2">
        <v>0</v>
      </c>
      <c r="EI197" s="2" t="s">
        <v>6</v>
      </c>
      <c r="EJ197" s="2">
        <v>1</v>
      </c>
      <c r="EK197" s="2">
        <v>65001</v>
      </c>
      <c r="EL197" s="2" t="s">
        <v>195</v>
      </c>
      <c r="EM197" s="2" t="s">
        <v>181</v>
      </c>
      <c r="EN197" s="2"/>
      <c r="EO197" s="2" t="s">
        <v>6</v>
      </c>
      <c r="EP197" s="2"/>
      <c r="EQ197" s="2">
        <v>0</v>
      </c>
      <c r="ER197" s="2">
        <v>328.71</v>
      </c>
      <c r="ES197" s="2">
        <v>33.6</v>
      </c>
      <c r="ET197" s="2">
        <v>7.09</v>
      </c>
      <c r="EU197" s="2">
        <v>1.35</v>
      </c>
      <c r="EV197" s="2">
        <v>288.02</v>
      </c>
      <c r="EW197" s="2">
        <v>34.659999999999997</v>
      </c>
      <c r="EX197" s="2">
        <v>0.1</v>
      </c>
      <c r="EY197" s="2">
        <v>0</v>
      </c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>
        <v>0</v>
      </c>
      <c r="FR197" s="2">
        <f t="shared" ref="FR197:FR234" si="244">ROUND(IF(AND(BH197=3,BI197=3),P197,0),2)</f>
        <v>0</v>
      </c>
      <c r="FS197" s="2">
        <v>0</v>
      </c>
      <c r="FT197" s="2"/>
      <c r="FU197" s="2"/>
      <c r="FV197" s="2"/>
      <c r="FW197" s="2"/>
      <c r="FX197" s="2">
        <v>74</v>
      </c>
      <c r="FY197" s="2">
        <v>50</v>
      </c>
      <c r="FZ197" s="2"/>
      <c r="GA197" s="2" t="s">
        <v>6</v>
      </c>
      <c r="GB197" s="2"/>
      <c r="GC197" s="2"/>
      <c r="GD197" s="2">
        <v>0</v>
      </c>
      <c r="GE197" s="2"/>
      <c r="GF197" s="2">
        <v>-319600296</v>
      </c>
      <c r="GG197" s="2">
        <v>2</v>
      </c>
      <c r="GH197" s="2">
        <v>1</v>
      </c>
      <c r="GI197" s="2">
        <v>-2</v>
      </c>
      <c r="GJ197" s="2">
        <v>0</v>
      </c>
      <c r="GK197" s="2">
        <f>ROUND(R197*(R12)/100,2)</f>
        <v>0</v>
      </c>
      <c r="GL197" s="2">
        <f t="shared" ref="GL197:GL234" si="245">ROUND(IF(AND(BH197=3,BI197=3,FS197&lt;&gt;0),P197,0),2)</f>
        <v>0</v>
      </c>
      <c r="GM197" s="2">
        <f t="shared" ref="GM197:GM234" si="246">ROUND(O197+X197+Y197+GK197,2)+GX197</f>
        <v>226.19</v>
      </c>
      <c r="GN197" s="2">
        <f t="shared" ref="GN197:GN234" si="247">IF(OR(BI197=0,BI197=1),ROUND(O197+X197+Y197+GK197,2),0)</f>
        <v>226.19</v>
      </c>
      <c r="GO197" s="2">
        <f t="shared" ref="GO197:GO234" si="248">IF(BI197=2,ROUND(O197+X197+Y197+GK197,2),0)</f>
        <v>0</v>
      </c>
      <c r="GP197" s="2">
        <f t="shared" ref="GP197:GP234" si="249">IF(BI197=4,ROUND(O197+X197+Y197+GK197,2)+GX197,0)</f>
        <v>0</v>
      </c>
      <c r="GQ197" s="2"/>
      <c r="GR197" s="2">
        <v>0</v>
      </c>
      <c r="GS197" s="2">
        <v>3</v>
      </c>
      <c r="GT197" s="2">
        <v>0</v>
      </c>
      <c r="GU197" s="2" t="s">
        <v>6</v>
      </c>
      <c r="GV197" s="2">
        <f t="shared" ref="GV197:GV234" si="250">ROUND(GT197,6)</f>
        <v>0</v>
      </c>
      <c r="GW197" s="2">
        <v>1</v>
      </c>
      <c r="GX197" s="2">
        <f t="shared" ref="GX197:GX234" si="251">ROUND(GV197*GW197*I197,2)</f>
        <v>0</v>
      </c>
      <c r="GY197" s="2"/>
      <c r="GZ197" s="2"/>
      <c r="HA197" s="2">
        <v>0</v>
      </c>
      <c r="HB197" s="2">
        <v>0</v>
      </c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>
        <v>0</v>
      </c>
      <c r="IL197" s="2"/>
      <c r="IM197" s="2"/>
      <c r="IN197" s="2"/>
      <c r="IO197" s="2"/>
      <c r="IP197" s="2"/>
      <c r="IQ197" s="2"/>
      <c r="IR197" s="2"/>
      <c r="IS197" s="2"/>
      <c r="IT197" s="2"/>
      <c r="IU197" s="2"/>
    </row>
    <row r="198" spans="1:255" x14ac:dyDescent="0.2">
      <c r="A198">
        <v>17</v>
      </c>
      <c r="B198">
        <v>1</v>
      </c>
      <c r="C198">
        <f>ROW(SmtRes!A374)</f>
        <v>374</v>
      </c>
      <c r="D198">
        <f>ROW(EtalonRes!A364)</f>
        <v>364</v>
      </c>
      <c r="E198" t="s">
        <v>355</v>
      </c>
      <c r="F198" t="s">
        <v>356</v>
      </c>
      <c r="G198" t="s">
        <v>357</v>
      </c>
      <c r="H198" t="s">
        <v>164</v>
      </c>
      <c r="I198">
        <f>ROUND(32.9/100,9)</f>
        <v>0.32900000000000001</v>
      </c>
      <c r="J198">
        <v>0</v>
      </c>
      <c r="O198">
        <f t="shared" si="213"/>
        <v>720.25</v>
      </c>
      <c r="P198">
        <f t="shared" si="214"/>
        <v>73.62</v>
      </c>
      <c r="Q198">
        <f t="shared" si="215"/>
        <v>15.54</v>
      </c>
      <c r="R198">
        <f t="shared" si="216"/>
        <v>2.96</v>
      </c>
      <c r="S198">
        <f t="shared" si="217"/>
        <v>631.09</v>
      </c>
      <c r="T198">
        <f t="shared" si="218"/>
        <v>0</v>
      </c>
      <c r="U198">
        <f t="shared" si="219"/>
        <v>11.403139999999999</v>
      </c>
      <c r="V198">
        <f t="shared" si="220"/>
        <v>3.2900000000000006E-2</v>
      </c>
      <c r="W198">
        <f t="shared" si="221"/>
        <v>0</v>
      </c>
      <c r="X198">
        <f t="shared" si="222"/>
        <v>469.2</v>
      </c>
      <c r="Y198">
        <f t="shared" si="223"/>
        <v>317.02999999999997</v>
      </c>
      <c r="AA198">
        <v>16666349</v>
      </c>
      <c r="AB198">
        <f t="shared" si="224"/>
        <v>328.71</v>
      </c>
      <c r="AC198">
        <f t="shared" si="225"/>
        <v>33.6</v>
      </c>
      <c r="AD198">
        <f t="shared" si="226"/>
        <v>7.09</v>
      </c>
      <c r="AE198">
        <f t="shared" si="227"/>
        <v>1.35</v>
      </c>
      <c r="AF198">
        <f t="shared" si="228"/>
        <v>288.02</v>
      </c>
      <c r="AG198">
        <f t="shared" si="229"/>
        <v>0</v>
      </c>
      <c r="AH198">
        <f t="shared" si="230"/>
        <v>34.659999999999997</v>
      </c>
      <c r="AI198">
        <f t="shared" si="231"/>
        <v>0.1</v>
      </c>
      <c r="AJ198">
        <f t="shared" si="232"/>
        <v>0</v>
      </c>
      <c r="AK198">
        <v>328.71</v>
      </c>
      <c r="AL198">
        <v>33.6</v>
      </c>
      <c r="AM198">
        <v>7.09</v>
      </c>
      <c r="AN198">
        <v>1.35</v>
      </c>
      <c r="AO198">
        <v>288.02</v>
      </c>
      <c r="AP198">
        <v>0</v>
      </c>
      <c r="AQ198">
        <v>34.659999999999997</v>
      </c>
      <c r="AR198">
        <v>0.1</v>
      </c>
      <c r="AS198">
        <v>0</v>
      </c>
      <c r="AT198">
        <v>74</v>
      </c>
      <c r="AU198">
        <v>50</v>
      </c>
      <c r="AV198">
        <v>1</v>
      </c>
      <c r="AW198">
        <v>1</v>
      </c>
      <c r="AZ198">
        <v>6.66</v>
      </c>
      <c r="BA198">
        <v>6.66</v>
      </c>
      <c r="BB198">
        <v>6.66</v>
      </c>
      <c r="BC198">
        <v>6.66</v>
      </c>
      <c r="BD198" t="s">
        <v>6</v>
      </c>
      <c r="BE198" t="s">
        <v>6</v>
      </c>
      <c r="BF198" t="s">
        <v>6</v>
      </c>
      <c r="BG198" t="s">
        <v>6</v>
      </c>
      <c r="BH198">
        <v>0</v>
      </c>
      <c r="BI198">
        <v>1</v>
      </c>
      <c r="BJ198" t="s">
        <v>358</v>
      </c>
      <c r="BM198">
        <v>65001</v>
      </c>
      <c r="BN198">
        <v>0</v>
      </c>
      <c r="BO198" t="s">
        <v>6</v>
      </c>
      <c r="BP198">
        <v>0</v>
      </c>
      <c r="BQ198">
        <v>6</v>
      </c>
      <c r="BR198">
        <v>0</v>
      </c>
      <c r="BS198">
        <v>6.66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74</v>
      </c>
      <c r="CA198">
        <v>50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233"/>
        <v>720.25</v>
      </c>
      <c r="CQ198">
        <f t="shared" si="234"/>
        <v>223.77600000000001</v>
      </c>
      <c r="CR198">
        <f t="shared" si="235"/>
        <v>47.2194</v>
      </c>
      <c r="CS198">
        <f t="shared" si="236"/>
        <v>8.9910000000000014</v>
      </c>
      <c r="CT198">
        <f t="shared" si="237"/>
        <v>1918.2131999999999</v>
      </c>
      <c r="CU198">
        <f t="shared" si="238"/>
        <v>0</v>
      </c>
      <c r="CV198">
        <f t="shared" si="239"/>
        <v>34.659999999999997</v>
      </c>
      <c r="CW198">
        <f t="shared" si="240"/>
        <v>0.1</v>
      </c>
      <c r="CX198">
        <f t="shared" si="241"/>
        <v>0</v>
      </c>
      <c r="CY198">
        <f t="shared" si="242"/>
        <v>469.19700000000006</v>
      </c>
      <c r="CZ198">
        <f t="shared" si="243"/>
        <v>317.02500000000003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1003</v>
      </c>
      <c r="DV198" t="s">
        <v>164</v>
      </c>
      <c r="DW198" t="s">
        <v>164</v>
      </c>
      <c r="DX198">
        <v>100</v>
      </c>
      <c r="EE198">
        <v>16510574</v>
      </c>
      <c r="EF198">
        <v>6</v>
      </c>
      <c r="EG198" t="s">
        <v>39</v>
      </c>
      <c r="EH198">
        <v>0</v>
      </c>
      <c r="EI198" t="s">
        <v>6</v>
      </c>
      <c r="EJ198">
        <v>1</v>
      </c>
      <c r="EK198">
        <v>65001</v>
      </c>
      <c r="EL198" t="s">
        <v>195</v>
      </c>
      <c r="EM198" t="s">
        <v>181</v>
      </c>
      <c r="EO198" t="s">
        <v>6</v>
      </c>
      <c r="EQ198">
        <v>0</v>
      </c>
      <c r="ER198">
        <v>328.71</v>
      </c>
      <c r="ES198">
        <v>33.6</v>
      </c>
      <c r="ET198">
        <v>7.09</v>
      </c>
      <c r="EU198">
        <v>1.35</v>
      </c>
      <c r="EV198">
        <v>288.02</v>
      </c>
      <c r="EW198">
        <v>34.659999999999997</v>
      </c>
      <c r="EX198">
        <v>0.1</v>
      </c>
      <c r="EY198">
        <v>0</v>
      </c>
      <c r="FQ198">
        <v>0</v>
      </c>
      <c r="FR198">
        <f t="shared" si="244"/>
        <v>0</v>
      </c>
      <c r="FS198">
        <v>0</v>
      </c>
      <c r="FX198">
        <v>74</v>
      </c>
      <c r="FY198">
        <v>50</v>
      </c>
      <c r="GA198" t="s">
        <v>6</v>
      </c>
      <c r="GD198">
        <v>0</v>
      </c>
      <c r="GF198">
        <v>-319600296</v>
      </c>
      <c r="GG198">
        <v>1</v>
      </c>
      <c r="GH198">
        <v>1</v>
      </c>
      <c r="GI198">
        <v>4</v>
      </c>
      <c r="GJ198">
        <v>0</v>
      </c>
      <c r="GK198">
        <f>ROUND(R198*(S12)/100,2)</f>
        <v>0</v>
      </c>
      <c r="GL198">
        <f t="shared" si="245"/>
        <v>0</v>
      </c>
      <c r="GM198">
        <f t="shared" si="246"/>
        <v>1506.48</v>
      </c>
      <c r="GN198">
        <f t="shared" si="247"/>
        <v>1506.48</v>
      </c>
      <c r="GO198">
        <f t="shared" si="248"/>
        <v>0</v>
      </c>
      <c r="GP198">
        <f t="shared" si="249"/>
        <v>0</v>
      </c>
      <c r="GR198">
        <v>0</v>
      </c>
      <c r="GS198">
        <v>3</v>
      </c>
      <c r="GT198">
        <v>0</v>
      </c>
      <c r="GU198" t="s">
        <v>6</v>
      </c>
      <c r="GV198">
        <f t="shared" si="250"/>
        <v>0</v>
      </c>
      <c r="GW198">
        <v>1</v>
      </c>
      <c r="GX198">
        <f t="shared" si="251"/>
        <v>0</v>
      </c>
      <c r="HA198">
        <v>0</v>
      </c>
      <c r="HB198">
        <v>0</v>
      </c>
      <c r="IK198">
        <v>0</v>
      </c>
    </row>
    <row r="199" spans="1:255" x14ac:dyDescent="0.2">
      <c r="A199" s="2">
        <v>17</v>
      </c>
      <c r="B199" s="2">
        <v>1</v>
      </c>
      <c r="C199" s="2">
        <f>ROW(SmtRes!A377)</f>
        <v>377</v>
      </c>
      <c r="D199" s="2">
        <f>ROW(EtalonRes!A367)</f>
        <v>367</v>
      </c>
      <c r="E199" s="2" t="s">
        <v>359</v>
      </c>
      <c r="F199" s="2" t="s">
        <v>360</v>
      </c>
      <c r="G199" s="2" t="s">
        <v>361</v>
      </c>
      <c r="H199" s="2" t="s">
        <v>178</v>
      </c>
      <c r="I199" s="2">
        <f>ROUND(7/100,9)</f>
        <v>7.0000000000000007E-2</v>
      </c>
      <c r="J199" s="2">
        <v>0</v>
      </c>
      <c r="K199" s="2"/>
      <c r="L199" s="2"/>
      <c r="M199" s="2"/>
      <c r="N199" s="2"/>
      <c r="O199" s="2">
        <f t="shared" si="213"/>
        <v>65.5</v>
      </c>
      <c r="P199" s="2">
        <f t="shared" si="214"/>
        <v>0</v>
      </c>
      <c r="Q199" s="2">
        <f t="shared" si="215"/>
        <v>4.9000000000000004</v>
      </c>
      <c r="R199" s="2">
        <f t="shared" si="216"/>
        <v>2.12</v>
      </c>
      <c r="S199" s="2">
        <f t="shared" si="217"/>
        <v>60.6</v>
      </c>
      <c r="T199" s="2">
        <f t="shared" si="218"/>
        <v>0</v>
      </c>
      <c r="U199" s="2">
        <f t="shared" si="219"/>
        <v>7.7000000000000011</v>
      </c>
      <c r="V199" s="2">
        <f t="shared" si="220"/>
        <v>0.15680000000000002</v>
      </c>
      <c r="W199" s="2">
        <f t="shared" si="221"/>
        <v>0</v>
      </c>
      <c r="X199" s="2">
        <f t="shared" si="222"/>
        <v>46.41</v>
      </c>
      <c r="Y199" s="2">
        <f t="shared" si="223"/>
        <v>31.36</v>
      </c>
      <c r="Z199" s="2"/>
      <c r="AA199" s="2">
        <v>16666348</v>
      </c>
      <c r="AB199" s="2">
        <f t="shared" si="224"/>
        <v>935.72</v>
      </c>
      <c r="AC199" s="2">
        <f t="shared" si="225"/>
        <v>0</v>
      </c>
      <c r="AD199" s="2">
        <f t="shared" si="226"/>
        <v>70.02</v>
      </c>
      <c r="AE199" s="2">
        <f t="shared" si="227"/>
        <v>30.24</v>
      </c>
      <c r="AF199" s="2">
        <f t="shared" si="228"/>
        <v>865.7</v>
      </c>
      <c r="AG199" s="2">
        <f t="shared" si="229"/>
        <v>0</v>
      </c>
      <c r="AH199" s="2">
        <f t="shared" si="230"/>
        <v>110</v>
      </c>
      <c r="AI199" s="2">
        <f t="shared" si="231"/>
        <v>2.2400000000000002</v>
      </c>
      <c r="AJ199" s="2">
        <f t="shared" si="232"/>
        <v>0</v>
      </c>
      <c r="AK199" s="2">
        <v>935.72</v>
      </c>
      <c r="AL199" s="2">
        <v>0</v>
      </c>
      <c r="AM199" s="2">
        <v>70.02</v>
      </c>
      <c r="AN199" s="2">
        <v>30.24</v>
      </c>
      <c r="AO199" s="2">
        <v>865.7</v>
      </c>
      <c r="AP199" s="2">
        <v>0</v>
      </c>
      <c r="AQ199" s="2">
        <v>110</v>
      </c>
      <c r="AR199" s="2">
        <v>2.2400000000000002</v>
      </c>
      <c r="AS199" s="2">
        <v>0</v>
      </c>
      <c r="AT199" s="2">
        <v>74</v>
      </c>
      <c r="AU199" s="2">
        <v>50</v>
      </c>
      <c r="AV199" s="2">
        <v>1</v>
      </c>
      <c r="AW199" s="2">
        <v>1</v>
      </c>
      <c r="AX199" s="2"/>
      <c r="AY199" s="2"/>
      <c r="AZ199" s="2">
        <v>1</v>
      </c>
      <c r="BA199" s="2">
        <v>1</v>
      </c>
      <c r="BB199" s="2">
        <v>1</v>
      </c>
      <c r="BC199" s="2">
        <v>1</v>
      </c>
      <c r="BD199" s="2" t="s">
        <v>6</v>
      </c>
      <c r="BE199" s="2" t="s">
        <v>6</v>
      </c>
      <c r="BF199" s="2" t="s">
        <v>6</v>
      </c>
      <c r="BG199" s="2" t="s">
        <v>6</v>
      </c>
      <c r="BH199" s="2">
        <v>0</v>
      </c>
      <c r="BI199" s="2">
        <v>1</v>
      </c>
      <c r="BJ199" s="2" t="s">
        <v>362</v>
      </c>
      <c r="BK199" s="2"/>
      <c r="BL199" s="2"/>
      <c r="BM199" s="2">
        <v>65003</v>
      </c>
      <c r="BN199" s="2">
        <v>0</v>
      </c>
      <c r="BO199" s="2" t="s">
        <v>6</v>
      </c>
      <c r="BP199" s="2">
        <v>0</v>
      </c>
      <c r="BQ199" s="2">
        <v>6</v>
      </c>
      <c r="BR199" s="2">
        <v>0</v>
      </c>
      <c r="BS199" s="2">
        <v>1</v>
      </c>
      <c r="BT199" s="2">
        <v>1</v>
      </c>
      <c r="BU199" s="2">
        <v>1</v>
      </c>
      <c r="BV199" s="2">
        <v>1</v>
      </c>
      <c r="BW199" s="2">
        <v>1</v>
      </c>
      <c r="BX199" s="2">
        <v>1</v>
      </c>
      <c r="BY199" s="2" t="s">
        <v>6</v>
      </c>
      <c r="BZ199" s="2">
        <v>74</v>
      </c>
      <c r="CA199" s="2">
        <v>50</v>
      </c>
      <c r="CB199" s="2"/>
      <c r="CC199" s="2"/>
      <c r="CD199" s="2"/>
      <c r="CE199" s="2"/>
      <c r="CF199" s="2">
        <v>0</v>
      </c>
      <c r="CG199" s="2">
        <v>0</v>
      </c>
      <c r="CH199" s="2"/>
      <c r="CI199" s="2"/>
      <c r="CJ199" s="2"/>
      <c r="CK199" s="2"/>
      <c r="CL199" s="2"/>
      <c r="CM199" s="2">
        <v>0</v>
      </c>
      <c r="CN199" s="2" t="s">
        <v>6</v>
      </c>
      <c r="CO199" s="2">
        <v>0</v>
      </c>
      <c r="CP199" s="2">
        <f t="shared" si="233"/>
        <v>65.5</v>
      </c>
      <c r="CQ199" s="2">
        <f t="shared" si="234"/>
        <v>0</v>
      </c>
      <c r="CR199" s="2">
        <f t="shared" si="235"/>
        <v>70.02</v>
      </c>
      <c r="CS199" s="2">
        <f t="shared" si="236"/>
        <v>30.24</v>
      </c>
      <c r="CT199" s="2">
        <f t="shared" si="237"/>
        <v>865.7</v>
      </c>
      <c r="CU199" s="2">
        <f t="shared" si="238"/>
        <v>0</v>
      </c>
      <c r="CV199" s="2">
        <f t="shared" si="239"/>
        <v>110</v>
      </c>
      <c r="CW199" s="2">
        <f t="shared" si="240"/>
        <v>2.2400000000000002</v>
      </c>
      <c r="CX199" s="2">
        <f t="shared" si="241"/>
        <v>0</v>
      </c>
      <c r="CY199" s="2">
        <f t="shared" si="242"/>
        <v>46.412799999999997</v>
      </c>
      <c r="CZ199" s="2">
        <f t="shared" si="243"/>
        <v>31.36</v>
      </c>
      <c r="DA199" s="2"/>
      <c r="DB199" s="2"/>
      <c r="DC199" s="2" t="s">
        <v>6</v>
      </c>
      <c r="DD199" s="2" t="s">
        <v>6</v>
      </c>
      <c r="DE199" s="2" t="s">
        <v>6</v>
      </c>
      <c r="DF199" s="2" t="s">
        <v>6</v>
      </c>
      <c r="DG199" s="2" t="s">
        <v>6</v>
      </c>
      <c r="DH199" s="2" t="s">
        <v>6</v>
      </c>
      <c r="DI199" s="2" t="s">
        <v>6</v>
      </c>
      <c r="DJ199" s="2" t="s">
        <v>6</v>
      </c>
      <c r="DK199" s="2" t="s">
        <v>6</v>
      </c>
      <c r="DL199" s="2" t="s">
        <v>6</v>
      </c>
      <c r="DM199" s="2" t="s">
        <v>6</v>
      </c>
      <c r="DN199" s="2">
        <v>0</v>
      </c>
      <c r="DO199" s="2">
        <v>0</v>
      </c>
      <c r="DP199" s="2">
        <v>1</v>
      </c>
      <c r="DQ199" s="2">
        <v>1</v>
      </c>
      <c r="DR199" s="2"/>
      <c r="DS199" s="2"/>
      <c r="DT199" s="2"/>
      <c r="DU199" s="2">
        <v>1013</v>
      </c>
      <c r="DV199" s="2" t="s">
        <v>178</v>
      </c>
      <c r="DW199" s="2" t="s">
        <v>178</v>
      </c>
      <c r="DX199" s="2">
        <v>1</v>
      </c>
      <c r="DY199" s="2"/>
      <c r="DZ199" s="2"/>
      <c r="EA199" s="2"/>
      <c r="EB199" s="2"/>
      <c r="EC199" s="2"/>
      <c r="ED199" s="2"/>
      <c r="EE199" s="2">
        <v>16510578</v>
      </c>
      <c r="EF199" s="2">
        <v>6</v>
      </c>
      <c r="EG199" s="2" t="s">
        <v>39</v>
      </c>
      <c r="EH199" s="2">
        <v>0</v>
      </c>
      <c r="EI199" s="2" t="s">
        <v>6</v>
      </c>
      <c r="EJ199" s="2">
        <v>1</v>
      </c>
      <c r="EK199" s="2">
        <v>65003</v>
      </c>
      <c r="EL199" s="2" t="s">
        <v>195</v>
      </c>
      <c r="EM199" s="2" t="s">
        <v>181</v>
      </c>
      <c r="EN199" s="2"/>
      <c r="EO199" s="2" t="s">
        <v>6</v>
      </c>
      <c r="EP199" s="2"/>
      <c r="EQ199" s="2">
        <v>0</v>
      </c>
      <c r="ER199" s="2">
        <v>935.72</v>
      </c>
      <c r="ES199" s="2">
        <v>0</v>
      </c>
      <c r="ET199" s="2">
        <v>70.02</v>
      </c>
      <c r="EU199" s="2">
        <v>30.24</v>
      </c>
      <c r="EV199" s="2">
        <v>865.7</v>
      </c>
      <c r="EW199" s="2">
        <v>110</v>
      </c>
      <c r="EX199" s="2">
        <v>2.2400000000000002</v>
      </c>
      <c r="EY199" s="2">
        <v>0</v>
      </c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>
        <v>0</v>
      </c>
      <c r="FR199" s="2">
        <f t="shared" si="244"/>
        <v>0</v>
      </c>
      <c r="FS199" s="2">
        <v>0</v>
      </c>
      <c r="FT199" s="2"/>
      <c r="FU199" s="2"/>
      <c r="FV199" s="2"/>
      <c r="FW199" s="2"/>
      <c r="FX199" s="2">
        <v>74</v>
      </c>
      <c r="FY199" s="2">
        <v>50</v>
      </c>
      <c r="FZ199" s="2"/>
      <c r="GA199" s="2" t="s">
        <v>6</v>
      </c>
      <c r="GB199" s="2"/>
      <c r="GC199" s="2"/>
      <c r="GD199" s="2">
        <v>0</v>
      </c>
      <c r="GE199" s="2"/>
      <c r="GF199" s="2">
        <v>-808117515</v>
      </c>
      <c r="GG199" s="2">
        <v>2</v>
      </c>
      <c r="GH199" s="2">
        <v>1</v>
      </c>
      <c r="GI199" s="2">
        <v>-2</v>
      </c>
      <c r="GJ199" s="2">
        <v>0</v>
      </c>
      <c r="GK199" s="2">
        <f>ROUND(R199*(R12)/100,2)</f>
        <v>0</v>
      </c>
      <c r="GL199" s="2">
        <f t="shared" si="245"/>
        <v>0</v>
      </c>
      <c r="GM199" s="2">
        <f t="shared" si="246"/>
        <v>143.27000000000001</v>
      </c>
      <c r="GN199" s="2">
        <f t="shared" si="247"/>
        <v>143.27000000000001</v>
      </c>
      <c r="GO199" s="2">
        <f t="shared" si="248"/>
        <v>0</v>
      </c>
      <c r="GP199" s="2">
        <f t="shared" si="249"/>
        <v>0</v>
      </c>
      <c r="GQ199" s="2"/>
      <c r="GR199" s="2">
        <v>0</v>
      </c>
      <c r="GS199" s="2">
        <v>3</v>
      </c>
      <c r="GT199" s="2">
        <v>0</v>
      </c>
      <c r="GU199" s="2" t="s">
        <v>6</v>
      </c>
      <c r="GV199" s="2">
        <f t="shared" si="250"/>
        <v>0</v>
      </c>
      <c r="GW199" s="2">
        <v>1</v>
      </c>
      <c r="GX199" s="2">
        <f t="shared" si="251"/>
        <v>0</v>
      </c>
      <c r="GY199" s="2"/>
      <c r="GZ199" s="2"/>
      <c r="HA199" s="2">
        <v>0</v>
      </c>
      <c r="HB199" s="2">
        <v>0</v>
      </c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>
        <v>0</v>
      </c>
      <c r="IL199" s="2"/>
      <c r="IM199" s="2"/>
      <c r="IN199" s="2"/>
      <c r="IO199" s="2"/>
      <c r="IP199" s="2"/>
      <c r="IQ199" s="2"/>
      <c r="IR199" s="2"/>
      <c r="IS199" s="2"/>
      <c r="IT199" s="2"/>
      <c r="IU199" s="2"/>
    </row>
    <row r="200" spans="1:255" x14ac:dyDescent="0.2">
      <c r="A200">
        <v>17</v>
      </c>
      <c r="B200">
        <v>1</v>
      </c>
      <c r="C200">
        <f>ROW(SmtRes!A380)</f>
        <v>380</v>
      </c>
      <c r="D200">
        <f>ROW(EtalonRes!A370)</f>
        <v>370</v>
      </c>
      <c r="E200" t="s">
        <v>359</v>
      </c>
      <c r="F200" t="s">
        <v>360</v>
      </c>
      <c r="G200" t="s">
        <v>361</v>
      </c>
      <c r="H200" t="s">
        <v>178</v>
      </c>
      <c r="I200">
        <f>ROUND(7/100,9)</f>
        <v>7.0000000000000007E-2</v>
      </c>
      <c r="J200">
        <v>0</v>
      </c>
      <c r="O200">
        <f t="shared" si="213"/>
        <v>436.23</v>
      </c>
      <c r="P200">
        <f t="shared" si="214"/>
        <v>0</v>
      </c>
      <c r="Q200">
        <f t="shared" si="215"/>
        <v>32.64</v>
      </c>
      <c r="R200">
        <f t="shared" si="216"/>
        <v>14.1</v>
      </c>
      <c r="S200">
        <f t="shared" si="217"/>
        <v>403.59</v>
      </c>
      <c r="T200">
        <f t="shared" si="218"/>
        <v>0</v>
      </c>
      <c r="U200">
        <f t="shared" si="219"/>
        <v>7.7000000000000011</v>
      </c>
      <c r="V200">
        <f t="shared" si="220"/>
        <v>0.15680000000000002</v>
      </c>
      <c r="W200">
        <f t="shared" si="221"/>
        <v>0</v>
      </c>
      <c r="X200">
        <f t="shared" si="222"/>
        <v>309.08999999999997</v>
      </c>
      <c r="Y200">
        <f t="shared" si="223"/>
        <v>208.85</v>
      </c>
      <c r="AA200">
        <v>16666349</v>
      </c>
      <c r="AB200">
        <f t="shared" si="224"/>
        <v>935.72</v>
      </c>
      <c r="AC200">
        <f t="shared" si="225"/>
        <v>0</v>
      </c>
      <c r="AD200">
        <f t="shared" si="226"/>
        <v>70.02</v>
      </c>
      <c r="AE200">
        <f t="shared" si="227"/>
        <v>30.24</v>
      </c>
      <c r="AF200">
        <f t="shared" si="228"/>
        <v>865.7</v>
      </c>
      <c r="AG200">
        <f t="shared" si="229"/>
        <v>0</v>
      </c>
      <c r="AH200">
        <f t="shared" si="230"/>
        <v>110</v>
      </c>
      <c r="AI200">
        <f t="shared" si="231"/>
        <v>2.2400000000000002</v>
      </c>
      <c r="AJ200">
        <f t="shared" si="232"/>
        <v>0</v>
      </c>
      <c r="AK200">
        <v>935.72</v>
      </c>
      <c r="AL200">
        <v>0</v>
      </c>
      <c r="AM200">
        <v>70.02</v>
      </c>
      <c r="AN200">
        <v>30.24</v>
      </c>
      <c r="AO200">
        <v>865.7</v>
      </c>
      <c r="AP200">
        <v>0</v>
      </c>
      <c r="AQ200">
        <v>110</v>
      </c>
      <c r="AR200">
        <v>2.2400000000000002</v>
      </c>
      <c r="AS200">
        <v>0</v>
      </c>
      <c r="AT200">
        <v>74</v>
      </c>
      <c r="AU200">
        <v>50</v>
      </c>
      <c r="AV200">
        <v>1</v>
      </c>
      <c r="AW200">
        <v>1</v>
      </c>
      <c r="AZ200">
        <v>6.66</v>
      </c>
      <c r="BA200">
        <v>6.66</v>
      </c>
      <c r="BB200">
        <v>6.66</v>
      </c>
      <c r="BC200">
        <v>6.66</v>
      </c>
      <c r="BD200" t="s">
        <v>6</v>
      </c>
      <c r="BE200" t="s">
        <v>6</v>
      </c>
      <c r="BF200" t="s">
        <v>6</v>
      </c>
      <c r="BG200" t="s">
        <v>6</v>
      </c>
      <c r="BH200">
        <v>0</v>
      </c>
      <c r="BI200">
        <v>1</v>
      </c>
      <c r="BJ200" t="s">
        <v>362</v>
      </c>
      <c r="BM200">
        <v>65003</v>
      </c>
      <c r="BN200">
        <v>0</v>
      </c>
      <c r="BO200" t="s">
        <v>6</v>
      </c>
      <c r="BP200">
        <v>0</v>
      </c>
      <c r="BQ200">
        <v>6</v>
      </c>
      <c r="BR200">
        <v>0</v>
      </c>
      <c r="BS200">
        <v>6.66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74</v>
      </c>
      <c r="CA200">
        <v>50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33"/>
        <v>436.22999999999996</v>
      </c>
      <c r="CQ200">
        <f t="shared" si="234"/>
        <v>0</v>
      </c>
      <c r="CR200">
        <f t="shared" si="235"/>
        <v>466.33319999999998</v>
      </c>
      <c r="CS200">
        <f t="shared" si="236"/>
        <v>201.39839999999998</v>
      </c>
      <c r="CT200">
        <f t="shared" si="237"/>
        <v>5765.5620000000008</v>
      </c>
      <c r="CU200">
        <f t="shared" si="238"/>
        <v>0</v>
      </c>
      <c r="CV200">
        <f t="shared" si="239"/>
        <v>110</v>
      </c>
      <c r="CW200">
        <f t="shared" si="240"/>
        <v>2.2400000000000002</v>
      </c>
      <c r="CX200">
        <f t="shared" si="241"/>
        <v>0</v>
      </c>
      <c r="CY200">
        <f t="shared" si="242"/>
        <v>309.09059999999999</v>
      </c>
      <c r="CZ200">
        <f t="shared" si="243"/>
        <v>208.845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1013</v>
      </c>
      <c r="DV200" t="s">
        <v>178</v>
      </c>
      <c r="DW200" t="s">
        <v>178</v>
      </c>
      <c r="DX200">
        <v>1</v>
      </c>
      <c r="EE200">
        <v>16510578</v>
      </c>
      <c r="EF200">
        <v>6</v>
      </c>
      <c r="EG200" t="s">
        <v>39</v>
      </c>
      <c r="EH200">
        <v>0</v>
      </c>
      <c r="EI200" t="s">
        <v>6</v>
      </c>
      <c r="EJ200">
        <v>1</v>
      </c>
      <c r="EK200">
        <v>65003</v>
      </c>
      <c r="EL200" t="s">
        <v>195</v>
      </c>
      <c r="EM200" t="s">
        <v>181</v>
      </c>
      <c r="EO200" t="s">
        <v>6</v>
      </c>
      <c r="EQ200">
        <v>0</v>
      </c>
      <c r="ER200">
        <v>935.72</v>
      </c>
      <c r="ES200">
        <v>0</v>
      </c>
      <c r="ET200">
        <v>70.02</v>
      </c>
      <c r="EU200">
        <v>30.24</v>
      </c>
      <c r="EV200">
        <v>865.7</v>
      </c>
      <c r="EW200">
        <v>110</v>
      </c>
      <c r="EX200">
        <v>2.2400000000000002</v>
      </c>
      <c r="EY200">
        <v>0</v>
      </c>
      <c r="FQ200">
        <v>0</v>
      </c>
      <c r="FR200">
        <f t="shared" si="244"/>
        <v>0</v>
      </c>
      <c r="FS200">
        <v>0</v>
      </c>
      <c r="FX200">
        <v>74</v>
      </c>
      <c r="FY200">
        <v>50</v>
      </c>
      <c r="GA200" t="s">
        <v>6</v>
      </c>
      <c r="GD200">
        <v>0</v>
      </c>
      <c r="GF200">
        <v>-808117515</v>
      </c>
      <c r="GG200">
        <v>1</v>
      </c>
      <c r="GH200">
        <v>1</v>
      </c>
      <c r="GI200">
        <v>4</v>
      </c>
      <c r="GJ200">
        <v>0</v>
      </c>
      <c r="GK200">
        <f>ROUND(R200*(S12)/100,2)</f>
        <v>0</v>
      </c>
      <c r="GL200">
        <f t="shared" si="245"/>
        <v>0</v>
      </c>
      <c r="GM200">
        <f t="shared" si="246"/>
        <v>954.17</v>
      </c>
      <c r="GN200">
        <f t="shared" si="247"/>
        <v>954.17</v>
      </c>
      <c r="GO200">
        <f t="shared" si="248"/>
        <v>0</v>
      </c>
      <c r="GP200">
        <f t="shared" si="249"/>
        <v>0</v>
      </c>
      <c r="GR200">
        <v>0</v>
      </c>
      <c r="GS200">
        <v>3</v>
      </c>
      <c r="GT200">
        <v>0</v>
      </c>
      <c r="GU200" t="s">
        <v>6</v>
      </c>
      <c r="GV200">
        <f t="shared" si="250"/>
        <v>0</v>
      </c>
      <c r="GW200">
        <v>1</v>
      </c>
      <c r="GX200">
        <f t="shared" si="251"/>
        <v>0</v>
      </c>
      <c r="HA200">
        <v>0</v>
      </c>
      <c r="HB200">
        <v>0</v>
      </c>
      <c r="IK200">
        <v>0</v>
      </c>
    </row>
    <row r="201" spans="1:255" x14ac:dyDescent="0.2">
      <c r="A201" s="2">
        <v>17</v>
      </c>
      <c r="B201" s="2">
        <v>1</v>
      </c>
      <c r="C201" s="2">
        <f>ROW(SmtRes!A391)</f>
        <v>391</v>
      </c>
      <c r="D201" s="2">
        <f>ROW(EtalonRes!A380)</f>
        <v>380</v>
      </c>
      <c r="E201" s="2" t="s">
        <v>363</v>
      </c>
      <c r="F201" s="2" t="s">
        <v>364</v>
      </c>
      <c r="G201" s="2" t="s">
        <v>365</v>
      </c>
      <c r="H201" s="2" t="s">
        <v>366</v>
      </c>
      <c r="I201" s="2">
        <v>3</v>
      </c>
      <c r="J201" s="2">
        <v>0</v>
      </c>
      <c r="K201" s="2"/>
      <c r="L201" s="2"/>
      <c r="M201" s="2"/>
      <c r="N201" s="2"/>
      <c r="O201" s="2">
        <f t="shared" si="213"/>
        <v>201.81</v>
      </c>
      <c r="P201" s="2">
        <f t="shared" si="214"/>
        <v>54.9</v>
      </c>
      <c r="Q201" s="2">
        <f t="shared" si="215"/>
        <v>14.19</v>
      </c>
      <c r="R201" s="2">
        <f t="shared" si="216"/>
        <v>0.36</v>
      </c>
      <c r="S201" s="2">
        <f t="shared" si="217"/>
        <v>132.72</v>
      </c>
      <c r="T201" s="2">
        <f t="shared" si="218"/>
        <v>0</v>
      </c>
      <c r="U201" s="2">
        <f t="shared" si="219"/>
        <v>13.379999999999999</v>
      </c>
      <c r="V201" s="2">
        <f t="shared" si="220"/>
        <v>0.03</v>
      </c>
      <c r="W201" s="2">
        <f t="shared" si="221"/>
        <v>0</v>
      </c>
      <c r="X201" s="2">
        <f t="shared" si="222"/>
        <v>153.04</v>
      </c>
      <c r="Y201" s="2">
        <f t="shared" si="223"/>
        <v>94.49</v>
      </c>
      <c r="Z201" s="2"/>
      <c r="AA201" s="2">
        <v>16666348</v>
      </c>
      <c r="AB201" s="2">
        <f t="shared" si="224"/>
        <v>67.27</v>
      </c>
      <c r="AC201" s="2">
        <f t="shared" si="225"/>
        <v>18.3</v>
      </c>
      <c r="AD201" s="2">
        <f t="shared" si="226"/>
        <v>4.7300000000000004</v>
      </c>
      <c r="AE201" s="2">
        <f t="shared" si="227"/>
        <v>0.12</v>
      </c>
      <c r="AF201" s="2">
        <f t="shared" si="228"/>
        <v>44.24</v>
      </c>
      <c r="AG201" s="2">
        <f t="shared" si="229"/>
        <v>0</v>
      </c>
      <c r="AH201" s="2">
        <f t="shared" si="230"/>
        <v>4.46</v>
      </c>
      <c r="AI201" s="2">
        <f t="shared" si="231"/>
        <v>0.01</v>
      </c>
      <c r="AJ201" s="2">
        <f t="shared" si="232"/>
        <v>0</v>
      </c>
      <c r="AK201" s="2">
        <v>67.27</v>
      </c>
      <c r="AL201" s="2">
        <v>18.3</v>
      </c>
      <c r="AM201" s="2">
        <v>4.7300000000000004</v>
      </c>
      <c r="AN201" s="2">
        <v>0.12</v>
      </c>
      <c r="AO201" s="2">
        <v>44.24</v>
      </c>
      <c r="AP201" s="2">
        <v>0</v>
      </c>
      <c r="AQ201" s="2">
        <v>4.46</v>
      </c>
      <c r="AR201" s="2">
        <v>0.01</v>
      </c>
      <c r="AS201" s="2">
        <v>0</v>
      </c>
      <c r="AT201" s="2">
        <v>115</v>
      </c>
      <c r="AU201" s="2">
        <v>71</v>
      </c>
      <c r="AV201" s="2">
        <v>1</v>
      </c>
      <c r="AW201" s="2">
        <v>1</v>
      </c>
      <c r="AX201" s="2"/>
      <c r="AY201" s="2"/>
      <c r="AZ201" s="2">
        <v>1</v>
      </c>
      <c r="BA201" s="2">
        <v>1</v>
      </c>
      <c r="BB201" s="2">
        <v>1</v>
      </c>
      <c r="BC201" s="2">
        <v>1</v>
      </c>
      <c r="BD201" s="2" t="s">
        <v>6</v>
      </c>
      <c r="BE201" s="2" t="s">
        <v>6</v>
      </c>
      <c r="BF201" s="2" t="s">
        <v>6</v>
      </c>
      <c r="BG201" s="2" t="s">
        <v>6</v>
      </c>
      <c r="BH201" s="2">
        <v>0</v>
      </c>
      <c r="BI201" s="2">
        <v>1</v>
      </c>
      <c r="BJ201" s="2" t="s">
        <v>367</v>
      </c>
      <c r="BK201" s="2"/>
      <c r="BL201" s="2"/>
      <c r="BM201" s="2">
        <v>16001</v>
      </c>
      <c r="BN201" s="2">
        <v>0</v>
      </c>
      <c r="BO201" s="2" t="s">
        <v>6</v>
      </c>
      <c r="BP201" s="2">
        <v>0</v>
      </c>
      <c r="BQ201" s="2">
        <v>2</v>
      </c>
      <c r="BR201" s="2">
        <v>0</v>
      </c>
      <c r="BS201" s="2">
        <v>1</v>
      </c>
      <c r="BT201" s="2">
        <v>1</v>
      </c>
      <c r="BU201" s="2">
        <v>1</v>
      </c>
      <c r="BV201" s="2">
        <v>1</v>
      </c>
      <c r="BW201" s="2">
        <v>1</v>
      </c>
      <c r="BX201" s="2">
        <v>1</v>
      </c>
      <c r="BY201" s="2" t="s">
        <v>6</v>
      </c>
      <c r="BZ201" s="2">
        <v>128</v>
      </c>
      <c r="CA201" s="2">
        <v>83</v>
      </c>
      <c r="CB201" s="2"/>
      <c r="CC201" s="2"/>
      <c r="CD201" s="2"/>
      <c r="CE201" s="2"/>
      <c r="CF201" s="2">
        <v>0</v>
      </c>
      <c r="CG201" s="2">
        <v>0</v>
      </c>
      <c r="CH201" s="2"/>
      <c r="CI201" s="2"/>
      <c r="CJ201" s="2"/>
      <c r="CK201" s="2"/>
      <c r="CL201" s="2"/>
      <c r="CM201" s="2">
        <v>0</v>
      </c>
      <c r="CN201" s="2" t="s">
        <v>6</v>
      </c>
      <c r="CO201" s="2">
        <v>0</v>
      </c>
      <c r="CP201" s="2">
        <f t="shared" si="233"/>
        <v>201.81</v>
      </c>
      <c r="CQ201" s="2">
        <f t="shared" si="234"/>
        <v>18.3</v>
      </c>
      <c r="CR201" s="2">
        <f t="shared" si="235"/>
        <v>4.7300000000000004</v>
      </c>
      <c r="CS201" s="2">
        <f t="shared" si="236"/>
        <v>0.12</v>
      </c>
      <c r="CT201" s="2">
        <f t="shared" si="237"/>
        <v>44.24</v>
      </c>
      <c r="CU201" s="2">
        <f t="shared" si="238"/>
        <v>0</v>
      </c>
      <c r="CV201" s="2">
        <f t="shared" si="239"/>
        <v>4.46</v>
      </c>
      <c r="CW201" s="2">
        <f t="shared" si="240"/>
        <v>0.01</v>
      </c>
      <c r="CX201" s="2">
        <f t="shared" si="241"/>
        <v>0</v>
      </c>
      <c r="CY201" s="2">
        <f t="shared" si="242"/>
        <v>153.042</v>
      </c>
      <c r="CZ201" s="2">
        <f t="shared" si="243"/>
        <v>94.486800000000002</v>
      </c>
      <c r="DA201" s="2"/>
      <c r="DB201" s="2"/>
      <c r="DC201" s="2" t="s">
        <v>6</v>
      </c>
      <c r="DD201" s="2" t="s">
        <v>6</v>
      </c>
      <c r="DE201" s="2" t="s">
        <v>6</v>
      </c>
      <c r="DF201" s="2" t="s">
        <v>6</v>
      </c>
      <c r="DG201" s="2" t="s">
        <v>6</v>
      </c>
      <c r="DH201" s="2" t="s">
        <v>6</v>
      </c>
      <c r="DI201" s="2" t="s">
        <v>6</v>
      </c>
      <c r="DJ201" s="2" t="s">
        <v>6</v>
      </c>
      <c r="DK201" s="2" t="s">
        <v>6</v>
      </c>
      <c r="DL201" s="2" t="s">
        <v>6</v>
      </c>
      <c r="DM201" s="2" t="s">
        <v>6</v>
      </c>
      <c r="DN201" s="2">
        <v>0</v>
      </c>
      <c r="DO201" s="2">
        <v>0</v>
      </c>
      <c r="DP201" s="2">
        <v>1</v>
      </c>
      <c r="DQ201" s="2">
        <v>1</v>
      </c>
      <c r="DR201" s="2"/>
      <c r="DS201" s="2"/>
      <c r="DT201" s="2"/>
      <c r="DU201" s="2">
        <v>1013</v>
      </c>
      <c r="DV201" s="2" t="s">
        <v>366</v>
      </c>
      <c r="DW201" s="2" t="s">
        <v>366</v>
      </c>
      <c r="DX201" s="2">
        <v>1</v>
      </c>
      <c r="DY201" s="2"/>
      <c r="DZ201" s="2"/>
      <c r="EA201" s="2"/>
      <c r="EB201" s="2"/>
      <c r="EC201" s="2"/>
      <c r="ED201" s="2"/>
      <c r="EE201" s="2">
        <v>16510514</v>
      </c>
      <c r="EF201" s="2">
        <v>2</v>
      </c>
      <c r="EG201" s="2" t="s">
        <v>20</v>
      </c>
      <c r="EH201" s="2">
        <v>0</v>
      </c>
      <c r="EI201" s="2" t="s">
        <v>6</v>
      </c>
      <c r="EJ201" s="2">
        <v>1</v>
      </c>
      <c r="EK201" s="2">
        <v>16001</v>
      </c>
      <c r="EL201" s="2" t="s">
        <v>368</v>
      </c>
      <c r="EM201" s="2" t="s">
        <v>369</v>
      </c>
      <c r="EN201" s="2"/>
      <c r="EO201" s="2" t="s">
        <v>6</v>
      </c>
      <c r="EP201" s="2"/>
      <c r="EQ201" s="2">
        <v>0</v>
      </c>
      <c r="ER201" s="2">
        <v>67.27</v>
      </c>
      <c r="ES201" s="2">
        <v>18.3</v>
      </c>
      <c r="ET201" s="2">
        <v>4.7300000000000004</v>
      </c>
      <c r="EU201" s="2">
        <v>0.12</v>
      </c>
      <c r="EV201" s="2">
        <v>44.24</v>
      </c>
      <c r="EW201" s="2">
        <v>4.46</v>
      </c>
      <c r="EX201" s="2">
        <v>0.01</v>
      </c>
      <c r="EY201" s="2">
        <v>0</v>
      </c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>
        <v>0</v>
      </c>
      <c r="FR201" s="2">
        <f t="shared" si="244"/>
        <v>0</v>
      </c>
      <c r="FS201" s="2">
        <v>0</v>
      </c>
      <c r="FT201" s="2" t="s">
        <v>23</v>
      </c>
      <c r="FU201" s="2" t="s">
        <v>24</v>
      </c>
      <c r="FV201" s="2"/>
      <c r="FW201" s="2"/>
      <c r="FX201" s="2">
        <v>115.2</v>
      </c>
      <c r="FY201" s="2">
        <v>70.55</v>
      </c>
      <c r="FZ201" s="2"/>
      <c r="GA201" s="2" t="s">
        <v>6</v>
      </c>
      <c r="GB201" s="2"/>
      <c r="GC201" s="2"/>
      <c r="GD201" s="2">
        <v>0</v>
      </c>
      <c r="GE201" s="2"/>
      <c r="GF201" s="2">
        <v>300647802</v>
      </c>
      <c r="GG201" s="2">
        <v>2</v>
      </c>
      <c r="GH201" s="2">
        <v>1</v>
      </c>
      <c r="GI201" s="2">
        <v>-2</v>
      </c>
      <c r="GJ201" s="2">
        <v>0</v>
      </c>
      <c r="GK201" s="2">
        <f>ROUND(R201*(R12)/100,2)</f>
        <v>0</v>
      </c>
      <c r="GL201" s="2">
        <f t="shared" si="245"/>
        <v>0</v>
      </c>
      <c r="GM201" s="2">
        <f t="shared" si="246"/>
        <v>449.34</v>
      </c>
      <c r="GN201" s="2">
        <f t="shared" si="247"/>
        <v>449.34</v>
      </c>
      <c r="GO201" s="2">
        <f t="shared" si="248"/>
        <v>0</v>
      </c>
      <c r="GP201" s="2">
        <f t="shared" si="249"/>
        <v>0</v>
      </c>
      <c r="GQ201" s="2"/>
      <c r="GR201" s="2">
        <v>0</v>
      </c>
      <c r="GS201" s="2">
        <v>3</v>
      </c>
      <c r="GT201" s="2">
        <v>0</v>
      </c>
      <c r="GU201" s="2" t="s">
        <v>6</v>
      </c>
      <c r="GV201" s="2">
        <f t="shared" si="250"/>
        <v>0</v>
      </c>
      <c r="GW201" s="2">
        <v>1</v>
      </c>
      <c r="GX201" s="2">
        <f t="shared" si="251"/>
        <v>0</v>
      </c>
      <c r="GY201" s="2"/>
      <c r="GZ201" s="2"/>
      <c r="HA201" s="2">
        <v>0</v>
      </c>
      <c r="HB201" s="2">
        <v>0</v>
      </c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>
        <v>0</v>
      </c>
      <c r="IL201" s="2"/>
      <c r="IM201" s="2"/>
      <c r="IN201" s="2"/>
      <c r="IO201" s="2"/>
      <c r="IP201" s="2"/>
      <c r="IQ201" s="2"/>
      <c r="IR201" s="2"/>
      <c r="IS201" s="2"/>
      <c r="IT201" s="2"/>
      <c r="IU201" s="2"/>
    </row>
    <row r="202" spans="1:255" x14ac:dyDescent="0.2">
      <c r="A202">
        <v>17</v>
      </c>
      <c r="B202">
        <v>1</v>
      </c>
      <c r="C202">
        <f>ROW(SmtRes!A402)</f>
        <v>402</v>
      </c>
      <c r="D202">
        <f>ROW(EtalonRes!A390)</f>
        <v>390</v>
      </c>
      <c r="E202" t="s">
        <v>363</v>
      </c>
      <c r="F202" t="s">
        <v>364</v>
      </c>
      <c r="G202" t="s">
        <v>365</v>
      </c>
      <c r="H202" t="s">
        <v>366</v>
      </c>
      <c r="I202">
        <v>3</v>
      </c>
      <c r="J202">
        <v>0</v>
      </c>
      <c r="O202">
        <f t="shared" si="213"/>
        <v>1344.06</v>
      </c>
      <c r="P202">
        <f t="shared" si="214"/>
        <v>365.63</v>
      </c>
      <c r="Q202">
        <f t="shared" si="215"/>
        <v>94.51</v>
      </c>
      <c r="R202">
        <f t="shared" si="216"/>
        <v>2.4</v>
      </c>
      <c r="S202">
        <f t="shared" si="217"/>
        <v>883.92</v>
      </c>
      <c r="T202">
        <f t="shared" si="218"/>
        <v>0</v>
      </c>
      <c r="U202">
        <f t="shared" si="219"/>
        <v>13.379999999999999</v>
      </c>
      <c r="V202">
        <f t="shared" si="220"/>
        <v>0.03</v>
      </c>
      <c r="W202">
        <f t="shared" si="221"/>
        <v>0</v>
      </c>
      <c r="X202">
        <f t="shared" si="222"/>
        <v>1019.27</v>
      </c>
      <c r="Y202">
        <f t="shared" si="223"/>
        <v>629.29</v>
      </c>
      <c r="AA202">
        <v>16666349</v>
      </c>
      <c r="AB202">
        <f t="shared" si="224"/>
        <v>67.27</v>
      </c>
      <c r="AC202">
        <f t="shared" si="225"/>
        <v>18.3</v>
      </c>
      <c r="AD202">
        <f t="shared" si="226"/>
        <v>4.7300000000000004</v>
      </c>
      <c r="AE202">
        <f t="shared" si="227"/>
        <v>0.12</v>
      </c>
      <c r="AF202">
        <f t="shared" si="228"/>
        <v>44.24</v>
      </c>
      <c r="AG202">
        <f t="shared" si="229"/>
        <v>0</v>
      </c>
      <c r="AH202">
        <f t="shared" si="230"/>
        <v>4.46</v>
      </c>
      <c r="AI202">
        <f t="shared" si="231"/>
        <v>0.01</v>
      </c>
      <c r="AJ202">
        <f t="shared" si="232"/>
        <v>0</v>
      </c>
      <c r="AK202">
        <v>67.27</v>
      </c>
      <c r="AL202">
        <v>18.3</v>
      </c>
      <c r="AM202">
        <v>4.7300000000000004</v>
      </c>
      <c r="AN202">
        <v>0.12</v>
      </c>
      <c r="AO202">
        <v>44.24</v>
      </c>
      <c r="AP202">
        <v>0</v>
      </c>
      <c r="AQ202">
        <v>4.46</v>
      </c>
      <c r="AR202">
        <v>0.01</v>
      </c>
      <c r="AS202">
        <v>0</v>
      </c>
      <c r="AT202">
        <v>115</v>
      </c>
      <c r="AU202">
        <v>71</v>
      </c>
      <c r="AV202">
        <v>1</v>
      </c>
      <c r="AW202">
        <v>1</v>
      </c>
      <c r="AZ202">
        <v>6.66</v>
      </c>
      <c r="BA202">
        <v>6.66</v>
      </c>
      <c r="BB202">
        <v>6.66</v>
      </c>
      <c r="BC202">
        <v>6.66</v>
      </c>
      <c r="BD202" t="s">
        <v>6</v>
      </c>
      <c r="BE202" t="s">
        <v>6</v>
      </c>
      <c r="BF202" t="s">
        <v>6</v>
      </c>
      <c r="BG202" t="s">
        <v>6</v>
      </c>
      <c r="BH202">
        <v>0</v>
      </c>
      <c r="BI202">
        <v>1</v>
      </c>
      <c r="BJ202" t="s">
        <v>367</v>
      </c>
      <c r="BM202">
        <v>16001</v>
      </c>
      <c r="BN202">
        <v>0</v>
      </c>
      <c r="BO202" t="s">
        <v>6</v>
      </c>
      <c r="BP202">
        <v>0</v>
      </c>
      <c r="BQ202">
        <v>2</v>
      </c>
      <c r="BR202">
        <v>0</v>
      </c>
      <c r="BS202">
        <v>6.66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128</v>
      </c>
      <c r="CA202">
        <v>83</v>
      </c>
      <c r="CF202">
        <v>0</v>
      </c>
      <c r="CG202">
        <v>0</v>
      </c>
      <c r="CM202">
        <v>0</v>
      </c>
      <c r="CN202" t="s">
        <v>6</v>
      </c>
      <c r="CO202">
        <v>0</v>
      </c>
      <c r="CP202">
        <f t="shared" si="233"/>
        <v>1344.06</v>
      </c>
      <c r="CQ202">
        <f t="shared" si="234"/>
        <v>121.87800000000001</v>
      </c>
      <c r="CR202">
        <f t="shared" si="235"/>
        <v>31.501800000000003</v>
      </c>
      <c r="CS202">
        <f t="shared" si="236"/>
        <v>0.79920000000000002</v>
      </c>
      <c r="CT202">
        <f t="shared" si="237"/>
        <v>294.63840000000005</v>
      </c>
      <c r="CU202">
        <f t="shared" si="238"/>
        <v>0</v>
      </c>
      <c r="CV202">
        <f t="shared" si="239"/>
        <v>4.46</v>
      </c>
      <c r="CW202">
        <f t="shared" si="240"/>
        <v>0.01</v>
      </c>
      <c r="CX202">
        <f t="shared" si="241"/>
        <v>0</v>
      </c>
      <c r="CY202">
        <f t="shared" si="242"/>
        <v>1019.2679999999999</v>
      </c>
      <c r="CZ202">
        <f t="shared" si="243"/>
        <v>629.28719999999998</v>
      </c>
      <c r="DC202" t="s">
        <v>6</v>
      </c>
      <c r="DD202" t="s">
        <v>6</v>
      </c>
      <c r="DE202" t="s">
        <v>6</v>
      </c>
      <c r="DF202" t="s">
        <v>6</v>
      </c>
      <c r="DG202" t="s">
        <v>6</v>
      </c>
      <c r="DH202" t="s">
        <v>6</v>
      </c>
      <c r="DI202" t="s">
        <v>6</v>
      </c>
      <c r="DJ202" t="s">
        <v>6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1013</v>
      </c>
      <c r="DV202" t="s">
        <v>366</v>
      </c>
      <c r="DW202" t="s">
        <v>366</v>
      </c>
      <c r="DX202">
        <v>1</v>
      </c>
      <c r="EE202">
        <v>16510514</v>
      </c>
      <c r="EF202">
        <v>2</v>
      </c>
      <c r="EG202" t="s">
        <v>20</v>
      </c>
      <c r="EH202">
        <v>0</v>
      </c>
      <c r="EI202" t="s">
        <v>6</v>
      </c>
      <c r="EJ202">
        <v>1</v>
      </c>
      <c r="EK202">
        <v>16001</v>
      </c>
      <c r="EL202" t="s">
        <v>368</v>
      </c>
      <c r="EM202" t="s">
        <v>369</v>
      </c>
      <c r="EO202" t="s">
        <v>6</v>
      </c>
      <c r="EQ202">
        <v>0</v>
      </c>
      <c r="ER202">
        <v>67.27</v>
      </c>
      <c r="ES202">
        <v>18.3</v>
      </c>
      <c r="ET202">
        <v>4.7300000000000004</v>
      </c>
      <c r="EU202">
        <v>0.12</v>
      </c>
      <c r="EV202">
        <v>44.24</v>
      </c>
      <c r="EW202">
        <v>4.46</v>
      </c>
      <c r="EX202">
        <v>0.01</v>
      </c>
      <c r="EY202">
        <v>0</v>
      </c>
      <c r="FQ202">
        <v>0</v>
      </c>
      <c r="FR202">
        <f t="shared" si="244"/>
        <v>0</v>
      </c>
      <c r="FS202">
        <v>0</v>
      </c>
      <c r="FT202" t="s">
        <v>23</v>
      </c>
      <c r="FU202" t="s">
        <v>24</v>
      </c>
      <c r="FX202">
        <v>115.2</v>
      </c>
      <c r="FY202">
        <v>70.55</v>
      </c>
      <c r="GA202" t="s">
        <v>6</v>
      </c>
      <c r="GD202">
        <v>0</v>
      </c>
      <c r="GF202">
        <v>300647802</v>
      </c>
      <c r="GG202">
        <v>1</v>
      </c>
      <c r="GH202">
        <v>1</v>
      </c>
      <c r="GI202">
        <v>4</v>
      </c>
      <c r="GJ202">
        <v>0</v>
      </c>
      <c r="GK202">
        <f>ROUND(R202*(S12)/100,2)</f>
        <v>0</v>
      </c>
      <c r="GL202">
        <f t="shared" si="245"/>
        <v>0</v>
      </c>
      <c r="GM202">
        <f t="shared" si="246"/>
        <v>2992.62</v>
      </c>
      <c r="GN202">
        <f t="shared" si="247"/>
        <v>2992.62</v>
      </c>
      <c r="GO202">
        <f t="shared" si="248"/>
        <v>0</v>
      </c>
      <c r="GP202">
        <f t="shared" si="249"/>
        <v>0</v>
      </c>
      <c r="GR202">
        <v>0</v>
      </c>
      <c r="GS202">
        <v>3</v>
      </c>
      <c r="GT202">
        <v>0</v>
      </c>
      <c r="GU202" t="s">
        <v>6</v>
      </c>
      <c r="GV202">
        <f t="shared" si="250"/>
        <v>0</v>
      </c>
      <c r="GW202">
        <v>1</v>
      </c>
      <c r="GX202">
        <f t="shared" si="251"/>
        <v>0</v>
      </c>
      <c r="HA202">
        <v>0</v>
      </c>
      <c r="HB202">
        <v>0</v>
      </c>
      <c r="IK202">
        <v>0</v>
      </c>
    </row>
    <row r="203" spans="1:255" x14ac:dyDescent="0.2">
      <c r="A203" s="2">
        <v>18</v>
      </c>
      <c r="B203" s="2">
        <v>1</v>
      </c>
      <c r="C203" s="2">
        <v>389</v>
      </c>
      <c r="D203" s="2"/>
      <c r="E203" s="2" t="s">
        <v>370</v>
      </c>
      <c r="F203" s="2" t="s">
        <v>371</v>
      </c>
      <c r="G203" s="2" t="s">
        <v>372</v>
      </c>
      <c r="H203" s="2" t="s">
        <v>185</v>
      </c>
      <c r="I203" s="2">
        <f>I201*J203</f>
        <v>3</v>
      </c>
      <c r="J203" s="2">
        <v>1</v>
      </c>
      <c r="K203" s="2"/>
      <c r="L203" s="2"/>
      <c r="M203" s="2"/>
      <c r="N203" s="2"/>
      <c r="O203" s="2">
        <f t="shared" si="213"/>
        <v>0</v>
      </c>
      <c r="P203" s="2">
        <f t="shared" si="214"/>
        <v>0</v>
      </c>
      <c r="Q203" s="2">
        <f t="shared" si="215"/>
        <v>0</v>
      </c>
      <c r="R203" s="2">
        <f t="shared" si="216"/>
        <v>0</v>
      </c>
      <c r="S203" s="2">
        <f t="shared" si="217"/>
        <v>0</v>
      </c>
      <c r="T203" s="2">
        <f t="shared" si="218"/>
        <v>0</v>
      </c>
      <c r="U203" s="2">
        <f t="shared" si="219"/>
        <v>0</v>
      </c>
      <c r="V203" s="2">
        <f t="shared" si="220"/>
        <v>0</v>
      </c>
      <c r="W203" s="2">
        <f t="shared" si="221"/>
        <v>0</v>
      </c>
      <c r="X203" s="2">
        <f t="shared" si="222"/>
        <v>0</v>
      </c>
      <c r="Y203" s="2">
        <f t="shared" si="223"/>
        <v>0</v>
      </c>
      <c r="Z203" s="2"/>
      <c r="AA203" s="2">
        <v>16666348</v>
      </c>
      <c r="AB203" s="2">
        <f t="shared" si="224"/>
        <v>0</v>
      </c>
      <c r="AC203" s="2">
        <f t="shared" si="225"/>
        <v>0</v>
      </c>
      <c r="AD203" s="2">
        <f t="shared" si="226"/>
        <v>0</v>
      </c>
      <c r="AE203" s="2">
        <f t="shared" si="227"/>
        <v>0</v>
      </c>
      <c r="AF203" s="2">
        <f t="shared" si="228"/>
        <v>0</v>
      </c>
      <c r="AG203" s="2">
        <f t="shared" si="229"/>
        <v>0</v>
      </c>
      <c r="AH203" s="2">
        <f t="shared" si="230"/>
        <v>0</v>
      </c>
      <c r="AI203" s="2">
        <f t="shared" si="231"/>
        <v>0</v>
      </c>
      <c r="AJ203" s="2">
        <f t="shared" si="232"/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115</v>
      </c>
      <c r="AU203" s="2">
        <v>71</v>
      </c>
      <c r="AV203" s="2">
        <v>1</v>
      </c>
      <c r="AW203" s="2">
        <v>1</v>
      </c>
      <c r="AX203" s="2"/>
      <c r="AY203" s="2"/>
      <c r="AZ203" s="2">
        <v>1</v>
      </c>
      <c r="BA203" s="2">
        <v>1</v>
      </c>
      <c r="BB203" s="2">
        <v>1</v>
      </c>
      <c r="BC203" s="2">
        <v>1</v>
      </c>
      <c r="BD203" s="2" t="s">
        <v>6</v>
      </c>
      <c r="BE203" s="2" t="s">
        <v>6</v>
      </c>
      <c r="BF203" s="2" t="s">
        <v>6</v>
      </c>
      <c r="BG203" s="2" t="s">
        <v>6</v>
      </c>
      <c r="BH203" s="2">
        <v>3</v>
      </c>
      <c r="BI203" s="2">
        <v>1</v>
      </c>
      <c r="BJ203" s="2" t="s">
        <v>6</v>
      </c>
      <c r="BK203" s="2"/>
      <c r="BL203" s="2"/>
      <c r="BM203" s="2">
        <v>16001</v>
      </c>
      <c r="BN203" s="2">
        <v>0</v>
      </c>
      <c r="BO203" s="2" t="s">
        <v>6</v>
      </c>
      <c r="BP203" s="2">
        <v>0</v>
      </c>
      <c r="BQ203" s="2">
        <v>2</v>
      </c>
      <c r="BR203" s="2">
        <v>0</v>
      </c>
      <c r="BS203" s="2">
        <v>1</v>
      </c>
      <c r="BT203" s="2">
        <v>1</v>
      </c>
      <c r="BU203" s="2">
        <v>1</v>
      </c>
      <c r="BV203" s="2">
        <v>1</v>
      </c>
      <c r="BW203" s="2">
        <v>1</v>
      </c>
      <c r="BX203" s="2">
        <v>1</v>
      </c>
      <c r="BY203" s="2" t="s">
        <v>6</v>
      </c>
      <c r="BZ203" s="2">
        <v>128</v>
      </c>
      <c r="CA203" s="2">
        <v>83</v>
      </c>
      <c r="CB203" s="2"/>
      <c r="CC203" s="2"/>
      <c r="CD203" s="2"/>
      <c r="CE203" s="2"/>
      <c r="CF203" s="2">
        <v>0</v>
      </c>
      <c r="CG203" s="2">
        <v>0</v>
      </c>
      <c r="CH203" s="2"/>
      <c r="CI203" s="2"/>
      <c r="CJ203" s="2"/>
      <c r="CK203" s="2"/>
      <c r="CL203" s="2"/>
      <c r="CM203" s="2">
        <v>0</v>
      </c>
      <c r="CN203" s="2" t="s">
        <v>6</v>
      </c>
      <c r="CO203" s="2">
        <v>0</v>
      </c>
      <c r="CP203" s="2">
        <f t="shared" si="233"/>
        <v>0</v>
      </c>
      <c r="CQ203" s="2">
        <f t="shared" si="234"/>
        <v>0</v>
      </c>
      <c r="CR203" s="2">
        <f t="shared" si="235"/>
        <v>0</v>
      </c>
      <c r="CS203" s="2">
        <f t="shared" si="236"/>
        <v>0</v>
      </c>
      <c r="CT203" s="2">
        <f t="shared" si="237"/>
        <v>0</v>
      </c>
      <c r="CU203" s="2">
        <f t="shared" si="238"/>
        <v>0</v>
      </c>
      <c r="CV203" s="2">
        <f t="shared" si="239"/>
        <v>0</v>
      </c>
      <c r="CW203" s="2">
        <f t="shared" si="240"/>
        <v>0</v>
      </c>
      <c r="CX203" s="2">
        <f t="shared" si="241"/>
        <v>0</v>
      </c>
      <c r="CY203" s="2">
        <f t="shared" si="242"/>
        <v>0</v>
      </c>
      <c r="CZ203" s="2">
        <f t="shared" si="243"/>
        <v>0</v>
      </c>
      <c r="DA203" s="2"/>
      <c r="DB203" s="2"/>
      <c r="DC203" s="2" t="s">
        <v>6</v>
      </c>
      <c r="DD203" s="2" t="s">
        <v>6</v>
      </c>
      <c r="DE203" s="2" t="s">
        <v>6</v>
      </c>
      <c r="DF203" s="2" t="s">
        <v>6</v>
      </c>
      <c r="DG203" s="2" t="s">
        <v>6</v>
      </c>
      <c r="DH203" s="2" t="s">
        <v>6</v>
      </c>
      <c r="DI203" s="2" t="s">
        <v>6</v>
      </c>
      <c r="DJ203" s="2" t="s">
        <v>6</v>
      </c>
      <c r="DK203" s="2" t="s">
        <v>6</v>
      </c>
      <c r="DL203" s="2" t="s">
        <v>6</v>
      </c>
      <c r="DM203" s="2" t="s">
        <v>6</v>
      </c>
      <c r="DN203" s="2">
        <v>0</v>
      </c>
      <c r="DO203" s="2">
        <v>0</v>
      </c>
      <c r="DP203" s="2">
        <v>1</v>
      </c>
      <c r="DQ203" s="2">
        <v>1</v>
      </c>
      <c r="DR203" s="2"/>
      <c r="DS203" s="2"/>
      <c r="DT203" s="2"/>
      <c r="DU203" s="2">
        <v>1010</v>
      </c>
      <c r="DV203" s="2" t="s">
        <v>185</v>
      </c>
      <c r="DW203" s="2" t="s">
        <v>185</v>
      </c>
      <c r="DX203" s="2">
        <v>1</v>
      </c>
      <c r="DY203" s="2"/>
      <c r="DZ203" s="2"/>
      <c r="EA203" s="2"/>
      <c r="EB203" s="2"/>
      <c r="EC203" s="2"/>
      <c r="ED203" s="2"/>
      <c r="EE203" s="2">
        <v>16510514</v>
      </c>
      <c r="EF203" s="2">
        <v>2</v>
      </c>
      <c r="EG203" s="2" t="s">
        <v>20</v>
      </c>
      <c r="EH203" s="2">
        <v>0</v>
      </c>
      <c r="EI203" s="2" t="s">
        <v>6</v>
      </c>
      <c r="EJ203" s="2">
        <v>1</v>
      </c>
      <c r="EK203" s="2">
        <v>16001</v>
      </c>
      <c r="EL203" s="2" t="s">
        <v>368</v>
      </c>
      <c r="EM203" s="2" t="s">
        <v>369</v>
      </c>
      <c r="EN203" s="2"/>
      <c r="EO203" s="2" t="s">
        <v>6</v>
      </c>
      <c r="EP203" s="2"/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>
        <v>0</v>
      </c>
      <c r="FR203" s="2">
        <f t="shared" si="244"/>
        <v>0</v>
      </c>
      <c r="FS203" s="2">
        <v>0</v>
      </c>
      <c r="FT203" s="2" t="s">
        <v>23</v>
      </c>
      <c r="FU203" s="2" t="s">
        <v>24</v>
      </c>
      <c r="FV203" s="2"/>
      <c r="FW203" s="2"/>
      <c r="FX203" s="2">
        <v>115.2</v>
      </c>
      <c r="FY203" s="2">
        <v>70.55</v>
      </c>
      <c r="FZ203" s="2"/>
      <c r="GA203" s="2" t="s">
        <v>6</v>
      </c>
      <c r="GB203" s="2"/>
      <c r="GC203" s="2"/>
      <c r="GD203" s="2">
        <v>0</v>
      </c>
      <c r="GE203" s="2"/>
      <c r="GF203" s="2">
        <v>2108028053</v>
      </c>
      <c r="GG203" s="2">
        <v>2</v>
      </c>
      <c r="GH203" s="2">
        <v>1</v>
      </c>
      <c r="GI203" s="2">
        <v>-2</v>
      </c>
      <c r="GJ203" s="2">
        <v>0</v>
      </c>
      <c r="GK203" s="2">
        <f>ROUND(R203*(R12)/100,2)</f>
        <v>0</v>
      </c>
      <c r="GL203" s="2">
        <f t="shared" si="245"/>
        <v>0</v>
      </c>
      <c r="GM203" s="2">
        <f t="shared" si="246"/>
        <v>0</v>
      </c>
      <c r="GN203" s="2">
        <f t="shared" si="247"/>
        <v>0</v>
      </c>
      <c r="GO203" s="2">
        <f t="shared" si="248"/>
        <v>0</v>
      </c>
      <c r="GP203" s="2">
        <f t="shared" si="249"/>
        <v>0</v>
      </c>
      <c r="GQ203" s="2"/>
      <c r="GR203" s="2">
        <v>0</v>
      </c>
      <c r="GS203" s="2">
        <v>3</v>
      </c>
      <c r="GT203" s="2">
        <v>0</v>
      </c>
      <c r="GU203" s="2" t="s">
        <v>6</v>
      </c>
      <c r="GV203" s="2">
        <f t="shared" si="250"/>
        <v>0</v>
      </c>
      <c r="GW203" s="2">
        <v>1</v>
      </c>
      <c r="GX203" s="2">
        <f t="shared" si="251"/>
        <v>0</v>
      </c>
      <c r="GY203" s="2"/>
      <c r="GZ203" s="2"/>
      <c r="HA203" s="2">
        <v>0</v>
      </c>
      <c r="HB203" s="2">
        <v>0</v>
      </c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>
        <v>0</v>
      </c>
      <c r="IL203" s="2"/>
      <c r="IM203" s="2"/>
      <c r="IN203" s="2"/>
      <c r="IO203" s="2"/>
      <c r="IP203" s="2"/>
      <c r="IQ203" s="2"/>
      <c r="IR203" s="2"/>
      <c r="IS203" s="2"/>
      <c r="IT203" s="2"/>
      <c r="IU203" s="2"/>
    </row>
    <row r="204" spans="1:255" x14ac:dyDescent="0.2">
      <c r="A204">
        <v>18</v>
      </c>
      <c r="B204">
        <v>1</v>
      </c>
      <c r="C204">
        <v>400</v>
      </c>
      <c r="E204" t="s">
        <v>370</v>
      </c>
      <c r="F204" t="s">
        <v>371</v>
      </c>
      <c r="G204" t="s">
        <v>372</v>
      </c>
      <c r="H204" t="s">
        <v>185</v>
      </c>
      <c r="I204">
        <f>I202*J204</f>
        <v>3</v>
      </c>
      <c r="J204">
        <v>1</v>
      </c>
      <c r="O204">
        <f t="shared" si="213"/>
        <v>0</v>
      </c>
      <c r="P204">
        <f t="shared" si="214"/>
        <v>0</v>
      </c>
      <c r="Q204">
        <f t="shared" si="215"/>
        <v>0</v>
      </c>
      <c r="R204">
        <f t="shared" si="216"/>
        <v>0</v>
      </c>
      <c r="S204">
        <f t="shared" si="217"/>
        <v>0</v>
      </c>
      <c r="T204">
        <f t="shared" si="218"/>
        <v>0</v>
      </c>
      <c r="U204">
        <f t="shared" si="219"/>
        <v>0</v>
      </c>
      <c r="V204">
        <f t="shared" si="220"/>
        <v>0</v>
      </c>
      <c r="W204">
        <f t="shared" si="221"/>
        <v>0</v>
      </c>
      <c r="X204">
        <f t="shared" si="222"/>
        <v>0</v>
      </c>
      <c r="Y204">
        <f t="shared" si="223"/>
        <v>0</v>
      </c>
      <c r="AA204">
        <v>16666349</v>
      </c>
      <c r="AB204">
        <f t="shared" si="224"/>
        <v>0</v>
      </c>
      <c r="AC204">
        <f t="shared" si="225"/>
        <v>0</v>
      </c>
      <c r="AD204">
        <f t="shared" si="226"/>
        <v>0</v>
      </c>
      <c r="AE204">
        <f t="shared" si="227"/>
        <v>0</v>
      </c>
      <c r="AF204">
        <f t="shared" si="228"/>
        <v>0</v>
      </c>
      <c r="AG204">
        <f t="shared" si="229"/>
        <v>0</v>
      </c>
      <c r="AH204">
        <f t="shared" si="230"/>
        <v>0</v>
      </c>
      <c r="AI204">
        <f t="shared" si="231"/>
        <v>0</v>
      </c>
      <c r="AJ204">
        <f t="shared" si="232"/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115</v>
      </c>
      <c r="AU204">
        <v>71</v>
      </c>
      <c r="AV204">
        <v>1</v>
      </c>
      <c r="AW204">
        <v>1</v>
      </c>
      <c r="AZ204">
        <v>6.66</v>
      </c>
      <c r="BA204">
        <v>1</v>
      </c>
      <c r="BB204">
        <v>1</v>
      </c>
      <c r="BC204">
        <v>6.66</v>
      </c>
      <c r="BD204" t="s">
        <v>6</v>
      </c>
      <c r="BE204" t="s">
        <v>6</v>
      </c>
      <c r="BF204" t="s">
        <v>6</v>
      </c>
      <c r="BG204" t="s">
        <v>6</v>
      </c>
      <c r="BH204">
        <v>3</v>
      </c>
      <c r="BI204">
        <v>1</v>
      </c>
      <c r="BJ204" t="s">
        <v>6</v>
      </c>
      <c r="BM204">
        <v>16001</v>
      </c>
      <c r="BN204">
        <v>0</v>
      </c>
      <c r="BO204" t="s">
        <v>6</v>
      </c>
      <c r="BP204">
        <v>0</v>
      </c>
      <c r="BQ204">
        <v>2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128</v>
      </c>
      <c r="CA204">
        <v>83</v>
      </c>
      <c r="CF204">
        <v>0</v>
      </c>
      <c r="CG204">
        <v>0</v>
      </c>
      <c r="CM204">
        <v>0</v>
      </c>
      <c r="CN204" t="s">
        <v>6</v>
      </c>
      <c r="CO204">
        <v>0</v>
      </c>
      <c r="CP204">
        <f t="shared" si="233"/>
        <v>0</v>
      </c>
      <c r="CQ204">
        <f t="shared" si="234"/>
        <v>0</v>
      </c>
      <c r="CR204">
        <f t="shared" si="235"/>
        <v>0</v>
      </c>
      <c r="CS204">
        <f t="shared" si="236"/>
        <v>0</v>
      </c>
      <c r="CT204">
        <f t="shared" si="237"/>
        <v>0</v>
      </c>
      <c r="CU204">
        <f t="shared" si="238"/>
        <v>0</v>
      </c>
      <c r="CV204">
        <f t="shared" si="239"/>
        <v>0</v>
      </c>
      <c r="CW204">
        <f t="shared" si="240"/>
        <v>0</v>
      </c>
      <c r="CX204">
        <f t="shared" si="241"/>
        <v>0</v>
      </c>
      <c r="CY204">
        <f t="shared" si="242"/>
        <v>0</v>
      </c>
      <c r="CZ204">
        <f t="shared" si="243"/>
        <v>0</v>
      </c>
      <c r="DC204" t="s">
        <v>6</v>
      </c>
      <c r="DD204" t="s">
        <v>6</v>
      </c>
      <c r="DE204" t="s">
        <v>6</v>
      </c>
      <c r="DF204" t="s">
        <v>6</v>
      </c>
      <c r="DG204" t="s">
        <v>6</v>
      </c>
      <c r="DH204" t="s">
        <v>6</v>
      </c>
      <c r="DI204" t="s">
        <v>6</v>
      </c>
      <c r="DJ204" t="s">
        <v>6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1010</v>
      </c>
      <c r="DV204" t="s">
        <v>185</v>
      </c>
      <c r="DW204" t="s">
        <v>185</v>
      </c>
      <c r="DX204">
        <v>1</v>
      </c>
      <c r="EE204">
        <v>16510514</v>
      </c>
      <c r="EF204">
        <v>2</v>
      </c>
      <c r="EG204" t="s">
        <v>20</v>
      </c>
      <c r="EH204">
        <v>0</v>
      </c>
      <c r="EI204" t="s">
        <v>6</v>
      </c>
      <c r="EJ204">
        <v>1</v>
      </c>
      <c r="EK204">
        <v>16001</v>
      </c>
      <c r="EL204" t="s">
        <v>368</v>
      </c>
      <c r="EM204" t="s">
        <v>369</v>
      </c>
      <c r="EO204" t="s">
        <v>6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FQ204">
        <v>0</v>
      </c>
      <c r="FR204">
        <f t="shared" si="244"/>
        <v>0</v>
      </c>
      <c r="FS204">
        <v>0</v>
      </c>
      <c r="FT204" t="s">
        <v>23</v>
      </c>
      <c r="FU204" t="s">
        <v>24</v>
      </c>
      <c r="FX204">
        <v>115.2</v>
      </c>
      <c r="FY204">
        <v>70.55</v>
      </c>
      <c r="GA204" t="s">
        <v>6</v>
      </c>
      <c r="GD204">
        <v>0</v>
      </c>
      <c r="GF204">
        <v>2108028053</v>
      </c>
      <c r="GG204">
        <v>1</v>
      </c>
      <c r="GH204">
        <v>1</v>
      </c>
      <c r="GI204">
        <v>4</v>
      </c>
      <c r="GJ204">
        <v>0</v>
      </c>
      <c r="GK204">
        <f>ROUND(R204*(S12)/100,2)</f>
        <v>0</v>
      </c>
      <c r="GL204">
        <f t="shared" si="245"/>
        <v>0</v>
      </c>
      <c r="GM204">
        <f t="shared" si="246"/>
        <v>0</v>
      </c>
      <c r="GN204">
        <f t="shared" si="247"/>
        <v>0</v>
      </c>
      <c r="GO204">
        <f t="shared" si="248"/>
        <v>0</v>
      </c>
      <c r="GP204">
        <f t="shared" si="249"/>
        <v>0</v>
      </c>
      <c r="GR204">
        <v>0</v>
      </c>
      <c r="GS204">
        <v>3</v>
      </c>
      <c r="GT204">
        <v>0</v>
      </c>
      <c r="GU204" t="s">
        <v>6</v>
      </c>
      <c r="GV204">
        <f t="shared" si="250"/>
        <v>0</v>
      </c>
      <c r="GW204">
        <v>1</v>
      </c>
      <c r="GX204">
        <f t="shared" si="251"/>
        <v>0</v>
      </c>
      <c r="HA204">
        <v>0</v>
      </c>
      <c r="HB204">
        <v>0</v>
      </c>
      <c r="IK204">
        <v>0</v>
      </c>
    </row>
    <row r="205" spans="1:255" x14ac:dyDescent="0.2">
      <c r="A205" s="2">
        <v>18</v>
      </c>
      <c r="B205" s="2">
        <v>1</v>
      </c>
      <c r="C205" s="2">
        <v>390</v>
      </c>
      <c r="D205" s="2"/>
      <c r="E205" s="2" t="s">
        <v>373</v>
      </c>
      <c r="F205" s="2" t="s">
        <v>374</v>
      </c>
      <c r="G205" s="2" t="s">
        <v>375</v>
      </c>
      <c r="H205" s="2" t="s">
        <v>185</v>
      </c>
      <c r="I205" s="2">
        <f>I201*J205</f>
        <v>3</v>
      </c>
      <c r="J205" s="2">
        <v>1</v>
      </c>
      <c r="K205" s="2"/>
      <c r="L205" s="2"/>
      <c r="M205" s="2"/>
      <c r="N205" s="2"/>
      <c r="O205" s="2">
        <f t="shared" si="213"/>
        <v>445.14</v>
      </c>
      <c r="P205" s="2">
        <f t="shared" si="214"/>
        <v>445.14</v>
      </c>
      <c r="Q205" s="2">
        <f t="shared" si="215"/>
        <v>0</v>
      </c>
      <c r="R205" s="2">
        <f t="shared" si="216"/>
        <v>0</v>
      </c>
      <c r="S205" s="2">
        <f t="shared" si="217"/>
        <v>0</v>
      </c>
      <c r="T205" s="2">
        <f t="shared" si="218"/>
        <v>0</v>
      </c>
      <c r="U205" s="2">
        <f t="shared" si="219"/>
        <v>0</v>
      </c>
      <c r="V205" s="2">
        <f t="shared" si="220"/>
        <v>0</v>
      </c>
      <c r="W205" s="2">
        <f t="shared" si="221"/>
        <v>0</v>
      </c>
      <c r="X205" s="2">
        <f t="shared" si="222"/>
        <v>0</v>
      </c>
      <c r="Y205" s="2">
        <f t="shared" si="223"/>
        <v>0</v>
      </c>
      <c r="Z205" s="2"/>
      <c r="AA205" s="2">
        <v>16666348</v>
      </c>
      <c r="AB205" s="2">
        <f t="shared" si="224"/>
        <v>148.38</v>
      </c>
      <c r="AC205" s="2">
        <f t="shared" si="225"/>
        <v>148.38</v>
      </c>
      <c r="AD205" s="2">
        <f t="shared" si="226"/>
        <v>0</v>
      </c>
      <c r="AE205" s="2">
        <f t="shared" si="227"/>
        <v>0</v>
      </c>
      <c r="AF205" s="2">
        <f t="shared" si="228"/>
        <v>0</v>
      </c>
      <c r="AG205" s="2">
        <f t="shared" si="229"/>
        <v>0</v>
      </c>
      <c r="AH205" s="2">
        <f t="shared" si="230"/>
        <v>0</v>
      </c>
      <c r="AI205" s="2">
        <f t="shared" si="231"/>
        <v>0</v>
      </c>
      <c r="AJ205" s="2">
        <f t="shared" si="232"/>
        <v>0</v>
      </c>
      <c r="AK205" s="2">
        <v>148.38</v>
      </c>
      <c r="AL205" s="2">
        <v>148.38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115</v>
      </c>
      <c r="AU205" s="2">
        <v>71</v>
      </c>
      <c r="AV205" s="2">
        <v>1</v>
      </c>
      <c r="AW205" s="2">
        <v>1</v>
      </c>
      <c r="AX205" s="2"/>
      <c r="AY205" s="2"/>
      <c r="AZ205" s="2">
        <v>1</v>
      </c>
      <c r="BA205" s="2">
        <v>1</v>
      </c>
      <c r="BB205" s="2">
        <v>1</v>
      </c>
      <c r="BC205" s="2">
        <v>1</v>
      </c>
      <c r="BD205" s="2" t="s">
        <v>6</v>
      </c>
      <c r="BE205" s="2" t="s">
        <v>6</v>
      </c>
      <c r="BF205" s="2" t="s">
        <v>6</v>
      </c>
      <c r="BG205" s="2" t="s">
        <v>6</v>
      </c>
      <c r="BH205" s="2">
        <v>3</v>
      </c>
      <c r="BI205" s="2">
        <v>1</v>
      </c>
      <c r="BJ205" s="2" t="s">
        <v>376</v>
      </c>
      <c r="BK205" s="2"/>
      <c r="BL205" s="2"/>
      <c r="BM205" s="2">
        <v>16001</v>
      </c>
      <c r="BN205" s="2">
        <v>0</v>
      </c>
      <c r="BO205" s="2" t="s">
        <v>6</v>
      </c>
      <c r="BP205" s="2">
        <v>0</v>
      </c>
      <c r="BQ205" s="2">
        <v>2</v>
      </c>
      <c r="BR205" s="2">
        <v>0</v>
      </c>
      <c r="BS205" s="2">
        <v>1</v>
      </c>
      <c r="BT205" s="2">
        <v>1</v>
      </c>
      <c r="BU205" s="2">
        <v>1</v>
      </c>
      <c r="BV205" s="2">
        <v>1</v>
      </c>
      <c r="BW205" s="2">
        <v>1</v>
      </c>
      <c r="BX205" s="2">
        <v>1</v>
      </c>
      <c r="BY205" s="2" t="s">
        <v>6</v>
      </c>
      <c r="BZ205" s="2">
        <v>128</v>
      </c>
      <c r="CA205" s="2">
        <v>83</v>
      </c>
      <c r="CB205" s="2"/>
      <c r="CC205" s="2"/>
      <c r="CD205" s="2"/>
      <c r="CE205" s="2"/>
      <c r="CF205" s="2">
        <v>0</v>
      </c>
      <c r="CG205" s="2">
        <v>0</v>
      </c>
      <c r="CH205" s="2"/>
      <c r="CI205" s="2"/>
      <c r="CJ205" s="2"/>
      <c r="CK205" s="2"/>
      <c r="CL205" s="2"/>
      <c r="CM205" s="2">
        <v>0</v>
      </c>
      <c r="CN205" s="2" t="s">
        <v>6</v>
      </c>
      <c r="CO205" s="2">
        <v>0</v>
      </c>
      <c r="CP205" s="2">
        <f t="shared" si="233"/>
        <v>445.14</v>
      </c>
      <c r="CQ205" s="2">
        <f t="shared" si="234"/>
        <v>148.38</v>
      </c>
      <c r="CR205" s="2">
        <f t="shared" si="235"/>
        <v>0</v>
      </c>
      <c r="CS205" s="2">
        <f t="shared" si="236"/>
        <v>0</v>
      </c>
      <c r="CT205" s="2">
        <f t="shared" si="237"/>
        <v>0</v>
      </c>
      <c r="CU205" s="2">
        <f t="shared" si="238"/>
        <v>0</v>
      </c>
      <c r="CV205" s="2">
        <f t="shared" si="239"/>
        <v>0</v>
      </c>
      <c r="CW205" s="2">
        <f t="shared" si="240"/>
        <v>0</v>
      </c>
      <c r="CX205" s="2">
        <f t="shared" si="241"/>
        <v>0</v>
      </c>
      <c r="CY205" s="2">
        <f t="shared" si="242"/>
        <v>0</v>
      </c>
      <c r="CZ205" s="2">
        <f t="shared" si="243"/>
        <v>0</v>
      </c>
      <c r="DA205" s="2"/>
      <c r="DB205" s="2"/>
      <c r="DC205" s="2" t="s">
        <v>6</v>
      </c>
      <c r="DD205" s="2" t="s">
        <v>6</v>
      </c>
      <c r="DE205" s="2" t="s">
        <v>6</v>
      </c>
      <c r="DF205" s="2" t="s">
        <v>6</v>
      </c>
      <c r="DG205" s="2" t="s">
        <v>6</v>
      </c>
      <c r="DH205" s="2" t="s">
        <v>6</v>
      </c>
      <c r="DI205" s="2" t="s">
        <v>6</v>
      </c>
      <c r="DJ205" s="2" t="s">
        <v>6</v>
      </c>
      <c r="DK205" s="2" t="s">
        <v>6</v>
      </c>
      <c r="DL205" s="2" t="s">
        <v>6</v>
      </c>
      <c r="DM205" s="2" t="s">
        <v>6</v>
      </c>
      <c r="DN205" s="2">
        <v>0</v>
      </c>
      <c r="DO205" s="2">
        <v>0</v>
      </c>
      <c r="DP205" s="2">
        <v>1</v>
      </c>
      <c r="DQ205" s="2">
        <v>1</v>
      </c>
      <c r="DR205" s="2"/>
      <c r="DS205" s="2"/>
      <c r="DT205" s="2"/>
      <c r="DU205" s="2">
        <v>1010</v>
      </c>
      <c r="DV205" s="2" t="s">
        <v>185</v>
      </c>
      <c r="DW205" s="2" t="s">
        <v>185</v>
      </c>
      <c r="DX205" s="2">
        <v>1</v>
      </c>
      <c r="DY205" s="2"/>
      <c r="DZ205" s="2"/>
      <c r="EA205" s="2"/>
      <c r="EB205" s="2"/>
      <c r="EC205" s="2"/>
      <c r="ED205" s="2"/>
      <c r="EE205" s="2">
        <v>16510514</v>
      </c>
      <c r="EF205" s="2">
        <v>2</v>
      </c>
      <c r="EG205" s="2" t="s">
        <v>20</v>
      </c>
      <c r="EH205" s="2">
        <v>0</v>
      </c>
      <c r="EI205" s="2" t="s">
        <v>6</v>
      </c>
      <c r="EJ205" s="2">
        <v>1</v>
      </c>
      <c r="EK205" s="2">
        <v>16001</v>
      </c>
      <c r="EL205" s="2" t="s">
        <v>368</v>
      </c>
      <c r="EM205" s="2" t="s">
        <v>369</v>
      </c>
      <c r="EN205" s="2"/>
      <c r="EO205" s="2" t="s">
        <v>6</v>
      </c>
      <c r="EP205" s="2"/>
      <c r="EQ205" s="2">
        <v>0</v>
      </c>
      <c r="ER205" s="2">
        <v>148.38</v>
      </c>
      <c r="ES205" s="2">
        <v>148.38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>
        <v>0</v>
      </c>
      <c r="FR205" s="2">
        <f t="shared" si="244"/>
        <v>0</v>
      </c>
      <c r="FS205" s="2">
        <v>0</v>
      </c>
      <c r="FT205" s="2" t="s">
        <v>23</v>
      </c>
      <c r="FU205" s="2" t="s">
        <v>24</v>
      </c>
      <c r="FV205" s="2"/>
      <c r="FW205" s="2"/>
      <c r="FX205" s="2">
        <v>115.2</v>
      </c>
      <c r="FY205" s="2">
        <v>70.55</v>
      </c>
      <c r="FZ205" s="2"/>
      <c r="GA205" s="2" t="s">
        <v>6</v>
      </c>
      <c r="GB205" s="2"/>
      <c r="GC205" s="2"/>
      <c r="GD205" s="2">
        <v>0</v>
      </c>
      <c r="GE205" s="2"/>
      <c r="GF205" s="2">
        <v>-907213264</v>
      </c>
      <c r="GG205" s="2">
        <v>2</v>
      </c>
      <c r="GH205" s="2">
        <v>1</v>
      </c>
      <c r="GI205" s="2">
        <v>-2</v>
      </c>
      <c r="GJ205" s="2">
        <v>0</v>
      </c>
      <c r="GK205" s="2">
        <f>ROUND(R205*(R12)/100,2)</f>
        <v>0</v>
      </c>
      <c r="GL205" s="2">
        <f t="shared" si="245"/>
        <v>0</v>
      </c>
      <c r="GM205" s="2">
        <f t="shared" si="246"/>
        <v>445.14</v>
      </c>
      <c r="GN205" s="2">
        <f t="shared" si="247"/>
        <v>445.14</v>
      </c>
      <c r="GO205" s="2">
        <f t="shared" si="248"/>
        <v>0</v>
      </c>
      <c r="GP205" s="2">
        <f t="shared" si="249"/>
        <v>0</v>
      </c>
      <c r="GQ205" s="2"/>
      <c r="GR205" s="2">
        <v>0</v>
      </c>
      <c r="GS205" s="2">
        <v>3</v>
      </c>
      <c r="GT205" s="2">
        <v>0</v>
      </c>
      <c r="GU205" s="2" t="s">
        <v>6</v>
      </c>
      <c r="GV205" s="2">
        <f t="shared" si="250"/>
        <v>0</v>
      </c>
      <c r="GW205" s="2">
        <v>1</v>
      </c>
      <c r="GX205" s="2">
        <f t="shared" si="251"/>
        <v>0</v>
      </c>
      <c r="GY205" s="2"/>
      <c r="GZ205" s="2"/>
      <c r="HA205" s="2">
        <v>0</v>
      </c>
      <c r="HB205" s="2">
        <v>0</v>
      </c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>
        <v>0</v>
      </c>
      <c r="IL205" s="2"/>
      <c r="IM205" s="2"/>
      <c r="IN205" s="2"/>
      <c r="IO205" s="2"/>
      <c r="IP205" s="2"/>
      <c r="IQ205" s="2"/>
      <c r="IR205" s="2"/>
      <c r="IS205" s="2"/>
      <c r="IT205" s="2"/>
      <c r="IU205" s="2"/>
    </row>
    <row r="206" spans="1:255" x14ac:dyDescent="0.2">
      <c r="A206">
        <v>18</v>
      </c>
      <c r="B206">
        <v>1</v>
      </c>
      <c r="C206">
        <v>401</v>
      </c>
      <c r="E206" t="s">
        <v>373</v>
      </c>
      <c r="F206" t="s">
        <v>374</v>
      </c>
      <c r="G206" t="s">
        <v>375</v>
      </c>
      <c r="H206" t="s">
        <v>185</v>
      </c>
      <c r="I206">
        <f>I202*J206</f>
        <v>3</v>
      </c>
      <c r="J206">
        <v>1</v>
      </c>
      <c r="O206">
        <f t="shared" si="213"/>
        <v>2964.63</v>
      </c>
      <c r="P206">
        <f t="shared" si="214"/>
        <v>2964.63</v>
      </c>
      <c r="Q206">
        <f t="shared" si="215"/>
        <v>0</v>
      </c>
      <c r="R206">
        <f t="shared" si="216"/>
        <v>0</v>
      </c>
      <c r="S206">
        <f t="shared" si="217"/>
        <v>0</v>
      </c>
      <c r="T206">
        <f t="shared" si="218"/>
        <v>0</v>
      </c>
      <c r="U206">
        <f t="shared" si="219"/>
        <v>0</v>
      </c>
      <c r="V206">
        <f t="shared" si="220"/>
        <v>0</v>
      </c>
      <c r="W206">
        <f t="shared" si="221"/>
        <v>0</v>
      </c>
      <c r="X206">
        <f t="shared" si="222"/>
        <v>0</v>
      </c>
      <c r="Y206">
        <f t="shared" si="223"/>
        <v>0</v>
      </c>
      <c r="AA206">
        <v>16666349</v>
      </c>
      <c r="AB206">
        <f t="shared" si="224"/>
        <v>148.38</v>
      </c>
      <c r="AC206">
        <f t="shared" si="225"/>
        <v>148.38</v>
      </c>
      <c r="AD206">
        <f t="shared" si="226"/>
        <v>0</v>
      </c>
      <c r="AE206">
        <f t="shared" si="227"/>
        <v>0</v>
      </c>
      <c r="AF206">
        <f t="shared" si="228"/>
        <v>0</v>
      </c>
      <c r="AG206">
        <f t="shared" si="229"/>
        <v>0</v>
      </c>
      <c r="AH206">
        <f t="shared" si="230"/>
        <v>0</v>
      </c>
      <c r="AI206">
        <f t="shared" si="231"/>
        <v>0</v>
      </c>
      <c r="AJ206">
        <f t="shared" si="232"/>
        <v>0</v>
      </c>
      <c r="AK206">
        <v>148.38</v>
      </c>
      <c r="AL206">
        <v>148.38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115</v>
      </c>
      <c r="AU206">
        <v>71</v>
      </c>
      <c r="AV206">
        <v>1</v>
      </c>
      <c r="AW206">
        <v>1</v>
      </c>
      <c r="AZ206">
        <v>6.66</v>
      </c>
      <c r="BA206">
        <v>1</v>
      </c>
      <c r="BB206">
        <v>1</v>
      </c>
      <c r="BC206">
        <v>6.66</v>
      </c>
      <c r="BD206" t="s">
        <v>6</v>
      </c>
      <c r="BE206" t="s">
        <v>6</v>
      </c>
      <c r="BF206" t="s">
        <v>6</v>
      </c>
      <c r="BG206" t="s">
        <v>6</v>
      </c>
      <c r="BH206">
        <v>3</v>
      </c>
      <c r="BI206">
        <v>1</v>
      </c>
      <c r="BJ206" t="s">
        <v>376</v>
      </c>
      <c r="BM206">
        <v>16001</v>
      </c>
      <c r="BN206">
        <v>0</v>
      </c>
      <c r="BO206" t="s">
        <v>6</v>
      </c>
      <c r="BP206">
        <v>0</v>
      </c>
      <c r="BQ206">
        <v>2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128</v>
      </c>
      <c r="CA206">
        <v>83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33"/>
        <v>2964.63</v>
      </c>
      <c r="CQ206">
        <f t="shared" si="234"/>
        <v>988.21079999999995</v>
      </c>
      <c r="CR206">
        <f t="shared" si="235"/>
        <v>0</v>
      </c>
      <c r="CS206">
        <f t="shared" si="236"/>
        <v>0</v>
      </c>
      <c r="CT206">
        <f t="shared" si="237"/>
        <v>0</v>
      </c>
      <c r="CU206">
        <f t="shared" si="238"/>
        <v>0</v>
      </c>
      <c r="CV206">
        <f t="shared" si="239"/>
        <v>0</v>
      </c>
      <c r="CW206">
        <f t="shared" si="240"/>
        <v>0</v>
      </c>
      <c r="CX206">
        <f t="shared" si="241"/>
        <v>0</v>
      </c>
      <c r="CY206">
        <f t="shared" si="242"/>
        <v>0</v>
      </c>
      <c r="CZ206">
        <f t="shared" si="243"/>
        <v>0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1010</v>
      </c>
      <c r="DV206" t="s">
        <v>185</v>
      </c>
      <c r="DW206" t="s">
        <v>185</v>
      </c>
      <c r="DX206">
        <v>1</v>
      </c>
      <c r="EE206">
        <v>16510514</v>
      </c>
      <c r="EF206">
        <v>2</v>
      </c>
      <c r="EG206" t="s">
        <v>20</v>
      </c>
      <c r="EH206">
        <v>0</v>
      </c>
      <c r="EI206" t="s">
        <v>6</v>
      </c>
      <c r="EJ206">
        <v>1</v>
      </c>
      <c r="EK206">
        <v>16001</v>
      </c>
      <c r="EL206" t="s">
        <v>368</v>
      </c>
      <c r="EM206" t="s">
        <v>369</v>
      </c>
      <c r="EO206" t="s">
        <v>6</v>
      </c>
      <c r="EQ206">
        <v>0</v>
      </c>
      <c r="ER206">
        <v>148.38</v>
      </c>
      <c r="ES206">
        <v>148.38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44"/>
        <v>0</v>
      </c>
      <c r="FS206">
        <v>0</v>
      </c>
      <c r="FT206" t="s">
        <v>23</v>
      </c>
      <c r="FU206" t="s">
        <v>24</v>
      </c>
      <c r="FX206">
        <v>115.2</v>
      </c>
      <c r="FY206">
        <v>70.55</v>
      </c>
      <c r="GA206" t="s">
        <v>6</v>
      </c>
      <c r="GD206">
        <v>0</v>
      </c>
      <c r="GF206">
        <v>-907213264</v>
      </c>
      <c r="GG206">
        <v>1</v>
      </c>
      <c r="GH206">
        <v>1</v>
      </c>
      <c r="GI206">
        <v>4</v>
      </c>
      <c r="GJ206">
        <v>0</v>
      </c>
      <c r="GK206">
        <f>ROUND(R206*(S12)/100,2)</f>
        <v>0</v>
      </c>
      <c r="GL206">
        <f t="shared" si="245"/>
        <v>0</v>
      </c>
      <c r="GM206">
        <f t="shared" si="246"/>
        <v>2964.63</v>
      </c>
      <c r="GN206">
        <f t="shared" si="247"/>
        <v>2964.63</v>
      </c>
      <c r="GO206">
        <f t="shared" si="248"/>
        <v>0</v>
      </c>
      <c r="GP206">
        <f t="shared" si="249"/>
        <v>0</v>
      </c>
      <c r="GR206">
        <v>0</v>
      </c>
      <c r="GS206">
        <v>3</v>
      </c>
      <c r="GT206">
        <v>0</v>
      </c>
      <c r="GU206" t="s">
        <v>6</v>
      </c>
      <c r="GV206">
        <f t="shared" si="250"/>
        <v>0</v>
      </c>
      <c r="GW206">
        <v>1</v>
      </c>
      <c r="GX206">
        <f t="shared" si="251"/>
        <v>0</v>
      </c>
      <c r="HA206">
        <v>0</v>
      </c>
      <c r="HB206">
        <v>0</v>
      </c>
      <c r="IK206">
        <v>0</v>
      </c>
    </row>
    <row r="207" spans="1:255" x14ac:dyDescent="0.2">
      <c r="A207" s="2">
        <v>17</v>
      </c>
      <c r="B207" s="2">
        <v>1</v>
      </c>
      <c r="C207" s="2">
        <f>ROW(SmtRes!A414)</f>
        <v>414</v>
      </c>
      <c r="D207" s="2">
        <f>ROW(EtalonRes!A404)</f>
        <v>404</v>
      </c>
      <c r="E207" s="2" t="s">
        <v>377</v>
      </c>
      <c r="F207" s="2" t="s">
        <v>378</v>
      </c>
      <c r="G207" s="2" t="s">
        <v>379</v>
      </c>
      <c r="H207" s="2" t="s">
        <v>164</v>
      </c>
      <c r="I207" s="2">
        <f>ROUND(32.9/100,9)</f>
        <v>0.32900000000000001</v>
      </c>
      <c r="J207" s="2">
        <v>0</v>
      </c>
      <c r="K207" s="2"/>
      <c r="L207" s="2"/>
      <c r="M207" s="2"/>
      <c r="N207" s="2"/>
      <c r="O207" s="2">
        <f t="shared" si="213"/>
        <v>458.16</v>
      </c>
      <c r="P207" s="2">
        <f t="shared" si="214"/>
        <v>11.06</v>
      </c>
      <c r="Q207" s="2">
        <f t="shared" si="215"/>
        <v>154.03</v>
      </c>
      <c r="R207" s="2">
        <f t="shared" si="216"/>
        <v>0.05</v>
      </c>
      <c r="S207" s="2">
        <f t="shared" si="217"/>
        <v>293.07</v>
      </c>
      <c r="T207" s="2">
        <f t="shared" si="218"/>
        <v>0</v>
      </c>
      <c r="U207" s="2">
        <f t="shared" si="219"/>
        <v>30.816607499999996</v>
      </c>
      <c r="V207" s="2">
        <f t="shared" si="220"/>
        <v>4.1125000000000007E-3</v>
      </c>
      <c r="W207" s="2">
        <f t="shared" si="221"/>
        <v>0</v>
      </c>
      <c r="X207" s="2">
        <f t="shared" si="222"/>
        <v>337.09</v>
      </c>
      <c r="Y207" s="2">
        <f t="shared" si="223"/>
        <v>208.12</v>
      </c>
      <c r="Z207" s="2"/>
      <c r="AA207" s="2">
        <v>16666348</v>
      </c>
      <c r="AB207" s="2">
        <f t="shared" si="224"/>
        <v>1392.5635</v>
      </c>
      <c r="AC207" s="2">
        <f t="shared" si="225"/>
        <v>33.61</v>
      </c>
      <c r="AD207" s="2">
        <f>ROUND(((((ET207*1.25))-((EU207*1.25)))+AE207),6)</f>
        <v>468.17500000000001</v>
      </c>
      <c r="AE207" s="2">
        <f>ROUND(((EU207*1.25)),6)</f>
        <v>0.15</v>
      </c>
      <c r="AF207" s="2">
        <f>ROUND(((EV207*1.15)),6)</f>
        <v>890.77850000000001</v>
      </c>
      <c r="AG207" s="2">
        <f t="shared" si="229"/>
        <v>0</v>
      </c>
      <c r="AH207" s="2">
        <f>((EW207*1.15))</f>
        <v>93.66749999999999</v>
      </c>
      <c r="AI207" s="2">
        <f>((EX207*1.25))</f>
        <v>1.2500000000000001E-2</v>
      </c>
      <c r="AJ207" s="2">
        <f t="shared" si="232"/>
        <v>0</v>
      </c>
      <c r="AK207" s="2">
        <v>1182.74</v>
      </c>
      <c r="AL207" s="2">
        <v>33.61</v>
      </c>
      <c r="AM207" s="2">
        <v>374.54</v>
      </c>
      <c r="AN207" s="2">
        <v>0.12</v>
      </c>
      <c r="AO207" s="2">
        <v>774.59</v>
      </c>
      <c r="AP207" s="2">
        <v>0</v>
      </c>
      <c r="AQ207" s="2">
        <v>81.45</v>
      </c>
      <c r="AR207" s="2">
        <v>0.01</v>
      </c>
      <c r="AS207" s="2">
        <v>0</v>
      </c>
      <c r="AT207" s="2">
        <v>115</v>
      </c>
      <c r="AU207" s="2">
        <v>71</v>
      </c>
      <c r="AV207" s="2">
        <v>1</v>
      </c>
      <c r="AW207" s="2">
        <v>1</v>
      </c>
      <c r="AX207" s="2"/>
      <c r="AY207" s="2"/>
      <c r="AZ207" s="2">
        <v>1</v>
      </c>
      <c r="BA207" s="2">
        <v>1</v>
      </c>
      <c r="BB207" s="2">
        <v>1</v>
      </c>
      <c r="BC207" s="2">
        <v>1</v>
      </c>
      <c r="BD207" s="2" t="s">
        <v>6</v>
      </c>
      <c r="BE207" s="2" t="s">
        <v>6</v>
      </c>
      <c r="BF207" s="2" t="s">
        <v>6</v>
      </c>
      <c r="BG207" s="2" t="s">
        <v>6</v>
      </c>
      <c r="BH207" s="2">
        <v>0</v>
      </c>
      <c r="BI207" s="2">
        <v>1</v>
      </c>
      <c r="BJ207" s="2" t="s">
        <v>380</v>
      </c>
      <c r="BK207" s="2"/>
      <c r="BL207" s="2"/>
      <c r="BM207" s="2">
        <v>16001</v>
      </c>
      <c r="BN207" s="2">
        <v>0</v>
      </c>
      <c r="BO207" s="2" t="s">
        <v>6</v>
      </c>
      <c r="BP207" s="2">
        <v>0</v>
      </c>
      <c r="BQ207" s="2">
        <v>2</v>
      </c>
      <c r="BR207" s="2">
        <v>0</v>
      </c>
      <c r="BS207" s="2">
        <v>1</v>
      </c>
      <c r="BT207" s="2">
        <v>1</v>
      </c>
      <c r="BU207" s="2">
        <v>1</v>
      </c>
      <c r="BV207" s="2">
        <v>1</v>
      </c>
      <c r="BW207" s="2">
        <v>1</v>
      </c>
      <c r="BX207" s="2">
        <v>1</v>
      </c>
      <c r="BY207" s="2" t="s">
        <v>6</v>
      </c>
      <c r="BZ207" s="2">
        <v>128</v>
      </c>
      <c r="CA207" s="2">
        <v>83</v>
      </c>
      <c r="CB207" s="2"/>
      <c r="CC207" s="2"/>
      <c r="CD207" s="2"/>
      <c r="CE207" s="2"/>
      <c r="CF207" s="2">
        <v>0</v>
      </c>
      <c r="CG207" s="2">
        <v>0</v>
      </c>
      <c r="CH207" s="2"/>
      <c r="CI207" s="2"/>
      <c r="CJ207" s="2"/>
      <c r="CK207" s="2"/>
      <c r="CL207" s="2"/>
      <c r="CM207" s="2">
        <v>0</v>
      </c>
      <c r="CN207" s="2" t="s">
        <v>1157</v>
      </c>
      <c r="CO207" s="2">
        <v>0</v>
      </c>
      <c r="CP207" s="2">
        <f t="shared" si="233"/>
        <v>458.15999999999997</v>
      </c>
      <c r="CQ207" s="2">
        <f t="shared" si="234"/>
        <v>33.61</v>
      </c>
      <c r="CR207" s="2">
        <f t="shared" si="235"/>
        <v>468.17500000000001</v>
      </c>
      <c r="CS207" s="2">
        <f t="shared" si="236"/>
        <v>0.15</v>
      </c>
      <c r="CT207" s="2">
        <f t="shared" si="237"/>
        <v>890.77850000000001</v>
      </c>
      <c r="CU207" s="2">
        <f t="shared" si="238"/>
        <v>0</v>
      </c>
      <c r="CV207" s="2">
        <f t="shared" si="239"/>
        <v>93.66749999999999</v>
      </c>
      <c r="CW207" s="2">
        <f t="shared" si="240"/>
        <v>1.2500000000000001E-2</v>
      </c>
      <c r="CX207" s="2">
        <f t="shared" si="241"/>
        <v>0</v>
      </c>
      <c r="CY207" s="2">
        <f t="shared" si="242"/>
        <v>337.08800000000002</v>
      </c>
      <c r="CZ207" s="2">
        <f t="shared" si="243"/>
        <v>208.11520000000002</v>
      </c>
      <c r="DA207" s="2"/>
      <c r="DB207" s="2"/>
      <c r="DC207" s="2" t="s">
        <v>6</v>
      </c>
      <c r="DD207" s="2" t="s">
        <v>6</v>
      </c>
      <c r="DE207" s="2" t="s">
        <v>55</v>
      </c>
      <c r="DF207" s="2" t="s">
        <v>55</v>
      </c>
      <c r="DG207" s="2" t="s">
        <v>56</v>
      </c>
      <c r="DH207" s="2" t="s">
        <v>6</v>
      </c>
      <c r="DI207" s="2" t="s">
        <v>56</v>
      </c>
      <c r="DJ207" s="2" t="s">
        <v>55</v>
      </c>
      <c r="DK207" s="2" t="s">
        <v>6</v>
      </c>
      <c r="DL207" s="2" t="s">
        <v>6</v>
      </c>
      <c r="DM207" s="2" t="s">
        <v>6</v>
      </c>
      <c r="DN207" s="2">
        <v>0</v>
      </c>
      <c r="DO207" s="2">
        <v>0</v>
      </c>
      <c r="DP207" s="2">
        <v>1</v>
      </c>
      <c r="DQ207" s="2">
        <v>1</v>
      </c>
      <c r="DR207" s="2"/>
      <c r="DS207" s="2"/>
      <c r="DT207" s="2"/>
      <c r="DU207" s="2">
        <v>1003</v>
      </c>
      <c r="DV207" s="2" t="s">
        <v>164</v>
      </c>
      <c r="DW207" s="2" t="s">
        <v>164</v>
      </c>
      <c r="DX207" s="2">
        <v>100</v>
      </c>
      <c r="DY207" s="2"/>
      <c r="DZ207" s="2"/>
      <c r="EA207" s="2"/>
      <c r="EB207" s="2"/>
      <c r="EC207" s="2"/>
      <c r="ED207" s="2"/>
      <c r="EE207" s="2">
        <v>16510514</v>
      </c>
      <c r="EF207" s="2">
        <v>2</v>
      </c>
      <c r="EG207" s="2" t="s">
        <v>20</v>
      </c>
      <c r="EH207" s="2">
        <v>0</v>
      </c>
      <c r="EI207" s="2" t="s">
        <v>6</v>
      </c>
      <c r="EJ207" s="2">
        <v>1</v>
      </c>
      <c r="EK207" s="2">
        <v>16001</v>
      </c>
      <c r="EL207" s="2" t="s">
        <v>368</v>
      </c>
      <c r="EM207" s="2" t="s">
        <v>369</v>
      </c>
      <c r="EN207" s="2"/>
      <c r="EO207" s="2" t="s">
        <v>59</v>
      </c>
      <c r="EP207" s="2"/>
      <c r="EQ207" s="2">
        <v>0</v>
      </c>
      <c r="ER207" s="2">
        <v>1182.74</v>
      </c>
      <c r="ES207" s="2">
        <v>33.61</v>
      </c>
      <c r="ET207" s="2">
        <v>374.54</v>
      </c>
      <c r="EU207" s="2">
        <v>0.12</v>
      </c>
      <c r="EV207" s="2">
        <v>774.59</v>
      </c>
      <c r="EW207" s="2">
        <v>81.45</v>
      </c>
      <c r="EX207" s="2">
        <v>0.01</v>
      </c>
      <c r="EY207" s="2">
        <v>0</v>
      </c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>
        <v>0</v>
      </c>
      <c r="FR207" s="2">
        <f t="shared" si="244"/>
        <v>0</v>
      </c>
      <c r="FS207" s="2">
        <v>0</v>
      </c>
      <c r="FT207" s="2" t="s">
        <v>23</v>
      </c>
      <c r="FU207" s="2" t="s">
        <v>24</v>
      </c>
      <c r="FV207" s="2"/>
      <c r="FW207" s="2"/>
      <c r="FX207" s="2">
        <v>115.2</v>
      </c>
      <c r="FY207" s="2">
        <v>70.55</v>
      </c>
      <c r="FZ207" s="2"/>
      <c r="GA207" s="2" t="s">
        <v>6</v>
      </c>
      <c r="GB207" s="2"/>
      <c r="GC207" s="2"/>
      <c r="GD207" s="2">
        <v>0</v>
      </c>
      <c r="GE207" s="2"/>
      <c r="GF207" s="2">
        <v>1128796848</v>
      </c>
      <c r="GG207" s="2">
        <v>2</v>
      </c>
      <c r="GH207" s="2">
        <v>1</v>
      </c>
      <c r="GI207" s="2">
        <v>-2</v>
      </c>
      <c r="GJ207" s="2">
        <v>0</v>
      </c>
      <c r="GK207" s="2">
        <f>ROUND(R207*(R12)/100,2)</f>
        <v>0</v>
      </c>
      <c r="GL207" s="2">
        <f t="shared" si="245"/>
        <v>0</v>
      </c>
      <c r="GM207" s="2">
        <f t="shared" si="246"/>
        <v>1003.37</v>
      </c>
      <c r="GN207" s="2">
        <f t="shared" si="247"/>
        <v>1003.37</v>
      </c>
      <c r="GO207" s="2">
        <f t="shared" si="248"/>
        <v>0</v>
      </c>
      <c r="GP207" s="2">
        <f t="shared" si="249"/>
        <v>0</v>
      </c>
      <c r="GQ207" s="2"/>
      <c r="GR207" s="2">
        <v>0</v>
      </c>
      <c r="GS207" s="2">
        <v>3</v>
      </c>
      <c r="GT207" s="2">
        <v>0</v>
      </c>
      <c r="GU207" s="2" t="s">
        <v>6</v>
      </c>
      <c r="GV207" s="2">
        <f t="shared" si="250"/>
        <v>0</v>
      </c>
      <c r="GW207" s="2">
        <v>1</v>
      </c>
      <c r="GX207" s="2">
        <f t="shared" si="251"/>
        <v>0</v>
      </c>
      <c r="GY207" s="2"/>
      <c r="GZ207" s="2"/>
      <c r="HA207" s="2">
        <v>0</v>
      </c>
      <c r="HB207" s="2">
        <v>0</v>
      </c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>
        <v>0</v>
      </c>
      <c r="IL207" s="2"/>
      <c r="IM207" s="2"/>
      <c r="IN207" s="2"/>
      <c r="IO207" s="2"/>
      <c r="IP207" s="2"/>
      <c r="IQ207" s="2"/>
      <c r="IR207" s="2"/>
      <c r="IS207" s="2"/>
      <c r="IT207" s="2"/>
      <c r="IU207" s="2"/>
    </row>
    <row r="208" spans="1:255" x14ac:dyDescent="0.2">
      <c r="A208">
        <v>17</v>
      </c>
      <c r="B208">
        <v>1</v>
      </c>
      <c r="C208">
        <f>ROW(SmtRes!A426)</f>
        <v>426</v>
      </c>
      <c r="D208">
        <f>ROW(EtalonRes!A418)</f>
        <v>418</v>
      </c>
      <c r="E208" t="s">
        <v>377</v>
      </c>
      <c r="F208" t="s">
        <v>378</v>
      </c>
      <c r="G208" t="s">
        <v>379</v>
      </c>
      <c r="H208" t="s">
        <v>164</v>
      </c>
      <c r="I208">
        <f>ROUND(32.9/100,9)</f>
        <v>0.32900000000000001</v>
      </c>
      <c r="J208">
        <v>0</v>
      </c>
      <c r="O208">
        <f t="shared" si="213"/>
        <v>3051.3</v>
      </c>
      <c r="P208">
        <f t="shared" si="214"/>
        <v>73.64</v>
      </c>
      <c r="Q208">
        <f t="shared" si="215"/>
        <v>1025.8399999999999</v>
      </c>
      <c r="R208">
        <f t="shared" si="216"/>
        <v>0.33</v>
      </c>
      <c r="S208">
        <f t="shared" si="217"/>
        <v>1951.82</v>
      </c>
      <c r="T208">
        <f t="shared" si="218"/>
        <v>0</v>
      </c>
      <c r="U208">
        <f t="shared" si="219"/>
        <v>30.816607499999996</v>
      </c>
      <c r="V208">
        <f t="shared" si="220"/>
        <v>4.1125000000000007E-3</v>
      </c>
      <c r="W208">
        <f t="shared" si="221"/>
        <v>0</v>
      </c>
      <c r="X208">
        <f t="shared" si="222"/>
        <v>2244.9699999999998</v>
      </c>
      <c r="Y208">
        <f t="shared" si="223"/>
        <v>1386.03</v>
      </c>
      <c r="AA208">
        <v>16666349</v>
      </c>
      <c r="AB208">
        <f t="shared" si="224"/>
        <v>1392.5635</v>
      </c>
      <c r="AC208">
        <f t="shared" si="225"/>
        <v>33.61</v>
      </c>
      <c r="AD208">
        <f>ROUND(((((ET208*1.25))-((EU208*1.25)))+AE208),6)</f>
        <v>468.17500000000001</v>
      </c>
      <c r="AE208">
        <f>ROUND(((EU208*1.25)),6)</f>
        <v>0.15</v>
      </c>
      <c r="AF208">
        <f>ROUND(((EV208*1.15)),6)</f>
        <v>890.77850000000001</v>
      </c>
      <c r="AG208">
        <f t="shared" si="229"/>
        <v>0</v>
      </c>
      <c r="AH208">
        <f>((EW208*1.15))</f>
        <v>93.66749999999999</v>
      </c>
      <c r="AI208">
        <f>((EX208*1.25))</f>
        <v>1.2500000000000001E-2</v>
      </c>
      <c r="AJ208">
        <f t="shared" si="232"/>
        <v>0</v>
      </c>
      <c r="AK208">
        <v>1182.74</v>
      </c>
      <c r="AL208">
        <v>33.61</v>
      </c>
      <c r="AM208">
        <v>374.54</v>
      </c>
      <c r="AN208">
        <v>0.12</v>
      </c>
      <c r="AO208">
        <v>774.59</v>
      </c>
      <c r="AP208">
        <v>0</v>
      </c>
      <c r="AQ208">
        <v>81.45</v>
      </c>
      <c r="AR208">
        <v>0.01</v>
      </c>
      <c r="AS208">
        <v>0</v>
      </c>
      <c r="AT208">
        <v>115</v>
      </c>
      <c r="AU208">
        <v>71</v>
      </c>
      <c r="AV208">
        <v>1</v>
      </c>
      <c r="AW208">
        <v>1</v>
      </c>
      <c r="AZ208">
        <v>6.66</v>
      </c>
      <c r="BA208">
        <v>6.66</v>
      </c>
      <c r="BB208">
        <v>6.66</v>
      </c>
      <c r="BC208">
        <v>6.66</v>
      </c>
      <c r="BD208" t="s">
        <v>6</v>
      </c>
      <c r="BE208" t="s">
        <v>6</v>
      </c>
      <c r="BF208" t="s">
        <v>6</v>
      </c>
      <c r="BG208" t="s">
        <v>6</v>
      </c>
      <c r="BH208">
        <v>0</v>
      </c>
      <c r="BI208">
        <v>1</v>
      </c>
      <c r="BJ208" t="s">
        <v>380</v>
      </c>
      <c r="BM208">
        <v>16001</v>
      </c>
      <c r="BN208">
        <v>0</v>
      </c>
      <c r="BO208" t="s">
        <v>6</v>
      </c>
      <c r="BP208">
        <v>0</v>
      </c>
      <c r="BQ208">
        <v>2</v>
      </c>
      <c r="BR208">
        <v>0</v>
      </c>
      <c r="BS208">
        <v>6.66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128</v>
      </c>
      <c r="CA208">
        <v>83</v>
      </c>
      <c r="CF208">
        <v>0</v>
      </c>
      <c r="CG208">
        <v>0</v>
      </c>
      <c r="CM208">
        <v>0</v>
      </c>
      <c r="CN208" t="s">
        <v>1157</v>
      </c>
      <c r="CO208">
        <v>0</v>
      </c>
      <c r="CP208">
        <f t="shared" si="233"/>
        <v>3051.3</v>
      </c>
      <c r="CQ208">
        <f t="shared" si="234"/>
        <v>223.8426</v>
      </c>
      <c r="CR208">
        <f t="shared" si="235"/>
        <v>3118.0455000000002</v>
      </c>
      <c r="CS208">
        <f t="shared" si="236"/>
        <v>0.999</v>
      </c>
      <c r="CT208">
        <f t="shared" si="237"/>
        <v>5932.5848100000003</v>
      </c>
      <c r="CU208">
        <f t="shared" si="238"/>
        <v>0</v>
      </c>
      <c r="CV208">
        <f t="shared" si="239"/>
        <v>93.66749999999999</v>
      </c>
      <c r="CW208">
        <f t="shared" si="240"/>
        <v>1.2500000000000001E-2</v>
      </c>
      <c r="CX208">
        <f t="shared" si="241"/>
        <v>0</v>
      </c>
      <c r="CY208">
        <f t="shared" si="242"/>
        <v>2244.9724999999999</v>
      </c>
      <c r="CZ208">
        <f t="shared" si="243"/>
        <v>1386.0264999999999</v>
      </c>
      <c r="DC208" t="s">
        <v>6</v>
      </c>
      <c r="DD208" t="s">
        <v>6</v>
      </c>
      <c r="DE208" t="s">
        <v>55</v>
      </c>
      <c r="DF208" t="s">
        <v>55</v>
      </c>
      <c r="DG208" t="s">
        <v>56</v>
      </c>
      <c r="DH208" t="s">
        <v>6</v>
      </c>
      <c r="DI208" t="s">
        <v>56</v>
      </c>
      <c r="DJ208" t="s">
        <v>55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1003</v>
      </c>
      <c r="DV208" t="s">
        <v>164</v>
      </c>
      <c r="DW208" t="s">
        <v>164</v>
      </c>
      <c r="DX208">
        <v>100</v>
      </c>
      <c r="EE208">
        <v>16510514</v>
      </c>
      <c r="EF208">
        <v>2</v>
      </c>
      <c r="EG208" t="s">
        <v>20</v>
      </c>
      <c r="EH208">
        <v>0</v>
      </c>
      <c r="EI208" t="s">
        <v>6</v>
      </c>
      <c r="EJ208">
        <v>1</v>
      </c>
      <c r="EK208">
        <v>16001</v>
      </c>
      <c r="EL208" t="s">
        <v>368</v>
      </c>
      <c r="EM208" t="s">
        <v>369</v>
      </c>
      <c r="EO208" t="s">
        <v>59</v>
      </c>
      <c r="EQ208">
        <v>0</v>
      </c>
      <c r="ER208">
        <v>1182.74</v>
      </c>
      <c r="ES208">
        <v>33.61</v>
      </c>
      <c r="ET208">
        <v>374.54</v>
      </c>
      <c r="EU208">
        <v>0.12</v>
      </c>
      <c r="EV208">
        <v>774.59</v>
      </c>
      <c r="EW208">
        <v>81.45</v>
      </c>
      <c r="EX208">
        <v>0.01</v>
      </c>
      <c r="EY208">
        <v>0</v>
      </c>
      <c r="FQ208">
        <v>0</v>
      </c>
      <c r="FR208">
        <f t="shared" si="244"/>
        <v>0</v>
      </c>
      <c r="FS208">
        <v>0</v>
      </c>
      <c r="FT208" t="s">
        <v>23</v>
      </c>
      <c r="FU208" t="s">
        <v>24</v>
      </c>
      <c r="FX208">
        <v>115.2</v>
      </c>
      <c r="FY208">
        <v>70.55</v>
      </c>
      <c r="GA208" t="s">
        <v>6</v>
      </c>
      <c r="GD208">
        <v>0</v>
      </c>
      <c r="GF208">
        <v>1128796848</v>
      </c>
      <c r="GG208">
        <v>1</v>
      </c>
      <c r="GH208">
        <v>1</v>
      </c>
      <c r="GI208">
        <v>4</v>
      </c>
      <c r="GJ208">
        <v>0</v>
      </c>
      <c r="GK208">
        <f>ROUND(R208*(S12)/100,2)</f>
        <v>0</v>
      </c>
      <c r="GL208">
        <f t="shared" si="245"/>
        <v>0</v>
      </c>
      <c r="GM208">
        <f t="shared" si="246"/>
        <v>6682.3</v>
      </c>
      <c r="GN208">
        <f t="shared" si="247"/>
        <v>6682.3</v>
      </c>
      <c r="GO208">
        <f t="shared" si="248"/>
        <v>0</v>
      </c>
      <c r="GP208">
        <f t="shared" si="249"/>
        <v>0</v>
      </c>
      <c r="GR208">
        <v>0</v>
      </c>
      <c r="GS208">
        <v>3</v>
      </c>
      <c r="GT208">
        <v>0</v>
      </c>
      <c r="GU208" t="s">
        <v>6</v>
      </c>
      <c r="GV208">
        <f t="shared" si="250"/>
        <v>0</v>
      </c>
      <c r="GW208">
        <v>1</v>
      </c>
      <c r="GX208">
        <f t="shared" si="251"/>
        <v>0</v>
      </c>
      <c r="HA208">
        <v>0</v>
      </c>
      <c r="HB208">
        <v>0</v>
      </c>
      <c r="IK208">
        <v>0</v>
      </c>
    </row>
    <row r="209" spans="1:255" x14ac:dyDescent="0.2">
      <c r="A209" s="2">
        <v>18</v>
      </c>
      <c r="B209" s="2">
        <v>1</v>
      </c>
      <c r="C209" s="2">
        <v>413</v>
      </c>
      <c r="D209" s="2"/>
      <c r="E209" s="2" t="s">
        <v>381</v>
      </c>
      <c r="F209" s="2" t="s">
        <v>382</v>
      </c>
      <c r="G209" s="2" t="s">
        <v>383</v>
      </c>
      <c r="H209" s="2" t="s">
        <v>173</v>
      </c>
      <c r="I209" s="2">
        <f>I207*J209</f>
        <v>3.3163200000000002</v>
      </c>
      <c r="J209" s="2">
        <v>10.08</v>
      </c>
      <c r="K209" s="2"/>
      <c r="L209" s="2"/>
      <c r="M209" s="2"/>
      <c r="N209" s="2"/>
      <c r="O209" s="2">
        <f t="shared" si="213"/>
        <v>0</v>
      </c>
      <c r="P209" s="2">
        <f t="shared" si="214"/>
        <v>0</v>
      </c>
      <c r="Q209" s="2">
        <f t="shared" si="215"/>
        <v>0</v>
      </c>
      <c r="R209" s="2">
        <f t="shared" si="216"/>
        <v>0</v>
      </c>
      <c r="S209" s="2">
        <f t="shared" si="217"/>
        <v>0</v>
      </c>
      <c r="T209" s="2">
        <f t="shared" si="218"/>
        <v>0</v>
      </c>
      <c r="U209" s="2">
        <f t="shared" si="219"/>
        <v>0</v>
      </c>
      <c r="V209" s="2">
        <f t="shared" si="220"/>
        <v>0</v>
      </c>
      <c r="W209" s="2">
        <f t="shared" si="221"/>
        <v>0</v>
      </c>
      <c r="X209" s="2">
        <f t="shared" si="222"/>
        <v>0</v>
      </c>
      <c r="Y209" s="2">
        <f t="shared" si="223"/>
        <v>0</v>
      </c>
      <c r="Z209" s="2"/>
      <c r="AA209" s="2">
        <v>16666348</v>
      </c>
      <c r="AB209" s="2">
        <f t="shared" si="224"/>
        <v>0</v>
      </c>
      <c r="AC209" s="2">
        <f t="shared" si="225"/>
        <v>0</v>
      </c>
      <c r="AD209" s="2">
        <f>ROUND((((ET209)-(EU209))+AE209),6)</f>
        <v>0</v>
      </c>
      <c r="AE209" s="2">
        <f t="shared" ref="AE209:AF212" si="252">ROUND((EU209),6)</f>
        <v>0</v>
      </c>
      <c r="AF209" s="2">
        <f t="shared" si="252"/>
        <v>0</v>
      </c>
      <c r="AG209" s="2">
        <f t="shared" si="229"/>
        <v>0</v>
      </c>
      <c r="AH209" s="2">
        <f t="shared" ref="AH209:AI212" si="253">(EW209)</f>
        <v>0</v>
      </c>
      <c r="AI209" s="2">
        <f t="shared" si="253"/>
        <v>0</v>
      </c>
      <c r="AJ209" s="2">
        <f t="shared" si="232"/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115</v>
      </c>
      <c r="AU209" s="2">
        <v>71</v>
      </c>
      <c r="AV209" s="2">
        <v>1</v>
      </c>
      <c r="AW209" s="2">
        <v>1</v>
      </c>
      <c r="AX209" s="2"/>
      <c r="AY209" s="2"/>
      <c r="AZ209" s="2">
        <v>1</v>
      </c>
      <c r="BA209" s="2">
        <v>1</v>
      </c>
      <c r="BB209" s="2">
        <v>1</v>
      </c>
      <c r="BC209" s="2">
        <v>1</v>
      </c>
      <c r="BD209" s="2" t="s">
        <v>6</v>
      </c>
      <c r="BE209" s="2" t="s">
        <v>6</v>
      </c>
      <c r="BF209" s="2" t="s">
        <v>6</v>
      </c>
      <c r="BG209" s="2" t="s">
        <v>6</v>
      </c>
      <c r="BH209" s="2">
        <v>3</v>
      </c>
      <c r="BI209" s="2">
        <v>1</v>
      </c>
      <c r="BJ209" s="2" t="s">
        <v>6</v>
      </c>
      <c r="BK209" s="2"/>
      <c r="BL209" s="2"/>
      <c r="BM209" s="2">
        <v>16001</v>
      </c>
      <c r="BN209" s="2">
        <v>0</v>
      </c>
      <c r="BO209" s="2" t="s">
        <v>6</v>
      </c>
      <c r="BP209" s="2">
        <v>0</v>
      </c>
      <c r="BQ209" s="2">
        <v>2</v>
      </c>
      <c r="BR209" s="2">
        <v>0</v>
      </c>
      <c r="BS209" s="2">
        <v>1</v>
      </c>
      <c r="BT209" s="2">
        <v>1</v>
      </c>
      <c r="BU209" s="2">
        <v>1</v>
      </c>
      <c r="BV209" s="2">
        <v>1</v>
      </c>
      <c r="BW209" s="2">
        <v>1</v>
      </c>
      <c r="BX209" s="2">
        <v>1</v>
      </c>
      <c r="BY209" s="2" t="s">
        <v>6</v>
      </c>
      <c r="BZ209" s="2">
        <v>128</v>
      </c>
      <c r="CA209" s="2">
        <v>83</v>
      </c>
      <c r="CB209" s="2"/>
      <c r="CC209" s="2"/>
      <c r="CD209" s="2"/>
      <c r="CE209" s="2"/>
      <c r="CF209" s="2">
        <v>0</v>
      </c>
      <c r="CG209" s="2">
        <v>0</v>
      </c>
      <c r="CH209" s="2"/>
      <c r="CI209" s="2"/>
      <c r="CJ209" s="2"/>
      <c r="CK209" s="2"/>
      <c r="CL209" s="2"/>
      <c r="CM209" s="2">
        <v>0</v>
      </c>
      <c r="CN209" s="2" t="s">
        <v>6</v>
      </c>
      <c r="CO209" s="2">
        <v>0</v>
      </c>
      <c r="CP209" s="2">
        <f t="shared" si="233"/>
        <v>0</v>
      </c>
      <c r="CQ209" s="2">
        <f t="shared" si="234"/>
        <v>0</v>
      </c>
      <c r="CR209" s="2">
        <f t="shared" si="235"/>
        <v>0</v>
      </c>
      <c r="CS209" s="2">
        <f t="shared" si="236"/>
        <v>0</v>
      </c>
      <c r="CT209" s="2">
        <f t="shared" si="237"/>
        <v>0</v>
      </c>
      <c r="CU209" s="2">
        <f t="shared" si="238"/>
        <v>0</v>
      </c>
      <c r="CV209" s="2">
        <f t="shared" si="239"/>
        <v>0</v>
      </c>
      <c r="CW209" s="2">
        <f t="shared" si="240"/>
        <v>0</v>
      </c>
      <c r="CX209" s="2">
        <f t="shared" si="241"/>
        <v>0</v>
      </c>
      <c r="CY209" s="2">
        <f t="shared" si="242"/>
        <v>0</v>
      </c>
      <c r="CZ209" s="2">
        <f t="shared" si="243"/>
        <v>0</v>
      </c>
      <c r="DA209" s="2"/>
      <c r="DB209" s="2"/>
      <c r="DC209" s="2" t="s">
        <v>6</v>
      </c>
      <c r="DD209" s="2" t="s">
        <v>6</v>
      </c>
      <c r="DE209" s="2" t="s">
        <v>6</v>
      </c>
      <c r="DF209" s="2" t="s">
        <v>6</v>
      </c>
      <c r="DG209" s="2" t="s">
        <v>6</v>
      </c>
      <c r="DH209" s="2" t="s">
        <v>6</v>
      </c>
      <c r="DI209" s="2" t="s">
        <v>6</v>
      </c>
      <c r="DJ209" s="2" t="s">
        <v>6</v>
      </c>
      <c r="DK209" s="2" t="s">
        <v>6</v>
      </c>
      <c r="DL209" s="2" t="s">
        <v>6</v>
      </c>
      <c r="DM209" s="2" t="s">
        <v>6</v>
      </c>
      <c r="DN209" s="2">
        <v>0</v>
      </c>
      <c r="DO209" s="2">
        <v>0</v>
      </c>
      <c r="DP209" s="2">
        <v>1</v>
      </c>
      <c r="DQ209" s="2">
        <v>1</v>
      </c>
      <c r="DR209" s="2"/>
      <c r="DS209" s="2"/>
      <c r="DT209" s="2"/>
      <c r="DU209" s="2">
        <v>1003</v>
      </c>
      <c r="DV209" s="2" t="s">
        <v>173</v>
      </c>
      <c r="DW209" s="2" t="s">
        <v>173</v>
      </c>
      <c r="DX209" s="2">
        <v>10</v>
      </c>
      <c r="DY209" s="2"/>
      <c r="DZ209" s="2"/>
      <c r="EA209" s="2"/>
      <c r="EB209" s="2"/>
      <c r="EC209" s="2"/>
      <c r="ED209" s="2"/>
      <c r="EE209" s="2">
        <v>16510514</v>
      </c>
      <c r="EF209" s="2">
        <v>2</v>
      </c>
      <c r="EG209" s="2" t="s">
        <v>20</v>
      </c>
      <c r="EH209" s="2">
        <v>0</v>
      </c>
      <c r="EI209" s="2" t="s">
        <v>6</v>
      </c>
      <c r="EJ209" s="2">
        <v>1</v>
      </c>
      <c r="EK209" s="2">
        <v>16001</v>
      </c>
      <c r="EL209" s="2" t="s">
        <v>368</v>
      </c>
      <c r="EM209" s="2" t="s">
        <v>369</v>
      </c>
      <c r="EN209" s="2"/>
      <c r="EO209" s="2" t="s">
        <v>6</v>
      </c>
      <c r="EP209" s="2"/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>
        <v>0</v>
      </c>
      <c r="FR209" s="2">
        <f t="shared" si="244"/>
        <v>0</v>
      </c>
      <c r="FS209" s="2">
        <v>0</v>
      </c>
      <c r="FT209" s="2" t="s">
        <v>23</v>
      </c>
      <c r="FU209" s="2" t="s">
        <v>24</v>
      </c>
      <c r="FV209" s="2"/>
      <c r="FW209" s="2"/>
      <c r="FX209" s="2">
        <v>115.2</v>
      </c>
      <c r="FY209" s="2">
        <v>70.55</v>
      </c>
      <c r="FZ209" s="2"/>
      <c r="GA209" s="2" t="s">
        <v>6</v>
      </c>
      <c r="GB209" s="2"/>
      <c r="GC209" s="2"/>
      <c r="GD209" s="2">
        <v>0</v>
      </c>
      <c r="GE209" s="2"/>
      <c r="GF209" s="2">
        <v>-1309666617</v>
      </c>
      <c r="GG209" s="2">
        <v>2</v>
      </c>
      <c r="GH209" s="2">
        <v>1</v>
      </c>
      <c r="GI209" s="2">
        <v>-2</v>
      </c>
      <c r="GJ209" s="2">
        <v>0</v>
      </c>
      <c r="GK209" s="2">
        <f>ROUND(R209*(R12)/100,2)</f>
        <v>0</v>
      </c>
      <c r="GL209" s="2">
        <f t="shared" si="245"/>
        <v>0</v>
      </c>
      <c r="GM209" s="2">
        <f t="shared" si="246"/>
        <v>0</v>
      </c>
      <c r="GN209" s="2">
        <f t="shared" si="247"/>
        <v>0</v>
      </c>
      <c r="GO209" s="2">
        <f t="shared" si="248"/>
        <v>0</v>
      </c>
      <c r="GP209" s="2">
        <f t="shared" si="249"/>
        <v>0</v>
      </c>
      <c r="GQ209" s="2"/>
      <c r="GR209" s="2">
        <v>0</v>
      </c>
      <c r="GS209" s="2">
        <v>3</v>
      </c>
      <c r="GT209" s="2">
        <v>0</v>
      </c>
      <c r="GU209" s="2" t="s">
        <v>6</v>
      </c>
      <c r="GV209" s="2">
        <f t="shared" si="250"/>
        <v>0</v>
      </c>
      <c r="GW209" s="2">
        <v>1</v>
      </c>
      <c r="GX209" s="2">
        <f t="shared" si="251"/>
        <v>0</v>
      </c>
      <c r="GY209" s="2"/>
      <c r="GZ209" s="2"/>
      <c r="HA209" s="2">
        <v>0</v>
      </c>
      <c r="HB209" s="2">
        <v>0</v>
      </c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>
        <v>0</v>
      </c>
      <c r="IL209" s="2"/>
      <c r="IM209" s="2"/>
      <c r="IN209" s="2"/>
      <c r="IO209" s="2"/>
      <c r="IP209" s="2"/>
      <c r="IQ209" s="2"/>
      <c r="IR209" s="2"/>
      <c r="IS209" s="2"/>
      <c r="IT209" s="2"/>
      <c r="IU209" s="2"/>
    </row>
    <row r="210" spans="1:255" x14ac:dyDescent="0.2">
      <c r="A210">
        <v>18</v>
      </c>
      <c r="B210">
        <v>1</v>
      </c>
      <c r="C210">
        <v>425</v>
      </c>
      <c r="E210" t="s">
        <v>381</v>
      </c>
      <c r="F210" t="s">
        <v>382</v>
      </c>
      <c r="G210" t="s">
        <v>383</v>
      </c>
      <c r="H210" t="s">
        <v>173</v>
      </c>
      <c r="I210">
        <f>I208*J210</f>
        <v>3.3163200000000002</v>
      </c>
      <c r="J210">
        <v>10.08</v>
      </c>
      <c r="O210">
        <f t="shared" si="213"/>
        <v>0</v>
      </c>
      <c r="P210">
        <f t="shared" si="214"/>
        <v>0</v>
      </c>
      <c r="Q210">
        <f t="shared" si="215"/>
        <v>0</v>
      </c>
      <c r="R210">
        <f t="shared" si="216"/>
        <v>0</v>
      </c>
      <c r="S210">
        <f t="shared" si="217"/>
        <v>0</v>
      </c>
      <c r="T210">
        <f t="shared" si="218"/>
        <v>0</v>
      </c>
      <c r="U210">
        <f t="shared" si="219"/>
        <v>0</v>
      </c>
      <c r="V210">
        <f t="shared" si="220"/>
        <v>0</v>
      </c>
      <c r="W210">
        <f t="shared" si="221"/>
        <v>0</v>
      </c>
      <c r="X210">
        <f t="shared" si="222"/>
        <v>0</v>
      </c>
      <c r="Y210">
        <f t="shared" si="223"/>
        <v>0</v>
      </c>
      <c r="AA210">
        <v>16666349</v>
      </c>
      <c r="AB210">
        <f t="shared" si="224"/>
        <v>0</v>
      </c>
      <c r="AC210">
        <f t="shared" si="225"/>
        <v>0</v>
      </c>
      <c r="AD210">
        <f>ROUND((((ET210)-(EU210))+AE210),6)</f>
        <v>0</v>
      </c>
      <c r="AE210">
        <f t="shared" si="252"/>
        <v>0</v>
      </c>
      <c r="AF210">
        <f t="shared" si="252"/>
        <v>0</v>
      </c>
      <c r="AG210">
        <f t="shared" si="229"/>
        <v>0</v>
      </c>
      <c r="AH210">
        <f t="shared" si="253"/>
        <v>0</v>
      </c>
      <c r="AI210">
        <f t="shared" si="253"/>
        <v>0</v>
      </c>
      <c r="AJ210">
        <f t="shared" si="232"/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115</v>
      </c>
      <c r="AU210">
        <v>71</v>
      </c>
      <c r="AV210">
        <v>1</v>
      </c>
      <c r="AW210">
        <v>1</v>
      </c>
      <c r="AZ210">
        <v>6.66</v>
      </c>
      <c r="BA210">
        <v>1</v>
      </c>
      <c r="BB210">
        <v>1</v>
      </c>
      <c r="BC210">
        <v>6.66</v>
      </c>
      <c r="BD210" t="s">
        <v>6</v>
      </c>
      <c r="BE210" t="s">
        <v>6</v>
      </c>
      <c r="BF210" t="s">
        <v>6</v>
      </c>
      <c r="BG210" t="s">
        <v>6</v>
      </c>
      <c r="BH210">
        <v>3</v>
      </c>
      <c r="BI210">
        <v>1</v>
      </c>
      <c r="BJ210" t="s">
        <v>6</v>
      </c>
      <c r="BM210">
        <v>16001</v>
      </c>
      <c r="BN210">
        <v>0</v>
      </c>
      <c r="BO210" t="s">
        <v>6</v>
      </c>
      <c r="BP210">
        <v>0</v>
      </c>
      <c r="BQ210">
        <v>2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128</v>
      </c>
      <c r="CA210">
        <v>83</v>
      </c>
      <c r="CF210">
        <v>0</v>
      </c>
      <c r="CG210">
        <v>0</v>
      </c>
      <c r="CM210">
        <v>0</v>
      </c>
      <c r="CN210" t="s">
        <v>6</v>
      </c>
      <c r="CO210">
        <v>0</v>
      </c>
      <c r="CP210">
        <f t="shared" si="233"/>
        <v>0</v>
      </c>
      <c r="CQ210">
        <f t="shared" si="234"/>
        <v>0</v>
      </c>
      <c r="CR210">
        <f t="shared" si="235"/>
        <v>0</v>
      </c>
      <c r="CS210">
        <f t="shared" si="236"/>
        <v>0</v>
      </c>
      <c r="CT210">
        <f t="shared" si="237"/>
        <v>0</v>
      </c>
      <c r="CU210">
        <f t="shared" si="238"/>
        <v>0</v>
      </c>
      <c r="CV210">
        <f t="shared" si="239"/>
        <v>0</v>
      </c>
      <c r="CW210">
        <f t="shared" si="240"/>
        <v>0</v>
      </c>
      <c r="CX210">
        <f t="shared" si="241"/>
        <v>0</v>
      </c>
      <c r="CY210">
        <f t="shared" si="242"/>
        <v>0</v>
      </c>
      <c r="CZ210">
        <f t="shared" si="243"/>
        <v>0</v>
      </c>
      <c r="DC210" t="s">
        <v>6</v>
      </c>
      <c r="DD210" t="s">
        <v>6</v>
      </c>
      <c r="DE210" t="s">
        <v>6</v>
      </c>
      <c r="DF210" t="s">
        <v>6</v>
      </c>
      <c r="DG210" t="s">
        <v>6</v>
      </c>
      <c r="DH210" t="s">
        <v>6</v>
      </c>
      <c r="DI210" t="s">
        <v>6</v>
      </c>
      <c r="DJ210" t="s">
        <v>6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1003</v>
      </c>
      <c r="DV210" t="s">
        <v>173</v>
      </c>
      <c r="DW210" t="s">
        <v>173</v>
      </c>
      <c r="DX210">
        <v>10</v>
      </c>
      <c r="EE210">
        <v>16510514</v>
      </c>
      <c r="EF210">
        <v>2</v>
      </c>
      <c r="EG210" t="s">
        <v>20</v>
      </c>
      <c r="EH210">
        <v>0</v>
      </c>
      <c r="EI210" t="s">
        <v>6</v>
      </c>
      <c r="EJ210">
        <v>1</v>
      </c>
      <c r="EK210">
        <v>16001</v>
      </c>
      <c r="EL210" t="s">
        <v>368</v>
      </c>
      <c r="EM210" t="s">
        <v>369</v>
      </c>
      <c r="EO210" t="s">
        <v>6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44"/>
        <v>0</v>
      </c>
      <c r="FS210">
        <v>0</v>
      </c>
      <c r="FT210" t="s">
        <v>23</v>
      </c>
      <c r="FU210" t="s">
        <v>24</v>
      </c>
      <c r="FX210">
        <v>115.2</v>
      </c>
      <c r="FY210">
        <v>70.55</v>
      </c>
      <c r="GA210" t="s">
        <v>6</v>
      </c>
      <c r="GD210">
        <v>0</v>
      </c>
      <c r="GF210">
        <v>-1309666617</v>
      </c>
      <c r="GG210">
        <v>1</v>
      </c>
      <c r="GH210">
        <v>1</v>
      </c>
      <c r="GI210">
        <v>4</v>
      </c>
      <c r="GJ210">
        <v>0</v>
      </c>
      <c r="GK210">
        <f>ROUND(R210*(S12)/100,2)</f>
        <v>0</v>
      </c>
      <c r="GL210">
        <f t="shared" si="245"/>
        <v>0</v>
      </c>
      <c r="GM210">
        <f t="shared" si="246"/>
        <v>0</v>
      </c>
      <c r="GN210">
        <f t="shared" si="247"/>
        <v>0</v>
      </c>
      <c r="GO210">
        <f t="shared" si="248"/>
        <v>0</v>
      </c>
      <c r="GP210">
        <f t="shared" si="249"/>
        <v>0</v>
      </c>
      <c r="GR210">
        <v>0</v>
      </c>
      <c r="GS210">
        <v>3</v>
      </c>
      <c r="GT210">
        <v>0</v>
      </c>
      <c r="GU210" t="s">
        <v>6</v>
      </c>
      <c r="GV210">
        <f t="shared" si="250"/>
        <v>0</v>
      </c>
      <c r="GW210">
        <v>1</v>
      </c>
      <c r="GX210">
        <f t="shared" si="251"/>
        <v>0</v>
      </c>
      <c r="HA210">
        <v>0</v>
      </c>
      <c r="HB210">
        <v>0</v>
      </c>
      <c r="IK210">
        <v>0</v>
      </c>
    </row>
    <row r="211" spans="1:255" x14ac:dyDescent="0.2">
      <c r="A211" s="2">
        <v>18</v>
      </c>
      <c r="B211" s="2">
        <v>1</v>
      </c>
      <c r="C211" s="2">
        <v>414</v>
      </c>
      <c r="D211" s="2"/>
      <c r="E211" s="2" t="s">
        <v>384</v>
      </c>
      <c r="F211" s="2" t="s">
        <v>385</v>
      </c>
      <c r="G211" s="2" t="s">
        <v>386</v>
      </c>
      <c r="H211" s="2" t="s">
        <v>71</v>
      </c>
      <c r="I211" s="2">
        <f>I207*J211</f>
        <v>0.33163200000000004</v>
      </c>
      <c r="J211" s="2">
        <v>1.008</v>
      </c>
      <c r="K211" s="2"/>
      <c r="L211" s="2"/>
      <c r="M211" s="2"/>
      <c r="N211" s="2"/>
      <c r="O211" s="2">
        <f t="shared" si="213"/>
        <v>2.0499999999999998</v>
      </c>
      <c r="P211" s="2">
        <f t="shared" si="214"/>
        <v>2.0499999999999998</v>
      </c>
      <c r="Q211" s="2">
        <f t="shared" si="215"/>
        <v>0</v>
      </c>
      <c r="R211" s="2">
        <f t="shared" si="216"/>
        <v>0</v>
      </c>
      <c r="S211" s="2">
        <f t="shared" si="217"/>
        <v>0</v>
      </c>
      <c r="T211" s="2">
        <f t="shared" si="218"/>
        <v>0</v>
      </c>
      <c r="U211" s="2">
        <f t="shared" si="219"/>
        <v>0</v>
      </c>
      <c r="V211" s="2">
        <f t="shared" si="220"/>
        <v>0</v>
      </c>
      <c r="W211" s="2">
        <f t="shared" si="221"/>
        <v>0</v>
      </c>
      <c r="X211" s="2">
        <f t="shared" si="222"/>
        <v>0</v>
      </c>
      <c r="Y211" s="2">
        <f t="shared" si="223"/>
        <v>0</v>
      </c>
      <c r="Z211" s="2"/>
      <c r="AA211" s="2">
        <v>16666348</v>
      </c>
      <c r="AB211" s="2">
        <f t="shared" si="224"/>
        <v>6.18</v>
      </c>
      <c r="AC211" s="2">
        <f t="shared" si="225"/>
        <v>6.18</v>
      </c>
      <c r="AD211" s="2">
        <f>ROUND((((ET211)-(EU211))+AE211),6)</f>
        <v>0</v>
      </c>
      <c r="AE211" s="2">
        <f t="shared" si="252"/>
        <v>0</v>
      </c>
      <c r="AF211" s="2">
        <f t="shared" si="252"/>
        <v>0</v>
      </c>
      <c r="AG211" s="2">
        <f t="shared" si="229"/>
        <v>0</v>
      </c>
      <c r="AH211" s="2">
        <f t="shared" si="253"/>
        <v>0</v>
      </c>
      <c r="AI211" s="2">
        <f t="shared" si="253"/>
        <v>0</v>
      </c>
      <c r="AJ211" s="2">
        <f t="shared" si="232"/>
        <v>0</v>
      </c>
      <c r="AK211" s="2">
        <v>6.18</v>
      </c>
      <c r="AL211" s="2">
        <v>6.18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115</v>
      </c>
      <c r="AU211" s="2">
        <v>71</v>
      </c>
      <c r="AV211" s="2">
        <v>1</v>
      </c>
      <c r="AW211" s="2">
        <v>1</v>
      </c>
      <c r="AX211" s="2"/>
      <c r="AY211" s="2"/>
      <c r="AZ211" s="2">
        <v>1</v>
      </c>
      <c r="BA211" s="2">
        <v>1</v>
      </c>
      <c r="BB211" s="2">
        <v>1</v>
      </c>
      <c r="BC211" s="2">
        <v>1</v>
      </c>
      <c r="BD211" s="2" t="s">
        <v>6</v>
      </c>
      <c r="BE211" s="2" t="s">
        <v>6</v>
      </c>
      <c r="BF211" s="2" t="s">
        <v>6</v>
      </c>
      <c r="BG211" s="2" t="s">
        <v>6</v>
      </c>
      <c r="BH211" s="2">
        <v>3</v>
      </c>
      <c r="BI211" s="2">
        <v>1</v>
      </c>
      <c r="BJ211" s="2" t="s">
        <v>387</v>
      </c>
      <c r="BK211" s="2"/>
      <c r="BL211" s="2"/>
      <c r="BM211" s="2">
        <v>16001</v>
      </c>
      <c r="BN211" s="2">
        <v>0</v>
      </c>
      <c r="BO211" s="2" t="s">
        <v>6</v>
      </c>
      <c r="BP211" s="2">
        <v>0</v>
      </c>
      <c r="BQ211" s="2">
        <v>2</v>
      </c>
      <c r="BR211" s="2">
        <v>0</v>
      </c>
      <c r="BS211" s="2">
        <v>1</v>
      </c>
      <c r="BT211" s="2">
        <v>1</v>
      </c>
      <c r="BU211" s="2">
        <v>1</v>
      </c>
      <c r="BV211" s="2">
        <v>1</v>
      </c>
      <c r="BW211" s="2">
        <v>1</v>
      </c>
      <c r="BX211" s="2">
        <v>1</v>
      </c>
      <c r="BY211" s="2" t="s">
        <v>6</v>
      </c>
      <c r="BZ211" s="2">
        <v>128</v>
      </c>
      <c r="CA211" s="2">
        <v>83</v>
      </c>
      <c r="CB211" s="2"/>
      <c r="CC211" s="2"/>
      <c r="CD211" s="2"/>
      <c r="CE211" s="2"/>
      <c r="CF211" s="2">
        <v>0</v>
      </c>
      <c r="CG211" s="2">
        <v>0</v>
      </c>
      <c r="CH211" s="2"/>
      <c r="CI211" s="2"/>
      <c r="CJ211" s="2"/>
      <c r="CK211" s="2"/>
      <c r="CL211" s="2"/>
      <c r="CM211" s="2">
        <v>0</v>
      </c>
      <c r="CN211" s="2" t="s">
        <v>6</v>
      </c>
      <c r="CO211" s="2">
        <v>0</v>
      </c>
      <c r="CP211" s="2">
        <f t="shared" si="233"/>
        <v>2.0499999999999998</v>
      </c>
      <c r="CQ211" s="2">
        <f t="shared" si="234"/>
        <v>6.18</v>
      </c>
      <c r="CR211" s="2">
        <f t="shared" si="235"/>
        <v>0</v>
      </c>
      <c r="CS211" s="2">
        <f t="shared" si="236"/>
        <v>0</v>
      </c>
      <c r="CT211" s="2">
        <f t="shared" si="237"/>
        <v>0</v>
      </c>
      <c r="CU211" s="2">
        <f t="shared" si="238"/>
        <v>0</v>
      </c>
      <c r="CV211" s="2">
        <f t="shared" si="239"/>
        <v>0</v>
      </c>
      <c r="CW211" s="2">
        <f t="shared" si="240"/>
        <v>0</v>
      </c>
      <c r="CX211" s="2">
        <f t="shared" si="241"/>
        <v>0</v>
      </c>
      <c r="CY211" s="2">
        <f t="shared" si="242"/>
        <v>0</v>
      </c>
      <c r="CZ211" s="2">
        <f t="shared" si="243"/>
        <v>0</v>
      </c>
      <c r="DA211" s="2"/>
      <c r="DB211" s="2"/>
      <c r="DC211" s="2" t="s">
        <v>6</v>
      </c>
      <c r="DD211" s="2" t="s">
        <v>6</v>
      </c>
      <c r="DE211" s="2" t="s">
        <v>6</v>
      </c>
      <c r="DF211" s="2" t="s">
        <v>6</v>
      </c>
      <c r="DG211" s="2" t="s">
        <v>6</v>
      </c>
      <c r="DH211" s="2" t="s">
        <v>6</v>
      </c>
      <c r="DI211" s="2" t="s">
        <v>6</v>
      </c>
      <c r="DJ211" s="2" t="s">
        <v>6</v>
      </c>
      <c r="DK211" s="2" t="s">
        <v>6</v>
      </c>
      <c r="DL211" s="2" t="s">
        <v>6</v>
      </c>
      <c r="DM211" s="2" t="s">
        <v>6</v>
      </c>
      <c r="DN211" s="2">
        <v>0</v>
      </c>
      <c r="DO211" s="2">
        <v>0</v>
      </c>
      <c r="DP211" s="2">
        <v>1</v>
      </c>
      <c r="DQ211" s="2">
        <v>1</v>
      </c>
      <c r="DR211" s="2"/>
      <c r="DS211" s="2"/>
      <c r="DT211" s="2"/>
      <c r="DU211" s="2">
        <v>1003</v>
      </c>
      <c r="DV211" s="2" t="s">
        <v>71</v>
      </c>
      <c r="DW211" s="2" t="s">
        <v>71</v>
      </c>
      <c r="DX211" s="2">
        <v>1</v>
      </c>
      <c r="DY211" s="2"/>
      <c r="DZ211" s="2"/>
      <c r="EA211" s="2"/>
      <c r="EB211" s="2"/>
      <c r="EC211" s="2"/>
      <c r="ED211" s="2"/>
      <c r="EE211" s="2">
        <v>16510514</v>
      </c>
      <c r="EF211" s="2">
        <v>2</v>
      </c>
      <c r="EG211" s="2" t="s">
        <v>20</v>
      </c>
      <c r="EH211" s="2">
        <v>0</v>
      </c>
      <c r="EI211" s="2" t="s">
        <v>6</v>
      </c>
      <c r="EJ211" s="2">
        <v>1</v>
      </c>
      <c r="EK211" s="2">
        <v>16001</v>
      </c>
      <c r="EL211" s="2" t="s">
        <v>368</v>
      </c>
      <c r="EM211" s="2" t="s">
        <v>369</v>
      </c>
      <c r="EN211" s="2"/>
      <c r="EO211" s="2" t="s">
        <v>6</v>
      </c>
      <c r="EP211" s="2"/>
      <c r="EQ211" s="2">
        <v>0</v>
      </c>
      <c r="ER211" s="2">
        <v>6.18</v>
      </c>
      <c r="ES211" s="2">
        <v>6.18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>
        <v>0</v>
      </c>
      <c r="FR211" s="2">
        <f t="shared" si="244"/>
        <v>0</v>
      </c>
      <c r="FS211" s="2">
        <v>0</v>
      </c>
      <c r="FT211" s="2" t="s">
        <v>23</v>
      </c>
      <c r="FU211" s="2" t="s">
        <v>24</v>
      </c>
      <c r="FV211" s="2"/>
      <c r="FW211" s="2"/>
      <c r="FX211" s="2">
        <v>115.2</v>
      </c>
      <c r="FY211" s="2">
        <v>70.55</v>
      </c>
      <c r="FZ211" s="2"/>
      <c r="GA211" s="2" t="s">
        <v>6</v>
      </c>
      <c r="GB211" s="2"/>
      <c r="GC211" s="2"/>
      <c r="GD211" s="2">
        <v>0</v>
      </c>
      <c r="GE211" s="2"/>
      <c r="GF211" s="2">
        <v>-324416518</v>
      </c>
      <c r="GG211" s="2">
        <v>2</v>
      </c>
      <c r="GH211" s="2">
        <v>1</v>
      </c>
      <c r="GI211" s="2">
        <v>-2</v>
      </c>
      <c r="GJ211" s="2">
        <v>0</v>
      </c>
      <c r="GK211" s="2">
        <f>ROUND(R211*(R12)/100,2)</f>
        <v>0</v>
      </c>
      <c r="GL211" s="2">
        <f t="shared" si="245"/>
        <v>0</v>
      </c>
      <c r="GM211" s="2">
        <f t="shared" si="246"/>
        <v>2.0499999999999998</v>
      </c>
      <c r="GN211" s="2">
        <f t="shared" si="247"/>
        <v>2.0499999999999998</v>
      </c>
      <c r="GO211" s="2">
        <f t="shared" si="248"/>
        <v>0</v>
      </c>
      <c r="GP211" s="2">
        <f t="shared" si="249"/>
        <v>0</v>
      </c>
      <c r="GQ211" s="2"/>
      <c r="GR211" s="2">
        <v>0</v>
      </c>
      <c r="GS211" s="2">
        <v>3</v>
      </c>
      <c r="GT211" s="2">
        <v>0</v>
      </c>
      <c r="GU211" s="2" t="s">
        <v>6</v>
      </c>
      <c r="GV211" s="2">
        <f t="shared" si="250"/>
        <v>0</v>
      </c>
      <c r="GW211" s="2">
        <v>1</v>
      </c>
      <c r="GX211" s="2">
        <f t="shared" si="251"/>
        <v>0</v>
      </c>
      <c r="GY211" s="2"/>
      <c r="GZ211" s="2"/>
      <c r="HA211" s="2">
        <v>0</v>
      </c>
      <c r="HB211" s="2">
        <v>0</v>
      </c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>
        <v>0</v>
      </c>
      <c r="IL211" s="2"/>
      <c r="IM211" s="2"/>
      <c r="IN211" s="2"/>
      <c r="IO211" s="2"/>
      <c r="IP211" s="2"/>
      <c r="IQ211" s="2"/>
      <c r="IR211" s="2"/>
      <c r="IS211" s="2"/>
      <c r="IT211" s="2"/>
      <c r="IU211" s="2"/>
    </row>
    <row r="212" spans="1:255" x14ac:dyDescent="0.2">
      <c r="A212">
        <v>18</v>
      </c>
      <c r="B212">
        <v>1</v>
      </c>
      <c r="C212">
        <v>426</v>
      </c>
      <c r="E212" t="s">
        <v>384</v>
      </c>
      <c r="F212" t="s">
        <v>385</v>
      </c>
      <c r="G212" t="s">
        <v>386</v>
      </c>
      <c r="H212" t="s">
        <v>71</v>
      </c>
      <c r="I212">
        <f>I208*J212</f>
        <v>0.33163200000000004</v>
      </c>
      <c r="J212">
        <v>1.008</v>
      </c>
      <c r="O212">
        <f t="shared" si="213"/>
        <v>13.65</v>
      </c>
      <c r="P212">
        <f t="shared" si="214"/>
        <v>13.65</v>
      </c>
      <c r="Q212">
        <f t="shared" si="215"/>
        <v>0</v>
      </c>
      <c r="R212">
        <f t="shared" si="216"/>
        <v>0</v>
      </c>
      <c r="S212">
        <f t="shared" si="217"/>
        <v>0</v>
      </c>
      <c r="T212">
        <f t="shared" si="218"/>
        <v>0</v>
      </c>
      <c r="U212">
        <f t="shared" si="219"/>
        <v>0</v>
      </c>
      <c r="V212">
        <f t="shared" si="220"/>
        <v>0</v>
      </c>
      <c r="W212">
        <f t="shared" si="221"/>
        <v>0</v>
      </c>
      <c r="X212">
        <f t="shared" si="222"/>
        <v>0</v>
      </c>
      <c r="Y212">
        <f t="shared" si="223"/>
        <v>0</v>
      </c>
      <c r="AA212">
        <v>16666349</v>
      </c>
      <c r="AB212">
        <f t="shared" si="224"/>
        <v>6.18</v>
      </c>
      <c r="AC212">
        <f t="shared" si="225"/>
        <v>6.18</v>
      </c>
      <c r="AD212">
        <f>ROUND((((ET212)-(EU212))+AE212),6)</f>
        <v>0</v>
      </c>
      <c r="AE212">
        <f t="shared" si="252"/>
        <v>0</v>
      </c>
      <c r="AF212">
        <f t="shared" si="252"/>
        <v>0</v>
      </c>
      <c r="AG212">
        <f t="shared" si="229"/>
        <v>0</v>
      </c>
      <c r="AH212">
        <f t="shared" si="253"/>
        <v>0</v>
      </c>
      <c r="AI212">
        <f t="shared" si="253"/>
        <v>0</v>
      </c>
      <c r="AJ212">
        <f t="shared" si="232"/>
        <v>0</v>
      </c>
      <c r="AK212">
        <v>6.18</v>
      </c>
      <c r="AL212">
        <v>6.18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115</v>
      </c>
      <c r="AU212">
        <v>71</v>
      </c>
      <c r="AV212">
        <v>1</v>
      </c>
      <c r="AW212">
        <v>1</v>
      </c>
      <c r="AZ212">
        <v>6.66</v>
      </c>
      <c r="BA212">
        <v>1</v>
      </c>
      <c r="BB212">
        <v>1</v>
      </c>
      <c r="BC212">
        <v>6.66</v>
      </c>
      <c r="BD212" t="s">
        <v>6</v>
      </c>
      <c r="BE212" t="s">
        <v>6</v>
      </c>
      <c r="BF212" t="s">
        <v>6</v>
      </c>
      <c r="BG212" t="s">
        <v>6</v>
      </c>
      <c r="BH212">
        <v>3</v>
      </c>
      <c r="BI212">
        <v>1</v>
      </c>
      <c r="BJ212" t="s">
        <v>387</v>
      </c>
      <c r="BM212">
        <v>16001</v>
      </c>
      <c r="BN212">
        <v>0</v>
      </c>
      <c r="BO212" t="s">
        <v>6</v>
      </c>
      <c r="BP212">
        <v>0</v>
      </c>
      <c r="BQ212">
        <v>2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128</v>
      </c>
      <c r="CA212">
        <v>83</v>
      </c>
      <c r="CF212">
        <v>0</v>
      </c>
      <c r="CG212">
        <v>0</v>
      </c>
      <c r="CM212">
        <v>0</v>
      </c>
      <c r="CN212" t="s">
        <v>6</v>
      </c>
      <c r="CO212">
        <v>0</v>
      </c>
      <c r="CP212">
        <f t="shared" si="233"/>
        <v>13.65</v>
      </c>
      <c r="CQ212">
        <f t="shared" si="234"/>
        <v>41.158799999999999</v>
      </c>
      <c r="CR212">
        <f t="shared" si="235"/>
        <v>0</v>
      </c>
      <c r="CS212">
        <f t="shared" si="236"/>
        <v>0</v>
      </c>
      <c r="CT212">
        <f t="shared" si="237"/>
        <v>0</v>
      </c>
      <c r="CU212">
        <f t="shared" si="238"/>
        <v>0</v>
      </c>
      <c r="CV212">
        <f t="shared" si="239"/>
        <v>0</v>
      </c>
      <c r="CW212">
        <f t="shared" si="240"/>
        <v>0</v>
      </c>
      <c r="CX212">
        <f t="shared" si="241"/>
        <v>0</v>
      </c>
      <c r="CY212">
        <f t="shared" si="242"/>
        <v>0</v>
      </c>
      <c r="CZ212">
        <f t="shared" si="243"/>
        <v>0</v>
      </c>
      <c r="DC212" t="s">
        <v>6</v>
      </c>
      <c r="DD212" t="s">
        <v>6</v>
      </c>
      <c r="DE212" t="s">
        <v>6</v>
      </c>
      <c r="DF212" t="s">
        <v>6</v>
      </c>
      <c r="DG212" t="s">
        <v>6</v>
      </c>
      <c r="DH212" t="s">
        <v>6</v>
      </c>
      <c r="DI212" t="s">
        <v>6</v>
      </c>
      <c r="DJ212" t="s">
        <v>6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1003</v>
      </c>
      <c r="DV212" t="s">
        <v>71</v>
      </c>
      <c r="DW212" t="s">
        <v>71</v>
      </c>
      <c r="DX212">
        <v>1</v>
      </c>
      <c r="EE212">
        <v>16510514</v>
      </c>
      <c r="EF212">
        <v>2</v>
      </c>
      <c r="EG212" t="s">
        <v>20</v>
      </c>
      <c r="EH212">
        <v>0</v>
      </c>
      <c r="EI212" t="s">
        <v>6</v>
      </c>
      <c r="EJ212">
        <v>1</v>
      </c>
      <c r="EK212">
        <v>16001</v>
      </c>
      <c r="EL212" t="s">
        <v>368</v>
      </c>
      <c r="EM212" t="s">
        <v>369</v>
      </c>
      <c r="EO212" t="s">
        <v>6</v>
      </c>
      <c r="EQ212">
        <v>0</v>
      </c>
      <c r="ER212">
        <v>6.18</v>
      </c>
      <c r="ES212">
        <v>6.18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44"/>
        <v>0</v>
      </c>
      <c r="FS212">
        <v>0</v>
      </c>
      <c r="FT212" t="s">
        <v>23</v>
      </c>
      <c r="FU212" t="s">
        <v>24</v>
      </c>
      <c r="FX212">
        <v>115.2</v>
      </c>
      <c r="FY212">
        <v>70.55</v>
      </c>
      <c r="GA212" t="s">
        <v>6</v>
      </c>
      <c r="GD212">
        <v>0</v>
      </c>
      <c r="GF212">
        <v>-324416518</v>
      </c>
      <c r="GG212">
        <v>1</v>
      </c>
      <c r="GH212">
        <v>1</v>
      </c>
      <c r="GI212">
        <v>4</v>
      </c>
      <c r="GJ212">
        <v>0</v>
      </c>
      <c r="GK212">
        <f>ROUND(R212*(S12)/100,2)</f>
        <v>0</v>
      </c>
      <c r="GL212">
        <f t="shared" si="245"/>
        <v>0</v>
      </c>
      <c r="GM212">
        <f t="shared" si="246"/>
        <v>13.65</v>
      </c>
      <c r="GN212">
        <f t="shared" si="247"/>
        <v>13.65</v>
      </c>
      <c r="GO212">
        <f t="shared" si="248"/>
        <v>0</v>
      </c>
      <c r="GP212">
        <f t="shared" si="249"/>
        <v>0</v>
      </c>
      <c r="GR212">
        <v>0</v>
      </c>
      <c r="GS212">
        <v>3</v>
      </c>
      <c r="GT212">
        <v>0</v>
      </c>
      <c r="GU212" t="s">
        <v>6</v>
      </c>
      <c r="GV212">
        <f t="shared" si="250"/>
        <v>0</v>
      </c>
      <c r="GW212">
        <v>1</v>
      </c>
      <c r="GX212">
        <f t="shared" si="251"/>
        <v>0</v>
      </c>
      <c r="HA212">
        <v>0</v>
      </c>
      <c r="HB212">
        <v>0</v>
      </c>
      <c r="IK212">
        <v>0</v>
      </c>
    </row>
    <row r="213" spans="1:255" x14ac:dyDescent="0.2">
      <c r="A213" s="2">
        <v>17</v>
      </c>
      <c r="B213" s="2">
        <v>1</v>
      </c>
      <c r="C213" s="2">
        <f>ROW(SmtRes!A434)</f>
        <v>434</v>
      </c>
      <c r="D213" s="2">
        <f>ROW(EtalonRes!A427)</f>
        <v>427</v>
      </c>
      <c r="E213" s="2" t="s">
        <v>388</v>
      </c>
      <c r="F213" s="2" t="s">
        <v>389</v>
      </c>
      <c r="G213" s="2" t="s">
        <v>390</v>
      </c>
      <c r="H213" s="2" t="s">
        <v>366</v>
      </c>
      <c r="I213" s="2">
        <v>14</v>
      </c>
      <c r="J213" s="2">
        <v>0</v>
      </c>
      <c r="K213" s="2"/>
      <c r="L213" s="2"/>
      <c r="M213" s="2"/>
      <c r="N213" s="2"/>
      <c r="O213" s="2">
        <f t="shared" si="213"/>
        <v>632.48</v>
      </c>
      <c r="P213" s="2">
        <f t="shared" si="214"/>
        <v>345.24</v>
      </c>
      <c r="Q213" s="2">
        <f t="shared" si="215"/>
        <v>72.63</v>
      </c>
      <c r="R213" s="2">
        <f t="shared" si="216"/>
        <v>4.03</v>
      </c>
      <c r="S213" s="2">
        <f t="shared" si="217"/>
        <v>214.61</v>
      </c>
      <c r="T213" s="2">
        <f t="shared" si="218"/>
        <v>0</v>
      </c>
      <c r="U213" s="2">
        <f t="shared" si="219"/>
        <v>23.666999999999998</v>
      </c>
      <c r="V213" s="2">
        <f t="shared" si="220"/>
        <v>0.35000000000000003</v>
      </c>
      <c r="W213" s="2">
        <f t="shared" si="221"/>
        <v>0</v>
      </c>
      <c r="X213" s="2">
        <f t="shared" si="222"/>
        <v>251.44</v>
      </c>
      <c r="Y213" s="2">
        <f t="shared" si="223"/>
        <v>155.22999999999999</v>
      </c>
      <c r="Z213" s="2"/>
      <c r="AA213" s="2">
        <v>16666348</v>
      </c>
      <c r="AB213" s="2">
        <f t="shared" si="224"/>
        <v>45.177</v>
      </c>
      <c r="AC213" s="2">
        <f t="shared" si="225"/>
        <v>24.66</v>
      </c>
      <c r="AD213" s="2">
        <f>ROUND(((((ET213*1.25))-((EU213*1.25)))+AE213),6)</f>
        <v>5.1875</v>
      </c>
      <c r="AE213" s="2">
        <f>ROUND(((EU213*1.25)),6)</f>
        <v>0.28749999999999998</v>
      </c>
      <c r="AF213" s="2">
        <f>ROUND(((EV213*1.15)),6)</f>
        <v>15.329499999999999</v>
      </c>
      <c r="AG213" s="2">
        <f t="shared" si="229"/>
        <v>0</v>
      </c>
      <c r="AH213" s="2">
        <f>((EW213*1.15))</f>
        <v>1.6904999999999999</v>
      </c>
      <c r="AI213" s="2">
        <f>((EX213*1.25))</f>
        <v>2.5000000000000001E-2</v>
      </c>
      <c r="AJ213" s="2">
        <f t="shared" si="232"/>
        <v>0</v>
      </c>
      <c r="AK213" s="2">
        <v>42.14</v>
      </c>
      <c r="AL213" s="2">
        <v>24.66</v>
      </c>
      <c r="AM213" s="2">
        <v>4.1500000000000004</v>
      </c>
      <c r="AN213" s="2">
        <v>0.23</v>
      </c>
      <c r="AO213" s="2">
        <v>13.33</v>
      </c>
      <c r="AP213" s="2">
        <v>0</v>
      </c>
      <c r="AQ213" s="2">
        <v>1.47</v>
      </c>
      <c r="AR213" s="2">
        <v>0.02</v>
      </c>
      <c r="AS213" s="2">
        <v>0</v>
      </c>
      <c r="AT213" s="2">
        <v>115</v>
      </c>
      <c r="AU213" s="2">
        <v>71</v>
      </c>
      <c r="AV213" s="2">
        <v>1</v>
      </c>
      <c r="AW213" s="2">
        <v>1</v>
      </c>
      <c r="AX213" s="2"/>
      <c r="AY213" s="2"/>
      <c r="AZ213" s="2">
        <v>1</v>
      </c>
      <c r="BA213" s="2">
        <v>1</v>
      </c>
      <c r="BB213" s="2">
        <v>1</v>
      </c>
      <c r="BC213" s="2">
        <v>1</v>
      </c>
      <c r="BD213" s="2" t="s">
        <v>6</v>
      </c>
      <c r="BE213" s="2" t="s">
        <v>6</v>
      </c>
      <c r="BF213" s="2" t="s">
        <v>6</v>
      </c>
      <c r="BG213" s="2" t="s">
        <v>6</v>
      </c>
      <c r="BH213" s="2">
        <v>0</v>
      </c>
      <c r="BI213" s="2">
        <v>1</v>
      </c>
      <c r="BJ213" s="2" t="s">
        <v>391</v>
      </c>
      <c r="BK213" s="2"/>
      <c r="BL213" s="2"/>
      <c r="BM213" s="2">
        <v>16001</v>
      </c>
      <c r="BN213" s="2">
        <v>0</v>
      </c>
      <c r="BO213" s="2" t="s">
        <v>6</v>
      </c>
      <c r="BP213" s="2">
        <v>0</v>
      </c>
      <c r="BQ213" s="2">
        <v>2</v>
      </c>
      <c r="BR213" s="2">
        <v>0</v>
      </c>
      <c r="BS213" s="2">
        <v>1</v>
      </c>
      <c r="BT213" s="2">
        <v>1</v>
      </c>
      <c r="BU213" s="2">
        <v>1</v>
      </c>
      <c r="BV213" s="2">
        <v>1</v>
      </c>
      <c r="BW213" s="2">
        <v>1</v>
      </c>
      <c r="BX213" s="2">
        <v>1</v>
      </c>
      <c r="BY213" s="2" t="s">
        <v>6</v>
      </c>
      <c r="BZ213" s="2">
        <v>128</v>
      </c>
      <c r="CA213" s="2">
        <v>83</v>
      </c>
      <c r="CB213" s="2"/>
      <c r="CC213" s="2"/>
      <c r="CD213" s="2"/>
      <c r="CE213" s="2"/>
      <c r="CF213" s="2">
        <v>0</v>
      </c>
      <c r="CG213" s="2">
        <v>0</v>
      </c>
      <c r="CH213" s="2"/>
      <c r="CI213" s="2"/>
      <c r="CJ213" s="2"/>
      <c r="CK213" s="2"/>
      <c r="CL213" s="2"/>
      <c r="CM213" s="2">
        <v>0</v>
      </c>
      <c r="CN213" s="2" t="s">
        <v>1157</v>
      </c>
      <c r="CO213" s="2">
        <v>0</v>
      </c>
      <c r="CP213" s="2">
        <f t="shared" si="233"/>
        <v>632.48</v>
      </c>
      <c r="CQ213" s="2">
        <f t="shared" si="234"/>
        <v>24.66</v>
      </c>
      <c r="CR213" s="2">
        <f t="shared" si="235"/>
        <v>5.1875</v>
      </c>
      <c r="CS213" s="2">
        <f t="shared" si="236"/>
        <v>0.28749999999999998</v>
      </c>
      <c r="CT213" s="2">
        <f t="shared" si="237"/>
        <v>15.329499999999999</v>
      </c>
      <c r="CU213" s="2">
        <f t="shared" si="238"/>
        <v>0</v>
      </c>
      <c r="CV213" s="2">
        <f t="shared" si="239"/>
        <v>1.6904999999999999</v>
      </c>
      <c r="CW213" s="2">
        <f t="shared" si="240"/>
        <v>2.5000000000000001E-2</v>
      </c>
      <c r="CX213" s="2">
        <f t="shared" si="241"/>
        <v>0</v>
      </c>
      <c r="CY213" s="2">
        <f t="shared" si="242"/>
        <v>251.43600000000004</v>
      </c>
      <c r="CZ213" s="2">
        <f t="shared" si="243"/>
        <v>155.23439999999999</v>
      </c>
      <c r="DA213" s="2"/>
      <c r="DB213" s="2"/>
      <c r="DC213" s="2" t="s">
        <v>6</v>
      </c>
      <c r="DD213" s="2" t="s">
        <v>6</v>
      </c>
      <c r="DE213" s="2" t="s">
        <v>55</v>
      </c>
      <c r="DF213" s="2" t="s">
        <v>55</v>
      </c>
      <c r="DG213" s="2" t="s">
        <v>56</v>
      </c>
      <c r="DH213" s="2" t="s">
        <v>6</v>
      </c>
      <c r="DI213" s="2" t="s">
        <v>56</v>
      </c>
      <c r="DJ213" s="2" t="s">
        <v>55</v>
      </c>
      <c r="DK213" s="2" t="s">
        <v>6</v>
      </c>
      <c r="DL213" s="2" t="s">
        <v>6</v>
      </c>
      <c r="DM213" s="2" t="s">
        <v>6</v>
      </c>
      <c r="DN213" s="2">
        <v>0</v>
      </c>
      <c r="DO213" s="2">
        <v>0</v>
      </c>
      <c r="DP213" s="2">
        <v>1</v>
      </c>
      <c r="DQ213" s="2">
        <v>1</v>
      </c>
      <c r="DR213" s="2"/>
      <c r="DS213" s="2"/>
      <c r="DT213" s="2"/>
      <c r="DU213" s="2">
        <v>1013</v>
      </c>
      <c r="DV213" s="2" t="s">
        <v>366</v>
      </c>
      <c r="DW213" s="2" t="s">
        <v>366</v>
      </c>
      <c r="DX213" s="2">
        <v>1</v>
      </c>
      <c r="DY213" s="2"/>
      <c r="DZ213" s="2"/>
      <c r="EA213" s="2"/>
      <c r="EB213" s="2"/>
      <c r="EC213" s="2"/>
      <c r="ED213" s="2"/>
      <c r="EE213" s="2">
        <v>16510514</v>
      </c>
      <c r="EF213" s="2">
        <v>2</v>
      </c>
      <c r="EG213" s="2" t="s">
        <v>20</v>
      </c>
      <c r="EH213" s="2">
        <v>0</v>
      </c>
      <c r="EI213" s="2" t="s">
        <v>6</v>
      </c>
      <c r="EJ213" s="2">
        <v>1</v>
      </c>
      <c r="EK213" s="2">
        <v>16001</v>
      </c>
      <c r="EL213" s="2" t="s">
        <v>368</v>
      </c>
      <c r="EM213" s="2" t="s">
        <v>369</v>
      </c>
      <c r="EN213" s="2"/>
      <c r="EO213" s="2" t="s">
        <v>59</v>
      </c>
      <c r="EP213" s="2"/>
      <c r="EQ213" s="2">
        <v>0</v>
      </c>
      <c r="ER213" s="2">
        <v>42.14</v>
      </c>
      <c r="ES213" s="2">
        <v>24.66</v>
      </c>
      <c r="ET213" s="2">
        <v>4.1500000000000004</v>
      </c>
      <c r="EU213" s="2">
        <v>0.23</v>
      </c>
      <c r="EV213" s="2">
        <v>13.33</v>
      </c>
      <c r="EW213" s="2">
        <v>1.47</v>
      </c>
      <c r="EX213" s="2">
        <v>0.02</v>
      </c>
      <c r="EY213" s="2">
        <v>0</v>
      </c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>
        <v>0</v>
      </c>
      <c r="FR213" s="2">
        <f t="shared" si="244"/>
        <v>0</v>
      </c>
      <c r="FS213" s="2">
        <v>0</v>
      </c>
      <c r="FT213" s="2" t="s">
        <v>23</v>
      </c>
      <c r="FU213" s="2" t="s">
        <v>24</v>
      </c>
      <c r="FV213" s="2"/>
      <c r="FW213" s="2"/>
      <c r="FX213" s="2">
        <v>115.2</v>
      </c>
      <c r="FY213" s="2">
        <v>70.55</v>
      </c>
      <c r="FZ213" s="2"/>
      <c r="GA213" s="2" t="s">
        <v>6</v>
      </c>
      <c r="GB213" s="2"/>
      <c r="GC213" s="2"/>
      <c r="GD213" s="2">
        <v>0</v>
      </c>
      <c r="GE213" s="2"/>
      <c r="GF213" s="2">
        <v>381590339</v>
      </c>
      <c r="GG213" s="2">
        <v>2</v>
      </c>
      <c r="GH213" s="2">
        <v>1</v>
      </c>
      <c r="GI213" s="2">
        <v>-2</v>
      </c>
      <c r="GJ213" s="2">
        <v>0</v>
      </c>
      <c r="GK213" s="2">
        <f>ROUND(R213*(R12)/100,2)</f>
        <v>0</v>
      </c>
      <c r="GL213" s="2">
        <f t="shared" si="245"/>
        <v>0</v>
      </c>
      <c r="GM213" s="2">
        <f t="shared" si="246"/>
        <v>1039.1500000000001</v>
      </c>
      <c r="GN213" s="2">
        <f t="shared" si="247"/>
        <v>1039.1500000000001</v>
      </c>
      <c r="GO213" s="2">
        <f t="shared" si="248"/>
        <v>0</v>
      </c>
      <c r="GP213" s="2">
        <f t="shared" si="249"/>
        <v>0</v>
      </c>
      <c r="GQ213" s="2"/>
      <c r="GR213" s="2">
        <v>0</v>
      </c>
      <c r="GS213" s="2">
        <v>3</v>
      </c>
      <c r="GT213" s="2">
        <v>0</v>
      </c>
      <c r="GU213" s="2" t="s">
        <v>6</v>
      </c>
      <c r="GV213" s="2">
        <f t="shared" si="250"/>
        <v>0</v>
      </c>
      <c r="GW213" s="2">
        <v>1</v>
      </c>
      <c r="GX213" s="2">
        <f t="shared" si="251"/>
        <v>0</v>
      </c>
      <c r="GY213" s="2"/>
      <c r="GZ213" s="2"/>
      <c r="HA213" s="2">
        <v>0</v>
      </c>
      <c r="HB213" s="2">
        <v>0</v>
      </c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>
        <v>0</v>
      </c>
      <c r="IL213" s="2"/>
      <c r="IM213" s="2"/>
      <c r="IN213" s="2"/>
      <c r="IO213" s="2"/>
      <c r="IP213" s="2"/>
      <c r="IQ213" s="2"/>
      <c r="IR213" s="2"/>
      <c r="IS213" s="2"/>
      <c r="IT213" s="2"/>
      <c r="IU213" s="2"/>
    </row>
    <row r="214" spans="1:255" x14ac:dyDescent="0.2">
      <c r="A214">
        <v>17</v>
      </c>
      <c r="B214">
        <v>1</v>
      </c>
      <c r="C214">
        <f>ROW(SmtRes!A442)</f>
        <v>442</v>
      </c>
      <c r="D214">
        <f>ROW(EtalonRes!A436)</f>
        <v>436</v>
      </c>
      <c r="E214" t="s">
        <v>388</v>
      </c>
      <c r="F214" t="s">
        <v>389</v>
      </c>
      <c r="G214" t="s">
        <v>390</v>
      </c>
      <c r="H214" t="s">
        <v>366</v>
      </c>
      <c r="I214">
        <v>14</v>
      </c>
      <c r="J214">
        <v>0</v>
      </c>
      <c r="O214">
        <f t="shared" si="213"/>
        <v>4212.3</v>
      </c>
      <c r="P214">
        <f t="shared" si="214"/>
        <v>2299.3000000000002</v>
      </c>
      <c r="Q214">
        <f t="shared" si="215"/>
        <v>483.68</v>
      </c>
      <c r="R214">
        <f t="shared" si="216"/>
        <v>26.81</v>
      </c>
      <c r="S214">
        <f t="shared" si="217"/>
        <v>1429.32</v>
      </c>
      <c r="T214">
        <f t="shared" si="218"/>
        <v>0</v>
      </c>
      <c r="U214">
        <f t="shared" si="219"/>
        <v>23.666999999999998</v>
      </c>
      <c r="V214">
        <f t="shared" si="220"/>
        <v>0.35000000000000003</v>
      </c>
      <c r="W214">
        <f t="shared" si="221"/>
        <v>0</v>
      </c>
      <c r="X214">
        <f t="shared" si="222"/>
        <v>1674.55</v>
      </c>
      <c r="Y214">
        <f t="shared" si="223"/>
        <v>1033.8499999999999</v>
      </c>
      <c r="AA214">
        <v>16666349</v>
      </c>
      <c r="AB214">
        <f t="shared" si="224"/>
        <v>45.177</v>
      </c>
      <c r="AC214">
        <f t="shared" si="225"/>
        <v>24.66</v>
      </c>
      <c r="AD214">
        <f>ROUND(((((ET214*1.25))-((EU214*1.25)))+AE214),6)</f>
        <v>5.1875</v>
      </c>
      <c r="AE214">
        <f>ROUND(((EU214*1.25)),6)</f>
        <v>0.28749999999999998</v>
      </c>
      <c r="AF214">
        <f>ROUND(((EV214*1.15)),6)</f>
        <v>15.329499999999999</v>
      </c>
      <c r="AG214">
        <f t="shared" si="229"/>
        <v>0</v>
      </c>
      <c r="AH214">
        <f>((EW214*1.15))</f>
        <v>1.6904999999999999</v>
      </c>
      <c r="AI214">
        <f>((EX214*1.25))</f>
        <v>2.5000000000000001E-2</v>
      </c>
      <c r="AJ214">
        <f t="shared" si="232"/>
        <v>0</v>
      </c>
      <c r="AK214">
        <v>42.14</v>
      </c>
      <c r="AL214">
        <v>24.66</v>
      </c>
      <c r="AM214">
        <v>4.1500000000000004</v>
      </c>
      <c r="AN214">
        <v>0.23</v>
      </c>
      <c r="AO214">
        <v>13.33</v>
      </c>
      <c r="AP214">
        <v>0</v>
      </c>
      <c r="AQ214">
        <v>1.47</v>
      </c>
      <c r="AR214">
        <v>0.02</v>
      </c>
      <c r="AS214">
        <v>0</v>
      </c>
      <c r="AT214">
        <v>115</v>
      </c>
      <c r="AU214">
        <v>71</v>
      </c>
      <c r="AV214">
        <v>1</v>
      </c>
      <c r="AW214">
        <v>1</v>
      </c>
      <c r="AZ214">
        <v>6.66</v>
      </c>
      <c r="BA214">
        <v>6.66</v>
      </c>
      <c r="BB214">
        <v>6.66</v>
      </c>
      <c r="BC214">
        <v>6.66</v>
      </c>
      <c r="BD214" t="s">
        <v>6</v>
      </c>
      <c r="BE214" t="s">
        <v>6</v>
      </c>
      <c r="BF214" t="s">
        <v>6</v>
      </c>
      <c r="BG214" t="s">
        <v>6</v>
      </c>
      <c r="BH214">
        <v>0</v>
      </c>
      <c r="BI214">
        <v>1</v>
      </c>
      <c r="BJ214" t="s">
        <v>391</v>
      </c>
      <c r="BM214">
        <v>16001</v>
      </c>
      <c r="BN214">
        <v>0</v>
      </c>
      <c r="BO214" t="s">
        <v>6</v>
      </c>
      <c r="BP214">
        <v>0</v>
      </c>
      <c r="BQ214">
        <v>2</v>
      </c>
      <c r="BR214">
        <v>0</v>
      </c>
      <c r="BS214">
        <v>6.66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128</v>
      </c>
      <c r="CA214">
        <v>83</v>
      </c>
      <c r="CF214">
        <v>0</v>
      </c>
      <c r="CG214">
        <v>0</v>
      </c>
      <c r="CM214">
        <v>0</v>
      </c>
      <c r="CN214" t="s">
        <v>1157</v>
      </c>
      <c r="CO214">
        <v>0</v>
      </c>
      <c r="CP214">
        <f t="shared" si="233"/>
        <v>4212.3</v>
      </c>
      <c r="CQ214">
        <f t="shared" si="234"/>
        <v>164.23560000000001</v>
      </c>
      <c r="CR214">
        <f t="shared" si="235"/>
        <v>34.548749999999998</v>
      </c>
      <c r="CS214">
        <f t="shared" si="236"/>
        <v>1.91475</v>
      </c>
      <c r="CT214">
        <f t="shared" si="237"/>
        <v>102.09447</v>
      </c>
      <c r="CU214">
        <f t="shared" si="238"/>
        <v>0</v>
      </c>
      <c r="CV214">
        <f t="shared" si="239"/>
        <v>1.6904999999999999</v>
      </c>
      <c r="CW214">
        <f t="shared" si="240"/>
        <v>2.5000000000000001E-2</v>
      </c>
      <c r="CX214">
        <f t="shared" si="241"/>
        <v>0</v>
      </c>
      <c r="CY214">
        <f t="shared" si="242"/>
        <v>1674.5494999999999</v>
      </c>
      <c r="CZ214">
        <f t="shared" si="243"/>
        <v>1033.8523</v>
      </c>
      <c r="DC214" t="s">
        <v>6</v>
      </c>
      <c r="DD214" t="s">
        <v>6</v>
      </c>
      <c r="DE214" t="s">
        <v>55</v>
      </c>
      <c r="DF214" t="s">
        <v>55</v>
      </c>
      <c r="DG214" t="s">
        <v>56</v>
      </c>
      <c r="DH214" t="s">
        <v>6</v>
      </c>
      <c r="DI214" t="s">
        <v>56</v>
      </c>
      <c r="DJ214" t="s">
        <v>55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1013</v>
      </c>
      <c r="DV214" t="s">
        <v>366</v>
      </c>
      <c r="DW214" t="s">
        <v>366</v>
      </c>
      <c r="DX214">
        <v>1</v>
      </c>
      <c r="EE214">
        <v>16510514</v>
      </c>
      <c r="EF214">
        <v>2</v>
      </c>
      <c r="EG214" t="s">
        <v>20</v>
      </c>
      <c r="EH214">
        <v>0</v>
      </c>
      <c r="EI214" t="s">
        <v>6</v>
      </c>
      <c r="EJ214">
        <v>1</v>
      </c>
      <c r="EK214">
        <v>16001</v>
      </c>
      <c r="EL214" t="s">
        <v>368</v>
      </c>
      <c r="EM214" t="s">
        <v>369</v>
      </c>
      <c r="EO214" t="s">
        <v>59</v>
      </c>
      <c r="EQ214">
        <v>0</v>
      </c>
      <c r="ER214">
        <v>42.14</v>
      </c>
      <c r="ES214">
        <v>24.66</v>
      </c>
      <c r="ET214">
        <v>4.1500000000000004</v>
      </c>
      <c r="EU214">
        <v>0.23</v>
      </c>
      <c r="EV214">
        <v>13.33</v>
      </c>
      <c r="EW214">
        <v>1.47</v>
      </c>
      <c r="EX214">
        <v>0.02</v>
      </c>
      <c r="EY214">
        <v>0</v>
      </c>
      <c r="FQ214">
        <v>0</v>
      </c>
      <c r="FR214">
        <f t="shared" si="244"/>
        <v>0</v>
      </c>
      <c r="FS214">
        <v>0</v>
      </c>
      <c r="FT214" t="s">
        <v>23</v>
      </c>
      <c r="FU214" t="s">
        <v>24</v>
      </c>
      <c r="FX214">
        <v>115.2</v>
      </c>
      <c r="FY214">
        <v>70.55</v>
      </c>
      <c r="GA214" t="s">
        <v>6</v>
      </c>
      <c r="GD214">
        <v>0</v>
      </c>
      <c r="GF214">
        <v>381590339</v>
      </c>
      <c r="GG214">
        <v>1</v>
      </c>
      <c r="GH214">
        <v>1</v>
      </c>
      <c r="GI214">
        <v>4</v>
      </c>
      <c r="GJ214">
        <v>0</v>
      </c>
      <c r="GK214">
        <f>ROUND(R214*(S12)/100,2)</f>
        <v>0</v>
      </c>
      <c r="GL214">
        <f t="shared" si="245"/>
        <v>0</v>
      </c>
      <c r="GM214">
        <f t="shared" si="246"/>
        <v>6920.7</v>
      </c>
      <c r="GN214">
        <f t="shared" si="247"/>
        <v>6920.7</v>
      </c>
      <c r="GO214">
        <f t="shared" si="248"/>
        <v>0</v>
      </c>
      <c r="GP214">
        <f t="shared" si="249"/>
        <v>0</v>
      </c>
      <c r="GR214">
        <v>0</v>
      </c>
      <c r="GS214">
        <v>3</v>
      </c>
      <c r="GT214">
        <v>0</v>
      </c>
      <c r="GU214" t="s">
        <v>6</v>
      </c>
      <c r="GV214">
        <f t="shared" si="250"/>
        <v>0</v>
      </c>
      <c r="GW214">
        <v>1</v>
      </c>
      <c r="GX214">
        <f t="shared" si="251"/>
        <v>0</v>
      </c>
      <c r="HA214">
        <v>0</v>
      </c>
      <c r="HB214">
        <v>0</v>
      </c>
      <c r="IK214">
        <v>0</v>
      </c>
    </row>
    <row r="215" spans="1:255" x14ac:dyDescent="0.2">
      <c r="A215" s="2">
        <v>18</v>
      </c>
      <c r="B215" s="2">
        <v>1</v>
      </c>
      <c r="C215" s="2">
        <v>434</v>
      </c>
      <c r="D215" s="2"/>
      <c r="E215" s="2" t="s">
        <v>392</v>
      </c>
      <c r="F215" s="2" t="s">
        <v>393</v>
      </c>
      <c r="G215" s="2" t="s">
        <v>394</v>
      </c>
      <c r="H215" s="2" t="s">
        <v>185</v>
      </c>
      <c r="I215" s="2">
        <f>I213*J215</f>
        <v>14</v>
      </c>
      <c r="J215" s="2">
        <v>1</v>
      </c>
      <c r="K215" s="2"/>
      <c r="L215" s="2"/>
      <c r="M215" s="2"/>
      <c r="N215" s="2"/>
      <c r="O215" s="2">
        <f t="shared" si="213"/>
        <v>766.22</v>
      </c>
      <c r="P215" s="2">
        <f t="shared" si="214"/>
        <v>766.22</v>
      </c>
      <c r="Q215" s="2">
        <f t="shared" si="215"/>
        <v>0</v>
      </c>
      <c r="R215" s="2">
        <f t="shared" si="216"/>
        <v>0</v>
      </c>
      <c r="S215" s="2">
        <f t="shared" si="217"/>
        <v>0</v>
      </c>
      <c r="T215" s="2">
        <f t="shared" si="218"/>
        <v>0</v>
      </c>
      <c r="U215" s="2">
        <f t="shared" si="219"/>
        <v>0</v>
      </c>
      <c r="V215" s="2">
        <f t="shared" si="220"/>
        <v>0</v>
      </c>
      <c r="W215" s="2">
        <f t="shared" si="221"/>
        <v>0</v>
      </c>
      <c r="X215" s="2">
        <f t="shared" si="222"/>
        <v>0</v>
      </c>
      <c r="Y215" s="2">
        <f t="shared" si="223"/>
        <v>0</v>
      </c>
      <c r="Z215" s="2"/>
      <c r="AA215" s="2">
        <v>16666348</v>
      </c>
      <c r="AB215" s="2">
        <f t="shared" si="224"/>
        <v>54.73</v>
      </c>
      <c r="AC215" s="2">
        <f t="shared" si="225"/>
        <v>54.73</v>
      </c>
      <c r="AD215" s="2">
        <f>ROUND((((ET215)-(EU215))+AE215),6)</f>
        <v>0</v>
      </c>
      <c r="AE215" s="2">
        <f>ROUND((EU215),6)</f>
        <v>0</v>
      </c>
      <c r="AF215" s="2">
        <f>ROUND((EV215),6)</f>
        <v>0</v>
      </c>
      <c r="AG215" s="2">
        <f t="shared" si="229"/>
        <v>0</v>
      </c>
      <c r="AH215" s="2">
        <f>(EW215)</f>
        <v>0</v>
      </c>
      <c r="AI215" s="2">
        <f>(EX215)</f>
        <v>0</v>
      </c>
      <c r="AJ215" s="2">
        <f t="shared" si="232"/>
        <v>0</v>
      </c>
      <c r="AK215" s="2">
        <v>54.73</v>
      </c>
      <c r="AL215" s="2">
        <v>54.73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115</v>
      </c>
      <c r="AU215" s="2">
        <v>71</v>
      </c>
      <c r="AV215" s="2">
        <v>1</v>
      </c>
      <c r="AW215" s="2">
        <v>1</v>
      </c>
      <c r="AX215" s="2"/>
      <c r="AY215" s="2"/>
      <c r="AZ215" s="2">
        <v>1</v>
      </c>
      <c r="BA215" s="2">
        <v>1</v>
      </c>
      <c r="BB215" s="2">
        <v>1</v>
      </c>
      <c r="BC215" s="2">
        <v>1</v>
      </c>
      <c r="BD215" s="2" t="s">
        <v>6</v>
      </c>
      <c r="BE215" s="2" t="s">
        <v>6</v>
      </c>
      <c r="BF215" s="2" t="s">
        <v>6</v>
      </c>
      <c r="BG215" s="2" t="s">
        <v>6</v>
      </c>
      <c r="BH215" s="2">
        <v>3</v>
      </c>
      <c r="BI215" s="2">
        <v>1</v>
      </c>
      <c r="BJ215" s="2" t="s">
        <v>395</v>
      </c>
      <c r="BK215" s="2"/>
      <c r="BL215" s="2"/>
      <c r="BM215" s="2">
        <v>16001</v>
      </c>
      <c r="BN215" s="2">
        <v>0</v>
      </c>
      <c r="BO215" s="2" t="s">
        <v>6</v>
      </c>
      <c r="BP215" s="2">
        <v>0</v>
      </c>
      <c r="BQ215" s="2">
        <v>2</v>
      </c>
      <c r="BR215" s="2">
        <v>0</v>
      </c>
      <c r="BS215" s="2">
        <v>1</v>
      </c>
      <c r="BT215" s="2">
        <v>1</v>
      </c>
      <c r="BU215" s="2">
        <v>1</v>
      </c>
      <c r="BV215" s="2">
        <v>1</v>
      </c>
      <c r="BW215" s="2">
        <v>1</v>
      </c>
      <c r="BX215" s="2">
        <v>1</v>
      </c>
      <c r="BY215" s="2" t="s">
        <v>6</v>
      </c>
      <c r="BZ215" s="2">
        <v>128</v>
      </c>
      <c r="CA215" s="2">
        <v>83</v>
      </c>
      <c r="CB215" s="2"/>
      <c r="CC215" s="2"/>
      <c r="CD215" s="2"/>
      <c r="CE215" s="2"/>
      <c r="CF215" s="2">
        <v>0</v>
      </c>
      <c r="CG215" s="2">
        <v>0</v>
      </c>
      <c r="CH215" s="2"/>
      <c r="CI215" s="2"/>
      <c r="CJ215" s="2"/>
      <c r="CK215" s="2"/>
      <c r="CL215" s="2"/>
      <c r="CM215" s="2">
        <v>0</v>
      </c>
      <c r="CN215" s="2" t="s">
        <v>6</v>
      </c>
      <c r="CO215" s="2">
        <v>0</v>
      </c>
      <c r="CP215" s="2">
        <f t="shared" si="233"/>
        <v>766.22</v>
      </c>
      <c r="CQ215" s="2">
        <f t="shared" si="234"/>
        <v>54.73</v>
      </c>
      <c r="CR215" s="2">
        <f t="shared" si="235"/>
        <v>0</v>
      </c>
      <c r="CS215" s="2">
        <f t="shared" si="236"/>
        <v>0</v>
      </c>
      <c r="CT215" s="2">
        <f t="shared" si="237"/>
        <v>0</v>
      </c>
      <c r="CU215" s="2">
        <f t="shared" si="238"/>
        <v>0</v>
      </c>
      <c r="CV215" s="2">
        <f t="shared" si="239"/>
        <v>0</v>
      </c>
      <c r="CW215" s="2">
        <f t="shared" si="240"/>
        <v>0</v>
      </c>
      <c r="CX215" s="2">
        <f t="shared" si="241"/>
        <v>0</v>
      </c>
      <c r="CY215" s="2">
        <f t="shared" si="242"/>
        <v>0</v>
      </c>
      <c r="CZ215" s="2">
        <f t="shared" si="243"/>
        <v>0</v>
      </c>
      <c r="DA215" s="2"/>
      <c r="DB215" s="2"/>
      <c r="DC215" s="2" t="s">
        <v>6</v>
      </c>
      <c r="DD215" s="2" t="s">
        <v>6</v>
      </c>
      <c r="DE215" s="2" t="s">
        <v>6</v>
      </c>
      <c r="DF215" s="2" t="s">
        <v>6</v>
      </c>
      <c r="DG215" s="2" t="s">
        <v>6</v>
      </c>
      <c r="DH215" s="2" t="s">
        <v>6</v>
      </c>
      <c r="DI215" s="2" t="s">
        <v>6</v>
      </c>
      <c r="DJ215" s="2" t="s">
        <v>6</v>
      </c>
      <c r="DK215" s="2" t="s">
        <v>6</v>
      </c>
      <c r="DL215" s="2" t="s">
        <v>6</v>
      </c>
      <c r="DM215" s="2" t="s">
        <v>6</v>
      </c>
      <c r="DN215" s="2">
        <v>0</v>
      </c>
      <c r="DO215" s="2">
        <v>0</v>
      </c>
      <c r="DP215" s="2">
        <v>1</v>
      </c>
      <c r="DQ215" s="2">
        <v>1</v>
      </c>
      <c r="DR215" s="2"/>
      <c r="DS215" s="2"/>
      <c r="DT215" s="2"/>
      <c r="DU215" s="2">
        <v>1010</v>
      </c>
      <c r="DV215" s="2" t="s">
        <v>185</v>
      </c>
      <c r="DW215" s="2" t="s">
        <v>185</v>
      </c>
      <c r="DX215" s="2">
        <v>1</v>
      </c>
      <c r="DY215" s="2"/>
      <c r="DZ215" s="2"/>
      <c r="EA215" s="2"/>
      <c r="EB215" s="2"/>
      <c r="EC215" s="2"/>
      <c r="ED215" s="2"/>
      <c r="EE215" s="2">
        <v>16510514</v>
      </c>
      <c r="EF215" s="2">
        <v>2</v>
      </c>
      <c r="EG215" s="2" t="s">
        <v>20</v>
      </c>
      <c r="EH215" s="2">
        <v>0</v>
      </c>
      <c r="EI215" s="2" t="s">
        <v>6</v>
      </c>
      <c r="EJ215" s="2">
        <v>1</v>
      </c>
      <c r="EK215" s="2">
        <v>16001</v>
      </c>
      <c r="EL215" s="2" t="s">
        <v>368</v>
      </c>
      <c r="EM215" s="2" t="s">
        <v>369</v>
      </c>
      <c r="EN215" s="2"/>
      <c r="EO215" s="2" t="s">
        <v>6</v>
      </c>
      <c r="EP215" s="2"/>
      <c r="EQ215" s="2">
        <v>0</v>
      </c>
      <c r="ER215" s="2">
        <v>54.73</v>
      </c>
      <c r="ES215" s="2">
        <v>54.73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>
        <v>0</v>
      </c>
      <c r="FR215" s="2">
        <f t="shared" si="244"/>
        <v>0</v>
      </c>
      <c r="FS215" s="2">
        <v>0</v>
      </c>
      <c r="FT215" s="2" t="s">
        <v>23</v>
      </c>
      <c r="FU215" s="2" t="s">
        <v>24</v>
      </c>
      <c r="FV215" s="2"/>
      <c r="FW215" s="2"/>
      <c r="FX215" s="2">
        <v>115.2</v>
      </c>
      <c r="FY215" s="2">
        <v>70.55</v>
      </c>
      <c r="FZ215" s="2"/>
      <c r="GA215" s="2" t="s">
        <v>6</v>
      </c>
      <c r="GB215" s="2"/>
      <c r="GC215" s="2"/>
      <c r="GD215" s="2">
        <v>0</v>
      </c>
      <c r="GE215" s="2"/>
      <c r="GF215" s="2">
        <v>898688576</v>
      </c>
      <c r="GG215" s="2">
        <v>2</v>
      </c>
      <c r="GH215" s="2">
        <v>1</v>
      </c>
      <c r="GI215" s="2">
        <v>-2</v>
      </c>
      <c r="GJ215" s="2">
        <v>0</v>
      </c>
      <c r="GK215" s="2">
        <f>ROUND(R215*(R12)/100,2)</f>
        <v>0</v>
      </c>
      <c r="GL215" s="2">
        <f t="shared" si="245"/>
        <v>0</v>
      </c>
      <c r="GM215" s="2">
        <f t="shared" si="246"/>
        <v>766.22</v>
      </c>
      <c r="GN215" s="2">
        <f t="shared" si="247"/>
        <v>766.22</v>
      </c>
      <c r="GO215" s="2">
        <f t="shared" si="248"/>
        <v>0</v>
      </c>
      <c r="GP215" s="2">
        <f t="shared" si="249"/>
        <v>0</v>
      </c>
      <c r="GQ215" s="2"/>
      <c r="GR215" s="2">
        <v>0</v>
      </c>
      <c r="GS215" s="2">
        <v>3</v>
      </c>
      <c r="GT215" s="2">
        <v>0</v>
      </c>
      <c r="GU215" s="2" t="s">
        <v>6</v>
      </c>
      <c r="GV215" s="2">
        <f t="shared" si="250"/>
        <v>0</v>
      </c>
      <c r="GW215" s="2">
        <v>1</v>
      </c>
      <c r="GX215" s="2">
        <f t="shared" si="251"/>
        <v>0</v>
      </c>
      <c r="GY215" s="2"/>
      <c r="GZ215" s="2"/>
      <c r="HA215" s="2">
        <v>0</v>
      </c>
      <c r="HB215" s="2">
        <v>0</v>
      </c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0</v>
      </c>
      <c r="IL215" s="2"/>
      <c r="IM215" s="2"/>
      <c r="IN215" s="2"/>
      <c r="IO215" s="2"/>
      <c r="IP215" s="2"/>
      <c r="IQ215" s="2"/>
      <c r="IR215" s="2"/>
      <c r="IS215" s="2"/>
      <c r="IT215" s="2"/>
      <c r="IU215" s="2"/>
    </row>
    <row r="216" spans="1:255" x14ac:dyDescent="0.2">
      <c r="A216">
        <v>18</v>
      </c>
      <c r="B216">
        <v>1</v>
      </c>
      <c r="C216">
        <v>442</v>
      </c>
      <c r="E216" t="s">
        <v>392</v>
      </c>
      <c r="F216" t="s">
        <v>393</v>
      </c>
      <c r="G216" t="s">
        <v>394</v>
      </c>
      <c r="H216" t="s">
        <v>185</v>
      </c>
      <c r="I216">
        <f>I214*J216</f>
        <v>14</v>
      </c>
      <c r="J216">
        <v>1</v>
      </c>
      <c r="O216">
        <f t="shared" si="213"/>
        <v>5103.03</v>
      </c>
      <c r="P216">
        <f t="shared" si="214"/>
        <v>5103.03</v>
      </c>
      <c r="Q216">
        <f t="shared" si="215"/>
        <v>0</v>
      </c>
      <c r="R216">
        <f t="shared" si="216"/>
        <v>0</v>
      </c>
      <c r="S216">
        <f t="shared" si="217"/>
        <v>0</v>
      </c>
      <c r="T216">
        <f t="shared" si="218"/>
        <v>0</v>
      </c>
      <c r="U216">
        <f t="shared" si="219"/>
        <v>0</v>
      </c>
      <c r="V216">
        <f t="shared" si="220"/>
        <v>0</v>
      </c>
      <c r="W216">
        <f t="shared" si="221"/>
        <v>0</v>
      </c>
      <c r="X216">
        <f t="shared" si="222"/>
        <v>0</v>
      </c>
      <c r="Y216">
        <f t="shared" si="223"/>
        <v>0</v>
      </c>
      <c r="AA216">
        <v>16666349</v>
      </c>
      <c r="AB216">
        <f t="shared" si="224"/>
        <v>54.73</v>
      </c>
      <c r="AC216">
        <f t="shared" si="225"/>
        <v>54.73</v>
      </c>
      <c r="AD216">
        <f>ROUND((((ET216)-(EU216))+AE216),6)</f>
        <v>0</v>
      </c>
      <c r="AE216">
        <f>ROUND((EU216),6)</f>
        <v>0</v>
      </c>
      <c r="AF216">
        <f>ROUND((EV216),6)</f>
        <v>0</v>
      </c>
      <c r="AG216">
        <f t="shared" si="229"/>
        <v>0</v>
      </c>
      <c r="AH216">
        <f>(EW216)</f>
        <v>0</v>
      </c>
      <c r="AI216">
        <f>(EX216)</f>
        <v>0</v>
      </c>
      <c r="AJ216">
        <f t="shared" si="232"/>
        <v>0</v>
      </c>
      <c r="AK216">
        <v>54.73</v>
      </c>
      <c r="AL216">
        <v>54.73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115</v>
      </c>
      <c r="AU216">
        <v>71</v>
      </c>
      <c r="AV216">
        <v>1</v>
      </c>
      <c r="AW216">
        <v>1</v>
      </c>
      <c r="AZ216">
        <v>6.66</v>
      </c>
      <c r="BA216">
        <v>1</v>
      </c>
      <c r="BB216">
        <v>1</v>
      </c>
      <c r="BC216">
        <v>6.66</v>
      </c>
      <c r="BD216" t="s">
        <v>6</v>
      </c>
      <c r="BE216" t="s">
        <v>6</v>
      </c>
      <c r="BF216" t="s">
        <v>6</v>
      </c>
      <c r="BG216" t="s">
        <v>6</v>
      </c>
      <c r="BH216">
        <v>3</v>
      </c>
      <c r="BI216">
        <v>1</v>
      </c>
      <c r="BJ216" t="s">
        <v>395</v>
      </c>
      <c r="BM216">
        <v>16001</v>
      </c>
      <c r="BN216">
        <v>0</v>
      </c>
      <c r="BO216" t="s">
        <v>6</v>
      </c>
      <c r="BP216">
        <v>0</v>
      </c>
      <c r="BQ216">
        <v>2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128</v>
      </c>
      <c r="CA216">
        <v>83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 t="shared" si="233"/>
        <v>5103.03</v>
      </c>
      <c r="CQ216">
        <f t="shared" si="234"/>
        <v>364.5018</v>
      </c>
      <c r="CR216">
        <f t="shared" si="235"/>
        <v>0</v>
      </c>
      <c r="CS216">
        <f t="shared" si="236"/>
        <v>0</v>
      </c>
      <c r="CT216">
        <f t="shared" si="237"/>
        <v>0</v>
      </c>
      <c r="CU216">
        <f t="shared" si="238"/>
        <v>0</v>
      </c>
      <c r="CV216">
        <f t="shared" si="239"/>
        <v>0</v>
      </c>
      <c r="CW216">
        <f t="shared" si="240"/>
        <v>0</v>
      </c>
      <c r="CX216">
        <f t="shared" si="241"/>
        <v>0</v>
      </c>
      <c r="CY216">
        <f t="shared" si="242"/>
        <v>0</v>
      </c>
      <c r="CZ216">
        <f t="shared" si="243"/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185</v>
      </c>
      <c r="DW216" t="s">
        <v>185</v>
      </c>
      <c r="DX216">
        <v>1</v>
      </c>
      <c r="EE216">
        <v>16510514</v>
      </c>
      <c r="EF216">
        <v>2</v>
      </c>
      <c r="EG216" t="s">
        <v>20</v>
      </c>
      <c r="EH216">
        <v>0</v>
      </c>
      <c r="EI216" t="s">
        <v>6</v>
      </c>
      <c r="EJ216">
        <v>1</v>
      </c>
      <c r="EK216">
        <v>16001</v>
      </c>
      <c r="EL216" t="s">
        <v>368</v>
      </c>
      <c r="EM216" t="s">
        <v>369</v>
      </c>
      <c r="EO216" t="s">
        <v>6</v>
      </c>
      <c r="EQ216">
        <v>0</v>
      </c>
      <c r="ER216">
        <v>54.73</v>
      </c>
      <c r="ES216">
        <v>54.73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44"/>
        <v>0</v>
      </c>
      <c r="FS216">
        <v>0</v>
      </c>
      <c r="FT216" t="s">
        <v>23</v>
      </c>
      <c r="FU216" t="s">
        <v>24</v>
      </c>
      <c r="FX216">
        <v>115.2</v>
      </c>
      <c r="FY216">
        <v>70.55</v>
      </c>
      <c r="GA216" t="s">
        <v>6</v>
      </c>
      <c r="GD216">
        <v>0</v>
      </c>
      <c r="GF216">
        <v>898688576</v>
      </c>
      <c r="GG216">
        <v>1</v>
      </c>
      <c r="GH216">
        <v>1</v>
      </c>
      <c r="GI216">
        <v>4</v>
      </c>
      <c r="GJ216">
        <v>0</v>
      </c>
      <c r="GK216">
        <f>ROUND(R216*(S12)/100,2)</f>
        <v>0</v>
      </c>
      <c r="GL216">
        <f t="shared" si="245"/>
        <v>0</v>
      </c>
      <c r="GM216">
        <f t="shared" si="246"/>
        <v>5103.03</v>
      </c>
      <c r="GN216">
        <f t="shared" si="247"/>
        <v>5103.03</v>
      </c>
      <c r="GO216">
        <f t="shared" si="248"/>
        <v>0</v>
      </c>
      <c r="GP216">
        <f t="shared" si="249"/>
        <v>0</v>
      </c>
      <c r="GR216">
        <v>0</v>
      </c>
      <c r="GS216">
        <v>3</v>
      </c>
      <c r="GT216">
        <v>0</v>
      </c>
      <c r="GU216" t="s">
        <v>6</v>
      </c>
      <c r="GV216">
        <f t="shared" si="250"/>
        <v>0</v>
      </c>
      <c r="GW216">
        <v>1</v>
      </c>
      <c r="GX216">
        <f t="shared" si="251"/>
        <v>0</v>
      </c>
      <c r="HA216">
        <v>0</v>
      </c>
      <c r="HB216">
        <v>0</v>
      </c>
      <c r="IK216">
        <v>0</v>
      </c>
    </row>
    <row r="217" spans="1:255" x14ac:dyDescent="0.2">
      <c r="A217" s="2">
        <v>17</v>
      </c>
      <c r="B217" s="2">
        <v>1</v>
      </c>
      <c r="C217" s="2">
        <f>ROW(SmtRes!A453)</f>
        <v>453</v>
      </c>
      <c r="D217" s="2">
        <f>ROW(EtalonRes!A448)</f>
        <v>448</v>
      </c>
      <c r="E217" s="2" t="s">
        <v>396</v>
      </c>
      <c r="F217" s="2" t="s">
        <v>397</v>
      </c>
      <c r="G217" s="2" t="s">
        <v>398</v>
      </c>
      <c r="H217" s="2" t="s">
        <v>399</v>
      </c>
      <c r="I217" s="2">
        <f>ROUND(11.2/100,9)</f>
        <v>0.112</v>
      </c>
      <c r="J217" s="2">
        <v>0</v>
      </c>
      <c r="K217" s="2"/>
      <c r="L217" s="2"/>
      <c r="M217" s="2"/>
      <c r="N217" s="2"/>
      <c r="O217" s="2">
        <f t="shared" si="213"/>
        <v>232.81</v>
      </c>
      <c r="P217" s="2">
        <f t="shared" si="214"/>
        <v>130.06</v>
      </c>
      <c r="Q217" s="2">
        <f t="shared" si="215"/>
        <v>26.96</v>
      </c>
      <c r="R217" s="2">
        <f t="shared" si="216"/>
        <v>5.43</v>
      </c>
      <c r="S217" s="2">
        <f t="shared" si="217"/>
        <v>75.790000000000006</v>
      </c>
      <c r="T217" s="2">
        <f t="shared" si="218"/>
        <v>0</v>
      </c>
      <c r="U217" s="2">
        <f t="shared" si="219"/>
        <v>8.4492799999999981</v>
      </c>
      <c r="V217" s="2">
        <f t="shared" si="220"/>
        <v>0.43819999999999998</v>
      </c>
      <c r="W217" s="2">
        <f t="shared" si="221"/>
        <v>0</v>
      </c>
      <c r="X217" s="2">
        <f t="shared" si="222"/>
        <v>93.4</v>
      </c>
      <c r="Y217" s="2">
        <f t="shared" si="223"/>
        <v>57.67</v>
      </c>
      <c r="Z217" s="2"/>
      <c r="AA217" s="2">
        <v>16666348</v>
      </c>
      <c r="AB217" s="2">
        <f t="shared" si="224"/>
        <v>2078.6795000000002</v>
      </c>
      <c r="AC217" s="2">
        <f t="shared" si="225"/>
        <v>1161.26</v>
      </c>
      <c r="AD217" s="2">
        <f>ROUND(((((ET217*1.25))-((EU217*1.25)))+AE217),6)</f>
        <v>240.72499999999999</v>
      </c>
      <c r="AE217" s="2">
        <f>ROUND(((EU217*1.25)),6)</f>
        <v>48.4375</v>
      </c>
      <c r="AF217" s="2">
        <f>ROUND(((EV217*1.15)),6)</f>
        <v>676.69449999999995</v>
      </c>
      <c r="AG217" s="2">
        <f t="shared" si="229"/>
        <v>0</v>
      </c>
      <c r="AH217" s="2">
        <f>((EW217*1.15))</f>
        <v>75.439999999999984</v>
      </c>
      <c r="AI217" s="2">
        <f>((EX217*1.25))</f>
        <v>3.9124999999999996</v>
      </c>
      <c r="AJ217" s="2">
        <f t="shared" si="232"/>
        <v>0</v>
      </c>
      <c r="AK217" s="2">
        <v>1942.27</v>
      </c>
      <c r="AL217" s="2">
        <v>1161.26</v>
      </c>
      <c r="AM217" s="2">
        <v>192.58</v>
      </c>
      <c r="AN217" s="2">
        <v>38.75</v>
      </c>
      <c r="AO217" s="2">
        <v>588.42999999999995</v>
      </c>
      <c r="AP217" s="2">
        <v>0</v>
      </c>
      <c r="AQ217" s="2">
        <v>65.599999999999994</v>
      </c>
      <c r="AR217" s="2">
        <v>3.13</v>
      </c>
      <c r="AS217" s="2">
        <v>0</v>
      </c>
      <c r="AT217" s="2">
        <v>115</v>
      </c>
      <c r="AU217" s="2">
        <v>71</v>
      </c>
      <c r="AV217" s="2">
        <v>1</v>
      </c>
      <c r="AW217" s="2">
        <v>1</v>
      </c>
      <c r="AX217" s="2"/>
      <c r="AY217" s="2"/>
      <c r="AZ217" s="2">
        <v>1</v>
      </c>
      <c r="BA217" s="2">
        <v>1</v>
      </c>
      <c r="BB217" s="2">
        <v>1</v>
      </c>
      <c r="BC217" s="2">
        <v>1</v>
      </c>
      <c r="BD217" s="2" t="s">
        <v>6</v>
      </c>
      <c r="BE217" s="2" t="s">
        <v>6</v>
      </c>
      <c r="BF217" s="2" t="s">
        <v>6</v>
      </c>
      <c r="BG217" s="2" t="s">
        <v>6</v>
      </c>
      <c r="BH217" s="2">
        <v>0</v>
      </c>
      <c r="BI217" s="2">
        <v>1</v>
      </c>
      <c r="BJ217" s="2" t="s">
        <v>400</v>
      </c>
      <c r="BK217" s="2"/>
      <c r="BL217" s="2"/>
      <c r="BM217" s="2">
        <v>18001</v>
      </c>
      <c r="BN217" s="2">
        <v>0</v>
      </c>
      <c r="BO217" s="2" t="s">
        <v>6</v>
      </c>
      <c r="BP217" s="2">
        <v>0</v>
      </c>
      <c r="BQ217" s="2">
        <v>2</v>
      </c>
      <c r="BR217" s="2">
        <v>0</v>
      </c>
      <c r="BS217" s="2">
        <v>1</v>
      </c>
      <c r="BT217" s="2">
        <v>1</v>
      </c>
      <c r="BU217" s="2">
        <v>1</v>
      </c>
      <c r="BV217" s="2">
        <v>1</v>
      </c>
      <c r="BW217" s="2">
        <v>1</v>
      </c>
      <c r="BX217" s="2">
        <v>1</v>
      </c>
      <c r="BY217" s="2" t="s">
        <v>6</v>
      </c>
      <c r="BZ217" s="2">
        <v>128</v>
      </c>
      <c r="CA217" s="2">
        <v>83</v>
      </c>
      <c r="CB217" s="2"/>
      <c r="CC217" s="2"/>
      <c r="CD217" s="2"/>
      <c r="CE217" s="2"/>
      <c r="CF217" s="2">
        <v>0</v>
      </c>
      <c r="CG217" s="2">
        <v>0</v>
      </c>
      <c r="CH217" s="2"/>
      <c r="CI217" s="2"/>
      <c r="CJ217" s="2"/>
      <c r="CK217" s="2"/>
      <c r="CL217" s="2"/>
      <c r="CM217" s="2">
        <v>0</v>
      </c>
      <c r="CN217" s="2" t="s">
        <v>1157</v>
      </c>
      <c r="CO217" s="2">
        <v>0</v>
      </c>
      <c r="CP217" s="2">
        <f t="shared" si="233"/>
        <v>232.81</v>
      </c>
      <c r="CQ217" s="2">
        <f t="shared" si="234"/>
        <v>1161.26</v>
      </c>
      <c r="CR217" s="2">
        <f t="shared" si="235"/>
        <v>240.72499999999999</v>
      </c>
      <c r="CS217" s="2">
        <f t="shared" si="236"/>
        <v>48.4375</v>
      </c>
      <c r="CT217" s="2">
        <f t="shared" si="237"/>
        <v>676.69449999999995</v>
      </c>
      <c r="CU217" s="2">
        <f t="shared" si="238"/>
        <v>0</v>
      </c>
      <c r="CV217" s="2">
        <f t="shared" si="239"/>
        <v>75.439999999999984</v>
      </c>
      <c r="CW217" s="2">
        <f t="shared" si="240"/>
        <v>3.9124999999999996</v>
      </c>
      <c r="CX217" s="2">
        <f t="shared" si="241"/>
        <v>0</v>
      </c>
      <c r="CY217" s="2">
        <f t="shared" si="242"/>
        <v>93.402999999999992</v>
      </c>
      <c r="CZ217" s="2">
        <f t="shared" si="243"/>
        <v>57.666199999999996</v>
      </c>
      <c r="DA217" s="2"/>
      <c r="DB217" s="2"/>
      <c r="DC217" s="2" t="s">
        <v>6</v>
      </c>
      <c r="DD217" s="2" t="s">
        <v>6</v>
      </c>
      <c r="DE217" s="2" t="s">
        <v>55</v>
      </c>
      <c r="DF217" s="2" t="s">
        <v>55</v>
      </c>
      <c r="DG217" s="2" t="s">
        <v>56</v>
      </c>
      <c r="DH217" s="2" t="s">
        <v>6</v>
      </c>
      <c r="DI217" s="2" t="s">
        <v>56</v>
      </c>
      <c r="DJ217" s="2" t="s">
        <v>55</v>
      </c>
      <c r="DK217" s="2" t="s">
        <v>6</v>
      </c>
      <c r="DL217" s="2" t="s">
        <v>6</v>
      </c>
      <c r="DM217" s="2" t="s">
        <v>6</v>
      </c>
      <c r="DN217" s="2">
        <v>0</v>
      </c>
      <c r="DO217" s="2">
        <v>0</v>
      </c>
      <c r="DP217" s="2">
        <v>1</v>
      </c>
      <c r="DQ217" s="2">
        <v>1</v>
      </c>
      <c r="DR217" s="2"/>
      <c r="DS217" s="2"/>
      <c r="DT217" s="2"/>
      <c r="DU217" s="2">
        <v>1013</v>
      </c>
      <c r="DV217" s="2" t="s">
        <v>399</v>
      </c>
      <c r="DW217" s="2" t="s">
        <v>399</v>
      </c>
      <c r="DX217" s="2">
        <v>1</v>
      </c>
      <c r="DY217" s="2"/>
      <c r="DZ217" s="2"/>
      <c r="EA217" s="2"/>
      <c r="EB217" s="2"/>
      <c r="EC217" s="2"/>
      <c r="ED217" s="2"/>
      <c r="EE217" s="2">
        <v>16510516</v>
      </c>
      <c r="EF217" s="2">
        <v>2</v>
      </c>
      <c r="EG217" s="2" t="s">
        <v>20</v>
      </c>
      <c r="EH217" s="2">
        <v>0</v>
      </c>
      <c r="EI217" s="2" t="s">
        <v>6</v>
      </c>
      <c r="EJ217" s="2">
        <v>1</v>
      </c>
      <c r="EK217" s="2">
        <v>18001</v>
      </c>
      <c r="EL217" s="2" t="s">
        <v>401</v>
      </c>
      <c r="EM217" s="2" t="s">
        <v>402</v>
      </c>
      <c r="EN217" s="2"/>
      <c r="EO217" s="2" t="s">
        <v>59</v>
      </c>
      <c r="EP217" s="2"/>
      <c r="EQ217" s="2">
        <v>0</v>
      </c>
      <c r="ER217" s="2">
        <v>1942.27</v>
      </c>
      <c r="ES217" s="2">
        <v>1161.26</v>
      </c>
      <c r="ET217" s="2">
        <v>192.58</v>
      </c>
      <c r="EU217" s="2">
        <v>38.75</v>
      </c>
      <c r="EV217" s="2">
        <v>588.42999999999995</v>
      </c>
      <c r="EW217" s="2">
        <v>65.599999999999994</v>
      </c>
      <c r="EX217" s="2">
        <v>3.13</v>
      </c>
      <c r="EY217" s="2">
        <v>0</v>
      </c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>
        <v>0</v>
      </c>
      <c r="FR217" s="2">
        <f t="shared" si="244"/>
        <v>0</v>
      </c>
      <c r="FS217" s="2">
        <v>0</v>
      </c>
      <c r="FT217" s="2" t="s">
        <v>23</v>
      </c>
      <c r="FU217" s="2" t="s">
        <v>24</v>
      </c>
      <c r="FV217" s="2"/>
      <c r="FW217" s="2"/>
      <c r="FX217" s="2">
        <v>115.2</v>
      </c>
      <c r="FY217" s="2">
        <v>70.55</v>
      </c>
      <c r="FZ217" s="2"/>
      <c r="GA217" s="2" t="s">
        <v>6</v>
      </c>
      <c r="GB217" s="2"/>
      <c r="GC217" s="2"/>
      <c r="GD217" s="2">
        <v>0</v>
      </c>
      <c r="GE217" s="2"/>
      <c r="GF217" s="2">
        <v>-243626587</v>
      </c>
      <c r="GG217" s="2">
        <v>2</v>
      </c>
      <c r="GH217" s="2">
        <v>1</v>
      </c>
      <c r="GI217" s="2">
        <v>-2</v>
      </c>
      <c r="GJ217" s="2">
        <v>0</v>
      </c>
      <c r="GK217" s="2">
        <f>ROUND(R217*(R12)/100,2)</f>
        <v>0</v>
      </c>
      <c r="GL217" s="2">
        <f t="shared" si="245"/>
        <v>0</v>
      </c>
      <c r="GM217" s="2">
        <f t="shared" si="246"/>
        <v>383.88</v>
      </c>
      <c r="GN217" s="2">
        <f t="shared" si="247"/>
        <v>383.88</v>
      </c>
      <c r="GO217" s="2">
        <f t="shared" si="248"/>
        <v>0</v>
      </c>
      <c r="GP217" s="2">
        <f t="shared" si="249"/>
        <v>0</v>
      </c>
      <c r="GQ217" s="2"/>
      <c r="GR217" s="2">
        <v>0</v>
      </c>
      <c r="GS217" s="2">
        <v>3</v>
      </c>
      <c r="GT217" s="2">
        <v>0</v>
      </c>
      <c r="GU217" s="2" t="s">
        <v>6</v>
      </c>
      <c r="GV217" s="2">
        <f t="shared" si="250"/>
        <v>0</v>
      </c>
      <c r="GW217" s="2">
        <v>1</v>
      </c>
      <c r="GX217" s="2">
        <f t="shared" si="251"/>
        <v>0</v>
      </c>
      <c r="GY217" s="2"/>
      <c r="GZ217" s="2"/>
      <c r="HA217" s="2">
        <v>0</v>
      </c>
      <c r="HB217" s="2">
        <v>0</v>
      </c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0</v>
      </c>
      <c r="IL217" s="2"/>
      <c r="IM217" s="2"/>
      <c r="IN217" s="2"/>
      <c r="IO217" s="2"/>
      <c r="IP217" s="2"/>
      <c r="IQ217" s="2"/>
      <c r="IR217" s="2"/>
      <c r="IS217" s="2"/>
      <c r="IT217" s="2"/>
      <c r="IU217" s="2"/>
    </row>
    <row r="218" spans="1:255" x14ac:dyDescent="0.2">
      <c r="A218">
        <v>17</v>
      </c>
      <c r="B218">
        <v>1</v>
      </c>
      <c r="C218">
        <f>ROW(SmtRes!A464)</f>
        <v>464</v>
      </c>
      <c r="D218">
        <f>ROW(EtalonRes!A460)</f>
        <v>460</v>
      </c>
      <c r="E218" t="s">
        <v>396</v>
      </c>
      <c r="F218" t="s">
        <v>397</v>
      </c>
      <c r="G218" t="s">
        <v>398</v>
      </c>
      <c r="H218" t="s">
        <v>399</v>
      </c>
      <c r="I218">
        <f>ROUND(11.2/100,9)</f>
        <v>0.112</v>
      </c>
      <c r="J218">
        <v>0</v>
      </c>
      <c r="O218">
        <f t="shared" si="213"/>
        <v>1550.53</v>
      </c>
      <c r="P218">
        <f t="shared" si="214"/>
        <v>866.21</v>
      </c>
      <c r="Q218">
        <f t="shared" si="215"/>
        <v>179.56</v>
      </c>
      <c r="R218">
        <f t="shared" si="216"/>
        <v>36.130000000000003</v>
      </c>
      <c r="S218">
        <f t="shared" si="217"/>
        <v>504.76</v>
      </c>
      <c r="T218">
        <f t="shared" si="218"/>
        <v>0</v>
      </c>
      <c r="U218">
        <f t="shared" si="219"/>
        <v>8.4492799999999981</v>
      </c>
      <c r="V218">
        <f t="shared" si="220"/>
        <v>0.43819999999999998</v>
      </c>
      <c r="W218">
        <f t="shared" si="221"/>
        <v>0</v>
      </c>
      <c r="X218">
        <f t="shared" si="222"/>
        <v>622.02</v>
      </c>
      <c r="Y218">
        <f t="shared" si="223"/>
        <v>384.03</v>
      </c>
      <c r="AA218">
        <v>16666349</v>
      </c>
      <c r="AB218">
        <f t="shared" si="224"/>
        <v>2078.6795000000002</v>
      </c>
      <c r="AC218">
        <f t="shared" si="225"/>
        <v>1161.26</v>
      </c>
      <c r="AD218">
        <f>ROUND(((((ET218*1.25))-((EU218*1.25)))+AE218),6)</f>
        <v>240.72499999999999</v>
      </c>
      <c r="AE218">
        <f>ROUND(((EU218*1.25)),6)</f>
        <v>48.4375</v>
      </c>
      <c r="AF218">
        <f>ROUND(((EV218*1.15)),6)</f>
        <v>676.69449999999995</v>
      </c>
      <c r="AG218">
        <f t="shared" si="229"/>
        <v>0</v>
      </c>
      <c r="AH218">
        <f>((EW218*1.15))</f>
        <v>75.439999999999984</v>
      </c>
      <c r="AI218">
        <f>((EX218*1.25))</f>
        <v>3.9124999999999996</v>
      </c>
      <c r="AJ218">
        <f t="shared" si="232"/>
        <v>0</v>
      </c>
      <c r="AK218">
        <v>1942.27</v>
      </c>
      <c r="AL218">
        <v>1161.26</v>
      </c>
      <c r="AM218">
        <v>192.58</v>
      </c>
      <c r="AN218">
        <v>38.75</v>
      </c>
      <c r="AO218">
        <v>588.42999999999995</v>
      </c>
      <c r="AP218">
        <v>0</v>
      </c>
      <c r="AQ218">
        <v>65.599999999999994</v>
      </c>
      <c r="AR218">
        <v>3.13</v>
      </c>
      <c r="AS218">
        <v>0</v>
      </c>
      <c r="AT218">
        <v>115</v>
      </c>
      <c r="AU218">
        <v>71</v>
      </c>
      <c r="AV218">
        <v>1</v>
      </c>
      <c r="AW218">
        <v>1</v>
      </c>
      <c r="AZ218">
        <v>6.66</v>
      </c>
      <c r="BA218">
        <v>6.66</v>
      </c>
      <c r="BB218">
        <v>6.66</v>
      </c>
      <c r="BC218">
        <v>6.66</v>
      </c>
      <c r="BD218" t="s">
        <v>6</v>
      </c>
      <c r="BE218" t="s">
        <v>6</v>
      </c>
      <c r="BF218" t="s">
        <v>6</v>
      </c>
      <c r="BG218" t="s">
        <v>6</v>
      </c>
      <c r="BH218">
        <v>0</v>
      </c>
      <c r="BI218">
        <v>1</v>
      </c>
      <c r="BJ218" t="s">
        <v>400</v>
      </c>
      <c r="BM218">
        <v>18001</v>
      </c>
      <c r="BN218">
        <v>0</v>
      </c>
      <c r="BO218" t="s">
        <v>6</v>
      </c>
      <c r="BP218">
        <v>0</v>
      </c>
      <c r="BQ218">
        <v>2</v>
      </c>
      <c r="BR218">
        <v>0</v>
      </c>
      <c r="BS218">
        <v>6.66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6</v>
      </c>
      <c r="BZ218">
        <v>128</v>
      </c>
      <c r="CA218">
        <v>83</v>
      </c>
      <c r="CF218">
        <v>0</v>
      </c>
      <c r="CG218">
        <v>0</v>
      </c>
      <c r="CM218">
        <v>0</v>
      </c>
      <c r="CN218" t="s">
        <v>1157</v>
      </c>
      <c r="CO218">
        <v>0</v>
      </c>
      <c r="CP218">
        <f t="shared" si="233"/>
        <v>1550.53</v>
      </c>
      <c r="CQ218">
        <f t="shared" si="234"/>
        <v>7733.9916000000003</v>
      </c>
      <c r="CR218">
        <f t="shared" si="235"/>
        <v>1603.2284999999999</v>
      </c>
      <c r="CS218">
        <f t="shared" si="236"/>
        <v>322.59375</v>
      </c>
      <c r="CT218">
        <f t="shared" si="237"/>
        <v>4506.7853699999996</v>
      </c>
      <c r="CU218">
        <f t="shared" si="238"/>
        <v>0</v>
      </c>
      <c r="CV218">
        <f t="shared" si="239"/>
        <v>75.439999999999984</v>
      </c>
      <c r="CW218">
        <f t="shared" si="240"/>
        <v>3.9124999999999996</v>
      </c>
      <c r="CX218">
        <f t="shared" si="241"/>
        <v>0</v>
      </c>
      <c r="CY218">
        <f t="shared" si="242"/>
        <v>622.02350000000001</v>
      </c>
      <c r="CZ218">
        <f t="shared" si="243"/>
        <v>384.03190000000001</v>
      </c>
      <c r="DC218" t="s">
        <v>6</v>
      </c>
      <c r="DD218" t="s">
        <v>6</v>
      </c>
      <c r="DE218" t="s">
        <v>55</v>
      </c>
      <c r="DF218" t="s">
        <v>55</v>
      </c>
      <c r="DG218" t="s">
        <v>56</v>
      </c>
      <c r="DH218" t="s">
        <v>6</v>
      </c>
      <c r="DI218" t="s">
        <v>56</v>
      </c>
      <c r="DJ218" t="s">
        <v>55</v>
      </c>
      <c r="DK218" t="s">
        <v>6</v>
      </c>
      <c r="DL218" t="s">
        <v>6</v>
      </c>
      <c r="DM218" t="s">
        <v>6</v>
      </c>
      <c r="DN218">
        <v>0</v>
      </c>
      <c r="DO218">
        <v>0</v>
      </c>
      <c r="DP218">
        <v>1</v>
      </c>
      <c r="DQ218">
        <v>1</v>
      </c>
      <c r="DU218">
        <v>1013</v>
      </c>
      <c r="DV218" t="s">
        <v>399</v>
      </c>
      <c r="DW218" t="s">
        <v>399</v>
      </c>
      <c r="DX218">
        <v>1</v>
      </c>
      <c r="EE218">
        <v>16510516</v>
      </c>
      <c r="EF218">
        <v>2</v>
      </c>
      <c r="EG218" t="s">
        <v>20</v>
      </c>
      <c r="EH218">
        <v>0</v>
      </c>
      <c r="EI218" t="s">
        <v>6</v>
      </c>
      <c r="EJ218">
        <v>1</v>
      </c>
      <c r="EK218">
        <v>18001</v>
      </c>
      <c r="EL218" t="s">
        <v>401</v>
      </c>
      <c r="EM218" t="s">
        <v>402</v>
      </c>
      <c r="EO218" t="s">
        <v>59</v>
      </c>
      <c r="EQ218">
        <v>0</v>
      </c>
      <c r="ER218">
        <v>1942.27</v>
      </c>
      <c r="ES218">
        <v>1161.26</v>
      </c>
      <c r="ET218">
        <v>192.58</v>
      </c>
      <c r="EU218">
        <v>38.75</v>
      </c>
      <c r="EV218">
        <v>588.42999999999995</v>
      </c>
      <c r="EW218">
        <v>65.599999999999994</v>
      </c>
      <c r="EX218">
        <v>3.13</v>
      </c>
      <c r="EY218">
        <v>0</v>
      </c>
      <c r="FQ218">
        <v>0</v>
      </c>
      <c r="FR218">
        <f t="shared" si="244"/>
        <v>0</v>
      </c>
      <c r="FS218">
        <v>0</v>
      </c>
      <c r="FT218" t="s">
        <v>23</v>
      </c>
      <c r="FU218" t="s">
        <v>24</v>
      </c>
      <c r="FX218">
        <v>115.2</v>
      </c>
      <c r="FY218">
        <v>70.55</v>
      </c>
      <c r="GA218" t="s">
        <v>6</v>
      </c>
      <c r="GD218">
        <v>0</v>
      </c>
      <c r="GF218">
        <v>-243626587</v>
      </c>
      <c r="GG218">
        <v>1</v>
      </c>
      <c r="GH218">
        <v>1</v>
      </c>
      <c r="GI218">
        <v>4</v>
      </c>
      <c r="GJ218">
        <v>0</v>
      </c>
      <c r="GK218">
        <f>ROUND(R218*(S12)/100,2)</f>
        <v>0</v>
      </c>
      <c r="GL218">
        <f t="shared" si="245"/>
        <v>0</v>
      </c>
      <c r="GM218">
        <f t="shared" si="246"/>
        <v>2556.58</v>
      </c>
      <c r="GN218">
        <f t="shared" si="247"/>
        <v>2556.58</v>
      </c>
      <c r="GO218">
        <f t="shared" si="248"/>
        <v>0</v>
      </c>
      <c r="GP218">
        <f t="shared" si="249"/>
        <v>0</v>
      </c>
      <c r="GR218">
        <v>0</v>
      </c>
      <c r="GS218">
        <v>3</v>
      </c>
      <c r="GT218">
        <v>0</v>
      </c>
      <c r="GU218" t="s">
        <v>6</v>
      </c>
      <c r="GV218">
        <f t="shared" si="250"/>
        <v>0</v>
      </c>
      <c r="GW218">
        <v>1</v>
      </c>
      <c r="GX218">
        <f t="shared" si="251"/>
        <v>0</v>
      </c>
      <c r="HA218">
        <v>0</v>
      </c>
      <c r="HB218">
        <v>0</v>
      </c>
      <c r="IK218">
        <v>0</v>
      </c>
    </row>
    <row r="219" spans="1:255" x14ac:dyDescent="0.2">
      <c r="A219" s="2">
        <v>18</v>
      </c>
      <c r="B219" s="2">
        <v>1</v>
      </c>
      <c r="C219" s="2">
        <v>453</v>
      </c>
      <c r="D219" s="2"/>
      <c r="E219" s="2" t="s">
        <v>403</v>
      </c>
      <c r="F219" s="2" t="s">
        <v>404</v>
      </c>
      <c r="G219" s="2" t="s">
        <v>405</v>
      </c>
      <c r="H219" s="2" t="s">
        <v>406</v>
      </c>
      <c r="I219" s="2">
        <f>I217*J219</f>
        <v>11.2</v>
      </c>
      <c r="J219" s="2">
        <v>99.999999999999986</v>
      </c>
      <c r="K219" s="2"/>
      <c r="L219" s="2"/>
      <c r="M219" s="2"/>
      <c r="N219" s="2"/>
      <c r="O219" s="2">
        <f t="shared" si="213"/>
        <v>0</v>
      </c>
      <c r="P219" s="2">
        <f t="shared" si="214"/>
        <v>0</v>
      </c>
      <c r="Q219" s="2">
        <f t="shared" si="215"/>
        <v>0</v>
      </c>
      <c r="R219" s="2">
        <f t="shared" si="216"/>
        <v>0</v>
      </c>
      <c r="S219" s="2">
        <f t="shared" si="217"/>
        <v>0</v>
      </c>
      <c r="T219" s="2">
        <f t="shared" si="218"/>
        <v>0</v>
      </c>
      <c r="U219" s="2">
        <f t="shared" si="219"/>
        <v>0</v>
      </c>
      <c r="V219" s="2">
        <f t="shared" si="220"/>
        <v>0</v>
      </c>
      <c r="W219" s="2">
        <f t="shared" si="221"/>
        <v>0</v>
      </c>
      <c r="X219" s="2">
        <f t="shared" si="222"/>
        <v>0</v>
      </c>
      <c r="Y219" s="2">
        <f t="shared" si="223"/>
        <v>0</v>
      </c>
      <c r="Z219" s="2"/>
      <c r="AA219" s="2">
        <v>16666348</v>
      </c>
      <c r="AB219" s="2">
        <f t="shared" si="224"/>
        <v>0</v>
      </c>
      <c r="AC219" s="2">
        <f t="shared" si="225"/>
        <v>0</v>
      </c>
      <c r="AD219" s="2">
        <f>ROUND((((ET219)-(EU219))+AE219),6)</f>
        <v>0</v>
      </c>
      <c r="AE219" s="2">
        <f t="shared" ref="AE219:AF222" si="254">ROUND((EU219),6)</f>
        <v>0</v>
      </c>
      <c r="AF219" s="2">
        <f t="shared" si="254"/>
        <v>0</v>
      </c>
      <c r="AG219" s="2">
        <f t="shared" si="229"/>
        <v>0</v>
      </c>
      <c r="AH219" s="2">
        <f t="shared" ref="AH219:AI222" si="255">(EW219)</f>
        <v>0</v>
      </c>
      <c r="AI219" s="2">
        <f t="shared" si="255"/>
        <v>0</v>
      </c>
      <c r="AJ219" s="2">
        <f t="shared" si="232"/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115</v>
      </c>
      <c r="AU219" s="2">
        <v>71</v>
      </c>
      <c r="AV219" s="2">
        <v>1</v>
      </c>
      <c r="AW219" s="2">
        <v>1</v>
      </c>
      <c r="AX219" s="2"/>
      <c r="AY219" s="2"/>
      <c r="AZ219" s="2">
        <v>1</v>
      </c>
      <c r="BA219" s="2">
        <v>1</v>
      </c>
      <c r="BB219" s="2">
        <v>1</v>
      </c>
      <c r="BC219" s="2">
        <v>1</v>
      </c>
      <c r="BD219" s="2" t="s">
        <v>6</v>
      </c>
      <c r="BE219" s="2" t="s">
        <v>6</v>
      </c>
      <c r="BF219" s="2" t="s">
        <v>6</v>
      </c>
      <c r="BG219" s="2" t="s">
        <v>6</v>
      </c>
      <c r="BH219" s="2">
        <v>3</v>
      </c>
      <c r="BI219" s="2">
        <v>1</v>
      </c>
      <c r="BJ219" s="2" t="s">
        <v>6</v>
      </c>
      <c r="BK219" s="2"/>
      <c r="BL219" s="2"/>
      <c r="BM219" s="2">
        <v>18001</v>
      </c>
      <c r="BN219" s="2">
        <v>0</v>
      </c>
      <c r="BO219" s="2" t="s">
        <v>6</v>
      </c>
      <c r="BP219" s="2">
        <v>0</v>
      </c>
      <c r="BQ219" s="2">
        <v>2</v>
      </c>
      <c r="BR219" s="2">
        <v>0</v>
      </c>
      <c r="BS219" s="2">
        <v>1</v>
      </c>
      <c r="BT219" s="2">
        <v>1</v>
      </c>
      <c r="BU219" s="2">
        <v>1</v>
      </c>
      <c r="BV219" s="2">
        <v>1</v>
      </c>
      <c r="BW219" s="2">
        <v>1</v>
      </c>
      <c r="BX219" s="2">
        <v>1</v>
      </c>
      <c r="BY219" s="2" t="s">
        <v>6</v>
      </c>
      <c r="BZ219" s="2">
        <v>128</v>
      </c>
      <c r="CA219" s="2">
        <v>83</v>
      </c>
      <c r="CB219" s="2"/>
      <c r="CC219" s="2"/>
      <c r="CD219" s="2"/>
      <c r="CE219" s="2"/>
      <c r="CF219" s="2">
        <v>0</v>
      </c>
      <c r="CG219" s="2">
        <v>0</v>
      </c>
      <c r="CH219" s="2"/>
      <c r="CI219" s="2"/>
      <c r="CJ219" s="2"/>
      <c r="CK219" s="2"/>
      <c r="CL219" s="2"/>
      <c r="CM219" s="2">
        <v>0</v>
      </c>
      <c r="CN219" s="2" t="s">
        <v>6</v>
      </c>
      <c r="CO219" s="2">
        <v>0</v>
      </c>
      <c r="CP219" s="2">
        <f t="shared" si="233"/>
        <v>0</v>
      </c>
      <c r="CQ219" s="2">
        <f t="shared" si="234"/>
        <v>0</v>
      </c>
      <c r="CR219" s="2">
        <f t="shared" si="235"/>
        <v>0</v>
      </c>
      <c r="CS219" s="2">
        <f t="shared" si="236"/>
        <v>0</v>
      </c>
      <c r="CT219" s="2">
        <f t="shared" si="237"/>
        <v>0</v>
      </c>
      <c r="CU219" s="2">
        <f t="shared" si="238"/>
        <v>0</v>
      </c>
      <c r="CV219" s="2">
        <f t="shared" si="239"/>
        <v>0</v>
      </c>
      <c r="CW219" s="2">
        <f t="shared" si="240"/>
        <v>0</v>
      </c>
      <c r="CX219" s="2">
        <f t="shared" si="241"/>
        <v>0</v>
      </c>
      <c r="CY219" s="2">
        <f t="shared" si="242"/>
        <v>0</v>
      </c>
      <c r="CZ219" s="2">
        <f t="shared" si="243"/>
        <v>0</v>
      </c>
      <c r="DA219" s="2"/>
      <c r="DB219" s="2"/>
      <c r="DC219" s="2" t="s">
        <v>6</v>
      </c>
      <c r="DD219" s="2" t="s">
        <v>6</v>
      </c>
      <c r="DE219" s="2" t="s">
        <v>6</v>
      </c>
      <c r="DF219" s="2" t="s">
        <v>6</v>
      </c>
      <c r="DG219" s="2" t="s">
        <v>6</v>
      </c>
      <c r="DH219" s="2" t="s">
        <v>6</v>
      </c>
      <c r="DI219" s="2" t="s">
        <v>6</v>
      </c>
      <c r="DJ219" s="2" t="s">
        <v>6</v>
      </c>
      <c r="DK219" s="2" t="s">
        <v>6</v>
      </c>
      <c r="DL219" s="2" t="s">
        <v>6</v>
      </c>
      <c r="DM219" s="2" t="s">
        <v>6</v>
      </c>
      <c r="DN219" s="2">
        <v>0</v>
      </c>
      <c r="DO219" s="2">
        <v>0</v>
      </c>
      <c r="DP219" s="2">
        <v>1</v>
      </c>
      <c r="DQ219" s="2">
        <v>1</v>
      </c>
      <c r="DR219" s="2"/>
      <c r="DS219" s="2"/>
      <c r="DT219" s="2"/>
      <c r="DU219" s="2">
        <v>1013</v>
      </c>
      <c r="DV219" s="2" t="s">
        <v>406</v>
      </c>
      <c r="DW219" s="2" t="s">
        <v>406</v>
      </c>
      <c r="DX219" s="2">
        <v>1</v>
      </c>
      <c r="DY219" s="2"/>
      <c r="DZ219" s="2"/>
      <c r="EA219" s="2"/>
      <c r="EB219" s="2"/>
      <c r="EC219" s="2"/>
      <c r="ED219" s="2"/>
      <c r="EE219" s="2">
        <v>16510516</v>
      </c>
      <c r="EF219" s="2">
        <v>2</v>
      </c>
      <c r="EG219" s="2" t="s">
        <v>20</v>
      </c>
      <c r="EH219" s="2">
        <v>0</v>
      </c>
      <c r="EI219" s="2" t="s">
        <v>6</v>
      </c>
      <c r="EJ219" s="2">
        <v>1</v>
      </c>
      <c r="EK219" s="2">
        <v>18001</v>
      </c>
      <c r="EL219" s="2" t="s">
        <v>401</v>
      </c>
      <c r="EM219" s="2" t="s">
        <v>402</v>
      </c>
      <c r="EN219" s="2"/>
      <c r="EO219" s="2" t="s">
        <v>6</v>
      </c>
      <c r="EP219" s="2"/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>
        <v>0</v>
      </c>
      <c r="FR219" s="2">
        <f t="shared" si="244"/>
        <v>0</v>
      </c>
      <c r="FS219" s="2">
        <v>0</v>
      </c>
      <c r="FT219" s="2" t="s">
        <v>23</v>
      </c>
      <c r="FU219" s="2" t="s">
        <v>24</v>
      </c>
      <c r="FV219" s="2"/>
      <c r="FW219" s="2"/>
      <c r="FX219" s="2">
        <v>115.2</v>
      </c>
      <c r="FY219" s="2">
        <v>70.55</v>
      </c>
      <c r="FZ219" s="2"/>
      <c r="GA219" s="2" t="s">
        <v>6</v>
      </c>
      <c r="GB219" s="2"/>
      <c r="GC219" s="2"/>
      <c r="GD219" s="2">
        <v>0</v>
      </c>
      <c r="GE219" s="2"/>
      <c r="GF219" s="2">
        <v>704408924</v>
      </c>
      <c r="GG219" s="2">
        <v>2</v>
      </c>
      <c r="GH219" s="2">
        <v>1</v>
      </c>
      <c r="GI219" s="2">
        <v>-2</v>
      </c>
      <c r="GJ219" s="2">
        <v>0</v>
      </c>
      <c r="GK219" s="2">
        <f>ROUND(R219*(R12)/100,2)</f>
        <v>0</v>
      </c>
      <c r="GL219" s="2">
        <f t="shared" si="245"/>
        <v>0</v>
      </c>
      <c r="GM219" s="2">
        <f t="shared" si="246"/>
        <v>0</v>
      </c>
      <c r="GN219" s="2">
        <f t="shared" si="247"/>
        <v>0</v>
      </c>
      <c r="GO219" s="2">
        <f t="shared" si="248"/>
        <v>0</v>
      </c>
      <c r="GP219" s="2">
        <f t="shared" si="249"/>
        <v>0</v>
      </c>
      <c r="GQ219" s="2"/>
      <c r="GR219" s="2">
        <v>0</v>
      </c>
      <c r="GS219" s="2">
        <v>3</v>
      </c>
      <c r="GT219" s="2">
        <v>0</v>
      </c>
      <c r="GU219" s="2" t="s">
        <v>6</v>
      </c>
      <c r="GV219" s="2">
        <f t="shared" si="250"/>
        <v>0</v>
      </c>
      <c r="GW219" s="2">
        <v>1</v>
      </c>
      <c r="GX219" s="2">
        <f t="shared" si="251"/>
        <v>0</v>
      </c>
      <c r="GY219" s="2"/>
      <c r="GZ219" s="2"/>
      <c r="HA219" s="2">
        <v>0</v>
      </c>
      <c r="HB219" s="2">
        <v>0</v>
      </c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>
        <v>0</v>
      </c>
      <c r="IL219" s="2"/>
      <c r="IM219" s="2"/>
      <c r="IN219" s="2"/>
      <c r="IO219" s="2"/>
      <c r="IP219" s="2"/>
      <c r="IQ219" s="2"/>
      <c r="IR219" s="2"/>
      <c r="IS219" s="2"/>
      <c r="IT219" s="2"/>
      <c r="IU219" s="2"/>
    </row>
    <row r="220" spans="1:255" x14ac:dyDescent="0.2">
      <c r="A220">
        <v>18</v>
      </c>
      <c r="B220">
        <v>1</v>
      </c>
      <c r="C220">
        <v>464</v>
      </c>
      <c r="E220" t="s">
        <v>403</v>
      </c>
      <c r="F220" t="s">
        <v>404</v>
      </c>
      <c r="G220" t="s">
        <v>405</v>
      </c>
      <c r="H220" t="s">
        <v>406</v>
      </c>
      <c r="I220">
        <f>I218*J220</f>
        <v>11.2</v>
      </c>
      <c r="J220">
        <v>99.999999999999986</v>
      </c>
      <c r="O220">
        <f t="shared" si="213"/>
        <v>0</v>
      </c>
      <c r="P220">
        <f t="shared" si="214"/>
        <v>0</v>
      </c>
      <c r="Q220">
        <f t="shared" si="215"/>
        <v>0</v>
      </c>
      <c r="R220">
        <f t="shared" si="216"/>
        <v>0</v>
      </c>
      <c r="S220">
        <f t="shared" si="217"/>
        <v>0</v>
      </c>
      <c r="T220">
        <f t="shared" si="218"/>
        <v>0</v>
      </c>
      <c r="U220">
        <f t="shared" si="219"/>
        <v>0</v>
      </c>
      <c r="V220">
        <f t="shared" si="220"/>
        <v>0</v>
      </c>
      <c r="W220">
        <f t="shared" si="221"/>
        <v>0</v>
      </c>
      <c r="X220">
        <f t="shared" si="222"/>
        <v>0</v>
      </c>
      <c r="Y220">
        <f t="shared" si="223"/>
        <v>0</v>
      </c>
      <c r="AA220">
        <v>16666349</v>
      </c>
      <c r="AB220">
        <f t="shared" si="224"/>
        <v>0</v>
      </c>
      <c r="AC220">
        <f t="shared" si="225"/>
        <v>0</v>
      </c>
      <c r="AD220">
        <f>ROUND((((ET220)-(EU220))+AE220),6)</f>
        <v>0</v>
      </c>
      <c r="AE220">
        <f t="shared" si="254"/>
        <v>0</v>
      </c>
      <c r="AF220">
        <f t="shared" si="254"/>
        <v>0</v>
      </c>
      <c r="AG220">
        <f t="shared" si="229"/>
        <v>0</v>
      </c>
      <c r="AH220">
        <f t="shared" si="255"/>
        <v>0</v>
      </c>
      <c r="AI220">
        <f t="shared" si="255"/>
        <v>0</v>
      </c>
      <c r="AJ220">
        <f t="shared" si="232"/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115</v>
      </c>
      <c r="AU220">
        <v>71</v>
      </c>
      <c r="AV220">
        <v>1</v>
      </c>
      <c r="AW220">
        <v>1</v>
      </c>
      <c r="AZ220">
        <v>6.66</v>
      </c>
      <c r="BA220">
        <v>1</v>
      </c>
      <c r="BB220">
        <v>1</v>
      </c>
      <c r="BC220">
        <v>6.66</v>
      </c>
      <c r="BD220" t="s">
        <v>6</v>
      </c>
      <c r="BE220" t="s">
        <v>6</v>
      </c>
      <c r="BF220" t="s">
        <v>6</v>
      </c>
      <c r="BG220" t="s">
        <v>6</v>
      </c>
      <c r="BH220">
        <v>3</v>
      </c>
      <c r="BI220">
        <v>1</v>
      </c>
      <c r="BJ220" t="s">
        <v>6</v>
      </c>
      <c r="BM220">
        <v>18001</v>
      </c>
      <c r="BN220">
        <v>0</v>
      </c>
      <c r="BO220" t="s">
        <v>6</v>
      </c>
      <c r="BP220">
        <v>0</v>
      </c>
      <c r="BQ220">
        <v>2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6</v>
      </c>
      <c r="BZ220">
        <v>128</v>
      </c>
      <c r="CA220">
        <v>83</v>
      </c>
      <c r="CF220">
        <v>0</v>
      </c>
      <c r="CG220">
        <v>0</v>
      </c>
      <c r="CM220">
        <v>0</v>
      </c>
      <c r="CN220" t="s">
        <v>6</v>
      </c>
      <c r="CO220">
        <v>0</v>
      </c>
      <c r="CP220">
        <f t="shared" si="233"/>
        <v>0</v>
      </c>
      <c r="CQ220">
        <f t="shared" si="234"/>
        <v>0</v>
      </c>
      <c r="CR220">
        <f t="shared" si="235"/>
        <v>0</v>
      </c>
      <c r="CS220">
        <f t="shared" si="236"/>
        <v>0</v>
      </c>
      <c r="CT220">
        <f t="shared" si="237"/>
        <v>0</v>
      </c>
      <c r="CU220">
        <f t="shared" si="238"/>
        <v>0</v>
      </c>
      <c r="CV220">
        <f t="shared" si="239"/>
        <v>0</v>
      </c>
      <c r="CW220">
        <f t="shared" si="240"/>
        <v>0</v>
      </c>
      <c r="CX220">
        <f t="shared" si="241"/>
        <v>0</v>
      </c>
      <c r="CY220">
        <f t="shared" si="242"/>
        <v>0</v>
      </c>
      <c r="CZ220">
        <f t="shared" si="243"/>
        <v>0</v>
      </c>
      <c r="DC220" t="s">
        <v>6</v>
      </c>
      <c r="DD220" t="s">
        <v>6</v>
      </c>
      <c r="DE220" t="s">
        <v>6</v>
      </c>
      <c r="DF220" t="s">
        <v>6</v>
      </c>
      <c r="DG220" t="s">
        <v>6</v>
      </c>
      <c r="DH220" t="s">
        <v>6</v>
      </c>
      <c r="DI220" t="s">
        <v>6</v>
      </c>
      <c r="DJ220" t="s">
        <v>6</v>
      </c>
      <c r="DK220" t="s">
        <v>6</v>
      </c>
      <c r="DL220" t="s">
        <v>6</v>
      </c>
      <c r="DM220" t="s">
        <v>6</v>
      </c>
      <c r="DN220">
        <v>0</v>
      </c>
      <c r="DO220">
        <v>0</v>
      </c>
      <c r="DP220">
        <v>1</v>
      </c>
      <c r="DQ220">
        <v>1</v>
      </c>
      <c r="DU220">
        <v>1013</v>
      </c>
      <c r="DV220" t="s">
        <v>406</v>
      </c>
      <c r="DW220" t="s">
        <v>406</v>
      </c>
      <c r="DX220">
        <v>1</v>
      </c>
      <c r="EE220">
        <v>16510516</v>
      </c>
      <c r="EF220">
        <v>2</v>
      </c>
      <c r="EG220" t="s">
        <v>20</v>
      </c>
      <c r="EH220">
        <v>0</v>
      </c>
      <c r="EI220" t="s">
        <v>6</v>
      </c>
      <c r="EJ220">
        <v>1</v>
      </c>
      <c r="EK220">
        <v>18001</v>
      </c>
      <c r="EL220" t="s">
        <v>401</v>
      </c>
      <c r="EM220" t="s">
        <v>402</v>
      </c>
      <c r="EO220" t="s">
        <v>6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44"/>
        <v>0</v>
      </c>
      <c r="FS220">
        <v>0</v>
      </c>
      <c r="FT220" t="s">
        <v>23</v>
      </c>
      <c r="FU220" t="s">
        <v>24</v>
      </c>
      <c r="FX220">
        <v>115.2</v>
      </c>
      <c r="FY220">
        <v>70.55</v>
      </c>
      <c r="GA220" t="s">
        <v>6</v>
      </c>
      <c r="GD220">
        <v>0</v>
      </c>
      <c r="GF220">
        <v>704408924</v>
      </c>
      <c r="GG220">
        <v>1</v>
      </c>
      <c r="GH220">
        <v>1</v>
      </c>
      <c r="GI220">
        <v>4</v>
      </c>
      <c r="GJ220">
        <v>0</v>
      </c>
      <c r="GK220">
        <f>ROUND(R220*(S12)/100,2)</f>
        <v>0</v>
      </c>
      <c r="GL220">
        <f t="shared" si="245"/>
        <v>0</v>
      </c>
      <c r="GM220">
        <f t="shared" si="246"/>
        <v>0</v>
      </c>
      <c r="GN220">
        <f t="shared" si="247"/>
        <v>0</v>
      </c>
      <c r="GO220">
        <f t="shared" si="248"/>
        <v>0</v>
      </c>
      <c r="GP220">
        <f t="shared" si="249"/>
        <v>0</v>
      </c>
      <c r="GR220">
        <v>0</v>
      </c>
      <c r="GS220">
        <v>3</v>
      </c>
      <c r="GT220">
        <v>0</v>
      </c>
      <c r="GU220" t="s">
        <v>6</v>
      </c>
      <c r="GV220">
        <f t="shared" si="250"/>
        <v>0</v>
      </c>
      <c r="GW220">
        <v>1</v>
      </c>
      <c r="GX220">
        <f t="shared" si="251"/>
        <v>0</v>
      </c>
      <c r="HA220">
        <v>0</v>
      </c>
      <c r="HB220">
        <v>0</v>
      </c>
      <c r="IK220">
        <v>0</v>
      </c>
    </row>
    <row r="221" spans="1:255" x14ac:dyDescent="0.2">
      <c r="A221" s="2">
        <v>18</v>
      </c>
      <c r="B221" s="2">
        <v>1</v>
      </c>
      <c r="C221" s="2">
        <v>452</v>
      </c>
      <c r="D221" s="2"/>
      <c r="E221" s="2" t="s">
        <v>407</v>
      </c>
      <c r="F221" s="2" t="s">
        <v>408</v>
      </c>
      <c r="G221" s="2" t="s">
        <v>409</v>
      </c>
      <c r="H221" s="2" t="s">
        <v>185</v>
      </c>
      <c r="I221" s="2">
        <f>I217*J221</f>
        <v>7</v>
      </c>
      <c r="J221" s="2">
        <v>62.5</v>
      </c>
      <c r="K221" s="2"/>
      <c r="L221" s="2"/>
      <c r="M221" s="2"/>
      <c r="N221" s="2"/>
      <c r="O221" s="2">
        <f t="shared" si="213"/>
        <v>7655.2</v>
      </c>
      <c r="P221" s="2">
        <f t="shared" si="214"/>
        <v>7655.2</v>
      </c>
      <c r="Q221" s="2">
        <f t="shared" si="215"/>
        <v>0</v>
      </c>
      <c r="R221" s="2">
        <f t="shared" si="216"/>
        <v>0</v>
      </c>
      <c r="S221" s="2">
        <f t="shared" si="217"/>
        <v>0</v>
      </c>
      <c r="T221" s="2">
        <f t="shared" si="218"/>
        <v>0</v>
      </c>
      <c r="U221" s="2">
        <f t="shared" si="219"/>
        <v>0</v>
      </c>
      <c r="V221" s="2">
        <f t="shared" si="220"/>
        <v>0</v>
      </c>
      <c r="W221" s="2">
        <f t="shared" si="221"/>
        <v>0</v>
      </c>
      <c r="X221" s="2">
        <f t="shared" si="222"/>
        <v>0</v>
      </c>
      <c r="Y221" s="2">
        <f t="shared" si="223"/>
        <v>0</v>
      </c>
      <c r="Z221" s="2"/>
      <c r="AA221" s="2">
        <v>16666348</v>
      </c>
      <c r="AB221" s="2">
        <f t="shared" si="224"/>
        <v>1093.5999999999999</v>
      </c>
      <c r="AC221" s="2">
        <f t="shared" si="225"/>
        <v>1093.5999999999999</v>
      </c>
      <c r="AD221" s="2">
        <f>ROUND((((ET221)-(EU221))+AE221),6)</f>
        <v>0</v>
      </c>
      <c r="AE221" s="2">
        <f t="shared" si="254"/>
        <v>0</v>
      </c>
      <c r="AF221" s="2">
        <f t="shared" si="254"/>
        <v>0</v>
      </c>
      <c r="AG221" s="2">
        <f t="shared" si="229"/>
        <v>0</v>
      </c>
      <c r="AH221" s="2">
        <f t="shared" si="255"/>
        <v>0</v>
      </c>
      <c r="AI221" s="2">
        <f t="shared" si="255"/>
        <v>0</v>
      </c>
      <c r="AJ221" s="2">
        <f t="shared" si="232"/>
        <v>0</v>
      </c>
      <c r="AK221" s="2">
        <v>1093.5999999999999</v>
      </c>
      <c r="AL221" s="2">
        <v>1093.5999999999999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115</v>
      </c>
      <c r="AU221" s="2">
        <v>71</v>
      </c>
      <c r="AV221" s="2">
        <v>1</v>
      </c>
      <c r="AW221" s="2">
        <v>1</v>
      </c>
      <c r="AX221" s="2"/>
      <c r="AY221" s="2"/>
      <c r="AZ221" s="2">
        <v>1</v>
      </c>
      <c r="BA221" s="2">
        <v>1</v>
      </c>
      <c r="BB221" s="2">
        <v>1</v>
      </c>
      <c r="BC221" s="2">
        <v>1</v>
      </c>
      <c r="BD221" s="2" t="s">
        <v>6</v>
      </c>
      <c r="BE221" s="2" t="s">
        <v>6</v>
      </c>
      <c r="BF221" s="2" t="s">
        <v>6</v>
      </c>
      <c r="BG221" s="2" t="s">
        <v>6</v>
      </c>
      <c r="BH221" s="2">
        <v>3</v>
      </c>
      <c r="BI221" s="2">
        <v>1</v>
      </c>
      <c r="BJ221" s="2" t="s">
        <v>410</v>
      </c>
      <c r="BK221" s="2"/>
      <c r="BL221" s="2"/>
      <c r="BM221" s="2">
        <v>18001</v>
      </c>
      <c r="BN221" s="2">
        <v>0</v>
      </c>
      <c r="BO221" s="2" t="s">
        <v>6</v>
      </c>
      <c r="BP221" s="2">
        <v>0</v>
      </c>
      <c r="BQ221" s="2">
        <v>2</v>
      </c>
      <c r="BR221" s="2">
        <v>0</v>
      </c>
      <c r="BS221" s="2">
        <v>1</v>
      </c>
      <c r="BT221" s="2">
        <v>1</v>
      </c>
      <c r="BU221" s="2">
        <v>1</v>
      </c>
      <c r="BV221" s="2">
        <v>1</v>
      </c>
      <c r="BW221" s="2">
        <v>1</v>
      </c>
      <c r="BX221" s="2">
        <v>1</v>
      </c>
      <c r="BY221" s="2" t="s">
        <v>6</v>
      </c>
      <c r="BZ221" s="2">
        <v>128</v>
      </c>
      <c r="CA221" s="2">
        <v>83</v>
      </c>
      <c r="CB221" s="2"/>
      <c r="CC221" s="2"/>
      <c r="CD221" s="2"/>
      <c r="CE221" s="2"/>
      <c r="CF221" s="2">
        <v>0</v>
      </c>
      <c r="CG221" s="2">
        <v>0</v>
      </c>
      <c r="CH221" s="2"/>
      <c r="CI221" s="2"/>
      <c r="CJ221" s="2"/>
      <c r="CK221" s="2"/>
      <c r="CL221" s="2"/>
      <c r="CM221" s="2">
        <v>0</v>
      </c>
      <c r="CN221" s="2" t="s">
        <v>6</v>
      </c>
      <c r="CO221" s="2">
        <v>0</v>
      </c>
      <c r="CP221" s="2">
        <f t="shared" si="233"/>
        <v>7655.2</v>
      </c>
      <c r="CQ221" s="2">
        <f t="shared" si="234"/>
        <v>1093.5999999999999</v>
      </c>
      <c r="CR221" s="2">
        <f t="shared" si="235"/>
        <v>0</v>
      </c>
      <c r="CS221" s="2">
        <f t="shared" si="236"/>
        <v>0</v>
      </c>
      <c r="CT221" s="2">
        <f t="shared" si="237"/>
        <v>0</v>
      </c>
      <c r="CU221" s="2">
        <f t="shared" si="238"/>
        <v>0</v>
      </c>
      <c r="CV221" s="2">
        <f t="shared" si="239"/>
        <v>0</v>
      </c>
      <c r="CW221" s="2">
        <f t="shared" si="240"/>
        <v>0</v>
      </c>
      <c r="CX221" s="2">
        <f t="shared" si="241"/>
        <v>0</v>
      </c>
      <c r="CY221" s="2">
        <f t="shared" si="242"/>
        <v>0</v>
      </c>
      <c r="CZ221" s="2">
        <f t="shared" si="243"/>
        <v>0</v>
      </c>
      <c r="DA221" s="2"/>
      <c r="DB221" s="2"/>
      <c r="DC221" s="2" t="s">
        <v>6</v>
      </c>
      <c r="DD221" s="2" t="s">
        <v>6</v>
      </c>
      <c r="DE221" s="2" t="s">
        <v>6</v>
      </c>
      <c r="DF221" s="2" t="s">
        <v>6</v>
      </c>
      <c r="DG221" s="2" t="s">
        <v>6</v>
      </c>
      <c r="DH221" s="2" t="s">
        <v>6</v>
      </c>
      <c r="DI221" s="2" t="s">
        <v>6</v>
      </c>
      <c r="DJ221" s="2" t="s">
        <v>6</v>
      </c>
      <c r="DK221" s="2" t="s">
        <v>6</v>
      </c>
      <c r="DL221" s="2" t="s">
        <v>6</v>
      </c>
      <c r="DM221" s="2" t="s">
        <v>6</v>
      </c>
      <c r="DN221" s="2">
        <v>0</v>
      </c>
      <c r="DO221" s="2">
        <v>0</v>
      </c>
      <c r="DP221" s="2">
        <v>1</v>
      </c>
      <c r="DQ221" s="2">
        <v>1</v>
      </c>
      <c r="DR221" s="2"/>
      <c r="DS221" s="2"/>
      <c r="DT221" s="2"/>
      <c r="DU221" s="2">
        <v>1010</v>
      </c>
      <c r="DV221" s="2" t="s">
        <v>185</v>
      </c>
      <c r="DW221" s="2" t="s">
        <v>185</v>
      </c>
      <c r="DX221" s="2">
        <v>1</v>
      </c>
      <c r="DY221" s="2"/>
      <c r="DZ221" s="2"/>
      <c r="EA221" s="2"/>
      <c r="EB221" s="2"/>
      <c r="EC221" s="2"/>
      <c r="ED221" s="2"/>
      <c r="EE221" s="2">
        <v>16510516</v>
      </c>
      <c r="EF221" s="2">
        <v>2</v>
      </c>
      <c r="EG221" s="2" t="s">
        <v>20</v>
      </c>
      <c r="EH221" s="2">
        <v>0</v>
      </c>
      <c r="EI221" s="2" t="s">
        <v>6</v>
      </c>
      <c r="EJ221" s="2">
        <v>1</v>
      </c>
      <c r="EK221" s="2">
        <v>18001</v>
      </c>
      <c r="EL221" s="2" t="s">
        <v>401</v>
      </c>
      <c r="EM221" s="2" t="s">
        <v>402</v>
      </c>
      <c r="EN221" s="2"/>
      <c r="EO221" s="2" t="s">
        <v>6</v>
      </c>
      <c r="EP221" s="2"/>
      <c r="EQ221" s="2">
        <v>0</v>
      </c>
      <c r="ER221" s="2">
        <v>1093.5999999999999</v>
      </c>
      <c r="ES221" s="2">
        <v>1093.5999999999999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>
        <v>0</v>
      </c>
      <c r="FR221" s="2">
        <f t="shared" si="244"/>
        <v>0</v>
      </c>
      <c r="FS221" s="2">
        <v>0</v>
      </c>
      <c r="FT221" s="2" t="s">
        <v>23</v>
      </c>
      <c r="FU221" s="2" t="s">
        <v>24</v>
      </c>
      <c r="FV221" s="2"/>
      <c r="FW221" s="2"/>
      <c r="FX221" s="2">
        <v>115.2</v>
      </c>
      <c r="FY221" s="2">
        <v>70.55</v>
      </c>
      <c r="FZ221" s="2"/>
      <c r="GA221" s="2" t="s">
        <v>6</v>
      </c>
      <c r="GB221" s="2"/>
      <c r="GC221" s="2"/>
      <c r="GD221" s="2">
        <v>0</v>
      </c>
      <c r="GE221" s="2"/>
      <c r="GF221" s="2">
        <v>-1372100156</v>
      </c>
      <c r="GG221" s="2">
        <v>2</v>
      </c>
      <c r="GH221" s="2">
        <v>1</v>
      </c>
      <c r="GI221" s="2">
        <v>-2</v>
      </c>
      <c r="GJ221" s="2">
        <v>0</v>
      </c>
      <c r="GK221" s="2">
        <f>ROUND(R221*(R12)/100,2)</f>
        <v>0</v>
      </c>
      <c r="GL221" s="2">
        <f t="shared" si="245"/>
        <v>0</v>
      </c>
      <c r="GM221" s="2">
        <f t="shared" si="246"/>
        <v>7655.2</v>
      </c>
      <c r="GN221" s="2">
        <f t="shared" si="247"/>
        <v>7655.2</v>
      </c>
      <c r="GO221" s="2">
        <f t="shared" si="248"/>
        <v>0</v>
      </c>
      <c r="GP221" s="2">
        <f t="shared" si="249"/>
        <v>0</v>
      </c>
      <c r="GQ221" s="2"/>
      <c r="GR221" s="2">
        <v>0</v>
      </c>
      <c r="GS221" s="2">
        <v>3</v>
      </c>
      <c r="GT221" s="2">
        <v>0</v>
      </c>
      <c r="GU221" s="2" t="s">
        <v>6</v>
      </c>
      <c r="GV221" s="2">
        <f t="shared" si="250"/>
        <v>0</v>
      </c>
      <c r="GW221" s="2">
        <v>1</v>
      </c>
      <c r="GX221" s="2">
        <f t="shared" si="251"/>
        <v>0</v>
      </c>
      <c r="GY221" s="2"/>
      <c r="GZ221" s="2"/>
      <c r="HA221" s="2">
        <v>0</v>
      </c>
      <c r="HB221" s="2">
        <v>0</v>
      </c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>
        <v>0</v>
      </c>
      <c r="IL221" s="2"/>
      <c r="IM221" s="2"/>
      <c r="IN221" s="2"/>
      <c r="IO221" s="2"/>
      <c r="IP221" s="2"/>
      <c r="IQ221" s="2"/>
      <c r="IR221" s="2"/>
      <c r="IS221" s="2"/>
      <c r="IT221" s="2"/>
      <c r="IU221" s="2"/>
    </row>
    <row r="222" spans="1:255" x14ac:dyDescent="0.2">
      <c r="A222">
        <v>18</v>
      </c>
      <c r="B222">
        <v>1</v>
      </c>
      <c r="C222">
        <v>463</v>
      </c>
      <c r="E222" t="s">
        <v>407</v>
      </c>
      <c r="F222" t="s">
        <v>408</v>
      </c>
      <c r="G222" t="s">
        <v>409</v>
      </c>
      <c r="H222" t="s">
        <v>185</v>
      </c>
      <c r="I222">
        <f>I218*J222</f>
        <v>7</v>
      </c>
      <c r="J222">
        <v>62.5</v>
      </c>
      <c r="O222">
        <f t="shared" si="213"/>
        <v>50983.63</v>
      </c>
      <c r="P222">
        <f t="shared" si="214"/>
        <v>50983.63</v>
      </c>
      <c r="Q222">
        <f t="shared" si="215"/>
        <v>0</v>
      </c>
      <c r="R222">
        <f t="shared" si="216"/>
        <v>0</v>
      </c>
      <c r="S222">
        <f t="shared" si="217"/>
        <v>0</v>
      </c>
      <c r="T222">
        <f t="shared" si="218"/>
        <v>0</v>
      </c>
      <c r="U222">
        <f t="shared" si="219"/>
        <v>0</v>
      </c>
      <c r="V222">
        <f t="shared" si="220"/>
        <v>0</v>
      </c>
      <c r="W222">
        <f t="shared" si="221"/>
        <v>0</v>
      </c>
      <c r="X222">
        <f t="shared" si="222"/>
        <v>0</v>
      </c>
      <c r="Y222">
        <f t="shared" si="223"/>
        <v>0</v>
      </c>
      <c r="AA222">
        <v>16666349</v>
      </c>
      <c r="AB222">
        <f t="shared" si="224"/>
        <v>1093.5999999999999</v>
      </c>
      <c r="AC222">
        <f t="shared" si="225"/>
        <v>1093.5999999999999</v>
      </c>
      <c r="AD222">
        <f>ROUND((((ET222)-(EU222))+AE222),6)</f>
        <v>0</v>
      </c>
      <c r="AE222">
        <f t="shared" si="254"/>
        <v>0</v>
      </c>
      <c r="AF222">
        <f t="shared" si="254"/>
        <v>0</v>
      </c>
      <c r="AG222">
        <f t="shared" si="229"/>
        <v>0</v>
      </c>
      <c r="AH222">
        <f t="shared" si="255"/>
        <v>0</v>
      </c>
      <c r="AI222">
        <f t="shared" si="255"/>
        <v>0</v>
      </c>
      <c r="AJ222">
        <f t="shared" si="232"/>
        <v>0</v>
      </c>
      <c r="AK222">
        <v>1093.5999999999999</v>
      </c>
      <c r="AL222">
        <v>1093.5999999999999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115</v>
      </c>
      <c r="AU222">
        <v>71</v>
      </c>
      <c r="AV222">
        <v>1</v>
      </c>
      <c r="AW222">
        <v>1</v>
      </c>
      <c r="AZ222">
        <v>6.66</v>
      </c>
      <c r="BA222">
        <v>1</v>
      </c>
      <c r="BB222">
        <v>1</v>
      </c>
      <c r="BC222">
        <v>6.66</v>
      </c>
      <c r="BD222" t="s">
        <v>6</v>
      </c>
      <c r="BE222" t="s">
        <v>6</v>
      </c>
      <c r="BF222" t="s">
        <v>6</v>
      </c>
      <c r="BG222" t="s">
        <v>6</v>
      </c>
      <c r="BH222">
        <v>3</v>
      </c>
      <c r="BI222">
        <v>1</v>
      </c>
      <c r="BJ222" t="s">
        <v>410</v>
      </c>
      <c r="BM222">
        <v>18001</v>
      </c>
      <c r="BN222">
        <v>0</v>
      </c>
      <c r="BO222" t="s">
        <v>6</v>
      </c>
      <c r="BP222">
        <v>0</v>
      </c>
      <c r="BQ222">
        <v>2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6</v>
      </c>
      <c r="BZ222">
        <v>128</v>
      </c>
      <c r="CA222">
        <v>83</v>
      </c>
      <c r="CF222">
        <v>0</v>
      </c>
      <c r="CG222">
        <v>0</v>
      </c>
      <c r="CM222">
        <v>0</v>
      </c>
      <c r="CN222" t="s">
        <v>6</v>
      </c>
      <c r="CO222">
        <v>0</v>
      </c>
      <c r="CP222">
        <f t="shared" si="233"/>
        <v>50983.63</v>
      </c>
      <c r="CQ222">
        <f t="shared" si="234"/>
        <v>7283.3759999999993</v>
      </c>
      <c r="CR222">
        <f t="shared" si="235"/>
        <v>0</v>
      </c>
      <c r="CS222">
        <f t="shared" si="236"/>
        <v>0</v>
      </c>
      <c r="CT222">
        <f t="shared" si="237"/>
        <v>0</v>
      </c>
      <c r="CU222">
        <f t="shared" si="238"/>
        <v>0</v>
      </c>
      <c r="CV222">
        <f t="shared" si="239"/>
        <v>0</v>
      </c>
      <c r="CW222">
        <f t="shared" si="240"/>
        <v>0</v>
      </c>
      <c r="CX222">
        <f t="shared" si="241"/>
        <v>0</v>
      </c>
      <c r="CY222">
        <f t="shared" si="242"/>
        <v>0</v>
      </c>
      <c r="CZ222">
        <f t="shared" si="243"/>
        <v>0</v>
      </c>
      <c r="DC222" t="s">
        <v>6</v>
      </c>
      <c r="DD222" t="s">
        <v>6</v>
      </c>
      <c r="DE222" t="s">
        <v>6</v>
      </c>
      <c r="DF222" t="s">
        <v>6</v>
      </c>
      <c r="DG222" t="s">
        <v>6</v>
      </c>
      <c r="DH222" t="s">
        <v>6</v>
      </c>
      <c r="DI222" t="s">
        <v>6</v>
      </c>
      <c r="DJ222" t="s">
        <v>6</v>
      </c>
      <c r="DK222" t="s">
        <v>6</v>
      </c>
      <c r="DL222" t="s">
        <v>6</v>
      </c>
      <c r="DM222" t="s">
        <v>6</v>
      </c>
      <c r="DN222">
        <v>0</v>
      </c>
      <c r="DO222">
        <v>0</v>
      </c>
      <c r="DP222">
        <v>1</v>
      </c>
      <c r="DQ222">
        <v>1</v>
      </c>
      <c r="DU222">
        <v>1010</v>
      </c>
      <c r="DV222" t="s">
        <v>185</v>
      </c>
      <c r="DW222" t="s">
        <v>185</v>
      </c>
      <c r="DX222">
        <v>1</v>
      </c>
      <c r="EE222">
        <v>16510516</v>
      </c>
      <c r="EF222">
        <v>2</v>
      </c>
      <c r="EG222" t="s">
        <v>20</v>
      </c>
      <c r="EH222">
        <v>0</v>
      </c>
      <c r="EI222" t="s">
        <v>6</v>
      </c>
      <c r="EJ222">
        <v>1</v>
      </c>
      <c r="EK222">
        <v>18001</v>
      </c>
      <c r="EL222" t="s">
        <v>401</v>
      </c>
      <c r="EM222" t="s">
        <v>402</v>
      </c>
      <c r="EO222" t="s">
        <v>6</v>
      </c>
      <c r="EQ222">
        <v>0</v>
      </c>
      <c r="ER222">
        <v>1093.5999999999999</v>
      </c>
      <c r="ES222">
        <v>1093.5999999999999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244"/>
        <v>0</v>
      </c>
      <c r="FS222">
        <v>0</v>
      </c>
      <c r="FT222" t="s">
        <v>23</v>
      </c>
      <c r="FU222" t="s">
        <v>24</v>
      </c>
      <c r="FX222">
        <v>115.2</v>
      </c>
      <c r="FY222">
        <v>70.55</v>
      </c>
      <c r="GA222" t="s">
        <v>6</v>
      </c>
      <c r="GD222">
        <v>0</v>
      </c>
      <c r="GF222">
        <v>-1372100156</v>
      </c>
      <c r="GG222">
        <v>1</v>
      </c>
      <c r="GH222">
        <v>1</v>
      </c>
      <c r="GI222">
        <v>4</v>
      </c>
      <c r="GJ222">
        <v>0</v>
      </c>
      <c r="GK222">
        <f>ROUND(R222*(S12)/100,2)</f>
        <v>0</v>
      </c>
      <c r="GL222">
        <f t="shared" si="245"/>
        <v>0</v>
      </c>
      <c r="GM222">
        <f t="shared" si="246"/>
        <v>50983.63</v>
      </c>
      <c r="GN222">
        <f t="shared" si="247"/>
        <v>50983.63</v>
      </c>
      <c r="GO222">
        <f t="shared" si="248"/>
        <v>0</v>
      </c>
      <c r="GP222">
        <f t="shared" si="249"/>
        <v>0</v>
      </c>
      <c r="GR222">
        <v>0</v>
      </c>
      <c r="GS222">
        <v>3</v>
      </c>
      <c r="GT222">
        <v>0</v>
      </c>
      <c r="GU222" t="s">
        <v>6</v>
      </c>
      <c r="GV222">
        <f t="shared" si="250"/>
        <v>0</v>
      </c>
      <c r="GW222">
        <v>1</v>
      </c>
      <c r="GX222">
        <f t="shared" si="251"/>
        <v>0</v>
      </c>
      <c r="HA222">
        <v>0</v>
      </c>
      <c r="HB222">
        <v>0</v>
      </c>
      <c r="IK222">
        <v>0</v>
      </c>
    </row>
    <row r="223" spans="1:255" x14ac:dyDescent="0.2">
      <c r="A223" s="2">
        <v>17</v>
      </c>
      <c r="B223" s="2">
        <v>1</v>
      </c>
      <c r="C223" s="2">
        <f>ROW(SmtRes!A470)</f>
        <v>470</v>
      </c>
      <c r="D223" s="2">
        <f>ROW(EtalonRes!A466)</f>
        <v>466</v>
      </c>
      <c r="E223" s="2" t="s">
        <v>411</v>
      </c>
      <c r="F223" s="2" t="s">
        <v>412</v>
      </c>
      <c r="G223" s="2" t="s">
        <v>413</v>
      </c>
      <c r="H223" s="2" t="s">
        <v>164</v>
      </c>
      <c r="I223" s="2">
        <f>ROUND(32.9/100,9)</f>
        <v>0.32900000000000001</v>
      </c>
      <c r="J223" s="2">
        <v>0</v>
      </c>
      <c r="K223" s="2"/>
      <c r="L223" s="2"/>
      <c r="M223" s="2"/>
      <c r="N223" s="2"/>
      <c r="O223" s="2">
        <f t="shared" si="213"/>
        <v>41.78</v>
      </c>
      <c r="P223" s="2">
        <f t="shared" si="214"/>
        <v>1.41</v>
      </c>
      <c r="Q223" s="2">
        <f t="shared" si="215"/>
        <v>18.3</v>
      </c>
      <c r="R223" s="2">
        <f t="shared" si="216"/>
        <v>0</v>
      </c>
      <c r="S223" s="2">
        <f t="shared" si="217"/>
        <v>22.07</v>
      </c>
      <c r="T223" s="2">
        <f t="shared" si="218"/>
        <v>0</v>
      </c>
      <c r="U223" s="2">
        <f t="shared" si="219"/>
        <v>1.8955334999999998</v>
      </c>
      <c r="V223" s="2">
        <f t="shared" si="220"/>
        <v>0</v>
      </c>
      <c r="W223" s="2">
        <f t="shared" si="221"/>
        <v>0</v>
      </c>
      <c r="X223" s="2">
        <f t="shared" si="222"/>
        <v>25.38</v>
      </c>
      <c r="Y223" s="2">
        <f t="shared" si="223"/>
        <v>15.67</v>
      </c>
      <c r="Z223" s="2"/>
      <c r="AA223" s="2">
        <v>16666348</v>
      </c>
      <c r="AB223" s="2">
        <f t="shared" si="224"/>
        <v>126.99550000000001</v>
      </c>
      <c r="AC223" s="2">
        <f t="shared" si="225"/>
        <v>4.29</v>
      </c>
      <c r="AD223" s="2">
        <f>ROUND(((((ET223*1.25))-((EU223*1.25)))+AE223),6)</f>
        <v>55.637500000000003</v>
      </c>
      <c r="AE223" s="2">
        <f>ROUND(((EU223*1.25)),6)</f>
        <v>0</v>
      </c>
      <c r="AF223" s="2">
        <f>ROUND(((EV223*1.15)),6)</f>
        <v>67.067999999999998</v>
      </c>
      <c r="AG223" s="2">
        <f t="shared" si="229"/>
        <v>0</v>
      </c>
      <c r="AH223" s="2">
        <f>((EW223*1.15))</f>
        <v>5.761499999999999</v>
      </c>
      <c r="AI223" s="2">
        <f>((EX223*1.25))</f>
        <v>0</v>
      </c>
      <c r="AJ223" s="2">
        <f t="shared" si="232"/>
        <v>0</v>
      </c>
      <c r="AK223" s="2">
        <v>107.12</v>
      </c>
      <c r="AL223" s="2">
        <v>4.29</v>
      </c>
      <c r="AM223" s="2">
        <v>44.51</v>
      </c>
      <c r="AN223" s="2">
        <v>0</v>
      </c>
      <c r="AO223" s="2">
        <v>58.32</v>
      </c>
      <c r="AP223" s="2">
        <v>0</v>
      </c>
      <c r="AQ223" s="2">
        <v>5.01</v>
      </c>
      <c r="AR223" s="2">
        <v>0</v>
      </c>
      <c r="AS223" s="2">
        <v>0</v>
      </c>
      <c r="AT223" s="2">
        <v>115</v>
      </c>
      <c r="AU223" s="2">
        <v>71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6</v>
      </c>
      <c r="BE223" s="2" t="s">
        <v>6</v>
      </c>
      <c r="BF223" s="2" t="s">
        <v>6</v>
      </c>
      <c r="BG223" s="2" t="s">
        <v>6</v>
      </c>
      <c r="BH223" s="2">
        <v>0</v>
      </c>
      <c r="BI223" s="2">
        <v>1</v>
      </c>
      <c r="BJ223" s="2" t="s">
        <v>414</v>
      </c>
      <c r="BK223" s="2"/>
      <c r="BL223" s="2"/>
      <c r="BM223" s="2">
        <v>16001</v>
      </c>
      <c r="BN223" s="2">
        <v>0</v>
      </c>
      <c r="BO223" s="2" t="s">
        <v>6</v>
      </c>
      <c r="BP223" s="2">
        <v>0</v>
      </c>
      <c r="BQ223" s="2">
        <v>2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6</v>
      </c>
      <c r="BZ223" s="2">
        <v>128</v>
      </c>
      <c r="CA223" s="2">
        <v>83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1157</v>
      </c>
      <c r="CO223" s="2">
        <v>0</v>
      </c>
      <c r="CP223" s="2">
        <f t="shared" si="233"/>
        <v>41.78</v>
      </c>
      <c r="CQ223" s="2">
        <f t="shared" si="234"/>
        <v>4.29</v>
      </c>
      <c r="CR223" s="2">
        <f t="shared" si="235"/>
        <v>55.637500000000003</v>
      </c>
      <c r="CS223" s="2">
        <f t="shared" si="236"/>
        <v>0</v>
      </c>
      <c r="CT223" s="2">
        <f t="shared" si="237"/>
        <v>67.067999999999998</v>
      </c>
      <c r="CU223" s="2">
        <f t="shared" si="238"/>
        <v>0</v>
      </c>
      <c r="CV223" s="2">
        <f t="shared" si="239"/>
        <v>5.761499999999999</v>
      </c>
      <c r="CW223" s="2">
        <f t="shared" si="240"/>
        <v>0</v>
      </c>
      <c r="CX223" s="2">
        <f t="shared" si="241"/>
        <v>0</v>
      </c>
      <c r="CY223" s="2">
        <f t="shared" si="242"/>
        <v>25.380500000000001</v>
      </c>
      <c r="CZ223" s="2">
        <f t="shared" si="243"/>
        <v>15.669700000000001</v>
      </c>
      <c r="DA223" s="2"/>
      <c r="DB223" s="2"/>
      <c r="DC223" s="2" t="s">
        <v>6</v>
      </c>
      <c r="DD223" s="2" t="s">
        <v>6</v>
      </c>
      <c r="DE223" s="2" t="s">
        <v>55</v>
      </c>
      <c r="DF223" s="2" t="s">
        <v>55</v>
      </c>
      <c r="DG223" s="2" t="s">
        <v>56</v>
      </c>
      <c r="DH223" s="2" t="s">
        <v>6</v>
      </c>
      <c r="DI223" s="2" t="s">
        <v>56</v>
      </c>
      <c r="DJ223" s="2" t="s">
        <v>55</v>
      </c>
      <c r="DK223" s="2" t="s">
        <v>6</v>
      </c>
      <c r="DL223" s="2" t="s">
        <v>6</v>
      </c>
      <c r="DM223" s="2" t="s">
        <v>6</v>
      </c>
      <c r="DN223" s="2">
        <v>0</v>
      </c>
      <c r="DO223" s="2">
        <v>0</v>
      </c>
      <c r="DP223" s="2">
        <v>1</v>
      </c>
      <c r="DQ223" s="2">
        <v>1</v>
      </c>
      <c r="DR223" s="2"/>
      <c r="DS223" s="2"/>
      <c r="DT223" s="2"/>
      <c r="DU223" s="2">
        <v>1003</v>
      </c>
      <c r="DV223" s="2" t="s">
        <v>164</v>
      </c>
      <c r="DW223" s="2" t="s">
        <v>164</v>
      </c>
      <c r="DX223" s="2">
        <v>100</v>
      </c>
      <c r="DY223" s="2"/>
      <c r="DZ223" s="2"/>
      <c r="EA223" s="2"/>
      <c r="EB223" s="2"/>
      <c r="EC223" s="2"/>
      <c r="ED223" s="2"/>
      <c r="EE223" s="2">
        <v>16510514</v>
      </c>
      <c r="EF223" s="2">
        <v>2</v>
      </c>
      <c r="EG223" s="2" t="s">
        <v>20</v>
      </c>
      <c r="EH223" s="2">
        <v>0</v>
      </c>
      <c r="EI223" s="2" t="s">
        <v>6</v>
      </c>
      <c r="EJ223" s="2">
        <v>1</v>
      </c>
      <c r="EK223" s="2">
        <v>16001</v>
      </c>
      <c r="EL223" s="2" t="s">
        <v>368</v>
      </c>
      <c r="EM223" s="2" t="s">
        <v>369</v>
      </c>
      <c r="EN223" s="2"/>
      <c r="EO223" s="2" t="s">
        <v>59</v>
      </c>
      <c r="EP223" s="2"/>
      <c r="EQ223" s="2">
        <v>0</v>
      </c>
      <c r="ER223" s="2">
        <v>107.12</v>
      </c>
      <c r="ES223" s="2">
        <v>4.29</v>
      </c>
      <c r="ET223" s="2">
        <v>44.51</v>
      </c>
      <c r="EU223" s="2">
        <v>0</v>
      </c>
      <c r="EV223" s="2">
        <v>58.32</v>
      </c>
      <c r="EW223" s="2">
        <v>5.01</v>
      </c>
      <c r="EX223" s="2">
        <v>0</v>
      </c>
      <c r="EY223" s="2">
        <v>0</v>
      </c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si="244"/>
        <v>0</v>
      </c>
      <c r="FS223" s="2">
        <v>0</v>
      </c>
      <c r="FT223" s="2" t="s">
        <v>23</v>
      </c>
      <c r="FU223" s="2" t="s">
        <v>24</v>
      </c>
      <c r="FV223" s="2"/>
      <c r="FW223" s="2"/>
      <c r="FX223" s="2">
        <v>115.2</v>
      </c>
      <c r="FY223" s="2">
        <v>70.55</v>
      </c>
      <c r="FZ223" s="2"/>
      <c r="GA223" s="2" t="s">
        <v>6</v>
      </c>
      <c r="GB223" s="2"/>
      <c r="GC223" s="2"/>
      <c r="GD223" s="2">
        <v>0</v>
      </c>
      <c r="GE223" s="2"/>
      <c r="GF223" s="2">
        <v>1667606600</v>
      </c>
      <c r="GG223" s="2">
        <v>2</v>
      </c>
      <c r="GH223" s="2">
        <v>1</v>
      </c>
      <c r="GI223" s="2">
        <v>-2</v>
      </c>
      <c r="GJ223" s="2">
        <v>0</v>
      </c>
      <c r="GK223" s="2">
        <f>ROUND(R223*(R12)/100,2)</f>
        <v>0</v>
      </c>
      <c r="GL223" s="2">
        <f t="shared" si="245"/>
        <v>0</v>
      </c>
      <c r="GM223" s="2">
        <f t="shared" si="246"/>
        <v>82.83</v>
      </c>
      <c r="GN223" s="2">
        <f t="shared" si="247"/>
        <v>82.83</v>
      </c>
      <c r="GO223" s="2">
        <f t="shared" si="248"/>
        <v>0</v>
      </c>
      <c r="GP223" s="2">
        <f t="shared" si="249"/>
        <v>0</v>
      </c>
      <c r="GQ223" s="2"/>
      <c r="GR223" s="2">
        <v>0</v>
      </c>
      <c r="GS223" s="2">
        <v>3</v>
      </c>
      <c r="GT223" s="2">
        <v>0</v>
      </c>
      <c r="GU223" s="2" t="s">
        <v>6</v>
      </c>
      <c r="GV223" s="2">
        <f t="shared" si="250"/>
        <v>0</v>
      </c>
      <c r="GW223" s="2">
        <v>1</v>
      </c>
      <c r="GX223" s="2">
        <f t="shared" si="251"/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17</v>
      </c>
      <c r="B224">
        <v>1</v>
      </c>
      <c r="C224">
        <f>ROW(SmtRes!A476)</f>
        <v>476</v>
      </c>
      <c r="D224">
        <f>ROW(EtalonRes!A472)</f>
        <v>472</v>
      </c>
      <c r="E224" t="s">
        <v>411</v>
      </c>
      <c r="F224" t="s">
        <v>412</v>
      </c>
      <c r="G224" t="s">
        <v>413</v>
      </c>
      <c r="H224" t="s">
        <v>164</v>
      </c>
      <c r="I224">
        <f>ROUND(32.9/100,9)</f>
        <v>0.32900000000000001</v>
      </c>
      <c r="J224">
        <v>0</v>
      </c>
      <c r="O224">
        <f t="shared" si="213"/>
        <v>278.27</v>
      </c>
      <c r="P224">
        <f t="shared" si="214"/>
        <v>9.4</v>
      </c>
      <c r="Q224">
        <f t="shared" si="215"/>
        <v>121.91</v>
      </c>
      <c r="R224">
        <f t="shared" si="216"/>
        <v>0</v>
      </c>
      <c r="S224">
        <f t="shared" si="217"/>
        <v>146.96</v>
      </c>
      <c r="T224">
        <f t="shared" si="218"/>
        <v>0</v>
      </c>
      <c r="U224">
        <f t="shared" si="219"/>
        <v>1.8955334999999998</v>
      </c>
      <c r="V224">
        <f t="shared" si="220"/>
        <v>0</v>
      </c>
      <c r="W224">
        <f t="shared" si="221"/>
        <v>0</v>
      </c>
      <c r="X224">
        <f t="shared" si="222"/>
        <v>169</v>
      </c>
      <c r="Y224">
        <f t="shared" si="223"/>
        <v>104.34</v>
      </c>
      <c r="AA224">
        <v>16666349</v>
      </c>
      <c r="AB224">
        <f t="shared" si="224"/>
        <v>126.99550000000001</v>
      </c>
      <c r="AC224">
        <f t="shared" si="225"/>
        <v>4.29</v>
      </c>
      <c r="AD224">
        <f>ROUND(((((ET224*1.25))-((EU224*1.25)))+AE224),6)</f>
        <v>55.637500000000003</v>
      </c>
      <c r="AE224">
        <f>ROUND(((EU224*1.25)),6)</f>
        <v>0</v>
      </c>
      <c r="AF224">
        <f>ROUND(((EV224*1.15)),6)</f>
        <v>67.067999999999998</v>
      </c>
      <c r="AG224">
        <f t="shared" si="229"/>
        <v>0</v>
      </c>
      <c r="AH224">
        <f>((EW224*1.15))</f>
        <v>5.761499999999999</v>
      </c>
      <c r="AI224">
        <f>((EX224*1.25))</f>
        <v>0</v>
      </c>
      <c r="AJ224">
        <f t="shared" si="232"/>
        <v>0</v>
      </c>
      <c r="AK224">
        <v>107.12</v>
      </c>
      <c r="AL224">
        <v>4.29</v>
      </c>
      <c r="AM224">
        <v>44.51</v>
      </c>
      <c r="AN224">
        <v>0</v>
      </c>
      <c r="AO224">
        <v>58.32</v>
      </c>
      <c r="AP224">
        <v>0</v>
      </c>
      <c r="AQ224">
        <v>5.01</v>
      </c>
      <c r="AR224">
        <v>0</v>
      </c>
      <c r="AS224">
        <v>0</v>
      </c>
      <c r="AT224">
        <v>115</v>
      </c>
      <c r="AU224">
        <v>71</v>
      </c>
      <c r="AV224">
        <v>1</v>
      </c>
      <c r="AW224">
        <v>1</v>
      </c>
      <c r="AZ224">
        <v>6.66</v>
      </c>
      <c r="BA224">
        <v>6.66</v>
      </c>
      <c r="BB224">
        <v>6.66</v>
      </c>
      <c r="BC224">
        <v>6.66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414</v>
      </c>
      <c r="BM224">
        <v>16001</v>
      </c>
      <c r="BN224">
        <v>0</v>
      </c>
      <c r="BO224" t="s">
        <v>6</v>
      </c>
      <c r="BP224">
        <v>0</v>
      </c>
      <c r="BQ224">
        <v>2</v>
      </c>
      <c r="BR224">
        <v>0</v>
      </c>
      <c r="BS224">
        <v>6.66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128</v>
      </c>
      <c r="CA224">
        <v>83</v>
      </c>
      <c r="CF224">
        <v>0</v>
      </c>
      <c r="CG224">
        <v>0</v>
      </c>
      <c r="CM224">
        <v>0</v>
      </c>
      <c r="CN224" t="s">
        <v>1157</v>
      </c>
      <c r="CO224">
        <v>0</v>
      </c>
      <c r="CP224">
        <f t="shared" si="233"/>
        <v>278.27</v>
      </c>
      <c r="CQ224">
        <f t="shared" si="234"/>
        <v>28.571400000000001</v>
      </c>
      <c r="CR224">
        <f t="shared" si="235"/>
        <v>370.54575000000006</v>
      </c>
      <c r="CS224">
        <f t="shared" si="236"/>
        <v>0</v>
      </c>
      <c r="CT224">
        <f t="shared" si="237"/>
        <v>446.67288000000002</v>
      </c>
      <c r="CU224">
        <f t="shared" si="238"/>
        <v>0</v>
      </c>
      <c r="CV224">
        <f t="shared" si="239"/>
        <v>5.761499999999999</v>
      </c>
      <c r="CW224">
        <f t="shared" si="240"/>
        <v>0</v>
      </c>
      <c r="CX224">
        <f t="shared" si="241"/>
        <v>0</v>
      </c>
      <c r="CY224">
        <f t="shared" si="242"/>
        <v>169.00400000000002</v>
      </c>
      <c r="CZ224">
        <f t="shared" si="243"/>
        <v>104.3416</v>
      </c>
      <c r="DC224" t="s">
        <v>6</v>
      </c>
      <c r="DD224" t="s">
        <v>6</v>
      </c>
      <c r="DE224" t="s">
        <v>55</v>
      </c>
      <c r="DF224" t="s">
        <v>55</v>
      </c>
      <c r="DG224" t="s">
        <v>56</v>
      </c>
      <c r="DH224" t="s">
        <v>6</v>
      </c>
      <c r="DI224" t="s">
        <v>56</v>
      </c>
      <c r="DJ224" t="s">
        <v>55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1003</v>
      </c>
      <c r="DV224" t="s">
        <v>164</v>
      </c>
      <c r="DW224" t="s">
        <v>164</v>
      </c>
      <c r="DX224">
        <v>100</v>
      </c>
      <c r="EE224">
        <v>16510514</v>
      </c>
      <c r="EF224">
        <v>2</v>
      </c>
      <c r="EG224" t="s">
        <v>20</v>
      </c>
      <c r="EH224">
        <v>0</v>
      </c>
      <c r="EI224" t="s">
        <v>6</v>
      </c>
      <c r="EJ224">
        <v>1</v>
      </c>
      <c r="EK224">
        <v>16001</v>
      </c>
      <c r="EL224" t="s">
        <v>368</v>
      </c>
      <c r="EM224" t="s">
        <v>369</v>
      </c>
      <c r="EO224" t="s">
        <v>59</v>
      </c>
      <c r="EQ224">
        <v>0</v>
      </c>
      <c r="ER224">
        <v>107.12</v>
      </c>
      <c r="ES224">
        <v>4.29</v>
      </c>
      <c r="ET224">
        <v>44.51</v>
      </c>
      <c r="EU224">
        <v>0</v>
      </c>
      <c r="EV224">
        <v>58.32</v>
      </c>
      <c r="EW224">
        <v>5.01</v>
      </c>
      <c r="EX224">
        <v>0</v>
      </c>
      <c r="EY224">
        <v>0</v>
      </c>
      <c r="FQ224">
        <v>0</v>
      </c>
      <c r="FR224">
        <f t="shared" si="244"/>
        <v>0</v>
      </c>
      <c r="FS224">
        <v>0</v>
      </c>
      <c r="FT224" t="s">
        <v>23</v>
      </c>
      <c r="FU224" t="s">
        <v>24</v>
      </c>
      <c r="FX224">
        <v>115.2</v>
      </c>
      <c r="FY224">
        <v>70.55</v>
      </c>
      <c r="GA224" t="s">
        <v>6</v>
      </c>
      <c r="GD224">
        <v>0</v>
      </c>
      <c r="GF224">
        <v>1667606600</v>
      </c>
      <c r="GG224">
        <v>1</v>
      </c>
      <c r="GH224">
        <v>1</v>
      </c>
      <c r="GI224">
        <v>4</v>
      </c>
      <c r="GJ224">
        <v>0</v>
      </c>
      <c r="GK224">
        <f>ROUND(R224*(S12)/100,2)</f>
        <v>0</v>
      </c>
      <c r="GL224">
        <f t="shared" si="245"/>
        <v>0</v>
      </c>
      <c r="GM224">
        <f t="shared" si="246"/>
        <v>551.61</v>
      </c>
      <c r="GN224">
        <f t="shared" si="247"/>
        <v>551.61</v>
      </c>
      <c r="GO224">
        <f t="shared" si="248"/>
        <v>0</v>
      </c>
      <c r="GP224">
        <f t="shared" si="249"/>
        <v>0</v>
      </c>
      <c r="GR224">
        <v>0</v>
      </c>
      <c r="GS224">
        <v>3</v>
      </c>
      <c r="GT224">
        <v>0</v>
      </c>
      <c r="GU224" t="s">
        <v>6</v>
      </c>
      <c r="GV224">
        <f t="shared" si="250"/>
        <v>0</v>
      </c>
      <c r="GW224">
        <v>1</v>
      </c>
      <c r="GX224">
        <f t="shared" si="251"/>
        <v>0</v>
      </c>
      <c r="HA224">
        <v>0</v>
      </c>
      <c r="HB224">
        <v>0</v>
      </c>
      <c r="IK224">
        <v>0</v>
      </c>
    </row>
    <row r="225" spans="1:255" x14ac:dyDescent="0.2">
      <c r="A225" s="2">
        <v>17</v>
      </c>
      <c r="B225" s="2">
        <v>1</v>
      </c>
      <c r="C225" s="2">
        <f>ROW(SmtRes!A479)</f>
        <v>479</v>
      </c>
      <c r="D225" s="2">
        <f>ROW(EtalonRes!A475)</f>
        <v>475</v>
      </c>
      <c r="E225" s="2" t="s">
        <v>415</v>
      </c>
      <c r="F225" s="2" t="s">
        <v>416</v>
      </c>
      <c r="G225" s="2" t="s">
        <v>417</v>
      </c>
      <c r="H225" s="2" t="s">
        <v>178</v>
      </c>
      <c r="I225" s="2">
        <f>ROUND(3/100,9)</f>
        <v>0.03</v>
      </c>
      <c r="J225" s="2">
        <v>0</v>
      </c>
      <c r="K225" s="2"/>
      <c r="L225" s="2"/>
      <c r="M225" s="2"/>
      <c r="N225" s="2"/>
      <c r="O225" s="2">
        <f t="shared" si="213"/>
        <v>19.7</v>
      </c>
      <c r="P225" s="2">
        <f t="shared" si="214"/>
        <v>0</v>
      </c>
      <c r="Q225" s="2">
        <f t="shared" si="215"/>
        <v>9.59</v>
      </c>
      <c r="R225" s="2">
        <f t="shared" si="216"/>
        <v>0</v>
      </c>
      <c r="S225" s="2">
        <f t="shared" si="217"/>
        <v>10.11</v>
      </c>
      <c r="T225" s="2">
        <f t="shared" si="218"/>
        <v>0</v>
      </c>
      <c r="U225" s="2">
        <f t="shared" si="219"/>
        <v>1.0629</v>
      </c>
      <c r="V225" s="2">
        <f t="shared" si="220"/>
        <v>0</v>
      </c>
      <c r="W225" s="2">
        <f t="shared" si="221"/>
        <v>0</v>
      </c>
      <c r="X225" s="2">
        <f t="shared" si="222"/>
        <v>10.01</v>
      </c>
      <c r="Y225" s="2">
        <f t="shared" si="223"/>
        <v>6.07</v>
      </c>
      <c r="Z225" s="2"/>
      <c r="AA225" s="2">
        <v>16666348</v>
      </c>
      <c r="AB225" s="2">
        <f t="shared" si="224"/>
        <v>656.63</v>
      </c>
      <c r="AC225" s="2">
        <f t="shared" si="225"/>
        <v>0</v>
      </c>
      <c r="AD225" s="2">
        <f t="shared" ref="AD225:AD234" si="256">ROUND((((ET225)-(EU225))+AE225),6)</f>
        <v>319.69</v>
      </c>
      <c r="AE225" s="2">
        <f t="shared" ref="AE225:AE234" si="257">ROUND((EU225),6)</f>
        <v>0</v>
      </c>
      <c r="AF225" s="2">
        <f t="shared" ref="AF225:AF234" si="258">ROUND((EV225),6)</f>
        <v>336.94</v>
      </c>
      <c r="AG225" s="2">
        <f t="shared" si="229"/>
        <v>0</v>
      </c>
      <c r="AH225" s="2">
        <f t="shared" ref="AH225:AH234" si="259">(EW225)</f>
        <v>35.43</v>
      </c>
      <c r="AI225" s="2">
        <f t="shared" ref="AI225:AI234" si="260">(EX225)</f>
        <v>0</v>
      </c>
      <c r="AJ225" s="2">
        <f t="shared" si="232"/>
        <v>0</v>
      </c>
      <c r="AK225" s="2">
        <v>656.63</v>
      </c>
      <c r="AL225" s="2">
        <v>0</v>
      </c>
      <c r="AM225" s="2">
        <v>319.69</v>
      </c>
      <c r="AN225" s="2">
        <v>0</v>
      </c>
      <c r="AO225" s="2">
        <v>336.94</v>
      </c>
      <c r="AP225" s="2">
        <v>0</v>
      </c>
      <c r="AQ225" s="2">
        <v>35.43</v>
      </c>
      <c r="AR225" s="2">
        <v>0</v>
      </c>
      <c r="AS225" s="2">
        <v>0</v>
      </c>
      <c r="AT225" s="2">
        <v>99</v>
      </c>
      <c r="AU225" s="2">
        <v>60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6</v>
      </c>
      <c r="BE225" s="2" t="s">
        <v>6</v>
      </c>
      <c r="BF225" s="2" t="s">
        <v>6</v>
      </c>
      <c r="BG225" s="2" t="s">
        <v>6</v>
      </c>
      <c r="BH225" s="2">
        <v>0</v>
      </c>
      <c r="BI225" s="2">
        <v>1</v>
      </c>
      <c r="BJ225" s="2" t="s">
        <v>418</v>
      </c>
      <c r="BK225" s="2"/>
      <c r="BL225" s="2"/>
      <c r="BM225" s="2">
        <v>46001</v>
      </c>
      <c r="BN225" s="2">
        <v>0</v>
      </c>
      <c r="BO225" s="2" t="s">
        <v>6</v>
      </c>
      <c r="BP225" s="2">
        <v>0</v>
      </c>
      <c r="BQ225" s="2">
        <v>2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6</v>
      </c>
      <c r="BZ225" s="2">
        <v>110</v>
      </c>
      <c r="CA225" s="2">
        <v>70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6</v>
      </c>
      <c r="CO225" s="2">
        <v>0</v>
      </c>
      <c r="CP225" s="2">
        <f t="shared" si="233"/>
        <v>19.7</v>
      </c>
      <c r="CQ225" s="2">
        <f t="shared" si="234"/>
        <v>0</v>
      </c>
      <c r="CR225" s="2">
        <f t="shared" si="235"/>
        <v>319.69</v>
      </c>
      <c r="CS225" s="2">
        <f t="shared" si="236"/>
        <v>0</v>
      </c>
      <c r="CT225" s="2">
        <f t="shared" si="237"/>
        <v>336.94</v>
      </c>
      <c r="CU225" s="2">
        <f t="shared" si="238"/>
        <v>0</v>
      </c>
      <c r="CV225" s="2">
        <f t="shared" si="239"/>
        <v>35.43</v>
      </c>
      <c r="CW225" s="2">
        <f t="shared" si="240"/>
        <v>0</v>
      </c>
      <c r="CX225" s="2">
        <f t="shared" si="241"/>
        <v>0</v>
      </c>
      <c r="CY225" s="2">
        <f t="shared" si="242"/>
        <v>10.008900000000001</v>
      </c>
      <c r="CZ225" s="2">
        <f t="shared" si="243"/>
        <v>6.0659999999999989</v>
      </c>
      <c r="DA225" s="2"/>
      <c r="DB225" s="2"/>
      <c r="DC225" s="2" t="s">
        <v>6</v>
      </c>
      <c r="DD225" s="2" t="s">
        <v>6</v>
      </c>
      <c r="DE225" s="2" t="s">
        <v>6</v>
      </c>
      <c r="DF225" s="2" t="s">
        <v>6</v>
      </c>
      <c r="DG225" s="2" t="s">
        <v>6</v>
      </c>
      <c r="DH225" s="2" t="s">
        <v>6</v>
      </c>
      <c r="DI225" s="2" t="s">
        <v>6</v>
      </c>
      <c r="DJ225" s="2" t="s">
        <v>6</v>
      </c>
      <c r="DK225" s="2" t="s">
        <v>6</v>
      </c>
      <c r="DL225" s="2" t="s">
        <v>6</v>
      </c>
      <c r="DM225" s="2" t="s">
        <v>6</v>
      </c>
      <c r="DN225" s="2">
        <v>0</v>
      </c>
      <c r="DO225" s="2">
        <v>0</v>
      </c>
      <c r="DP225" s="2">
        <v>1</v>
      </c>
      <c r="DQ225" s="2">
        <v>1</v>
      </c>
      <c r="DR225" s="2"/>
      <c r="DS225" s="2"/>
      <c r="DT225" s="2"/>
      <c r="DU225" s="2">
        <v>1013</v>
      </c>
      <c r="DV225" s="2" t="s">
        <v>178</v>
      </c>
      <c r="DW225" s="2" t="s">
        <v>178</v>
      </c>
      <c r="DX225" s="2">
        <v>1</v>
      </c>
      <c r="DY225" s="2"/>
      <c r="DZ225" s="2"/>
      <c r="EA225" s="2"/>
      <c r="EB225" s="2"/>
      <c r="EC225" s="2"/>
      <c r="ED225" s="2"/>
      <c r="EE225" s="2">
        <v>16510555</v>
      </c>
      <c r="EF225" s="2">
        <v>2</v>
      </c>
      <c r="EG225" s="2" t="s">
        <v>20</v>
      </c>
      <c r="EH225" s="2">
        <v>0</v>
      </c>
      <c r="EI225" s="2" t="s">
        <v>6</v>
      </c>
      <c r="EJ225" s="2">
        <v>1</v>
      </c>
      <c r="EK225" s="2">
        <v>46001</v>
      </c>
      <c r="EL225" s="2" t="s">
        <v>21</v>
      </c>
      <c r="EM225" s="2" t="s">
        <v>22</v>
      </c>
      <c r="EN225" s="2"/>
      <c r="EO225" s="2" t="s">
        <v>6</v>
      </c>
      <c r="EP225" s="2"/>
      <c r="EQ225" s="2">
        <v>0</v>
      </c>
      <c r="ER225" s="2">
        <v>656.63</v>
      </c>
      <c r="ES225" s="2">
        <v>0</v>
      </c>
      <c r="ET225" s="2">
        <v>319.69</v>
      </c>
      <c r="EU225" s="2">
        <v>0</v>
      </c>
      <c r="EV225" s="2">
        <v>336.94</v>
      </c>
      <c r="EW225" s="2">
        <v>35.43</v>
      </c>
      <c r="EX225" s="2">
        <v>0</v>
      </c>
      <c r="EY225" s="2">
        <v>0</v>
      </c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44"/>
        <v>0</v>
      </c>
      <c r="FS225" s="2">
        <v>0</v>
      </c>
      <c r="FT225" s="2" t="s">
        <v>23</v>
      </c>
      <c r="FU225" s="2" t="s">
        <v>24</v>
      </c>
      <c r="FV225" s="2"/>
      <c r="FW225" s="2"/>
      <c r="FX225" s="2">
        <v>99</v>
      </c>
      <c r="FY225" s="2">
        <v>59.5</v>
      </c>
      <c r="FZ225" s="2"/>
      <c r="GA225" s="2" t="s">
        <v>6</v>
      </c>
      <c r="GB225" s="2"/>
      <c r="GC225" s="2"/>
      <c r="GD225" s="2">
        <v>0</v>
      </c>
      <c r="GE225" s="2"/>
      <c r="GF225" s="2">
        <v>678526630</v>
      </c>
      <c r="GG225" s="2">
        <v>2</v>
      </c>
      <c r="GH225" s="2">
        <v>1</v>
      </c>
      <c r="GI225" s="2">
        <v>-2</v>
      </c>
      <c r="GJ225" s="2">
        <v>0</v>
      </c>
      <c r="GK225" s="2">
        <f>ROUND(R225*(R12)/100,2)</f>
        <v>0</v>
      </c>
      <c r="GL225" s="2">
        <f t="shared" si="245"/>
        <v>0</v>
      </c>
      <c r="GM225" s="2">
        <f t="shared" si="246"/>
        <v>35.78</v>
      </c>
      <c r="GN225" s="2">
        <f t="shared" si="247"/>
        <v>35.78</v>
      </c>
      <c r="GO225" s="2">
        <f t="shared" si="248"/>
        <v>0</v>
      </c>
      <c r="GP225" s="2">
        <f t="shared" si="249"/>
        <v>0</v>
      </c>
      <c r="GQ225" s="2"/>
      <c r="GR225" s="2">
        <v>0</v>
      </c>
      <c r="GS225" s="2">
        <v>3</v>
      </c>
      <c r="GT225" s="2">
        <v>0</v>
      </c>
      <c r="GU225" s="2" t="s">
        <v>6</v>
      </c>
      <c r="GV225" s="2">
        <f t="shared" si="250"/>
        <v>0</v>
      </c>
      <c r="GW225" s="2">
        <v>1</v>
      </c>
      <c r="GX225" s="2">
        <f t="shared" si="251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17</v>
      </c>
      <c r="B226">
        <v>1</v>
      </c>
      <c r="C226">
        <f>ROW(SmtRes!A482)</f>
        <v>482</v>
      </c>
      <c r="D226">
        <f>ROW(EtalonRes!A478)</f>
        <v>478</v>
      </c>
      <c r="E226" t="s">
        <v>415</v>
      </c>
      <c r="F226" t="s">
        <v>416</v>
      </c>
      <c r="G226" t="s">
        <v>417</v>
      </c>
      <c r="H226" t="s">
        <v>178</v>
      </c>
      <c r="I226">
        <f>ROUND(3/100,9)</f>
        <v>0.03</v>
      </c>
      <c r="J226">
        <v>0</v>
      </c>
      <c r="O226">
        <f t="shared" si="213"/>
        <v>131.19</v>
      </c>
      <c r="P226">
        <f t="shared" si="214"/>
        <v>0</v>
      </c>
      <c r="Q226">
        <f t="shared" si="215"/>
        <v>63.87</v>
      </c>
      <c r="R226">
        <f t="shared" si="216"/>
        <v>0</v>
      </c>
      <c r="S226">
        <f t="shared" si="217"/>
        <v>67.319999999999993</v>
      </c>
      <c r="T226">
        <f t="shared" si="218"/>
        <v>0</v>
      </c>
      <c r="U226">
        <f t="shared" si="219"/>
        <v>1.0629</v>
      </c>
      <c r="V226">
        <f t="shared" si="220"/>
        <v>0</v>
      </c>
      <c r="W226">
        <f t="shared" si="221"/>
        <v>0</v>
      </c>
      <c r="X226">
        <f t="shared" si="222"/>
        <v>66.650000000000006</v>
      </c>
      <c r="Y226">
        <f t="shared" si="223"/>
        <v>40.39</v>
      </c>
      <c r="AA226">
        <v>16666349</v>
      </c>
      <c r="AB226">
        <f t="shared" si="224"/>
        <v>656.63</v>
      </c>
      <c r="AC226">
        <f t="shared" si="225"/>
        <v>0</v>
      </c>
      <c r="AD226">
        <f t="shared" si="256"/>
        <v>319.69</v>
      </c>
      <c r="AE226">
        <f t="shared" si="257"/>
        <v>0</v>
      </c>
      <c r="AF226">
        <f t="shared" si="258"/>
        <v>336.94</v>
      </c>
      <c r="AG226">
        <f t="shared" si="229"/>
        <v>0</v>
      </c>
      <c r="AH226">
        <f t="shared" si="259"/>
        <v>35.43</v>
      </c>
      <c r="AI226">
        <f t="shared" si="260"/>
        <v>0</v>
      </c>
      <c r="AJ226">
        <f t="shared" si="232"/>
        <v>0</v>
      </c>
      <c r="AK226">
        <v>656.63</v>
      </c>
      <c r="AL226">
        <v>0</v>
      </c>
      <c r="AM226">
        <v>319.69</v>
      </c>
      <c r="AN226">
        <v>0</v>
      </c>
      <c r="AO226">
        <v>336.94</v>
      </c>
      <c r="AP226">
        <v>0</v>
      </c>
      <c r="AQ226">
        <v>35.43</v>
      </c>
      <c r="AR226">
        <v>0</v>
      </c>
      <c r="AS226">
        <v>0</v>
      </c>
      <c r="AT226">
        <v>99</v>
      </c>
      <c r="AU226">
        <v>60</v>
      </c>
      <c r="AV226">
        <v>1</v>
      </c>
      <c r="AW226">
        <v>1</v>
      </c>
      <c r="AZ226">
        <v>6.66</v>
      </c>
      <c r="BA226">
        <v>6.66</v>
      </c>
      <c r="BB226">
        <v>6.66</v>
      </c>
      <c r="BC226">
        <v>6.66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1</v>
      </c>
      <c r="BJ226" t="s">
        <v>418</v>
      </c>
      <c r="BM226">
        <v>46001</v>
      </c>
      <c r="BN226">
        <v>0</v>
      </c>
      <c r="BO226" t="s">
        <v>6</v>
      </c>
      <c r="BP226">
        <v>0</v>
      </c>
      <c r="BQ226">
        <v>2</v>
      </c>
      <c r="BR226">
        <v>0</v>
      </c>
      <c r="BS226">
        <v>6.66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110</v>
      </c>
      <c r="CA226">
        <v>70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233"/>
        <v>131.19</v>
      </c>
      <c r="CQ226">
        <f t="shared" si="234"/>
        <v>0</v>
      </c>
      <c r="CR226">
        <f t="shared" si="235"/>
        <v>2129.1354000000001</v>
      </c>
      <c r="CS226">
        <f t="shared" si="236"/>
        <v>0</v>
      </c>
      <c r="CT226">
        <f t="shared" si="237"/>
        <v>2244.0203999999999</v>
      </c>
      <c r="CU226">
        <f t="shared" si="238"/>
        <v>0</v>
      </c>
      <c r="CV226">
        <f t="shared" si="239"/>
        <v>35.43</v>
      </c>
      <c r="CW226">
        <f t="shared" si="240"/>
        <v>0</v>
      </c>
      <c r="CX226">
        <f t="shared" si="241"/>
        <v>0</v>
      </c>
      <c r="CY226">
        <f t="shared" si="242"/>
        <v>66.646799999999999</v>
      </c>
      <c r="CZ226">
        <f t="shared" si="243"/>
        <v>40.391999999999996</v>
      </c>
      <c r="DC226" t="s">
        <v>6</v>
      </c>
      <c r="DD226" t="s">
        <v>6</v>
      </c>
      <c r="DE226" t="s">
        <v>6</v>
      </c>
      <c r="DF226" t="s">
        <v>6</v>
      </c>
      <c r="DG226" t="s">
        <v>6</v>
      </c>
      <c r="DH226" t="s">
        <v>6</v>
      </c>
      <c r="DI226" t="s">
        <v>6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178</v>
      </c>
      <c r="DW226" t="s">
        <v>178</v>
      </c>
      <c r="DX226">
        <v>1</v>
      </c>
      <c r="EE226">
        <v>16510555</v>
      </c>
      <c r="EF226">
        <v>2</v>
      </c>
      <c r="EG226" t="s">
        <v>20</v>
      </c>
      <c r="EH226">
        <v>0</v>
      </c>
      <c r="EI226" t="s">
        <v>6</v>
      </c>
      <c r="EJ226">
        <v>1</v>
      </c>
      <c r="EK226">
        <v>46001</v>
      </c>
      <c r="EL226" t="s">
        <v>21</v>
      </c>
      <c r="EM226" t="s">
        <v>22</v>
      </c>
      <c r="EO226" t="s">
        <v>6</v>
      </c>
      <c r="EQ226">
        <v>0</v>
      </c>
      <c r="ER226">
        <v>656.63</v>
      </c>
      <c r="ES226">
        <v>0</v>
      </c>
      <c r="ET226">
        <v>319.69</v>
      </c>
      <c r="EU226">
        <v>0</v>
      </c>
      <c r="EV226">
        <v>336.94</v>
      </c>
      <c r="EW226">
        <v>35.43</v>
      </c>
      <c r="EX226">
        <v>0</v>
      </c>
      <c r="EY226">
        <v>0</v>
      </c>
      <c r="FQ226">
        <v>0</v>
      </c>
      <c r="FR226">
        <f t="shared" si="244"/>
        <v>0</v>
      </c>
      <c r="FS226">
        <v>0</v>
      </c>
      <c r="FT226" t="s">
        <v>23</v>
      </c>
      <c r="FU226" t="s">
        <v>24</v>
      </c>
      <c r="FX226">
        <v>99</v>
      </c>
      <c r="FY226">
        <v>59.5</v>
      </c>
      <c r="GA226" t="s">
        <v>6</v>
      </c>
      <c r="GD226">
        <v>0</v>
      </c>
      <c r="GF226">
        <v>678526630</v>
      </c>
      <c r="GG226">
        <v>1</v>
      </c>
      <c r="GH226">
        <v>1</v>
      </c>
      <c r="GI226">
        <v>4</v>
      </c>
      <c r="GJ226">
        <v>0</v>
      </c>
      <c r="GK226">
        <f>ROUND(R226*(S12)/100,2)</f>
        <v>0</v>
      </c>
      <c r="GL226">
        <f t="shared" si="245"/>
        <v>0</v>
      </c>
      <c r="GM226">
        <f t="shared" si="246"/>
        <v>238.23</v>
      </c>
      <c r="GN226">
        <f t="shared" si="247"/>
        <v>238.23</v>
      </c>
      <c r="GO226">
        <f t="shared" si="248"/>
        <v>0</v>
      </c>
      <c r="GP226">
        <f t="shared" si="249"/>
        <v>0</v>
      </c>
      <c r="GR226">
        <v>0</v>
      </c>
      <c r="GS226">
        <v>3</v>
      </c>
      <c r="GT226">
        <v>0</v>
      </c>
      <c r="GU226" t="s">
        <v>6</v>
      </c>
      <c r="GV226">
        <f t="shared" si="250"/>
        <v>0</v>
      </c>
      <c r="GW226">
        <v>1</v>
      </c>
      <c r="GX226">
        <f t="shared" si="251"/>
        <v>0</v>
      </c>
      <c r="HA226">
        <v>0</v>
      </c>
      <c r="HB226">
        <v>0</v>
      </c>
      <c r="IK226">
        <v>0</v>
      </c>
    </row>
    <row r="227" spans="1:255" x14ac:dyDescent="0.2">
      <c r="A227" s="2">
        <v>17</v>
      </c>
      <c r="B227" s="2">
        <v>1</v>
      </c>
      <c r="C227" s="2">
        <f>ROW(SmtRes!A484)</f>
        <v>484</v>
      </c>
      <c r="D227" s="2">
        <f>ROW(EtalonRes!A480)</f>
        <v>480</v>
      </c>
      <c r="E227" s="2" t="s">
        <v>419</v>
      </c>
      <c r="F227" s="2" t="s">
        <v>420</v>
      </c>
      <c r="G227" s="2" t="s">
        <v>421</v>
      </c>
      <c r="H227" s="2" t="s">
        <v>178</v>
      </c>
      <c r="I227" s="2">
        <f>ROUND(6/100,9)</f>
        <v>0.06</v>
      </c>
      <c r="J227" s="2">
        <v>0</v>
      </c>
      <c r="K227" s="2"/>
      <c r="L227" s="2"/>
      <c r="M227" s="2"/>
      <c r="N227" s="2"/>
      <c r="O227" s="2">
        <f t="shared" si="213"/>
        <v>56.51</v>
      </c>
      <c r="P227" s="2">
        <f t="shared" si="214"/>
        <v>0</v>
      </c>
      <c r="Q227" s="2">
        <f t="shared" si="215"/>
        <v>28.51</v>
      </c>
      <c r="R227" s="2">
        <f t="shared" si="216"/>
        <v>0</v>
      </c>
      <c r="S227" s="2">
        <f t="shared" si="217"/>
        <v>28</v>
      </c>
      <c r="T227" s="2">
        <f t="shared" si="218"/>
        <v>0</v>
      </c>
      <c r="U227" s="2">
        <f t="shared" si="219"/>
        <v>3.0497999999999998</v>
      </c>
      <c r="V227" s="2">
        <f t="shared" si="220"/>
        <v>0</v>
      </c>
      <c r="W227" s="2">
        <f t="shared" si="221"/>
        <v>0</v>
      </c>
      <c r="X227" s="2">
        <f t="shared" si="222"/>
        <v>27.72</v>
      </c>
      <c r="Y227" s="2">
        <f t="shared" si="223"/>
        <v>16.8</v>
      </c>
      <c r="Z227" s="2"/>
      <c r="AA227" s="2">
        <v>16666348</v>
      </c>
      <c r="AB227" s="2">
        <f t="shared" si="224"/>
        <v>941.77</v>
      </c>
      <c r="AC227" s="2">
        <f t="shared" si="225"/>
        <v>0</v>
      </c>
      <c r="AD227" s="2">
        <f t="shared" si="256"/>
        <v>475.15</v>
      </c>
      <c r="AE227" s="2">
        <f t="shared" si="257"/>
        <v>0</v>
      </c>
      <c r="AF227" s="2">
        <f t="shared" si="258"/>
        <v>466.62</v>
      </c>
      <c r="AG227" s="2">
        <f t="shared" si="229"/>
        <v>0</v>
      </c>
      <c r="AH227" s="2">
        <f t="shared" si="259"/>
        <v>50.83</v>
      </c>
      <c r="AI227" s="2">
        <f t="shared" si="260"/>
        <v>0</v>
      </c>
      <c r="AJ227" s="2">
        <f t="shared" si="232"/>
        <v>0</v>
      </c>
      <c r="AK227" s="2">
        <v>941.77</v>
      </c>
      <c r="AL227" s="2">
        <v>0</v>
      </c>
      <c r="AM227" s="2">
        <v>475.15</v>
      </c>
      <c r="AN227" s="2">
        <v>0</v>
      </c>
      <c r="AO227" s="2">
        <v>466.62</v>
      </c>
      <c r="AP227" s="2">
        <v>0</v>
      </c>
      <c r="AQ227" s="2">
        <v>50.83</v>
      </c>
      <c r="AR227" s="2">
        <v>0</v>
      </c>
      <c r="AS227" s="2">
        <v>0</v>
      </c>
      <c r="AT227" s="2">
        <v>99</v>
      </c>
      <c r="AU227" s="2">
        <v>60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6</v>
      </c>
      <c r="BE227" s="2" t="s">
        <v>6</v>
      </c>
      <c r="BF227" s="2" t="s">
        <v>6</v>
      </c>
      <c r="BG227" s="2" t="s">
        <v>6</v>
      </c>
      <c r="BH227" s="2">
        <v>0</v>
      </c>
      <c r="BI227" s="2">
        <v>1</v>
      </c>
      <c r="BJ227" s="2" t="s">
        <v>422</v>
      </c>
      <c r="BK227" s="2"/>
      <c r="BL227" s="2"/>
      <c r="BM227" s="2">
        <v>46001</v>
      </c>
      <c r="BN227" s="2">
        <v>0</v>
      </c>
      <c r="BO227" s="2" t="s">
        <v>6</v>
      </c>
      <c r="BP227" s="2">
        <v>0</v>
      </c>
      <c r="BQ227" s="2">
        <v>2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6</v>
      </c>
      <c r="BZ227" s="2">
        <v>110</v>
      </c>
      <c r="CA227" s="2">
        <v>70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6</v>
      </c>
      <c r="CO227" s="2">
        <v>0</v>
      </c>
      <c r="CP227" s="2">
        <f t="shared" si="233"/>
        <v>56.510000000000005</v>
      </c>
      <c r="CQ227" s="2">
        <f t="shared" si="234"/>
        <v>0</v>
      </c>
      <c r="CR227" s="2">
        <f t="shared" si="235"/>
        <v>475.15</v>
      </c>
      <c r="CS227" s="2">
        <f t="shared" si="236"/>
        <v>0</v>
      </c>
      <c r="CT227" s="2">
        <f t="shared" si="237"/>
        <v>466.62</v>
      </c>
      <c r="CU227" s="2">
        <f t="shared" si="238"/>
        <v>0</v>
      </c>
      <c r="CV227" s="2">
        <f t="shared" si="239"/>
        <v>50.83</v>
      </c>
      <c r="CW227" s="2">
        <f t="shared" si="240"/>
        <v>0</v>
      </c>
      <c r="CX227" s="2">
        <f t="shared" si="241"/>
        <v>0</v>
      </c>
      <c r="CY227" s="2">
        <f t="shared" si="242"/>
        <v>27.72</v>
      </c>
      <c r="CZ227" s="2">
        <f t="shared" si="243"/>
        <v>16.8</v>
      </c>
      <c r="DA227" s="2"/>
      <c r="DB227" s="2"/>
      <c r="DC227" s="2" t="s">
        <v>6</v>
      </c>
      <c r="DD227" s="2" t="s">
        <v>6</v>
      </c>
      <c r="DE227" s="2" t="s">
        <v>6</v>
      </c>
      <c r="DF227" s="2" t="s">
        <v>6</v>
      </c>
      <c r="DG227" s="2" t="s">
        <v>6</v>
      </c>
      <c r="DH227" s="2" t="s">
        <v>6</v>
      </c>
      <c r="DI227" s="2" t="s">
        <v>6</v>
      </c>
      <c r="DJ227" s="2" t="s">
        <v>6</v>
      </c>
      <c r="DK227" s="2" t="s">
        <v>6</v>
      </c>
      <c r="DL227" s="2" t="s">
        <v>6</v>
      </c>
      <c r="DM227" s="2" t="s">
        <v>6</v>
      </c>
      <c r="DN227" s="2">
        <v>0</v>
      </c>
      <c r="DO227" s="2">
        <v>0</v>
      </c>
      <c r="DP227" s="2">
        <v>1</v>
      </c>
      <c r="DQ227" s="2">
        <v>1</v>
      </c>
      <c r="DR227" s="2"/>
      <c r="DS227" s="2"/>
      <c r="DT227" s="2"/>
      <c r="DU227" s="2">
        <v>1013</v>
      </c>
      <c r="DV227" s="2" t="s">
        <v>178</v>
      </c>
      <c r="DW227" s="2" t="s">
        <v>178</v>
      </c>
      <c r="DX227" s="2">
        <v>1</v>
      </c>
      <c r="DY227" s="2"/>
      <c r="DZ227" s="2"/>
      <c r="EA227" s="2"/>
      <c r="EB227" s="2"/>
      <c r="EC227" s="2"/>
      <c r="ED227" s="2"/>
      <c r="EE227" s="2">
        <v>16510555</v>
      </c>
      <c r="EF227" s="2">
        <v>2</v>
      </c>
      <c r="EG227" s="2" t="s">
        <v>20</v>
      </c>
      <c r="EH227" s="2">
        <v>0</v>
      </c>
      <c r="EI227" s="2" t="s">
        <v>6</v>
      </c>
      <c r="EJ227" s="2">
        <v>1</v>
      </c>
      <c r="EK227" s="2">
        <v>46001</v>
      </c>
      <c r="EL227" s="2" t="s">
        <v>21</v>
      </c>
      <c r="EM227" s="2" t="s">
        <v>22</v>
      </c>
      <c r="EN227" s="2"/>
      <c r="EO227" s="2" t="s">
        <v>6</v>
      </c>
      <c r="EP227" s="2"/>
      <c r="EQ227" s="2">
        <v>0</v>
      </c>
      <c r="ER227" s="2">
        <v>941.77</v>
      </c>
      <c r="ES227" s="2">
        <v>0</v>
      </c>
      <c r="ET227" s="2">
        <v>475.15</v>
      </c>
      <c r="EU227" s="2">
        <v>0</v>
      </c>
      <c r="EV227" s="2">
        <v>466.62</v>
      </c>
      <c r="EW227" s="2">
        <v>50.83</v>
      </c>
      <c r="EX227" s="2">
        <v>0</v>
      </c>
      <c r="EY227" s="2">
        <v>0</v>
      </c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44"/>
        <v>0</v>
      </c>
      <c r="FS227" s="2">
        <v>0</v>
      </c>
      <c r="FT227" s="2" t="s">
        <v>23</v>
      </c>
      <c r="FU227" s="2" t="s">
        <v>24</v>
      </c>
      <c r="FV227" s="2"/>
      <c r="FW227" s="2"/>
      <c r="FX227" s="2">
        <v>99</v>
      </c>
      <c r="FY227" s="2">
        <v>59.5</v>
      </c>
      <c r="FZ227" s="2"/>
      <c r="GA227" s="2" t="s">
        <v>6</v>
      </c>
      <c r="GB227" s="2"/>
      <c r="GC227" s="2"/>
      <c r="GD227" s="2">
        <v>0</v>
      </c>
      <c r="GE227" s="2"/>
      <c r="GF227" s="2">
        <v>-962407204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0</v>
      </c>
      <c r="GL227" s="2">
        <f t="shared" si="245"/>
        <v>0</v>
      </c>
      <c r="GM227" s="2">
        <f t="shared" si="246"/>
        <v>101.03</v>
      </c>
      <c r="GN227" s="2">
        <f t="shared" si="247"/>
        <v>101.03</v>
      </c>
      <c r="GO227" s="2">
        <f t="shared" si="248"/>
        <v>0</v>
      </c>
      <c r="GP227" s="2">
        <f t="shared" si="249"/>
        <v>0</v>
      </c>
      <c r="GQ227" s="2"/>
      <c r="GR227" s="2">
        <v>0</v>
      </c>
      <c r="GS227" s="2">
        <v>3</v>
      </c>
      <c r="GT227" s="2">
        <v>0</v>
      </c>
      <c r="GU227" s="2" t="s">
        <v>6</v>
      </c>
      <c r="GV227" s="2">
        <f t="shared" si="250"/>
        <v>0</v>
      </c>
      <c r="GW227" s="2">
        <v>1</v>
      </c>
      <c r="GX227" s="2">
        <f t="shared" si="251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17</v>
      </c>
      <c r="B228">
        <v>1</v>
      </c>
      <c r="C228">
        <f>ROW(SmtRes!A486)</f>
        <v>486</v>
      </c>
      <c r="D228">
        <f>ROW(EtalonRes!A482)</f>
        <v>482</v>
      </c>
      <c r="E228" t="s">
        <v>419</v>
      </c>
      <c r="F228" t="s">
        <v>420</v>
      </c>
      <c r="G228" t="s">
        <v>421</v>
      </c>
      <c r="H228" t="s">
        <v>178</v>
      </c>
      <c r="I228">
        <f>ROUND(6/100,9)</f>
        <v>0.06</v>
      </c>
      <c r="J228">
        <v>0</v>
      </c>
      <c r="O228">
        <f t="shared" si="213"/>
        <v>376.33</v>
      </c>
      <c r="P228">
        <f t="shared" si="214"/>
        <v>0</v>
      </c>
      <c r="Q228">
        <f t="shared" si="215"/>
        <v>189.87</v>
      </c>
      <c r="R228">
        <f t="shared" si="216"/>
        <v>0</v>
      </c>
      <c r="S228">
        <f t="shared" si="217"/>
        <v>186.46</v>
      </c>
      <c r="T228">
        <f t="shared" si="218"/>
        <v>0</v>
      </c>
      <c r="U228">
        <f t="shared" si="219"/>
        <v>3.0497999999999998</v>
      </c>
      <c r="V228">
        <f t="shared" si="220"/>
        <v>0</v>
      </c>
      <c r="W228">
        <f t="shared" si="221"/>
        <v>0</v>
      </c>
      <c r="X228">
        <f t="shared" si="222"/>
        <v>184.6</v>
      </c>
      <c r="Y228">
        <f t="shared" si="223"/>
        <v>111.88</v>
      </c>
      <c r="AA228">
        <v>16666349</v>
      </c>
      <c r="AB228">
        <f t="shared" si="224"/>
        <v>941.77</v>
      </c>
      <c r="AC228">
        <f t="shared" si="225"/>
        <v>0</v>
      </c>
      <c r="AD228">
        <f t="shared" si="256"/>
        <v>475.15</v>
      </c>
      <c r="AE228">
        <f t="shared" si="257"/>
        <v>0</v>
      </c>
      <c r="AF228">
        <f t="shared" si="258"/>
        <v>466.62</v>
      </c>
      <c r="AG228">
        <f t="shared" si="229"/>
        <v>0</v>
      </c>
      <c r="AH228">
        <f t="shared" si="259"/>
        <v>50.83</v>
      </c>
      <c r="AI228">
        <f t="shared" si="260"/>
        <v>0</v>
      </c>
      <c r="AJ228">
        <f t="shared" si="232"/>
        <v>0</v>
      </c>
      <c r="AK228">
        <v>941.77</v>
      </c>
      <c r="AL228">
        <v>0</v>
      </c>
      <c r="AM228">
        <v>475.15</v>
      </c>
      <c r="AN228">
        <v>0</v>
      </c>
      <c r="AO228">
        <v>466.62</v>
      </c>
      <c r="AP228">
        <v>0</v>
      </c>
      <c r="AQ228">
        <v>50.83</v>
      </c>
      <c r="AR228">
        <v>0</v>
      </c>
      <c r="AS228">
        <v>0</v>
      </c>
      <c r="AT228">
        <v>99</v>
      </c>
      <c r="AU228">
        <v>60</v>
      </c>
      <c r="AV228">
        <v>1</v>
      </c>
      <c r="AW228">
        <v>1</v>
      </c>
      <c r="AZ228">
        <v>6.66</v>
      </c>
      <c r="BA228">
        <v>6.66</v>
      </c>
      <c r="BB228">
        <v>6.66</v>
      </c>
      <c r="BC228">
        <v>6.66</v>
      </c>
      <c r="BD228" t="s">
        <v>6</v>
      </c>
      <c r="BE228" t="s">
        <v>6</v>
      </c>
      <c r="BF228" t="s">
        <v>6</v>
      </c>
      <c r="BG228" t="s">
        <v>6</v>
      </c>
      <c r="BH228">
        <v>0</v>
      </c>
      <c r="BI228">
        <v>1</v>
      </c>
      <c r="BJ228" t="s">
        <v>422</v>
      </c>
      <c r="BM228">
        <v>46001</v>
      </c>
      <c r="BN228">
        <v>0</v>
      </c>
      <c r="BO228" t="s">
        <v>6</v>
      </c>
      <c r="BP228">
        <v>0</v>
      </c>
      <c r="BQ228">
        <v>2</v>
      </c>
      <c r="BR228">
        <v>0</v>
      </c>
      <c r="BS228">
        <v>6.66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110</v>
      </c>
      <c r="CA228">
        <v>70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233"/>
        <v>376.33000000000004</v>
      </c>
      <c r="CQ228">
        <f t="shared" si="234"/>
        <v>0</v>
      </c>
      <c r="CR228">
        <f t="shared" si="235"/>
        <v>3164.4989999999998</v>
      </c>
      <c r="CS228">
        <f t="shared" si="236"/>
        <v>0</v>
      </c>
      <c r="CT228">
        <f t="shared" si="237"/>
        <v>3107.6892000000003</v>
      </c>
      <c r="CU228">
        <f t="shared" si="238"/>
        <v>0</v>
      </c>
      <c r="CV228">
        <f t="shared" si="239"/>
        <v>50.83</v>
      </c>
      <c r="CW228">
        <f t="shared" si="240"/>
        <v>0</v>
      </c>
      <c r="CX228">
        <f t="shared" si="241"/>
        <v>0</v>
      </c>
      <c r="CY228">
        <f t="shared" si="242"/>
        <v>184.59540000000001</v>
      </c>
      <c r="CZ228">
        <f t="shared" si="243"/>
        <v>111.876</v>
      </c>
      <c r="DC228" t="s">
        <v>6</v>
      </c>
      <c r="DD228" t="s">
        <v>6</v>
      </c>
      <c r="DE228" t="s">
        <v>6</v>
      </c>
      <c r="DF228" t="s">
        <v>6</v>
      </c>
      <c r="DG228" t="s">
        <v>6</v>
      </c>
      <c r="DH228" t="s">
        <v>6</v>
      </c>
      <c r="DI228" t="s">
        <v>6</v>
      </c>
      <c r="DJ228" t="s">
        <v>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178</v>
      </c>
      <c r="DW228" t="s">
        <v>178</v>
      </c>
      <c r="DX228">
        <v>1</v>
      </c>
      <c r="EE228">
        <v>16510555</v>
      </c>
      <c r="EF228">
        <v>2</v>
      </c>
      <c r="EG228" t="s">
        <v>20</v>
      </c>
      <c r="EH228">
        <v>0</v>
      </c>
      <c r="EI228" t="s">
        <v>6</v>
      </c>
      <c r="EJ228">
        <v>1</v>
      </c>
      <c r="EK228">
        <v>46001</v>
      </c>
      <c r="EL228" t="s">
        <v>21</v>
      </c>
      <c r="EM228" t="s">
        <v>22</v>
      </c>
      <c r="EO228" t="s">
        <v>6</v>
      </c>
      <c r="EQ228">
        <v>0</v>
      </c>
      <c r="ER228">
        <v>941.77</v>
      </c>
      <c r="ES228">
        <v>0</v>
      </c>
      <c r="ET228">
        <v>475.15</v>
      </c>
      <c r="EU228">
        <v>0</v>
      </c>
      <c r="EV228">
        <v>466.62</v>
      </c>
      <c r="EW228">
        <v>50.83</v>
      </c>
      <c r="EX228">
        <v>0</v>
      </c>
      <c r="EY228">
        <v>0</v>
      </c>
      <c r="FQ228">
        <v>0</v>
      </c>
      <c r="FR228">
        <f t="shared" si="244"/>
        <v>0</v>
      </c>
      <c r="FS228">
        <v>0</v>
      </c>
      <c r="FT228" t="s">
        <v>23</v>
      </c>
      <c r="FU228" t="s">
        <v>24</v>
      </c>
      <c r="FX228">
        <v>99</v>
      </c>
      <c r="FY228">
        <v>59.5</v>
      </c>
      <c r="GA228" t="s">
        <v>6</v>
      </c>
      <c r="GD228">
        <v>0</v>
      </c>
      <c r="GF228">
        <v>-962407204</v>
      </c>
      <c r="GG228">
        <v>1</v>
      </c>
      <c r="GH228">
        <v>1</v>
      </c>
      <c r="GI228">
        <v>4</v>
      </c>
      <c r="GJ228">
        <v>0</v>
      </c>
      <c r="GK228">
        <f>ROUND(R228*(S12)/100,2)</f>
        <v>0</v>
      </c>
      <c r="GL228">
        <f t="shared" si="245"/>
        <v>0</v>
      </c>
      <c r="GM228">
        <f t="shared" si="246"/>
        <v>672.81</v>
      </c>
      <c r="GN228">
        <f t="shared" si="247"/>
        <v>672.81</v>
      </c>
      <c r="GO228">
        <f t="shared" si="248"/>
        <v>0</v>
      </c>
      <c r="GP228">
        <f t="shared" si="249"/>
        <v>0</v>
      </c>
      <c r="GR228">
        <v>0</v>
      </c>
      <c r="GS228">
        <v>3</v>
      </c>
      <c r="GT228">
        <v>0</v>
      </c>
      <c r="GU228" t="s">
        <v>6</v>
      </c>
      <c r="GV228">
        <f t="shared" si="250"/>
        <v>0</v>
      </c>
      <c r="GW228">
        <v>1</v>
      </c>
      <c r="GX228">
        <f t="shared" si="251"/>
        <v>0</v>
      </c>
      <c r="HA228">
        <v>0</v>
      </c>
      <c r="HB228">
        <v>0</v>
      </c>
      <c r="IK228">
        <v>0</v>
      </c>
    </row>
    <row r="229" spans="1:255" x14ac:dyDescent="0.2">
      <c r="A229" s="2">
        <v>17</v>
      </c>
      <c r="B229" s="2">
        <v>1</v>
      </c>
      <c r="C229" s="2">
        <f>ROW(SmtRes!A499)</f>
        <v>499</v>
      </c>
      <c r="D229" s="2">
        <f>ROW(EtalonRes!A495)</f>
        <v>495</v>
      </c>
      <c r="E229" s="2" t="s">
        <v>423</v>
      </c>
      <c r="F229" s="2" t="s">
        <v>424</v>
      </c>
      <c r="G229" s="2" t="s">
        <v>425</v>
      </c>
      <c r="H229" s="2" t="s">
        <v>45</v>
      </c>
      <c r="I229" s="2">
        <v>0.05</v>
      </c>
      <c r="J229" s="2">
        <v>0</v>
      </c>
      <c r="K229" s="2"/>
      <c r="L229" s="2"/>
      <c r="M229" s="2"/>
      <c r="N229" s="2"/>
      <c r="O229" s="2">
        <f t="shared" si="213"/>
        <v>61.99</v>
      </c>
      <c r="P229" s="2">
        <f t="shared" si="214"/>
        <v>29.99</v>
      </c>
      <c r="Q229" s="2">
        <f t="shared" si="215"/>
        <v>1.43</v>
      </c>
      <c r="R229" s="2">
        <f t="shared" si="216"/>
        <v>0.25</v>
      </c>
      <c r="S229" s="2">
        <f t="shared" si="217"/>
        <v>30.57</v>
      </c>
      <c r="T229" s="2">
        <f t="shared" si="218"/>
        <v>0</v>
      </c>
      <c r="U229" s="2">
        <f t="shared" si="219"/>
        <v>3.7789999999999999</v>
      </c>
      <c r="V229" s="2">
        <f t="shared" si="220"/>
        <v>2.1500000000000002E-2</v>
      </c>
      <c r="W229" s="2">
        <f t="shared" si="221"/>
        <v>0</v>
      </c>
      <c r="X229" s="2">
        <f t="shared" si="222"/>
        <v>30.51</v>
      </c>
      <c r="Y229" s="2">
        <f t="shared" si="223"/>
        <v>18.489999999999998</v>
      </c>
      <c r="Z229" s="2"/>
      <c r="AA229" s="2">
        <v>16666348</v>
      </c>
      <c r="AB229" s="2">
        <f t="shared" si="224"/>
        <v>1239.98</v>
      </c>
      <c r="AC229" s="2">
        <f t="shared" si="225"/>
        <v>599.89</v>
      </c>
      <c r="AD229" s="2">
        <f t="shared" si="256"/>
        <v>28.65</v>
      </c>
      <c r="AE229" s="2">
        <f t="shared" si="257"/>
        <v>4.99</v>
      </c>
      <c r="AF229" s="2">
        <f t="shared" si="258"/>
        <v>611.44000000000005</v>
      </c>
      <c r="AG229" s="2">
        <f t="shared" si="229"/>
        <v>0</v>
      </c>
      <c r="AH229" s="2">
        <f t="shared" si="259"/>
        <v>75.58</v>
      </c>
      <c r="AI229" s="2">
        <f t="shared" si="260"/>
        <v>0.43</v>
      </c>
      <c r="AJ229" s="2">
        <f t="shared" si="232"/>
        <v>0</v>
      </c>
      <c r="AK229" s="2">
        <v>1239.98</v>
      </c>
      <c r="AL229" s="2">
        <v>599.89</v>
      </c>
      <c r="AM229" s="2">
        <v>28.65</v>
      </c>
      <c r="AN229" s="2">
        <v>4.99</v>
      </c>
      <c r="AO229" s="2">
        <v>611.44000000000005</v>
      </c>
      <c r="AP229" s="2">
        <v>0</v>
      </c>
      <c r="AQ229" s="2">
        <v>75.58</v>
      </c>
      <c r="AR229" s="2">
        <v>0.43</v>
      </c>
      <c r="AS229" s="2">
        <v>0</v>
      </c>
      <c r="AT229" s="2">
        <v>99</v>
      </c>
      <c r="AU229" s="2">
        <v>60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6</v>
      </c>
      <c r="BE229" s="2" t="s">
        <v>6</v>
      </c>
      <c r="BF229" s="2" t="s">
        <v>6</v>
      </c>
      <c r="BG229" s="2" t="s">
        <v>6</v>
      </c>
      <c r="BH229" s="2">
        <v>0</v>
      </c>
      <c r="BI229" s="2">
        <v>1</v>
      </c>
      <c r="BJ229" s="2" t="s">
        <v>426</v>
      </c>
      <c r="BK229" s="2"/>
      <c r="BL229" s="2"/>
      <c r="BM229" s="2">
        <v>46001</v>
      </c>
      <c r="BN229" s="2">
        <v>0</v>
      </c>
      <c r="BO229" s="2" t="s">
        <v>6</v>
      </c>
      <c r="BP229" s="2">
        <v>0</v>
      </c>
      <c r="BQ229" s="2">
        <v>2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6</v>
      </c>
      <c r="BZ229" s="2">
        <v>110</v>
      </c>
      <c r="CA229" s="2">
        <v>70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6</v>
      </c>
      <c r="CO229" s="2">
        <v>0</v>
      </c>
      <c r="CP229" s="2">
        <f t="shared" si="233"/>
        <v>61.989999999999995</v>
      </c>
      <c r="CQ229" s="2">
        <f t="shared" si="234"/>
        <v>599.89</v>
      </c>
      <c r="CR229" s="2">
        <f t="shared" si="235"/>
        <v>28.65</v>
      </c>
      <c r="CS229" s="2">
        <f t="shared" si="236"/>
        <v>4.99</v>
      </c>
      <c r="CT229" s="2">
        <f t="shared" si="237"/>
        <v>611.44000000000005</v>
      </c>
      <c r="CU229" s="2">
        <f t="shared" si="238"/>
        <v>0</v>
      </c>
      <c r="CV229" s="2">
        <f t="shared" si="239"/>
        <v>75.58</v>
      </c>
      <c r="CW229" s="2">
        <f t="shared" si="240"/>
        <v>0.43</v>
      </c>
      <c r="CX229" s="2">
        <f t="shared" si="241"/>
        <v>0</v>
      </c>
      <c r="CY229" s="2">
        <f t="shared" si="242"/>
        <v>30.511799999999997</v>
      </c>
      <c r="CZ229" s="2">
        <f t="shared" si="243"/>
        <v>18.492000000000001</v>
      </c>
      <c r="DA229" s="2"/>
      <c r="DB229" s="2"/>
      <c r="DC229" s="2" t="s">
        <v>6</v>
      </c>
      <c r="DD229" s="2" t="s">
        <v>6</v>
      </c>
      <c r="DE229" s="2" t="s">
        <v>6</v>
      </c>
      <c r="DF229" s="2" t="s">
        <v>6</v>
      </c>
      <c r="DG229" s="2" t="s">
        <v>6</v>
      </c>
      <c r="DH229" s="2" t="s">
        <v>6</v>
      </c>
      <c r="DI229" s="2" t="s">
        <v>6</v>
      </c>
      <c r="DJ229" s="2" t="s">
        <v>6</v>
      </c>
      <c r="DK229" s="2" t="s">
        <v>6</v>
      </c>
      <c r="DL229" s="2" t="s">
        <v>6</v>
      </c>
      <c r="DM229" s="2" t="s">
        <v>6</v>
      </c>
      <c r="DN229" s="2">
        <v>0</v>
      </c>
      <c r="DO229" s="2">
        <v>0</v>
      </c>
      <c r="DP229" s="2">
        <v>1</v>
      </c>
      <c r="DQ229" s="2">
        <v>1</v>
      </c>
      <c r="DR229" s="2"/>
      <c r="DS229" s="2"/>
      <c r="DT229" s="2"/>
      <c r="DU229" s="2">
        <v>1007</v>
      </c>
      <c r="DV229" s="2" t="s">
        <v>45</v>
      </c>
      <c r="DW229" s="2" t="s">
        <v>45</v>
      </c>
      <c r="DX229" s="2">
        <v>1</v>
      </c>
      <c r="DY229" s="2"/>
      <c r="DZ229" s="2"/>
      <c r="EA229" s="2"/>
      <c r="EB229" s="2"/>
      <c r="EC229" s="2"/>
      <c r="ED229" s="2"/>
      <c r="EE229" s="2">
        <v>16510555</v>
      </c>
      <c r="EF229" s="2">
        <v>2</v>
      </c>
      <c r="EG229" s="2" t="s">
        <v>20</v>
      </c>
      <c r="EH229" s="2">
        <v>0</v>
      </c>
      <c r="EI229" s="2" t="s">
        <v>6</v>
      </c>
      <c r="EJ229" s="2">
        <v>1</v>
      </c>
      <c r="EK229" s="2">
        <v>46001</v>
      </c>
      <c r="EL229" s="2" t="s">
        <v>21</v>
      </c>
      <c r="EM229" s="2" t="s">
        <v>22</v>
      </c>
      <c r="EN229" s="2"/>
      <c r="EO229" s="2" t="s">
        <v>6</v>
      </c>
      <c r="EP229" s="2"/>
      <c r="EQ229" s="2">
        <v>0</v>
      </c>
      <c r="ER229" s="2">
        <v>1239.98</v>
      </c>
      <c r="ES229" s="2">
        <v>599.89</v>
      </c>
      <c r="ET229" s="2">
        <v>28.65</v>
      </c>
      <c r="EU229" s="2">
        <v>4.99</v>
      </c>
      <c r="EV229" s="2">
        <v>611.44000000000005</v>
      </c>
      <c r="EW229" s="2">
        <v>75.58</v>
      </c>
      <c r="EX229" s="2">
        <v>0.43</v>
      </c>
      <c r="EY229" s="2">
        <v>0</v>
      </c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44"/>
        <v>0</v>
      </c>
      <c r="FS229" s="2">
        <v>0</v>
      </c>
      <c r="FT229" s="2" t="s">
        <v>23</v>
      </c>
      <c r="FU229" s="2" t="s">
        <v>24</v>
      </c>
      <c r="FV229" s="2"/>
      <c r="FW229" s="2"/>
      <c r="FX229" s="2">
        <v>99</v>
      </c>
      <c r="FY229" s="2">
        <v>59.5</v>
      </c>
      <c r="FZ229" s="2"/>
      <c r="GA229" s="2" t="s">
        <v>6</v>
      </c>
      <c r="GB229" s="2"/>
      <c r="GC229" s="2"/>
      <c r="GD229" s="2">
        <v>0</v>
      </c>
      <c r="GE229" s="2"/>
      <c r="GF229" s="2">
        <v>281377325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245"/>
        <v>0</v>
      </c>
      <c r="GM229" s="2">
        <f t="shared" si="246"/>
        <v>110.99</v>
      </c>
      <c r="GN229" s="2">
        <f t="shared" si="247"/>
        <v>110.99</v>
      </c>
      <c r="GO229" s="2">
        <f t="shared" si="248"/>
        <v>0</v>
      </c>
      <c r="GP229" s="2">
        <f t="shared" si="249"/>
        <v>0</v>
      </c>
      <c r="GQ229" s="2"/>
      <c r="GR229" s="2">
        <v>0</v>
      </c>
      <c r="GS229" s="2">
        <v>3</v>
      </c>
      <c r="GT229" s="2">
        <v>0</v>
      </c>
      <c r="GU229" s="2" t="s">
        <v>6</v>
      </c>
      <c r="GV229" s="2">
        <f t="shared" si="250"/>
        <v>0</v>
      </c>
      <c r="GW229" s="2">
        <v>1</v>
      </c>
      <c r="GX229" s="2">
        <f t="shared" si="251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17</v>
      </c>
      <c r="B230">
        <v>1</v>
      </c>
      <c r="C230">
        <f>ROW(SmtRes!A512)</f>
        <v>512</v>
      </c>
      <c r="D230">
        <f>ROW(EtalonRes!A508)</f>
        <v>508</v>
      </c>
      <c r="E230" t="s">
        <v>423</v>
      </c>
      <c r="F230" t="s">
        <v>424</v>
      </c>
      <c r="G230" t="s">
        <v>425</v>
      </c>
      <c r="H230" t="s">
        <v>45</v>
      </c>
      <c r="I230">
        <v>0.05</v>
      </c>
      <c r="J230">
        <v>0</v>
      </c>
      <c r="O230">
        <f t="shared" si="213"/>
        <v>412.91</v>
      </c>
      <c r="P230">
        <f t="shared" si="214"/>
        <v>199.76</v>
      </c>
      <c r="Q230">
        <f t="shared" si="215"/>
        <v>9.5399999999999991</v>
      </c>
      <c r="R230">
        <f t="shared" si="216"/>
        <v>1.66</v>
      </c>
      <c r="S230">
        <f t="shared" si="217"/>
        <v>203.61</v>
      </c>
      <c r="T230">
        <f t="shared" si="218"/>
        <v>0</v>
      </c>
      <c r="U230">
        <f t="shared" si="219"/>
        <v>3.7789999999999999</v>
      </c>
      <c r="V230">
        <f t="shared" si="220"/>
        <v>2.1500000000000002E-2</v>
      </c>
      <c r="W230">
        <f t="shared" si="221"/>
        <v>0</v>
      </c>
      <c r="X230">
        <f t="shared" si="222"/>
        <v>203.22</v>
      </c>
      <c r="Y230">
        <f t="shared" si="223"/>
        <v>123.16</v>
      </c>
      <c r="AA230">
        <v>16666349</v>
      </c>
      <c r="AB230">
        <f t="shared" si="224"/>
        <v>1239.98</v>
      </c>
      <c r="AC230">
        <f t="shared" si="225"/>
        <v>599.89</v>
      </c>
      <c r="AD230">
        <f t="shared" si="256"/>
        <v>28.65</v>
      </c>
      <c r="AE230">
        <f t="shared" si="257"/>
        <v>4.99</v>
      </c>
      <c r="AF230">
        <f t="shared" si="258"/>
        <v>611.44000000000005</v>
      </c>
      <c r="AG230">
        <f t="shared" si="229"/>
        <v>0</v>
      </c>
      <c r="AH230">
        <f t="shared" si="259"/>
        <v>75.58</v>
      </c>
      <c r="AI230">
        <f t="shared" si="260"/>
        <v>0.43</v>
      </c>
      <c r="AJ230">
        <f t="shared" si="232"/>
        <v>0</v>
      </c>
      <c r="AK230">
        <v>1239.98</v>
      </c>
      <c r="AL230">
        <v>599.89</v>
      </c>
      <c r="AM230">
        <v>28.65</v>
      </c>
      <c r="AN230">
        <v>4.99</v>
      </c>
      <c r="AO230">
        <v>611.44000000000005</v>
      </c>
      <c r="AP230">
        <v>0</v>
      </c>
      <c r="AQ230">
        <v>75.58</v>
      </c>
      <c r="AR230">
        <v>0.43</v>
      </c>
      <c r="AS230">
        <v>0</v>
      </c>
      <c r="AT230">
        <v>99</v>
      </c>
      <c r="AU230">
        <v>60</v>
      </c>
      <c r="AV230">
        <v>1</v>
      </c>
      <c r="AW230">
        <v>1</v>
      </c>
      <c r="AZ230">
        <v>6.66</v>
      </c>
      <c r="BA230">
        <v>6.66</v>
      </c>
      <c r="BB230">
        <v>6.66</v>
      </c>
      <c r="BC230">
        <v>6.66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1</v>
      </c>
      <c r="BJ230" t="s">
        <v>426</v>
      </c>
      <c r="BM230">
        <v>46001</v>
      </c>
      <c r="BN230">
        <v>0</v>
      </c>
      <c r="BO230" t="s">
        <v>6</v>
      </c>
      <c r="BP230">
        <v>0</v>
      </c>
      <c r="BQ230">
        <v>2</v>
      </c>
      <c r="BR230">
        <v>0</v>
      </c>
      <c r="BS230">
        <v>6.66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110</v>
      </c>
      <c r="CA230">
        <v>70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233"/>
        <v>412.90999999999997</v>
      </c>
      <c r="CQ230">
        <f t="shared" si="234"/>
        <v>3995.2674000000002</v>
      </c>
      <c r="CR230">
        <f t="shared" si="235"/>
        <v>190.809</v>
      </c>
      <c r="CS230">
        <f t="shared" si="236"/>
        <v>33.233400000000003</v>
      </c>
      <c r="CT230">
        <f t="shared" si="237"/>
        <v>4072.1904000000004</v>
      </c>
      <c r="CU230">
        <f t="shared" si="238"/>
        <v>0</v>
      </c>
      <c r="CV230">
        <f t="shared" si="239"/>
        <v>75.58</v>
      </c>
      <c r="CW230">
        <f t="shared" si="240"/>
        <v>0.43</v>
      </c>
      <c r="CX230">
        <f t="shared" si="241"/>
        <v>0</v>
      </c>
      <c r="CY230">
        <f t="shared" si="242"/>
        <v>203.21729999999999</v>
      </c>
      <c r="CZ230">
        <f t="shared" si="243"/>
        <v>123.16200000000001</v>
      </c>
      <c r="DC230" t="s">
        <v>6</v>
      </c>
      <c r="DD230" t="s">
        <v>6</v>
      </c>
      <c r="DE230" t="s">
        <v>6</v>
      </c>
      <c r="DF230" t="s">
        <v>6</v>
      </c>
      <c r="DG230" t="s">
        <v>6</v>
      </c>
      <c r="DH230" t="s">
        <v>6</v>
      </c>
      <c r="DI230" t="s">
        <v>6</v>
      </c>
      <c r="DJ230" t="s">
        <v>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1007</v>
      </c>
      <c r="DV230" t="s">
        <v>45</v>
      </c>
      <c r="DW230" t="s">
        <v>45</v>
      </c>
      <c r="DX230">
        <v>1</v>
      </c>
      <c r="EE230">
        <v>16510555</v>
      </c>
      <c r="EF230">
        <v>2</v>
      </c>
      <c r="EG230" t="s">
        <v>20</v>
      </c>
      <c r="EH230">
        <v>0</v>
      </c>
      <c r="EI230" t="s">
        <v>6</v>
      </c>
      <c r="EJ230">
        <v>1</v>
      </c>
      <c r="EK230">
        <v>46001</v>
      </c>
      <c r="EL230" t="s">
        <v>21</v>
      </c>
      <c r="EM230" t="s">
        <v>22</v>
      </c>
      <c r="EO230" t="s">
        <v>6</v>
      </c>
      <c r="EQ230">
        <v>0</v>
      </c>
      <c r="ER230">
        <v>1239.98</v>
      </c>
      <c r="ES230">
        <v>599.89</v>
      </c>
      <c r="ET230">
        <v>28.65</v>
      </c>
      <c r="EU230">
        <v>4.99</v>
      </c>
      <c r="EV230">
        <v>611.44000000000005</v>
      </c>
      <c r="EW230">
        <v>75.58</v>
      </c>
      <c r="EX230">
        <v>0.43</v>
      </c>
      <c r="EY230">
        <v>0</v>
      </c>
      <c r="FQ230">
        <v>0</v>
      </c>
      <c r="FR230">
        <f t="shared" si="244"/>
        <v>0</v>
      </c>
      <c r="FS230">
        <v>0</v>
      </c>
      <c r="FT230" t="s">
        <v>23</v>
      </c>
      <c r="FU230" t="s">
        <v>24</v>
      </c>
      <c r="FX230">
        <v>99</v>
      </c>
      <c r="FY230">
        <v>59.5</v>
      </c>
      <c r="GA230" t="s">
        <v>6</v>
      </c>
      <c r="GD230">
        <v>0</v>
      </c>
      <c r="GF230">
        <v>281377325</v>
      </c>
      <c r="GG230">
        <v>1</v>
      </c>
      <c r="GH230">
        <v>1</v>
      </c>
      <c r="GI230">
        <v>4</v>
      </c>
      <c r="GJ230">
        <v>0</v>
      </c>
      <c r="GK230">
        <f>ROUND(R230*(S12)/100,2)</f>
        <v>0</v>
      </c>
      <c r="GL230">
        <f t="shared" si="245"/>
        <v>0</v>
      </c>
      <c r="GM230">
        <f t="shared" si="246"/>
        <v>739.29</v>
      </c>
      <c r="GN230">
        <f t="shared" si="247"/>
        <v>739.29</v>
      </c>
      <c r="GO230">
        <f t="shared" si="248"/>
        <v>0</v>
      </c>
      <c r="GP230">
        <f t="shared" si="249"/>
        <v>0</v>
      </c>
      <c r="GR230">
        <v>0</v>
      </c>
      <c r="GS230">
        <v>3</v>
      </c>
      <c r="GT230">
        <v>0</v>
      </c>
      <c r="GU230" t="s">
        <v>6</v>
      </c>
      <c r="GV230">
        <f t="shared" si="250"/>
        <v>0</v>
      </c>
      <c r="GW230">
        <v>1</v>
      </c>
      <c r="GX230">
        <f t="shared" si="251"/>
        <v>0</v>
      </c>
      <c r="HA230">
        <v>0</v>
      </c>
      <c r="HB230">
        <v>0</v>
      </c>
      <c r="IK230">
        <v>0</v>
      </c>
    </row>
    <row r="231" spans="1:255" x14ac:dyDescent="0.2">
      <c r="A231" s="2">
        <v>18</v>
      </c>
      <c r="B231" s="2">
        <v>1</v>
      </c>
      <c r="C231" s="2">
        <v>494</v>
      </c>
      <c r="D231" s="2"/>
      <c r="E231" s="2" t="s">
        <v>427</v>
      </c>
      <c r="F231" s="2" t="s">
        <v>428</v>
      </c>
      <c r="G231" s="2" t="s">
        <v>429</v>
      </c>
      <c r="H231" s="2" t="s">
        <v>45</v>
      </c>
      <c r="I231" s="2">
        <f>I229*J231</f>
        <v>5.1999999999999991E-2</v>
      </c>
      <c r="J231" s="2">
        <v>1.0399999999999998</v>
      </c>
      <c r="K231" s="2"/>
      <c r="L231" s="2"/>
      <c r="M231" s="2"/>
      <c r="N231" s="2"/>
      <c r="O231" s="2">
        <f t="shared" si="213"/>
        <v>0</v>
      </c>
      <c r="P231" s="2">
        <f t="shared" si="214"/>
        <v>0</v>
      </c>
      <c r="Q231" s="2">
        <f t="shared" si="215"/>
        <v>0</v>
      </c>
      <c r="R231" s="2">
        <f t="shared" si="216"/>
        <v>0</v>
      </c>
      <c r="S231" s="2">
        <f t="shared" si="217"/>
        <v>0</v>
      </c>
      <c r="T231" s="2">
        <f t="shared" si="218"/>
        <v>0</v>
      </c>
      <c r="U231" s="2">
        <f t="shared" si="219"/>
        <v>0</v>
      </c>
      <c r="V231" s="2">
        <f t="shared" si="220"/>
        <v>0</v>
      </c>
      <c r="W231" s="2">
        <f t="shared" si="221"/>
        <v>0</v>
      </c>
      <c r="X231" s="2">
        <f t="shared" si="222"/>
        <v>0</v>
      </c>
      <c r="Y231" s="2">
        <f t="shared" si="223"/>
        <v>0</v>
      </c>
      <c r="Z231" s="2"/>
      <c r="AA231" s="2">
        <v>16666348</v>
      </c>
      <c r="AB231" s="2">
        <f t="shared" si="224"/>
        <v>0</v>
      </c>
      <c r="AC231" s="2">
        <f t="shared" si="225"/>
        <v>0</v>
      </c>
      <c r="AD231" s="2">
        <f t="shared" si="256"/>
        <v>0</v>
      </c>
      <c r="AE231" s="2">
        <f t="shared" si="257"/>
        <v>0</v>
      </c>
      <c r="AF231" s="2">
        <f t="shared" si="258"/>
        <v>0</v>
      </c>
      <c r="AG231" s="2">
        <f t="shared" si="229"/>
        <v>0</v>
      </c>
      <c r="AH231" s="2">
        <f t="shared" si="259"/>
        <v>0</v>
      </c>
      <c r="AI231" s="2">
        <f t="shared" si="260"/>
        <v>0</v>
      </c>
      <c r="AJ231" s="2">
        <f t="shared" si="232"/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99</v>
      </c>
      <c r="AU231" s="2">
        <v>60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6</v>
      </c>
      <c r="BE231" s="2" t="s">
        <v>6</v>
      </c>
      <c r="BF231" s="2" t="s">
        <v>6</v>
      </c>
      <c r="BG231" s="2" t="s">
        <v>6</v>
      </c>
      <c r="BH231" s="2">
        <v>3</v>
      </c>
      <c r="BI231" s="2">
        <v>1</v>
      </c>
      <c r="BJ231" s="2" t="s">
        <v>6</v>
      </c>
      <c r="BK231" s="2"/>
      <c r="BL231" s="2"/>
      <c r="BM231" s="2">
        <v>46001</v>
      </c>
      <c r="BN231" s="2">
        <v>0</v>
      </c>
      <c r="BO231" s="2" t="s">
        <v>6</v>
      </c>
      <c r="BP231" s="2">
        <v>0</v>
      </c>
      <c r="BQ231" s="2">
        <v>2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6</v>
      </c>
      <c r="BZ231" s="2">
        <v>110</v>
      </c>
      <c r="CA231" s="2">
        <v>70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6</v>
      </c>
      <c r="CO231" s="2">
        <v>0</v>
      </c>
      <c r="CP231" s="2">
        <f t="shared" si="233"/>
        <v>0</v>
      </c>
      <c r="CQ231" s="2">
        <f t="shared" si="234"/>
        <v>0</v>
      </c>
      <c r="CR231" s="2">
        <f t="shared" si="235"/>
        <v>0</v>
      </c>
      <c r="CS231" s="2">
        <f t="shared" si="236"/>
        <v>0</v>
      </c>
      <c r="CT231" s="2">
        <f t="shared" si="237"/>
        <v>0</v>
      </c>
      <c r="CU231" s="2">
        <f t="shared" si="238"/>
        <v>0</v>
      </c>
      <c r="CV231" s="2">
        <f t="shared" si="239"/>
        <v>0</v>
      </c>
      <c r="CW231" s="2">
        <f t="shared" si="240"/>
        <v>0</v>
      </c>
      <c r="CX231" s="2">
        <f t="shared" si="241"/>
        <v>0</v>
      </c>
      <c r="CY231" s="2">
        <f t="shared" si="242"/>
        <v>0</v>
      </c>
      <c r="CZ231" s="2">
        <f t="shared" si="243"/>
        <v>0</v>
      </c>
      <c r="DA231" s="2"/>
      <c r="DB231" s="2"/>
      <c r="DC231" s="2" t="s">
        <v>6</v>
      </c>
      <c r="DD231" s="2" t="s">
        <v>6</v>
      </c>
      <c r="DE231" s="2" t="s">
        <v>6</v>
      </c>
      <c r="DF231" s="2" t="s">
        <v>6</v>
      </c>
      <c r="DG231" s="2" t="s">
        <v>6</v>
      </c>
      <c r="DH231" s="2" t="s">
        <v>6</v>
      </c>
      <c r="DI231" s="2" t="s">
        <v>6</v>
      </c>
      <c r="DJ231" s="2" t="s">
        <v>6</v>
      </c>
      <c r="DK231" s="2" t="s">
        <v>6</v>
      </c>
      <c r="DL231" s="2" t="s">
        <v>6</v>
      </c>
      <c r="DM231" s="2" t="s">
        <v>6</v>
      </c>
      <c r="DN231" s="2">
        <v>0</v>
      </c>
      <c r="DO231" s="2">
        <v>0</v>
      </c>
      <c r="DP231" s="2">
        <v>1</v>
      </c>
      <c r="DQ231" s="2">
        <v>1</v>
      </c>
      <c r="DR231" s="2"/>
      <c r="DS231" s="2"/>
      <c r="DT231" s="2"/>
      <c r="DU231" s="2">
        <v>1007</v>
      </c>
      <c r="DV231" s="2" t="s">
        <v>45</v>
      </c>
      <c r="DW231" s="2" t="s">
        <v>45</v>
      </c>
      <c r="DX231" s="2">
        <v>1</v>
      </c>
      <c r="DY231" s="2"/>
      <c r="DZ231" s="2"/>
      <c r="EA231" s="2"/>
      <c r="EB231" s="2"/>
      <c r="EC231" s="2"/>
      <c r="ED231" s="2"/>
      <c r="EE231" s="2">
        <v>16510555</v>
      </c>
      <c r="EF231" s="2">
        <v>2</v>
      </c>
      <c r="EG231" s="2" t="s">
        <v>20</v>
      </c>
      <c r="EH231" s="2">
        <v>0</v>
      </c>
      <c r="EI231" s="2" t="s">
        <v>6</v>
      </c>
      <c r="EJ231" s="2">
        <v>1</v>
      </c>
      <c r="EK231" s="2">
        <v>46001</v>
      </c>
      <c r="EL231" s="2" t="s">
        <v>21</v>
      </c>
      <c r="EM231" s="2" t="s">
        <v>22</v>
      </c>
      <c r="EN231" s="2"/>
      <c r="EO231" s="2" t="s">
        <v>6</v>
      </c>
      <c r="EP231" s="2"/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44"/>
        <v>0</v>
      </c>
      <c r="FS231" s="2">
        <v>0</v>
      </c>
      <c r="FT231" s="2" t="s">
        <v>23</v>
      </c>
      <c r="FU231" s="2" t="s">
        <v>24</v>
      </c>
      <c r="FV231" s="2"/>
      <c r="FW231" s="2"/>
      <c r="FX231" s="2">
        <v>99</v>
      </c>
      <c r="FY231" s="2">
        <v>59.5</v>
      </c>
      <c r="FZ231" s="2"/>
      <c r="GA231" s="2" t="s">
        <v>6</v>
      </c>
      <c r="GB231" s="2"/>
      <c r="GC231" s="2"/>
      <c r="GD231" s="2">
        <v>0</v>
      </c>
      <c r="GE231" s="2"/>
      <c r="GF231" s="2">
        <v>-792076634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</v>
      </c>
      <c r="GL231" s="2">
        <f t="shared" si="245"/>
        <v>0</v>
      </c>
      <c r="GM231" s="2">
        <f t="shared" si="246"/>
        <v>0</v>
      </c>
      <c r="GN231" s="2">
        <f t="shared" si="247"/>
        <v>0</v>
      </c>
      <c r="GO231" s="2">
        <f t="shared" si="248"/>
        <v>0</v>
      </c>
      <c r="GP231" s="2">
        <f t="shared" si="249"/>
        <v>0</v>
      </c>
      <c r="GQ231" s="2"/>
      <c r="GR231" s="2">
        <v>0</v>
      </c>
      <c r="GS231" s="2">
        <v>3</v>
      </c>
      <c r="GT231" s="2">
        <v>0</v>
      </c>
      <c r="GU231" s="2" t="s">
        <v>6</v>
      </c>
      <c r="GV231" s="2">
        <f t="shared" si="250"/>
        <v>0</v>
      </c>
      <c r="GW231" s="2">
        <v>1</v>
      </c>
      <c r="GX231" s="2">
        <f t="shared" si="251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18</v>
      </c>
      <c r="B232">
        <v>1</v>
      </c>
      <c r="C232">
        <v>507</v>
      </c>
      <c r="E232" t="s">
        <v>427</v>
      </c>
      <c r="F232" t="s">
        <v>428</v>
      </c>
      <c r="G232" t="s">
        <v>429</v>
      </c>
      <c r="H232" t="s">
        <v>45</v>
      </c>
      <c r="I232">
        <f>I230*J232</f>
        <v>5.1999999999999991E-2</v>
      </c>
      <c r="J232">
        <v>1.0399999999999998</v>
      </c>
      <c r="O232">
        <f t="shared" si="213"/>
        <v>0</v>
      </c>
      <c r="P232">
        <f t="shared" si="214"/>
        <v>0</v>
      </c>
      <c r="Q232">
        <f t="shared" si="215"/>
        <v>0</v>
      </c>
      <c r="R232">
        <f t="shared" si="216"/>
        <v>0</v>
      </c>
      <c r="S232">
        <f t="shared" si="217"/>
        <v>0</v>
      </c>
      <c r="T232">
        <f t="shared" si="218"/>
        <v>0</v>
      </c>
      <c r="U232">
        <f t="shared" si="219"/>
        <v>0</v>
      </c>
      <c r="V232">
        <f t="shared" si="220"/>
        <v>0</v>
      </c>
      <c r="W232">
        <f t="shared" si="221"/>
        <v>0</v>
      </c>
      <c r="X232">
        <f t="shared" si="222"/>
        <v>0</v>
      </c>
      <c r="Y232">
        <f t="shared" si="223"/>
        <v>0</v>
      </c>
      <c r="AA232">
        <v>16666349</v>
      </c>
      <c r="AB232">
        <f t="shared" si="224"/>
        <v>0</v>
      </c>
      <c r="AC232">
        <f t="shared" si="225"/>
        <v>0</v>
      </c>
      <c r="AD232">
        <f t="shared" si="256"/>
        <v>0</v>
      </c>
      <c r="AE232">
        <f t="shared" si="257"/>
        <v>0</v>
      </c>
      <c r="AF232">
        <f t="shared" si="258"/>
        <v>0</v>
      </c>
      <c r="AG232">
        <f t="shared" si="229"/>
        <v>0</v>
      </c>
      <c r="AH232">
        <f t="shared" si="259"/>
        <v>0</v>
      </c>
      <c r="AI232">
        <f t="shared" si="260"/>
        <v>0</v>
      </c>
      <c r="AJ232">
        <f t="shared" si="232"/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99</v>
      </c>
      <c r="AU232">
        <v>60</v>
      </c>
      <c r="AV232">
        <v>1</v>
      </c>
      <c r="AW232">
        <v>1</v>
      </c>
      <c r="AZ232">
        <v>6.66</v>
      </c>
      <c r="BA232">
        <v>1</v>
      </c>
      <c r="BB232">
        <v>1</v>
      </c>
      <c r="BC232">
        <v>6.66</v>
      </c>
      <c r="BD232" t="s">
        <v>6</v>
      </c>
      <c r="BE232" t="s">
        <v>6</v>
      </c>
      <c r="BF232" t="s">
        <v>6</v>
      </c>
      <c r="BG232" t="s">
        <v>6</v>
      </c>
      <c r="BH232">
        <v>3</v>
      </c>
      <c r="BI232">
        <v>1</v>
      </c>
      <c r="BJ232" t="s">
        <v>6</v>
      </c>
      <c r="BM232">
        <v>46001</v>
      </c>
      <c r="BN232">
        <v>0</v>
      </c>
      <c r="BO232" t="s">
        <v>6</v>
      </c>
      <c r="BP232">
        <v>0</v>
      </c>
      <c r="BQ232">
        <v>2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110</v>
      </c>
      <c r="CA232">
        <v>70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233"/>
        <v>0</v>
      </c>
      <c r="CQ232">
        <f t="shared" si="234"/>
        <v>0</v>
      </c>
      <c r="CR232">
        <f t="shared" si="235"/>
        <v>0</v>
      </c>
      <c r="CS232">
        <f t="shared" si="236"/>
        <v>0</v>
      </c>
      <c r="CT232">
        <f t="shared" si="237"/>
        <v>0</v>
      </c>
      <c r="CU232">
        <f t="shared" si="238"/>
        <v>0</v>
      </c>
      <c r="CV232">
        <f t="shared" si="239"/>
        <v>0</v>
      </c>
      <c r="CW232">
        <f t="shared" si="240"/>
        <v>0</v>
      </c>
      <c r="CX232">
        <f t="shared" si="241"/>
        <v>0</v>
      </c>
      <c r="CY232">
        <f t="shared" si="242"/>
        <v>0</v>
      </c>
      <c r="CZ232">
        <f t="shared" si="243"/>
        <v>0</v>
      </c>
      <c r="DC232" t="s">
        <v>6</v>
      </c>
      <c r="DD232" t="s">
        <v>6</v>
      </c>
      <c r="DE232" t="s">
        <v>6</v>
      </c>
      <c r="DF232" t="s">
        <v>6</v>
      </c>
      <c r="DG232" t="s">
        <v>6</v>
      </c>
      <c r="DH232" t="s">
        <v>6</v>
      </c>
      <c r="DI232" t="s">
        <v>6</v>
      </c>
      <c r="DJ232" t="s">
        <v>6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1007</v>
      </c>
      <c r="DV232" t="s">
        <v>45</v>
      </c>
      <c r="DW232" t="s">
        <v>45</v>
      </c>
      <c r="DX232">
        <v>1</v>
      </c>
      <c r="EE232">
        <v>16510555</v>
      </c>
      <c r="EF232">
        <v>2</v>
      </c>
      <c r="EG232" t="s">
        <v>20</v>
      </c>
      <c r="EH232">
        <v>0</v>
      </c>
      <c r="EI232" t="s">
        <v>6</v>
      </c>
      <c r="EJ232">
        <v>1</v>
      </c>
      <c r="EK232">
        <v>46001</v>
      </c>
      <c r="EL232" t="s">
        <v>21</v>
      </c>
      <c r="EM232" t="s">
        <v>22</v>
      </c>
      <c r="EO232" t="s">
        <v>6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44"/>
        <v>0</v>
      </c>
      <c r="FS232">
        <v>0</v>
      </c>
      <c r="FT232" t="s">
        <v>23</v>
      </c>
      <c r="FU232" t="s">
        <v>24</v>
      </c>
      <c r="FX232">
        <v>99</v>
      </c>
      <c r="FY232">
        <v>59.5</v>
      </c>
      <c r="GA232" t="s">
        <v>6</v>
      </c>
      <c r="GD232">
        <v>0</v>
      </c>
      <c r="GF232">
        <v>-792076634</v>
      </c>
      <c r="GG232">
        <v>1</v>
      </c>
      <c r="GH232">
        <v>1</v>
      </c>
      <c r="GI232">
        <v>4</v>
      </c>
      <c r="GJ232">
        <v>0</v>
      </c>
      <c r="GK232">
        <f>ROUND(R232*(S12)/100,2)</f>
        <v>0</v>
      </c>
      <c r="GL232">
        <f t="shared" si="245"/>
        <v>0</v>
      </c>
      <c r="GM232">
        <f t="shared" si="246"/>
        <v>0</v>
      </c>
      <c r="GN232">
        <f t="shared" si="247"/>
        <v>0</v>
      </c>
      <c r="GO232">
        <f t="shared" si="248"/>
        <v>0</v>
      </c>
      <c r="GP232">
        <f t="shared" si="249"/>
        <v>0</v>
      </c>
      <c r="GR232">
        <v>0</v>
      </c>
      <c r="GS232">
        <v>3</v>
      </c>
      <c r="GT232">
        <v>0</v>
      </c>
      <c r="GU232" t="s">
        <v>6</v>
      </c>
      <c r="GV232">
        <f t="shared" si="250"/>
        <v>0</v>
      </c>
      <c r="GW232">
        <v>1</v>
      </c>
      <c r="GX232">
        <f t="shared" si="251"/>
        <v>0</v>
      </c>
      <c r="HA232">
        <v>0</v>
      </c>
      <c r="HB232">
        <v>0</v>
      </c>
      <c r="IK232">
        <v>0</v>
      </c>
    </row>
    <row r="233" spans="1:255" x14ac:dyDescent="0.2">
      <c r="A233" s="2">
        <v>18</v>
      </c>
      <c r="B233" s="2">
        <v>1</v>
      </c>
      <c r="C233" s="2">
        <v>495</v>
      </c>
      <c r="D233" s="2"/>
      <c r="E233" s="2" t="s">
        <v>430</v>
      </c>
      <c r="F233" s="2" t="s">
        <v>245</v>
      </c>
      <c r="G233" s="2" t="s">
        <v>246</v>
      </c>
      <c r="H233" s="2" t="s">
        <v>45</v>
      </c>
      <c r="I233" s="2">
        <f>I229*J233</f>
        <v>5.1999999999999991E-2</v>
      </c>
      <c r="J233" s="2">
        <v>1.0399999999999998</v>
      </c>
      <c r="K233" s="2"/>
      <c r="L233" s="2"/>
      <c r="M233" s="2"/>
      <c r="N233" s="2"/>
      <c r="O233" s="2">
        <f t="shared" si="213"/>
        <v>27.53</v>
      </c>
      <c r="P233" s="2">
        <f t="shared" si="214"/>
        <v>27.53</v>
      </c>
      <c r="Q233" s="2">
        <f t="shared" si="215"/>
        <v>0</v>
      </c>
      <c r="R233" s="2">
        <f t="shared" si="216"/>
        <v>0</v>
      </c>
      <c r="S233" s="2">
        <f t="shared" si="217"/>
        <v>0</v>
      </c>
      <c r="T233" s="2">
        <f t="shared" si="218"/>
        <v>0</v>
      </c>
      <c r="U233" s="2">
        <f t="shared" si="219"/>
        <v>0</v>
      </c>
      <c r="V233" s="2">
        <f t="shared" si="220"/>
        <v>0</v>
      </c>
      <c r="W233" s="2">
        <f t="shared" si="221"/>
        <v>0</v>
      </c>
      <c r="X233" s="2">
        <f t="shared" si="222"/>
        <v>0</v>
      </c>
      <c r="Y233" s="2">
        <f t="shared" si="223"/>
        <v>0</v>
      </c>
      <c r="Z233" s="2"/>
      <c r="AA233" s="2">
        <v>16666348</v>
      </c>
      <c r="AB233" s="2">
        <f t="shared" si="224"/>
        <v>529.41</v>
      </c>
      <c r="AC233" s="2">
        <f t="shared" si="225"/>
        <v>529.41</v>
      </c>
      <c r="AD233" s="2">
        <f t="shared" si="256"/>
        <v>0</v>
      </c>
      <c r="AE233" s="2">
        <f t="shared" si="257"/>
        <v>0</v>
      </c>
      <c r="AF233" s="2">
        <f t="shared" si="258"/>
        <v>0</v>
      </c>
      <c r="AG233" s="2">
        <f t="shared" si="229"/>
        <v>0</v>
      </c>
      <c r="AH233" s="2">
        <f t="shared" si="259"/>
        <v>0</v>
      </c>
      <c r="AI233" s="2">
        <f t="shared" si="260"/>
        <v>0</v>
      </c>
      <c r="AJ233" s="2">
        <f t="shared" si="232"/>
        <v>0</v>
      </c>
      <c r="AK233" s="2">
        <v>529.41</v>
      </c>
      <c r="AL233" s="2">
        <v>529.41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99</v>
      </c>
      <c r="AU233" s="2">
        <v>60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6</v>
      </c>
      <c r="BE233" s="2" t="s">
        <v>6</v>
      </c>
      <c r="BF233" s="2" t="s">
        <v>6</v>
      </c>
      <c r="BG233" s="2" t="s">
        <v>6</v>
      </c>
      <c r="BH233" s="2">
        <v>3</v>
      </c>
      <c r="BI233" s="2">
        <v>1</v>
      </c>
      <c r="BJ233" s="2" t="s">
        <v>247</v>
      </c>
      <c r="BK233" s="2"/>
      <c r="BL233" s="2"/>
      <c r="BM233" s="2">
        <v>46001</v>
      </c>
      <c r="BN233" s="2">
        <v>0</v>
      </c>
      <c r="BO233" s="2" t="s">
        <v>6</v>
      </c>
      <c r="BP233" s="2">
        <v>0</v>
      </c>
      <c r="BQ233" s="2">
        <v>2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6</v>
      </c>
      <c r="BZ233" s="2">
        <v>110</v>
      </c>
      <c r="CA233" s="2">
        <v>70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6</v>
      </c>
      <c r="CO233" s="2">
        <v>0</v>
      </c>
      <c r="CP233" s="2">
        <f t="shared" si="233"/>
        <v>27.53</v>
      </c>
      <c r="CQ233" s="2">
        <f t="shared" si="234"/>
        <v>529.41</v>
      </c>
      <c r="CR233" s="2">
        <f t="shared" si="235"/>
        <v>0</v>
      </c>
      <c r="CS233" s="2">
        <f t="shared" si="236"/>
        <v>0</v>
      </c>
      <c r="CT233" s="2">
        <f t="shared" si="237"/>
        <v>0</v>
      </c>
      <c r="CU233" s="2">
        <f t="shared" si="238"/>
        <v>0</v>
      </c>
      <c r="CV233" s="2">
        <f t="shared" si="239"/>
        <v>0</v>
      </c>
      <c r="CW233" s="2">
        <f t="shared" si="240"/>
        <v>0</v>
      </c>
      <c r="CX233" s="2">
        <f t="shared" si="241"/>
        <v>0</v>
      </c>
      <c r="CY233" s="2">
        <f t="shared" si="242"/>
        <v>0</v>
      </c>
      <c r="CZ233" s="2">
        <f t="shared" si="243"/>
        <v>0</v>
      </c>
      <c r="DA233" s="2"/>
      <c r="DB233" s="2"/>
      <c r="DC233" s="2" t="s">
        <v>6</v>
      </c>
      <c r="DD233" s="2" t="s">
        <v>6</v>
      </c>
      <c r="DE233" s="2" t="s">
        <v>6</v>
      </c>
      <c r="DF233" s="2" t="s">
        <v>6</v>
      </c>
      <c r="DG233" s="2" t="s">
        <v>6</v>
      </c>
      <c r="DH233" s="2" t="s">
        <v>6</v>
      </c>
      <c r="DI233" s="2" t="s">
        <v>6</v>
      </c>
      <c r="DJ233" s="2" t="s">
        <v>6</v>
      </c>
      <c r="DK233" s="2" t="s">
        <v>6</v>
      </c>
      <c r="DL233" s="2" t="s">
        <v>6</v>
      </c>
      <c r="DM233" s="2" t="s">
        <v>6</v>
      </c>
      <c r="DN233" s="2">
        <v>0</v>
      </c>
      <c r="DO233" s="2">
        <v>0</v>
      </c>
      <c r="DP233" s="2">
        <v>1</v>
      </c>
      <c r="DQ233" s="2">
        <v>1</v>
      </c>
      <c r="DR233" s="2"/>
      <c r="DS233" s="2"/>
      <c r="DT233" s="2"/>
      <c r="DU233" s="2">
        <v>1007</v>
      </c>
      <c r="DV233" s="2" t="s">
        <v>45</v>
      </c>
      <c r="DW233" s="2" t="s">
        <v>45</v>
      </c>
      <c r="DX233" s="2">
        <v>1</v>
      </c>
      <c r="DY233" s="2"/>
      <c r="DZ233" s="2"/>
      <c r="EA233" s="2"/>
      <c r="EB233" s="2"/>
      <c r="EC233" s="2"/>
      <c r="ED233" s="2"/>
      <c r="EE233" s="2">
        <v>16510555</v>
      </c>
      <c r="EF233" s="2">
        <v>2</v>
      </c>
      <c r="EG233" s="2" t="s">
        <v>20</v>
      </c>
      <c r="EH233" s="2">
        <v>0</v>
      </c>
      <c r="EI233" s="2" t="s">
        <v>6</v>
      </c>
      <c r="EJ233" s="2">
        <v>1</v>
      </c>
      <c r="EK233" s="2">
        <v>46001</v>
      </c>
      <c r="EL233" s="2" t="s">
        <v>21</v>
      </c>
      <c r="EM233" s="2" t="s">
        <v>22</v>
      </c>
      <c r="EN233" s="2"/>
      <c r="EO233" s="2" t="s">
        <v>6</v>
      </c>
      <c r="EP233" s="2"/>
      <c r="EQ233" s="2">
        <v>0</v>
      </c>
      <c r="ER233" s="2">
        <v>529.41</v>
      </c>
      <c r="ES233" s="2">
        <v>529.41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44"/>
        <v>0</v>
      </c>
      <c r="FS233" s="2">
        <v>0</v>
      </c>
      <c r="FT233" s="2" t="s">
        <v>23</v>
      </c>
      <c r="FU233" s="2" t="s">
        <v>24</v>
      </c>
      <c r="FV233" s="2"/>
      <c r="FW233" s="2"/>
      <c r="FX233" s="2">
        <v>99</v>
      </c>
      <c r="FY233" s="2">
        <v>59.5</v>
      </c>
      <c r="FZ233" s="2"/>
      <c r="GA233" s="2" t="s">
        <v>6</v>
      </c>
      <c r="GB233" s="2"/>
      <c r="GC233" s="2"/>
      <c r="GD233" s="2">
        <v>0</v>
      </c>
      <c r="GE233" s="2"/>
      <c r="GF233" s="2">
        <v>-2055448307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</v>
      </c>
      <c r="GL233" s="2">
        <f t="shared" si="245"/>
        <v>0</v>
      </c>
      <c r="GM233" s="2">
        <f t="shared" si="246"/>
        <v>27.53</v>
      </c>
      <c r="GN233" s="2">
        <f t="shared" si="247"/>
        <v>27.53</v>
      </c>
      <c r="GO233" s="2">
        <f t="shared" si="248"/>
        <v>0</v>
      </c>
      <c r="GP233" s="2">
        <f t="shared" si="249"/>
        <v>0</v>
      </c>
      <c r="GQ233" s="2"/>
      <c r="GR233" s="2">
        <v>0</v>
      </c>
      <c r="GS233" s="2">
        <v>3</v>
      </c>
      <c r="GT233" s="2">
        <v>0</v>
      </c>
      <c r="GU233" s="2" t="s">
        <v>6</v>
      </c>
      <c r="GV233" s="2">
        <f t="shared" si="250"/>
        <v>0</v>
      </c>
      <c r="GW233" s="2">
        <v>1</v>
      </c>
      <c r="GX233" s="2">
        <f t="shared" si="251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18</v>
      </c>
      <c r="B234">
        <v>1</v>
      </c>
      <c r="C234">
        <v>508</v>
      </c>
      <c r="E234" t="s">
        <v>430</v>
      </c>
      <c r="F234" t="s">
        <v>245</v>
      </c>
      <c r="G234" t="s">
        <v>246</v>
      </c>
      <c r="H234" t="s">
        <v>45</v>
      </c>
      <c r="I234">
        <f>I230*J234</f>
        <v>5.1999999999999991E-2</v>
      </c>
      <c r="J234">
        <v>1.0399999999999998</v>
      </c>
      <c r="O234">
        <f t="shared" si="213"/>
        <v>183.35</v>
      </c>
      <c r="P234">
        <f t="shared" si="214"/>
        <v>183.35</v>
      </c>
      <c r="Q234">
        <f t="shared" si="215"/>
        <v>0</v>
      </c>
      <c r="R234">
        <f t="shared" si="216"/>
        <v>0</v>
      </c>
      <c r="S234">
        <f t="shared" si="217"/>
        <v>0</v>
      </c>
      <c r="T234">
        <f t="shared" si="218"/>
        <v>0</v>
      </c>
      <c r="U234">
        <f t="shared" si="219"/>
        <v>0</v>
      </c>
      <c r="V234">
        <f t="shared" si="220"/>
        <v>0</v>
      </c>
      <c r="W234">
        <f t="shared" si="221"/>
        <v>0</v>
      </c>
      <c r="X234">
        <f t="shared" si="222"/>
        <v>0</v>
      </c>
      <c r="Y234">
        <f t="shared" si="223"/>
        <v>0</v>
      </c>
      <c r="AA234">
        <v>16666349</v>
      </c>
      <c r="AB234">
        <f t="shared" si="224"/>
        <v>529.41</v>
      </c>
      <c r="AC234">
        <f t="shared" si="225"/>
        <v>529.41</v>
      </c>
      <c r="AD234">
        <f t="shared" si="256"/>
        <v>0</v>
      </c>
      <c r="AE234">
        <f t="shared" si="257"/>
        <v>0</v>
      </c>
      <c r="AF234">
        <f t="shared" si="258"/>
        <v>0</v>
      </c>
      <c r="AG234">
        <f t="shared" si="229"/>
        <v>0</v>
      </c>
      <c r="AH234">
        <f t="shared" si="259"/>
        <v>0</v>
      </c>
      <c r="AI234">
        <f t="shared" si="260"/>
        <v>0</v>
      </c>
      <c r="AJ234">
        <f t="shared" si="232"/>
        <v>0</v>
      </c>
      <c r="AK234">
        <v>529.41</v>
      </c>
      <c r="AL234">
        <v>529.41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99</v>
      </c>
      <c r="AU234">
        <v>60</v>
      </c>
      <c r="AV234">
        <v>1</v>
      </c>
      <c r="AW234">
        <v>1</v>
      </c>
      <c r="AZ234">
        <v>6.66</v>
      </c>
      <c r="BA234">
        <v>1</v>
      </c>
      <c r="BB234">
        <v>1</v>
      </c>
      <c r="BC234">
        <v>6.66</v>
      </c>
      <c r="BD234" t="s">
        <v>6</v>
      </c>
      <c r="BE234" t="s">
        <v>6</v>
      </c>
      <c r="BF234" t="s">
        <v>6</v>
      </c>
      <c r="BG234" t="s">
        <v>6</v>
      </c>
      <c r="BH234">
        <v>3</v>
      </c>
      <c r="BI234">
        <v>1</v>
      </c>
      <c r="BJ234" t="s">
        <v>247</v>
      </c>
      <c r="BM234">
        <v>46001</v>
      </c>
      <c r="BN234">
        <v>0</v>
      </c>
      <c r="BO234" t="s">
        <v>6</v>
      </c>
      <c r="BP234">
        <v>0</v>
      </c>
      <c r="BQ234">
        <v>2</v>
      </c>
      <c r="BR234">
        <v>0</v>
      </c>
      <c r="BS234">
        <v>1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110</v>
      </c>
      <c r="CA234">
        <v>70</v>
      </c>
      <c r="CF234">
        <v>0</v>
      </c>
      <c r="CG234">
        <v>0</v>
      </c>
      <c r="CM234">
        <v>0</v>
      </c>
      <c r="CN234" t="s">
        <v>6</v>
      </c>
      <c r="CO234">
        <v>0</v>
      </c>
      <c r="CP234">
        <f t="shared" si="233"/>
        <v>183.35</v>
      </c>
      <c r="CQ234">
        <f t="shared" si="234"/>
        <v>3525.8705999999997</v>
      </c>
      <c r="CR234">
        <f t="shared" si="235"/>
        <v>0</v>
      </c>
      <c r="CS234">
        <f t="shared" si="236"/>
        <v>0</v>
      </c>
      <c r="CT234">
        <f t="shared" si="237"/>
        <v>0</v>
      </c>
      <c r="CU234">
        <f t="shared" si="238"/>
        <v>0</v>
      </c>
      <c r="CV234">
        <f t="shared" si="239"/>
        <v>0</v>
      </c>
      <c r="CW234">
        <f t="shared" si="240"/>
        <v>0</v>
      </c>
      <c r="CX234">
        <f t="shared" si="241"/>
        <v>0</v>
      </c>
      <c r="CY234">
        <f t="shared" si="242"/>
        <v>0</v>
      </c>
      <c r="CZ234">
        <f t="shared" si="243"/>
        <v>0</v>
      </c>
      <c r="DC234" t="s">
        <v>6</v>
      </c>
      <c r="DD234" t="s">
        <v>6</v>
      </c>
      <c r="DE234" t="s">
        <v>6</v>
      </c>
      <c r="DF234" t="s">
        <v>6</v>
      </c>
      <c r="DG234" t="s">
        <v>6</v>
      </c>
      <c r="DH234" t="s">
        <v>6</v>
      </c>
      <c r="DI234" t="s">
        <v>6</v>
      </c>
      <c r="DJ234" t="s">
        <v>6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1007</v>
      </c>
      <c r="DV234" t="s">
        <v>45</v>
      </c>
      <c r="DW234" t="s">
        <v>45</v>
      </c>
      <c r="DX234">
        <v>1</v>
      </c>
      <c r="EE234">
        <v>16510555</v>
      </c>
      <c r="EF234">
        <v>2</v>
      </c>
      <c r="EG234" t="s">
        <v>20</v>
      </c>
      <c r="EH234">
        <v>0</v>
      </c>
      <c r="EI234" t="s">
        <v>6</v>
      </c>
      <c r="EJ234">
        <v>1</v>
      </c>
      <c r="EK234">
        <v>46001</v>
      </c>
      <c r="EL234" t="s">
        <v>21</v>
      </c>
      <c r="EM234" t="s">
        <v>22</v>
      </c>
      <c r="EO234" t="s">
        <v>6</v>
      </c>
      <c r="EQ234">
        <v>0</v>
      </c>
      <c r="ER234">
        <v>529.41</v>
      </c>
      <c r="ES234">
        <v>529.41</v>
      </c>
      <c r="ET234">
        <v>0</v>
      </c>
      <c r="EU234">
        <v>0</v>
      </c>
      <c r="EV234">
        <v>0</v>
      </c>
      <c r="EW234">
        <v>0</v>
      </c>
      <c r="EX234">
        <v>0</v>
      </c>
      <c r="FQ234">
        <v>0</v>
      </c>
      <c r="FR234">
        <f t="shared" si="244"/>
        <v>0</v>
      </c>
      <c r="FS234">
        <v>0</v>
      </c>
      <c r="FT234" t="s">
        <v>23</v>
      </c>
      <c r="FU234" t="s">
        <v>24</v>
      </c>
      <c r="FX234">
        <v>99</v>
      </c>
      <c r="FY234">
        <v>59.5</v>
      </c>
      <c r="GA234" t="s">
        <v>6</v>
      </c>
      <c r="GD234">
        <v>0</v>
      </c>
      <c r="GF234">
        <v>-2055448307</v>
      </c>
      <c r="GG234">
        <v>1</v>
      </c>
      <c r="GH234">
        <v>1</v>
      </c>
      <c r="GI234">
        <v>4</v>
      </c>
      <c r="GJ234">
        <v>0</v>
      </c>
      <c r="GK234">
        <f>ROUND(R234*(S12)/100,2)</f>
        <v>0</v>
      </c>
      <c r="GL234">
        <f t="shared" si="245"/>
        <v>0</v>
      </c>
      <c r="GM234">
        <f t="shared" si="246"/>
        <v>183.35</v>
      </c>
      <c r="GN234">
        <f t="shared" si="247"/>
        <v>183.35</v>
      </c>
      <c r="GO234">
        <f t="shared" si="248"/>
        <v>0</v>
      </c>
      <c r="GP234">
        <f t="shared" si="249"/>
        <v>0</v>
      </c>
      <c r="GR234">
        <v>0</v>
      </c>
      <c r="GS234">
        <v>3</v>
      </c>
      <c r="GT234">
        <v>0</v>
      </c>
      <c r="GU234" t="s">
        <v>6</v>
      </c>
      <c r="GV234">
        <f t="shared" si="250"/>
        <v>0</v>
      </c>
      <c r="GW234">
        <v>1</v>
      </c>
      <c r="GX234">
        <f t="shared" si="251"/>
        <v>0</v>
      </c>
      <c r="HA234">
        <v>0</v>
      </c>
      <c r="HB234">
        <v>0</v>
      </c>
      <c r="IK234">
        <v>0</v>
      </c>
    </row>
    <row r="236" spans="1:255" x14ac:dyDescent="0.2">
      <c r="A236" s="3">
        <v>51</v>
      </c>
      <c r="B236" s="3">
        <f>B193</f>
        <v>1</v>
      </c>
      <c r="C236" s="3">
        <f>A193</f>
        <v>4</v>
      </c>
      <c r="D236" s="3">
        <f>ROW(A193)</f>
        <v>193</v>
      </c>
      <c r="E236" s="3"/>
      <c r="F236" s="3" t="str">
        <f>IF(F193&lt;&gt;"",F193,"")</f>
        <v>Новый раздел</v>
      </c>
      <c r="G236" s="3" t="str">
        <f>IF(G193&lt;&gt;"",G193,"")</f>
        <v>Раздел 2 Отопление</v>
      </c>
      <c r="H236" s="3">
        <v>0</v>
      </c>
      <c r="I236" s="3"/>
      <c r="J236" s="3"/>
      <c r="K236" s="3"/>
      <c r="L236" s="3"/>
      <c r="M236" s="3"/>
      <c r="N236" s="3"/>
      <c r="O236" s="3">
        <f t="shared" ref="O236:T236" si="261">ROUND(AB236,2)</f>
        <v>10775.02</v>
      </c>
      <c r="P236" s="3">
        <f t="shared" si="261"/>
        <v>9479.85</v>
      </c>
      <c r="Q236" s="3">
        <f t="shared" si="261"/>
        <v>332.87</v>
      </c>
      <c r="R236" s="3">
        <f t="shared" si="261"/>
        <v>12.68</v>
      </c>
      <c r="S236" s="3">
        <f t="shared" si="261"/>
        <v>962.3</v>
      </c>
      <c r="T236" s="3">
        <f t="shared" si="261"/>
        <v>0</v>
      </c>
      <c r="U236" s="3">
        <f>AH236</f>
        <v>105.203261</v>
      </c>
      <c r="V236" s="3">
        <f>AI236</f>
        <v>1.0335125000000001</v>
      </c>
      <c r="W236" s="3">
        <f>ROUND(AJ236,2)</f>
        <v>0</v>
      </c>
      <c r="X236" s="3">
        <f>ROUND(AK236,2)</f>
        <v>1045.45</v>
      </c>
      <c r="Y236" s="3">
        <f>ROUND(AL236,2)</f>
        <v>651.5</v>
      </c>
      <c r="Z236" s="3"/>
      <c r="AA236" s="3"/>
      <c r="AB236" s="3">
        <f>ROUND(SUMIF(AA197:AA234,"=16666348",O197:O234),2)</f>
        <v>10775.02</v>
      </c>
      <c r="AC236" s="3">
        <f>ROUND(SUMIF(AA197:AA234,"=16666348",P197:P234),2)</f>
        <v>9479.85</v>
      </c>
      <c r="AD236" s="3">
        <f>ROUND(SUMIF(AA197:AA234,"=16666348",Q197:Q234),2)</f>
        <v>332.87</v>
      </c>
      <c r="AE236" s="3">
        <f>ROUND(SUMIF(AA197:AA234,"=16666348",R197:R234),2)</f>
        <v>12.68</v>
      </c>
      <c r="AF236" s="3">
        <f>ROUND(SUMIF(AA197:AA234,"=16666348",S197:S234),2)</f>
        <v>962.3</v>
      </c>
      <c r="AG236" s="3">
        <f>ROUND(SUMIF(AA197:AA234,"=16666348",T197:T234),2)</f>
        <v>0</v>
      </c>
      <c r="AH236" s="3">
        <f>SUMIF(AA197:AA234,"=16666348",U197:U234)</f>
        <v>105.203261</v>
      </c>
      <c r="AI236" s="3">
        <f>SUMIF(AA197:AA234,"=16666348",V197:V234)</f>
        <v>1.0335125000000001</v>
      </c>
      <c r="AJ236" s="3">
        <f>ROUND(SUMIF(AA197:AA234,"=16666348",W197:W234),2)</f>
        <v>0</v>
      </c>
      <c r="AK236" s="3">
        <f>ROUND(SUMIF(AA197:AA234,"=16666348",X197:X234),2)</f>
        <v>1045.45</v>
      </c>
      <c r="AL236" s="3">
        <f>ROUND(SUMIF(AA197:AA234,"=16666348",Y197:Y234),2)</f>
        <v>651.5</v>
      </c>
      <c r="AM236" s="3"/>
      <c r="AN236" s="3"/>
      <c r="AO236" s="3">
        <f t="shared" ref="AO236:BC236" si="262">ROUND(BX236,2)</f>
        <v>0</v>
      </c>
      <c r="AP236" s="3">
        <f t="shared" si="262"/>
        <v>0</v>
      </c>
      <c r="AQ236" s="3">
        <f t="shared" si="262"/>
        <v>0</v>
      </c>
      <c r="AR236" s="3">
        <f t="shared" si="262"/>
        <v>12471.97</v>
      </c>
      <c r="AS236" s="3">
        <f t="shared" si="262"/>
        <v>12471.97</v>
      </c>
      <c r="AT236" s="3">
        <f t="shared" si="262"/>
        <v>0</v>
      </c>
      <c r="AU236" s="3">
        <f t="shared" si="262"/>
        <v>0</v>
      </c>
      <c r="AV236" s="3">
        <f t="shared" si="262"/>
        <v>9479.85</v>
      </c>
      <c r="AW236" s="3">
        <f t="shared" si="262"/>
        <v>9479.85</v>
      </c>
      <c r="AX236" s="3">
        <f t="shared" si="262"/>
        <v>0</v>
      </c>
      <c r="AY236" s="3">
        <f t="shared" si="262"/>
        <v>9479.85</v>
      </c>
      <c r="AZ236" s="3">
        <f t="shared" si="262"/>
        <v>0</v>
      </c>
      <c r="BA236" s="3">
        <f t="shared" si="262"/>
        <v>0</v>
      </c>
      <c r="BB236" s="3">
        <f t="shared" si="262"/>
        <v>0</v>
      </c>
      <c r="BC236" s="3">
        <f t="shared" si="262"/>
        <v>0</v>
      </c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>
        <f>ROUND(SUMIF(AA197:AA234,"=16666348",FQ197:FQ234),2)</f>
        <v>0</v>
      </c>
      <c r="BY236" s="3">
        <f>ROUND(SUMIF(AA197:AA234,"=16666348",FR197:FR234),2)</f>
        <v>0</v>
      </c>
      <c r="BZ236" s="3">
        <f>ROUND(SUMIF(AA197:AA234,"=16666348",GL197:GL234),2)</f>
        <v>0</v>
      </c>
      <c r="CA236" s="3">
        <f>ROUND(SUMIF(AA197:AA234,"=16666348",GM197:GM234),2)</f>
        <v>12471.97</v>
      </c>
      <c r="CB236" s="3">
        <f>ROUND(SUMIF(AA197:AA234,"=16666348",GN197:GN234),2)</f>
        <v>12471.97</v>
      </c>
      <c r="CC236" s="3">
        <f>ROUND(SUMIF(AA197:AA234,"=16666348",GO197:GO234),2)</f>
        <v>0</v>
      </c>
      <c r="CD236" s="3">
        <f>ROUND(SUMIF(AA197:AA234,"=16666348",GP197:GP234),2)</f>
        <v>0</v>
      </c>
      <c r="CE236" s="3">
        <f>AC236-BX236</f>
        <v>9479.85</v>
      </c>
      <c r="CF236" s="3">
        <f>AC236-BY236</f>
        <v>9479.85</v>
      </c>
      <c r="CG236" s="3">
        <f>BX236-BZ236</f>
        <v>0</v>
      </c>
      <c r="CH236" s="3">
        <f>AC236-BX236-BY236+BZ236</f>
        <v>9479.85</v>
      </c>
      <c r="CI236" s="3">
        <f>BY236-BZ236</f>
        <v>0</v>
      </c>
      <c r="CJ236" s="3">
        <f>ROUND(SUMIF(AA197:AA234,"=16666348",GX197:GX234),2)</f>
        <v>0</v>
      </c>
      <c r="CK236" s="3">
        <f>ROUND(SUMIF(AA197:AA234,"=16666348",GY197:GY234),2)</f>
        <v>0</v>
      </c>
      <c r="CL236" s="3">
        <f>ROUND(SUMIF(AA197:AA234,"=16666348",GZ197:GZ234),2)</f>
        <v>0</v>
      </c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4">
        <f t="shared" ref="DG236:DL236" si="263">ROUND(DT236,2)</f>
        <v>71761.66</v>
      </c>
      <c r="DH236" s="4">
        <f t="shared" si="263"/>
        <v>63135.85</v>
      </c>
      <c r="DI236" s="4">
        <f t="shared" si="263"/>
        <v>2216.96</v>
      </c>
      <c r="DJ236" s="4">
        <f t="shared" si="263"/>
        <v>84.39</v>
      </c>
      <c r="DK236" s="4">
        <f t="shared" si="263"/>
        <v>6408.85</v>
      </c>
      <c r="DL236" s="4">
        <f t="shared" si="263"/>
        <v>0</v>
      </c>
      <c r="DM236" s="4">
        <f>DZ236</f>
        <v>105.203261</v>
      </c>
      <c r="DN236" s="4">
        <f>EA236</f>
        <v>1.0335125000000001</v>
      </c>
      <c r="DO236" s="4">
        <f>ROUND(EB236,2)</f>
        <v>0</v>
      </c>
      <c r="DP236" s="4">
        <f>ROUND(EC236,2)</f>
        <v>6962.57</v>
      </c>
      <c r="DQ236" s="4">
        <f>ROUND(ED236,2)</f>
        <v>4338.8500000000004</v>
      </c>
      <c r="DR236" s="4"/>
      <c r="DS236" s="4"/>
      <c r="DT236" s="4">
        <f>ROUND(SUMIF(AA197:AA234,"=16666349",O197:O234),2)</f>
        <v>71761.66</v>
      </c>
      <c r="DU236" s="4">
        <f>ROUND(SUMIF(AA197:AA234,"=16666349",P197:P234),2)</f>
        <v>63135.85</v>
      </c>
      <c r="DV236" s="4">
        <f>ROUND(SUMIF(AA197:AA234,"=16666349",Q197:Q234),2)</f>
        <v>2216.96</v>
      </c>
      <c r="DW236" s="4">
        <f>ROUND(SUMIF(AA197:AA234,"=16666349",R197:R234),2)</f>
        <v>84.39</v>
      </c>
      <c r="DX236" s="4">
        <f>ROUND(SUMIF(AA197:AA234,"=16666349",S197:S234),2)</f>
        <v>6408.85</v>
      </c>
      <c r="DY236" s="4">
        <f>ROUND(SUMIF(AA197:AA234,"=16666349",T197:T234),2)</f>
        <v>0</v>
      </c>
      <c r="DZ236" s="4">
        <f>SUMIF(AA197:AA234,"=16666349",U197:U234)</f>
        <v>105.203261</v>
      </c>
      <c r="EA236" s="4">
        <f>SUMIF(AA197:AA234,"=16666349",V197:V234)</f>
        <v>1.0335125000000001</v>
      </c>
      <c r="EB236" s="4">
        <f>ROUND(SUMIF(AA197:AA234,"=16666349",W197:W234),2)</f>
        <v>0</v>
      </c>
      <c r="EC236" s="4">
        <f>ROUND(SUMIF(AA197:AA234,"=16666349",X197:X234),2)</f>
        <v>6962.57</v>
      </c>
      <c r="ED236" s="4">
        <f>ROUND(SUMIF(AA197:AA234,"=16666349",Y197:Y234),2)</f>
        <v>4338.8500000000004</v>
      </c>
      <c r="EE236" s="4"/>
      <c r="EF236" s="4"/>
      <c r="EG236" s="4">
        <f t="shared" ref="EG236:EU236" si="264">ROUND(FP236,2)</f>
        <v>0</v>
      </c>
      <c r="EH236" s="4">
        <f t="shared" si="264"/>
        <v>0</v>
      </c>
      <c r="EI236" s="4">
        <f t="shared" si="264"/>
        <v>0</v>
      </c>
      <c r="EJ236" s="4">
        <f t="shared" si="264"/>
        <v>83063.08</v>
      </c>
      <c r="EK236" s="4">
        <f t="shared" si="264"/>
        <v>83063.08</v>
      </c>
      <c r="EL236" s="4">
        <f t="shared" si="264"/>
        <v>0</v>
      </c>
      <c r="EM236" s="4">
        <f t="shared" si="264"/>
        <v>0</v>
      </c>
      <c r="EN236" s="4">
        <f t="shared" si="264"/>
        <v>63135.85</v>
      </c>
      <c r="EO236" s="4">
        <f t="shared" si="264"/>
        <v>63135.85</v>
      </c>
      <c r="EP236" s="4">
        <f t="shared" si="264"/>
        <v>0</v>
      </c>
      <c r="EQ236" s="4">
        <f t="shared" si="264"/>
        <v>63135.85</v>
      </c>
      <c r="ER236" s="4">
        <f t="shared" si="264"/>
        <v>0</v>
      </c>
      <c r="ES236" s="4">
        <f t="shared" si="264"/>
        <v>0</v>
      </c>
      <c r="ET236" s="4">
        <f t="shared" si="264"/>
        <v>0</v>
      </c>
      <c r="EU236" s="4">
        <f t="shared" si="264"/>
        <v>0</v>
      </c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>
        <f>ROUND(SUMIF(AA197:AA234,"=16666349",FQ197:FQ234),2)</f>
        <v>0</v>
      </c>
      <c r="FQ236" s="4">
        <f>ROUND(SUMIF(AA197:AA234,"=16666349",FR197:FR234),2)</f>
        <v>0</v>
      </c>
      <c r="FR236" s="4">
        <f>ROUND(SUMIF(AA197:AA234,"=16666349",GL197:GL234),2)</f>
        <v>0</v>
      </c>
      <c r="FS236" s="4">
        <f>ROUND(SUMIF(AA197:AA234,"=16666349",GM197:GM234),2)</f>
        <v>83063.08</v>
      </c>
      <c r="FT236" s="4">
        <f>ROUND(SUMIF(AA197:AA234,"=16666349",GN197:GN234),2)</f>
        <v>83063.08</v>
      </c>
      <c r="FU236" s="4">
        <f>ROUND(SUMIF(AA197:AA234,"=16666349",GO197:GO234),2)</f>
        <v>0</v>
      </c>
      <c r="FV236" s="4">
        <f>ROUND(SUMIF(AA197:AA234,"=16666349",GP197:GP234),2)</f>
        <v>0</v>
      </c>
      <c r="FW236" s="4">
        <f>DU236-FP236</f>
        <v>63135.85</v>
      </c>
      <c r="FX236" s="4">
        <f>DU236-FQ236</f>
        <v>63135.85</v>
      </c>
      <c r="FY236" s="4">
        <f>FP236-FR236</f>
        <v>0</v>
      </c>
      <c r="FZ236" s="4">
        <f>DU236-FP236-FQ236+FR236</f>
        <v>63135.85</v>
      </c>
      <c r="GA236" s="4">
        <f>FQ236-FR236</f>
        <v>0</v>
      </c>
      <c r="GB236" s="4">
        <f>ROUND(SUMIF(AA197:AA234,"=16666349",GX197:GX234),2)</f>
        <v>0</v>
      </c>
      <c r="GC236" s="4">
        <f>ROUND(SUMIF(AA197:AA234,"=16666349",GY197:GY234),2)</f>
        <v>0</v>
      </c>
      <c r="GD236" s="4">
        <f>ROUND(SUMIF(AA197:AA234,"=16666349",GZ197:GZ234),2)</f>
        <v>0</v>
      </c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>
        <v>0</v>
      </c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201</v>
      </c>
      <c r="F238" s="5">
        <f>ROUND(Source!O236,O238)</f>
        <v>10775.02</v>
      </c>
      <c r="G238" s="5" t="s">
        <v>297</v>
      </c>
      <c r="H238" s="5" t="s">
        <v>298</v>
      </c>
      <c r="I238" s="5"/>
      <c r="J238" s="5"/>
      <c r="K238" s="5">
        <v>201</v>
      </c>
      <c r="L238" s="5">
        <v>1</v>
      </c>
      <c r="M238" s="5">
        <v>3</v>
      </c>
      <c r="N238" s="5" t="s">
        <v>6</v>
      </c>
      <c r="O238" s="5">
        <v>2</v>
      </c>
      <c r="P238" s="5">
        <f>ROUND(Source!DG236,O238)</f>
        <v>71761.66</v>
      </c>
      <c r="Q238" s="5"/>
      <c r="R238" s="5"/>
      <c r="S238" s="5"/>
      <c r="T238" s="5"/>
      <c r="U238" s="5"/>
      <c r="V238" s="5"/>
      <c r="W238" s="5"/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202</v>
      </c>
      <c r="F239" s="5">
        <f>ROUND(Source!P236,O239)</f>
        <v>9479.85</v>
      </c>
      <c r="G239" s="5" t="s">
        <v>299</v>
      </c>
      <c r="H239" s="5" t="s">
        <v>300</v>
      </c>
      <c r="I239" s="5"/>
      <c r="J239" s="5"/>
      <c r="K239" s="5">
        <v>202</v>
      </c>
      <c r="L239" s="5">
        <v>2</v>
      </c>
      <c r="M239" s="5">
        <v>3</v>
      </c>
      <c r="N239" s="5" t="s">
        <v>6</v>
      </c>
      <c r="O239" s="5">
        <v>2</v>
      </c>
      <c r="P239" s="5">
        <f>ROUND(Source!DH236,O239)</f>
        <v>63135.85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222</v>
      </c>
      <c r="F240" s="5">
        <f>ROUND(Source!AO236,O240)</f>
        <v>0</v>
      </c>
      <c r="G240" s="5" t="s">
        <v>301</v>
      </c>
      <c r="H240" s="5" t="s">
        <v>302</v>
      </c>
      <c r="I240" s="5"/>
      <c r="J240" s="5"/>
      <c r="K240" s="5">
        <v>222</v>
      </c>
      <c r="L240" s="5">
        <v>3</v>
      </c>
      <c r="M240" s="5">
        <v>3</v>
      </c>
      <c r="N240" s="5" t="s">
        <v>6</v>
      </c>
      <c r="O240" s="5">
        <v>2</v>
      </c>
      <c r="P240" s="5">
        <f>ROUND(Source!EG236,O240)</f>
        <v>0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225</v>
      </c>
      <c r="F241" s="5">
        <f>ROUND(Source!AV236,O241)</f>
        <v>9479.85</v>
      </c>
      <c r="G241" s="5" t="s">
        <v>303</v>
      </c>
      <c r="H241" s="5" t="s">
        <v>304</v>
      </c>
      <c r="I241" s="5"/>
      <c r="J241" s="5"/>
      <c r="K241" s="5">
        <v>225</v>
      </c>
      <c r="L241" s="5">
        <v>4</v>
      </c>
      <c r="M241" s="5">
        <v>3</v>
      </c>
      <c r="N241" s="5" t="s">
        <v>6</v>
      </c>
      <c r="O241" s="5">
        <v>2</v>
      </c>
      <c r="P241" s="5">
        <f>ROUND(Source!EN236,O241)</f>
        <v>63135.85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226</v>
      </c>
      <c r="F242" s="5">
        <f>ROUND(Source!AW236,O242)</f>
        <v>9479.85</v>
      </c>
      <c r="G242" s="5" t="s">
        <v>305</v>
      </c>
      <c r="H242" s="5" t="s">
        <v>306</v>
      </c>
      <c r="I242" s="5"/>
      <c r="J242" s="5"/>
      <c r="K242" s="5">
        <v>226</v>
      </c>
      <c r="L242" s="5">
        <v>5</v>
      </c>
      <c r="M242" s="5">
        <v>3</v>
      </c>
      <c r="N242" s="5" t="s">
        <v>6</v>
      </c>
      <c r="O242" s="5">
        <v>2</v>
      </c>
      <c r="P242" s="5">
        <f>ROUND(Source!EO236,O242)</f>
        <v>63135.85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227</v>
      </c>
      <c r="F243" s="5">
        <f>ROUND(Source!AX236,O243)</f>
        <v>0</v>
      </c>
      <c r="G243" s="5" t="s">
        <v>307</v>
      </c>
      <c r="H243" s="5" t="s">
        <v>308</v>
      </c>
      <c r="I243" s="5"/>
      <c r="J243" s="5"/>
      <c r="K243" s="5">
        <v>227</v>
      </c>
      <c r="L243" s="5">
        <v>6</v>
      </c>
      <c r="M243" s="5">
        <v>3</v>
      </c>
      <c r="N243" s="5" t="s">
        <v>6</v>
      </c>
      <c r="O243" s="5">
        <v>2</v>
      </c>
      <c r="P243" s="5">
        <f>ROUND(Source!EP236,O243)</f>
        <v>0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228</v>
      </c>
      <c r="F244" s="5">
        <f>ROUND(Source!AY236,O244)</f>
        <v>9479.85</v>
      </c>
      <c r="G244" s="5" t="s">
        <v>309</v>
      </c>
      <c r="H244" s="5" t="s">
        <v>310</v>
      </c>
      <c r="I244" s="5"/>
      <c r="J244" s="5"/>
      <c r="K244" s="5">
        <v>228</v>
      </c>
      <c r="L244" s="5">
        <v>7</v>
      </c>
      <c r="M244" s="5">
        <v>3</v>
      </c>
      <c r="N244" s="5" t="s">
        <v>6</v>
      </c>
      <c r="O244" s="5">
        <v>2</v>
      </c>
      <c r="P244" s="5">
        <f>ROUND(Source!EQ236,O244)</f>
        <v>63135.85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216</v>
      </c>
      <c r="F245" s="5">
        <f>ROUND(Source!AP236,O245)</f>
        <v>0</v>
      </c>
      <c r="G245" s="5" t="s">
        <v>311</v>
      </c>
      <c r="H245" s="5" t="s">
        <v>312</v>
      </c>
      <c r="I245" s="5"/>
      <c r="J245" s="5"/>
      <c r="K245" s="5">
        <v>216</v>
      </c>
      <c r="L245" s="5">
        <v>8</v>
      </c>
      <c r="M245" s="5">
        <v>3</v>
      </c>
      <c r="N245" s="5" t="s">
        <v>6</v>
      </c>
      <c r="O245" s="5">
        <v>2</v>
      </c>
      <c r="P245" s="5">
        <f>ROUND(Source!EH236,O245)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223</v>
      </c>
      <c r="F246" s="5">
        <f>ROUND(Source!AQ236,O246)</f>
        <v>0</v>
      </c>
      <c r="G246" s="5" t="s">
        <v>313</v>
      </c>
      <c r="H246" s="5" t="s">
        <v>314</v>
      </c>
      <c r="I246" s="5"/>
      <c r="J246" s="5"/>
      <c r="K246" s="5">
        <v>223</v>
      </c>
      <c r="L246" s="5">
        <v>9</v>
      </c>
      <c r="M246" s="5">
        <v>3</v>
      </c>
      <c r="N246" s="5" t="s">
        <v>6</v>
      </c>
      <c r="O246" s="5">
        <v>2</v>
      </c>
      <c r="P246" s="5">
        <f>ROUND(Source!EI236,O246)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229</v>
      </c>
      <c r="F247" s="5">
        <f>ROUND(Source!AZ236,O247)</f>
        <v>0</v>
      </c>
      <c r="G247" s="5" t="s">
        <v>315</v>
      </c>
      <c r="H247" s="5" t="s">
        <v>316</v>
      </c>
      <c r="I247" s="5"/>
      <c r="J247" s="5"/>
      <c r="K247" s="5">
        <v>229</v>
      </c>
      <c r="L247" s="5">
        <v>10</v>
      </c>
      <c r="M247" s="5">
        <v>3</v>
      </c>
      <c r="N247" s="5" t="s">
        <v>6</v>
      </c>
      <c r="O247" s="5">
        <v>2</v>
      </c>
      <c r="P247" s="5">
        <f>ROUND(Source!ER236,O247)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203</v>
      </c>
      <c r="F248" s="5">
        <f>ROUND(Source!Q236,O248)</f>
        <v>332.87</v>
      </c>
      <c r="G248" s="5" t="s">
        <v>317</v>
      </c>
      <c r="H248" s="5" t="s">
        <v>318</v>
      </c>
      <c r="I248" s="5"/>
      <c r="J248" s="5"/>
      <c r="K248" s="5">
        <v>203</v>
      </c>
      <c r="L248" s="5">
        <v>11</v>
      </c>
      <c r="M248" s="5">
        <v>3</v>
      </c>
      <c r="N248" s="5" t="s">
        <v>6</v>
      </c>
      <c r="O248" s="5">
        <v>2</v>
      </c>
      <c r="P248" s="5">
        <f>ROUND(Source!DI236,O248)</f>
        <v>2216.96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231</v>
      </c>
      <c r="F249" s="5">
        <f>ROUND(Source!BB236,O249)</f>
        <v>0</v>
      </c>
      <c r="G249" s="5" t="s">
        <v>319</v>
      </c>
      <c r="H249" s="5" t="s">
        <v>320</v>
      </c>
      <c r="I249" s="5"/>
      <c r="J249" s="5"/>
      <c r="K249" s="5">
        <v>231</v>
      </c>
      <c r="L249" s="5">
        <v>12</v>
      </c>
      <c r="M249" s="5">
        <v>3</v>
      </c>
      <c r="N249" s="5" t="s">
        <v>6</v>
      </c>
      <c r="O249" s="5">
        <v>2</v>
      </c>
      <c r="P249" s="5">
        <f>ROUND(Source!ET236,O249)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204</v>
      </c>
      <c r="F250" s="5">
        <f>ROUND(Source!R236,O250)</f>
        <v>12.68</v>
      </c>
      <c r="G250" s="5" t="s">
        <v>321</v>
      </c>
      <c r="H250" s="5" t="s">
        <v>322</v>
      </c>
      <c r="I250" s="5"/>
      <c r="J250" s="5"/>
      <c r="K250" s="5">
        <v>204</v>
      </c>
      <c r="L250" s="5">
        <v>13</v>
      </c>
      <c r="M250" s="5">
        <v>3</v>
      </c>
      <c r="N250" s="5" t="s">
        <v>6</v>
      </c>
      <c r="O250" s="5">
        <v>2</v>
      </c>
      <c r="P250" s="5">
        <f>ROUND(Source!DJ236,O250)</f>
        <v>84.39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205</v>
      </c>
      <c r="F251" s="5">
        <f>ROUND(Source!S236,O251)</f>
        <v>962.3</v>
      </c>
      <c r="G251" s="5" t="s">
        <v>323</v>
      </c>
      <c r="H251" s="5" t="s">
        <v>324</v>
      </c>
      <c r="I251" s="5"/>
      <c r="J251" s="5"/>
      <c r="K251" s="5">
        <v>205</v>
      </c>
      <c r="L251" s="5">
        <v>14</v>
      </c>
      <c r="M251" s="5">
        <v>3</v>
      </c>
      <c r="N251" s="5" t="s">
        <v>6</v>
      </c>
      <c r="O251" s="5">
        <v>2</v>
      </c>
      <c r="P251" s="5">
        <f>ROUND(Source!DK236,O251)</f>
        <v>6408.85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232</v>
      </c>
      <c r="F252" s="5">
        <f>ROUND(Source!BC236,O252)</f>
        <v>0</v>
      </c>
      <c r="G252" s="5" t="s">
        <v>325</v>
      </c>
      <c r="H252" s="5" t="s">
        <v>326</v>
      </c>
      <c r="I252" s="5"/>
      <c r="J252" s="5"/>
      <c r="K252" s="5">
        <v>232</v>
      </c>
      <c r="L252" s="5">
        <v>15</v>
      </c>
      <c r="M252" s="5">
        <v>3</v>
      </c>
      <c r="N252" s="5" t="s">
        <v>6</v>
      </c>
      <c r="O252" s="5">
        <v>2</v>
      </c>
      <c r="P252" s="5">
        <f>ROUND(Source!EU236,O252)</f>
        <v>0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214</v>
      </c>
      <c r="F253" s="5">
        <f>ROUND(Source!AS236,O253)</f>
        <v>12471.97</v>
      </c>
      <c r="G253" s="5" t="s">
        <v>327</v>
      </c>
      <c r="H253" s="5" t="s">
        <v>328</v>
      </c>
      <c r="I253" s="5"/>
      <c r="J253" s="5"/>
      <c r="K253" s="5">
        <v>214</v>
      </c>
      <c r="L253" s="5">
        <v>16</v>
      </c>
      <c r="M253" s="5">
        <v>3</v>
      </c>
      <c r="N253" s="5" t="s">
        <v>6</v>
      </c>
      <c r="O253" s="5">
        <v>2</v>
      </c>
      <c r="P253" s="5">
        <f>ROUND(Source!EK236,O253)</f>
        <v>83063.08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215</v>
      </c>
      <c r="F254" s="5">
        <f>ROUND(Source!AT236,O254)</f>
        <v>0</v>
      </c>
      <c r="G254" s="5" t="s">
        <v>329</v>
      </c>
      <c r="H254" s="5" t="s">
        <v>330</v>
      </c>
      <c r="I254" s="5"/>
      <c r="J254" s="5"/>
      <c r="K254" s="5">
        <v>215</v>
      </c>
      <c r="L254" s="5">
        <v>17</v>
      </c>
      <c r="M254" s="5">
        <v>3</v>
      </c>
      <c r="N254" s="5" t="s">
        <v>6</v>
      </c>
      <c r="O254" s="5">
        <v>2</v>
      </c>
      <c r="P254" s="5">
        <f>ROUND(Source!EL236,O254)</f>
        <v>0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217</v>
      </c>
      <c r="F255" s="5">
        <f>ROUND(Source!AU236,O255)</f>
        <v>0</v>
      </c>
      <c r="G255" s="5" t="s">
        <v>331</v>
      </c>
      <c r="H255" s="5" t="s">
        <v>332</v>
      </c>
      <c r="I255" s="5"/>
      <c r="J255" s="5"/>
      <c r="K255" s="5">
        <v>217</v>
      </c>
      <c r="L255" s="5">
        <v>18</v>
      </c>
      <c r="M255" s="5">
        <v>3</v>
      </c>
      <c r="N255" s="5" t="s">
        <v>6</v>
      </c>
      <c r="O255" s="5">
        <v>2</v>
      </c>
      <c r="P255" s="5">
        <f>ROUND(Source!EM236,O255)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230</v>
      </c>
      <c r="F256" s="5">
        <f>ROUND(Source!BA236,O256)</f>
        <v>0</v>
      </c>
      <c r="G256" s="5" t="s">
        <v>333</v>
      </c>
      <c r="H256" s="5" t="s">
        <v>334</v>
      </c>
      <c r="I256" s="5"/>
      <c r="J256" s="5"/>
      <c r="K256" s="5">
        <v>230</v>
      </c>
      <c r="L256" s="5">
        <v>19</v>
      </c>
      <c r="M256" s="5">
        <v>3</v>
      </c>
      <c r="N256" s="5" t="s">
        <v>6</v>
      </c>
      <c r="O256" s="5">
        <v>2</v>
      </c>
      <c r="P256" s="5">
        <f>ROUND(Source!ES236,O256)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206</v>
      </c>
      <c r="F257" s="5">
        <f>ROUND(Source!T236,O257)</f>
        <v>0</v>
      </c>
      <c r="G257" s="5" t="s">
        <v>335</v>
      </c>
      <c r="H257" s="5" t="s">
        <v>336</v>
      </c>
      <c r="I257" s="5"/>
      <c r="J257" s="5"/>
      <c r="K257" s="5">
        <v>206</v>
      </c>
      <c r="L257" s="5">
        <v>20</v>
      </c>
      <c r="M257" s="5">
        <v>3</v>
      </c>
      <c r="N257" s="5" t="s">
        <v>6</v>
      </c>
      <c r="O257" s="5">
        <v>2</v>
      </c>
      <c r="P257" s="5">
        <f>ROUND(Source!DL236,O257)</f>
        <v>0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207</v>
      </c>
      <c r="F258" s="5">
        <f>Source!U236</f>
        <v>105.203261</v>
      </c>
      <c r="G258" s="5" t="s">
        <v>337</v>
      </c>
      <c r="H258" s="5" t="s">
        <v>338</v>
      </c>
      <c r="I258" s="5"/>
      <c r="J258" s="5"/>
      <c r="K258" s="5">
        <v>207</v>
      </c>
      <c r="L258" s="5">
        <v>21</v>
      </c>
      <c r="M258" s="5">
        <v>3</v>
      </c>
      <c r="N258" s="5" t="s">
        <v>6</v>
      </c>
      <c r="O258" s="5">
        <v>-1</v>
      </c>
      <c r="P258" s="5">
        <f>Source!DM236</f>
        <v>105.203261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208</v>
      </c>
      <c r="F259" s="5">
        <f>Source!V236</f>
        <v>1.0335125000000001</v>
      </c>
      <c r="G259" s="5" t="s">
        <v>339</v>
      </c>
      <c r="H259" s="5" t="s">
        <v>340</v>
      </c>
      <c r="I259" s="5"/>
      <c r="J259" s="5"/>
      <c r="K259" s="5">
        <v>208</v>
      </c>
      <c r="L259" s="5">
        <v>22</v>
      </c>
      <c r="M259" s="5">
        <v>3</v>
      </c>
      <c r="N259" s="5" t="s">
        <v>6</v>
      </c>
      <c r="O259" s="5">
        <v>-1</v>
      </c>
      <c r="P259" s="5">
        <f>Source!DN236</f>
        <v>1.0335125000000001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209</v>
      </c>
      <c r="F260" s="5">
        <f>ROUND(Source!W236,O260)</f>
        <v>0</v>
      </c>
      <c r="G260" s="5" t="s">
        <v>341</v>
      </c>
      <c r="H260" s="5" t="s">
        <v>342</v>
      </c>
      <c r="I260" s="5"/>
      <c r="J260" s="5"/>
      <c r="K260" s="5">
        <v>209</v>
      </c>
      <c r="L260" s="5">
        <v>23</v>
      </c>
      <c r="M260" s="5">
        <v>3</v>
      </c>
      <c r="N260" s="5" t="s">
        <v>6</v>
      </c>
      <c r="O260" s="5">
        <v>2</v>
      </c>
      <c r="P260" s="5">
        <f>ROUND(Source!DO236,O260)</f>
        <v>0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210</v>
      </c>
      <c r="F261" s="5">
        <f>ROUND(Source!X236,O261)</f>
        <v>1045.45</v>
      </c>
      <c r="G261" s="5" t="s">
        <v>343</v>
      </c>
      <c r="H261" s="5" t="s">
        <v>344</v>
      </c>
      <c r="I261" s="5"/>
      <c r="J261" s="5"/>
      <c r="K261" s="5">
        <v>210</v>
      </c>
      <c r="L261" s="5">
        <v>24</v>
      </c>
      <c r="M261" s="5">
        <v>3</v>
      </c>
      <c r="N261" s="5" t="s">
        <v>6</v>
      </c>
      <c r="O261" s="5">
        <v>2</v>
      </c>
      <c r="P261" s="5">
        <f>ROUND(Source!DP236,O261)</f>
        <v>6962.57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211</v>
      </c>
      <c r="F262" s="5">
        <f>ROUND(Source!Y236,O262)</f>
        <v>651.5</v>
      </c>
      <c r="G262" s="5" t="s">
        <v>345</v>
      </c>
      <c r="H262" s="5" t="s">
        <v>346</v>
      </c>
      <c r="I262" s="5"/>
      <c r="J262" s="5"/>
      <c r="K262" s="5">
        <v>211</v>
      </c>
      <c r="L262" s="5">
        <v>25</v>
      </c>
      <c r="M262" s="5">
        <v>3</v>
      </c>
      <c r="N262" s="5" t="s">
        <v>6</v>
      </c>
      <c r="O262" s="5">
        <v>2</v>
      </c>
      <c r="P262" s="5">
        <f>ROUND(Source!DQ236,O262)</f>
        <v>4338.8500000000004</v>
      </c>
      <c r="Q262" s="5"/>
      <c r="R262" s="5"/>
      <c r="S262" s="5"/>
      <c r="T262" s="5"/>
      <c r="U262" s="5"/>
      <c r="V262" s="5"/>
      <c r="W262" s="5"/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0</v>
      </c>
      <c r="F263" s="5">
        <f>ROUND(Source!AR236,O263)</f>
        <v>12471.97</v>
      </c>
      <c r="G263" s="5" t="s">
        <v>347</v>
      </c>
      <c r="H263" s="5" t="s">
        <v>348</v>
      </c>
      <c r="I263" s="5"/>
      <c r="J263" s="5"/>
      <c r="K263" s="5">
        <v>224</v>
      </c>
      <c r="L263" s="5">
        <v>26</v>
      </c>
      <c r="M263" s="5">
        <v>3</v>
      </c>
      <c r="N263" s="5" t="s">
        <v>6</v>
      </c>
      <c r="O263" s="5">
        <v>2</v>
      </c>
      <c r="P263" s="5">
        <f>ROUND(Source!EJ236,O263)</f>
        <v>83063.08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1</v>
      </c>
      <c r="C264" s="5">
        <v>0</v>
      </c>
      <c r="D264" s="5">
        <v>2</v>
      </c>
      <c r="E264" s="5">
        <v>0</v>
      </c>
      <c r="F264" s="5">
        <f>ROUND(F263,O264)</f>
        <v>12471.97</v>
      </c>
      <c r="G264" s="5" t="s">
        <v>349</v>
      </c>
      <c r="H264" s="5" t="s">
        <v>347</v>
      </c>
      <c r="I264" s="5"/>
      <c r="J264" s="5"/>
      <c r="K264" s="5">
        <v>212</v>
      </c>
      <c r="L264" s="5">
        <v>27</v>
      </c>
      <c r="M264" s="5">
        <v>0</v>
      </c>
      <c r="N264" s="5" t="s">
        <v>6</v>
      </c>
      <c r="O264" s="5">
        <v>2</v>
      </c>
      <c r="P264" s="5">
        <f>ROUND(P263,O264)</f>
        <v>83063.08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1</v>
      </c>
      <c r="C265" s="5">
        <v>0</v>
      </c>
      <c r="D265" s="5">
        <v>2</v>
      </c>
      <c r="E265" s="5">
        <v>0</v>
      </c>
      <c r="F265" s="5">
        <f>ROUND(F264*0.18,O265)</f>
        <v>2244.9499999999998</v>
      </c>
      <c r="G265" s="5" t="s">
        <v>350</v>
      </c>
      <c r="H265" s="5" t="s">
        <v>351</v>
      </c>
      <c r="I265" s="5"/>
      <c r="J265" s="5"/>
      <c r="K265" s="5">
        <v>212</v>
      </c>
      <c r="L265" s="5">
        <v>28</v>
      </c>
      <c r="M265" s="5">
        <v>0</v>
      </c>
      <c r="N265" s="5" t="s">
        <v>6</v>
      </c>
      <c r="O265" s="5">
        <v>2</v>
      </c>
      <c r="P265" s="5">
        <f>ROUND(P264*0.18,O265)</f>
        <v>14951.35</v>
      </c>
      <c r="Q265" s="5"/>
      <c r="R265" s="5"/>
      <c r="S265" s="5"/>
      <c r="T265" s="5"/>
      <c r="U265" s="5"/>
      <c r="V265" s="5"/>
      <c r="W265" s="5"/>
    </row>
    <row r="266" spans="1:255" x14ac:dyDescent="0.2">
      <c r="A266" s="5">
        <v>50</v>
      </c>
      <c r="B266" s="5">
        <v>1</v>
      </c>
      <c r="C266" s="5">
        <v>0</v>
      </c>
      <c r="D266" s="5">
        <v>2</v>
      </c>
      <c r="E266" s="5">
        <v>224</v>
      </c>
      <c r="F266" s="5">
        <f>ROUND(F264+F265,O266)</f>
        <v>14716.92</v>
      </c>
      <c r="G266" s="5" t="s">
        <v>352</v>
      </c>
      <c r="H266" s="5" t="s">
        <v>353</v>
      </c>
      <c r="I266" s="5"/>
      <c r="J266" s="5"/>
      <c r="K266" s="5">
        <v>212</v>
      </c>
      <c r="L266" s="5">
        <v>29</v>
      </c>
      <c r="M266" s="5">
        <v>0</v>
      </c>
      <c r="N266" s="5" t="s">
        <v>6</v>
      </c>
      <c r="O266" s="5">
        <v>2</v>
      </c>
      <c r="P266" s="5">
        <f>ROUND(P264+P265,O266)</f>
        <v>98014.43</v>
      </c>
      <c r="Q266" s="5"/>
      <c r="R266" s="5"/>
      <c r="S266" s="5"/>
      <c r="T266" s="5"/>
      <c r="U266" s="5"/>
      <c r="V266" s="5"/>
      <c r="W266" s="5"/>
    </row>
    <row r="268" spans="1:255" x14ac:dyDescent="0.2">
      <c r="A268" s="1">
        <v>4</v>
      </c>
      <c r="B268" s="1">
        <v>1</v>
      </c>
      <c r="C268" s="1"/>
      <c r="D268" s="1">
        <f>ROW(A389)</f>
        <v>389</v>
      </c>
      <c r="E268" s="1"/>
      <c r="F268" s="1" t="s">
        <v>13</v>
      </c>
      <c r="G268" s="1" t="s">
        <v>431</v>
      </c>
      <c r="H268" s="1" t="s">
        <v>6</v>
      </c>
      <c r="I268" s="1">
        <v>0</v>
      </c>
      <c r="J268" s="1"/>
      <c r="K268" s="1">
        <v>0</v>
      </c>
      <c r="L268" s="1"/>
      <c r="M268" s="1"/>
      <c r="N268" s="1"/>
      <c r="O268" s="1"/>
      <c r="P268" s="1"/>
      <c r="Q268" s="1"/>
      <c r="R268" s="1"/>
      <c r="S268" s="1"/>
      <c r="T268" s="1"/>
      <c r="U268" s="1" t="s">
        <v>6</v>
      </c>
      <c r="V268" s="1">
        <v>0</v>
      </c>
      <c r="W268" s="1"/>
      <c r="X268" s="1"/>
      <c r="Y268" s="1"/>
      <c r="Z268" s="1"/>
      <c r="AA268" s="1"/>
      <c r="AB268" s="1" t="s">
        <v>6</v>
      </c>
      <c r="AC268" s="1" t="s">
        <v>6</v>
      </c>
      <c r="AD268" s="1" t="s">
        <v>6</v>
      </c>
      <c r="AE268" s="1" t="s">
        <v>6</v>
      </c>
      <c r="AF268" s="1" t="s">
        <v>6</v>
      </c>
      <c r="AG268" s="1" t="s">
        <v>6</v>
      </c>
      <c r="AH268" s="1"/>
      <c r="AI268" s="1"/>
      <c r="AJ268" s="1"/>
      <c r="AK268" s="1"/>
      <c r="AL268" s="1"/>
      <c r="AM268" s="1"/>
      <c r="AN268" s="1"/>
      <c r="AO268" s="1"/>
      <c r="AP268" s="1" t="s">
        <v>6</v>
      </c>
      <c r="AQ268" s="1" t="s">
        <v>6</v>
      </c>
      <c r="AR268" s="1" t="s">
        <v>6</v>
      </c>
      <c r="AS268" s="1"/>
      <c r="AT268" s="1"/>
      <c r="AU268" s="1"/>
      <c r="AV268" s="1"/>
      <c r="AW268" s="1"/>
      <c r="AX268" s="1"/>
      <c r="AY268" s="1"/>
      <c r="AZ268" s="1" t="s">
        <v>6</v>
      </c>
      <c r="BA268" s="1"/>
      <c r="BB268" s="1" t="s">
        <v>6</v>
      </c>
      <c r="BC268" s="1" t="s">
        <v>6</v>
      </c>
      <c r="BD268" s="1" t="s">
        <v>6</v>
      </c>
      <c r="BE268" s="1" t="s">
        <v>6</v>
      </c>
      <c r="BF268" s="1" t="s">
        <v>6</v>
      </c>
      <c r="BG268" s="1" t="s">
        <v>6</v>
      </c>
      <c r="BH268" s="1" t="s">
        <v>6</v>
      </c>
      <c r="BI268" s="1" t="s">
        <v>6</v>
      </c>
      <c r="BJ268" s="1" t="s">
        <v>6</v>
      </c>
      <c r="BK268" s="1" t="s">
        <v>6</v>
      </c>
      <c r="BL268" s="1" t="s">
        <v>6</v>
      </c>
      <c r="BM268" s="1" t="s">
        <v>6</v>
      </c>
      <c r="BN268" s="1" t="s">
        <v>6</v>
      </c>
      <c r="BO268" s="1" t="s">
        <v>6</v>
      </c>
      <c r="BP268" s="1" t="s">
        <v>6</v>
      </c>
      <c r="BQ268" s="1"/>
      <c r="BR268" s="1"/>
      <c r="BS268" s="1"/>
      <c r="BT268" s="1"/>
      <c r="BU268" s="1"/>
      <c r="BV268" s="1"/>
      <c r="BW268" s="1"/>
      <c r="BX268" s="1">
        <v>0</v>
      </c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>
        <v>0</v>
      </c>
    </row>
    <row r="270" spans="1:255" x14ac:dyDescent="0.2">
      <c r="A270" s="3">
        <v>52</v>
      </c>
      <c r="B270" s="3">
        <f t="shared" ref="B270:G270" si="265">B389</f>
        <v>1</v>
      </c>
      <c r="C270" s="3">
        <f t="shared" si="265"/>
        <v>4</v>
      </c>
      <c r="D270" s="3">
        <f t="shared" si="265"/>
        <v>268</v>
      </c>
      <c r="E270" s="3">
        <f t="shared" si="265"/>
        <v>0</v>
      </c>
      <c r="F270" s="3" t="str">
        <f t="shared" si="265"/>
        <v>Новый раздел</v>
      </c>
      <c r="G270" s="3" t="str">
        <f t="shared" si="265"/>
        <v>Раздел 3 Электромонтажные работы</v>
      </c>
      <c r="H270" s="3"/>
      <c r="I270" s="3"/>
      <c r="J270" s="3"/>
      <c r="K270" s="3"/>
      <c r="L270" s="3"/>
      <c r="M270" s="3"/>
      <c r="N270" s="3"/>
      <c r="O270" s="3">
        <f t="shared" ref="O270:AT270" si="266">O389</f>
        <v>33224.620000000003</v>
      </c>
      <c r="P270" s="3">
        <f t="shared" si="266"/>
        <v>28957.4</v>
      </c>
      <c r="Q270" s="3">
        <f t="shared" si="266"/>
        <v>574.29999999999995</v>
      </c>
      <c r="R270" s="3">
        <f t="shared" si="266"/>
        <v>35.46</v>
      </c>
      <c r="S270" s="3">
        <f t="shared" si="266"/>
        <v>3692.92</v>
      </c>
      <c r="T270" s="3">
        <f t="shared" si="266"/>
        <v>0</v>
      </c>
      <c r="U270" s="3">
        <f t="shared" si="266"/>
        <v>387.03881000000001</v>
      </c>
      <c r="V270" s="3">
        <f t="shared" si="266"/>
        <v>2.8101219999999998</v>
      </c>
      <c r="W270" s="3">
        <f t="shared" si="266"/>
        <v>0</v>
      </c>
      <c r="X270" s="3">
        <f t="shared" si="266"/>
        <v>3516.62</v>
      </c>
      <c r="Y270" s="3">
        <f t="shared" si="266"/>
        <v>2403.36</v>
      </c>
      <c r="Z270" s="3">
        <f t="shared" si="266"/>
        <v>0</v>
      </c>
      <c r="AA270" s="3">
        <f t="shared" si="266"/>
        <v>0</v>
      </c>
      <c r="AB270" s="3">
        <f t="shared" si="266"/>
        <v>33224.620000000003</v>
      </c>
      <c r="AC270" s="3">
        <f t="shared" si="266"/>
        <v>28957.4</v>
      </c>
      <c r="AD270" s="3">
        <f t="shared" si="266"/>
        <v>574.29999999999995</v>
      </c>
      <c r="AE270" s="3">
        <f t="shared" si="266"/>
        <v>35.46</v>
      </c>
      <c r="AF270" s="3">
        <f t="shared" si="266"/>
        <v>3692.92</v>
      </c>
      <c r="AG270" s="3">
        <f t="shared" si="266"/>
        <v>0</v>
      </c>
      <c r="AH270" s="3">
        <f t="shared" si="266"/>
        <v>387.03881000000001</v>
      </c>
      <c r="AI270" s="3">
        <f t="shared" si="266"/>
        <v>2.8101219999999998</v>
      </c>
      <c r="AJ270" s="3">
        <f t="shared" si="266"/>
        <v>0</v>
      </c>
      <c r="AK270" s="3">
        <f t="shared" si="266"/>
        <v>3516.62</v>
      </c>
      <c r="AL270" s="3">
        <f t="shared" si="266"/>
        <v>2403.36</v>
      </c>
      <c r="AM270" s="3">
        <f t="shared" si="266"/>
        <v>0</v>
      </c>
      <c r="AN270" s="3">
        <f t="shared" si="266"/>
        <v>0</v>
      </c>
      <c r="AO270" s="3">
        <f t="shared" si="266"/>
        <v>0</v>
      </c>
      <c r="AP270" s="3">
        <f t="shared" si="266"/>
        <v>0</v>
      </c>
      <c r="AQ270" s="3">
        <f t="shared" si="266"/>
        <v>0</v>
      </c>
      <c r="AR270" s="3">
        <f t="shared" si="266"/>
        <v>39831.96</v>
      </c>
      <c r="AS270" s="3">
        <f t="shared" si="266"/>
        <v>1598.77</v>
      </c>
      <c r="AT270" s="3">
        <f t="shared" si="266"/>
        <v>38233.19</v>
      </c>
      <c r="AU270" s="3">
        <f t="shared" ref="AU270:BZ270" si="267">AU389</f>
        <v>0</v>
      </c>
      <c r="AV270" s="3">
        <f t="shared" si="267"/>
        <v>28957.4</v>
      </c>
      <c r="AW270" s="3">
        <f t="shared" si="267"/>
        <v>28957.4</v>
      </c>
      <c r="AX270" s="3">
        <f t="shared" si="267"/>
        <v>0</v>
      </c>
      <c r="AY270" s="3">
        <f t="shared" si="267"/>
        <v>28957.4</v>
      </c>
      <c r="AZ270" s="3">
        <f t="shared" si="267"/>
        <v>0</v>
      </c>
      <c r="BA270" s="3">
        <f t="shared" si="267"/>
        <v>0</v>
      </c>
      <c r="BB270" s="3">
        <f t="shared" si="267"/>
        <v>0</v>
      </c>
      <c r="BC270" s="3">
        <f t="shared" si="267"/>
        <v>0</v>
      </c>
      <c r="BD270" s="3">
        <f t="shared" si="267"/>
        <v>0</v>
      </c>
      <c r="BE270" s="3">
        <f t="shared" si="267"/>
        <v>0</v>
      </c>
      <c r="BF270" s="3">
        <f t="shared" si="267"/>
        <v>0</v>
      </c>
      <c r="BG270" s="3">
        <f t="shared" si="267"/>
        <v>0</v>
      </c>
      <c r="BH270" s="3">
        <f t="shared" si="267"/>
        <v>0</v>
      </c>
      <c r="BI270" s="3">
        <f t="shared" si="267"/>
        <v>0</v>
      </c>
      <c r="BJ270" s="3">
        <f t="shared" si="267"/>
        <v>0</v>
      </c>
      <c r="BK270" s="3">
        <f t="shared" si="267"/>
        <v>0</v>
      </c>
      <c r="BL270" s="3">
        <f t="shared" si="267"/>
        <v>0</v>
      </c>
      <c r="BM270" s="3">
        <f t="shared" si="267"/>
        <v>0</v>
      </c>
      <c r="BN270" s="3">
        <f t="shared" si="267"/>
        <v>0</v>
      </c>
      <c r="BO270" s="3">
        <f t="shared" si="267"/>
        <v>0</v>
      </c>
      <c r="BP270" s="3">
        <f t="shared" si="267"/>
        <v>0</v>
      </c>
      <c r="BQ270" s="3">
        <f t="shared" si="267"/>
        <v>0</v>
      </c>
      <c r="BR270" s="3">
        <f t="shared" si="267"/>
        <v>0</v>
      </c>
      <c r="BS270" s="3">
        <f t="shared" si="267"/>
        <v>0</v>
      </c>
      <c r="BT270" s="3">
        <f t="shared" si="267"/>
        <v>0</v>
      </c>
      <c r="BU270" s="3">
        <f t="shared" si="267"/>
        <v>0</v>
      </c>
      <c r="BV270" s="3">
        <f t="shared" si="267"/>
        <v>0</v>
      </c>
      <c r="BW270" s="3">
        <f t="shared" si="267"/>
        <v>0</v>
      </c>
      <c r="BX270" s="3">
        <f t="shared" si="267"/>
        <v>0</v>
      </c>
      <c r="BY270" s="3">
        <f t="shared" si="267"/>
        <v>0</v>
      </c>
      <c r="BZ270" s="3">
        <f t="shared" si="267"/>
        <v>0</v>
      </c>
      <c r="CA270" s="3">
        <f t="shared" ref="CA270:DF270" si="268">CA389</f>
        <v>39831.96</v>
      </c>
      <c r="CB270" s="3">
        <f t="shared" si="268"/>
        <v>1598.77</v>
      </c>
      <c r="CC270" s="3">
        <f t="shared" si="268"/>
        <v>38233.19</v>
      </c>
      <c r="CD270" s="3">
        <f t="shared" si="268"/>
        <v>0</v>
      </c>
      <c r="CE270" s="3">
        <f t="shared" si="268"/>
        <v>28957.4</v>
      </c>
      <c r="CF270" s="3">
        <f t="shared" si="268"/>
        <v>28957.4</v>
      </c>
      <c r="CG270" s="3">
        <f t="shared" si="268"/>
        <v>0</v>
      </c>
      <c r="CH270" s="3">
        <f t="shared" si="268"/>
        <v>28957.4</v>
      </c>
      <c r="CI270" s="3">
        <f t="shared" si="268"/>
        <v>0</v>
      </c>
      <c r="CJ270" s="3">
        <f t="shared" si="268"/>
        <v>0</v>
      </c>
      <c r="CK270" s="3">
        <f t="shared" si="268"/>
        <v>0</v>
      </c>
      <c r="CL270" s="3">
        <f t="shared" si="268"/>
        <v>0</v>
      </c>
      <c r="CM270" s="3">
        <f t="shared" si="268"/>
        <v>0</v>
      </c>
      <c r="CN270" s="3">
        <f t="shared" si="268"/>
        <v>0</v>
      </c>
      <c r="CO270" s="3">
        <f t="shared" si="268"/>
        <v>0</v>
      </c>
      <c r="CP270" s="3">
        <f t="shared" si="268"/>
        <v>0</v>
      </c>
      <c r="CQ270" s="3">
        <f t="shared" si="268"/>
        <v>0</v>
      </c>
      <c r="CR270" s="3">
        <f t="shared" si="268"/>
        <v>0</v>
      </c>
      <c r="CS270" s="3">
        <f t="shared" si="268"/>
        <v>0</v>
      </c>
      <c r="CT270" s="3">
        <f t="shared" si="268"/>
        <v>0</v>
      </c>
      <c r="CU270" s="3">
        <f t="shared" si="268"/>
        <v>0</v>
      </c>
      <c r="CV270" s="3">
        <f t="shared" si="268"/>
        <v>0</v>
      </c>
      <c r="CW270" s="3">
        <f t="shared" si="268"/>
        <v>0</v>
      </c>
      <c r="CX270" s="3">
        <f t="shared" si="268"/>
        <v>0</v>
      </c>
      <c r="CY270" s="3">
        <f t="shared" si="268"/>
        <v>0</v>
      </c>
      <c r="CZ270" s="3">
        <f t="shared" si="268"/>
        <v>0</v>
      </c>
      <c r="DA270" s="3">
        <f t="shared" si="268"/>
        <v>0</v>
      </c>
      <c r="DB270" s="3">
        <f t="shared" si="268"/>
        <v>0</v>
      </c>
      <c r="DC270" s="3">
        <f t="shared" si="268"/>
        <v>0</v>
      </c>
      <c r="DD270" s="3">
        <f t="shared" si="268"/>
        <v>0</v>
      </c>
      <c r="DE270" s="3">
        <f t="shared" si="268"/>
        <v>0</v>
      </c>
      <c r="DF270" s="3">
        <f t="shared" si="268"/>
        <v>0</v>
      </c>
      <c r="DG270" s="4">
        <f t="shared" ref="DG270:EL270" si="269">DG389</f>
        <v>221275.97</v>
      </c>
      <c r="DH270" s="4">
        <f t="shared" si="269"/>
        <v>192856.27</v>
      </c>
      <c r="DI270" s="4">
        <f t="shared" si="269"/>
        <v>3824.78</v>
      </c>
      <c r="DJ270" s="4">
        <f t="shared" si="269"/>
        <v>236.09</v>
      </c>
      <c r="DK270" s="4">
        <f t="shared" si="269"/>
        <v>24594.92</v>
      </c>
      <c r="DL270" s="4">
        <f t="shared" si="269"/>
        <v>0</v>
      </c>
      <c r="DM270" s="4">
        <f t="shared" si="269"/>
        <v>387.03881000000001</v>
      </c>
      <c r="DN270" s="4">
        <f t="shared" si="269"/>
        <v>2.8101219999999998</v>
      </c>
      <c r="DO270" s="4">
        <f t="shared" si="269"/>
        <v>0</v>
      </c>
      <c r="DP270" s="4">
        <f t="shared" si="269"/>
        <v>23420.69</v>
      </c>
      <c r="DQ270" s="4">
        <f t="shared" si="269"/>
        <v>16006.31</v>
      </c>
      <c r="DR270" s="4">
        <f t="shared" si="269"/>
        <v>0</v>
      </c>
      <c r="DS270" s="4">
        <f t="shared" si="269"/>
        <v>0</v>
      </c>
      <c r="DT270" s="4">
        <f t="shared" si="269"/>
        <v>221275.97</v>
      </c>
      <c r="DU270" s="4">
        <f t="shared" si="269"/>
        <v>192856.27</v>
      </c>
      <c r="DV270" s="4">
        <f t="shared" si="269"/>
        <v>3824.78</v>
      </c>
      <c r="DW270" s="4">
        <f t="shared" si="269"/>
        <v>236.09</v>
      </c>
      <c r="DX270" s="4">
        <f t="shared" si="269"/>
        <v>24594.92</v>
      </c>
      <c r="DY270" s="4">
        <f t="shared" si="269"/>
        <v>0</v>
      </c>
      <c r="DZ270" s="4">
        <f t="shared" si="269"/>
        <v>387.03881000000001</v>
      </c>
      <c r="EA270" s="4">
        <f t="shared" si="269"/>
        <v>2.8101219999999998</v>
      </c>
      <c r="EB270" s="4">
        <f t="shared" si="269"/>
        <v>0</v>
      </c>
      <c r="EC270" s="4">
        <f t="shared" si="269"/>
        <v>23420.69</v>
      </c>
      <c r="ED270" s="4">
        <f t="shared" si="269"/>
        <v>16006.31</v>
      </c>
      <c r="EE270" s="4">
        <f t="shared" si="269"/>
        <v>0</v>
      </c>
      <c r="EF270" s="4">
        <f t="shared" si="269"/>
        <v>0</v>
      </c>
      <c r="EG270" s="4">
        <f t="shared" si="269"/>
        <v>0</v>
      </c>
      <c r="EH270" s="4">
        <f t="shared" si="269"/>
        <v>0</v>
      </c>
      <c r="EI270" s="4">
        <f t="shared" si="269"/>
        <v>0</v>
      </c>
      <c r="EJ270" s="4">
        <f t="shared" si="269"/>
        <v>265280.78999999998</v>
      </c>
      <c r="EK270" s="4">
        <f t="shared" si="269"/>
        <v>10647.84</v>
      </c>
      <c r="EL270" s="4">
        <f t="shared" si="269"/>
        <v>254632.95</v>
      </c>
      <c r="EM270" s="4">
        <f t="shared" ref="EM270:FR270" si="270">EM389</f>
        <v>0</v>
      </c>
      <c r="EN270" s="4">
        <f t="shared" si="270"/>
        <v>192856.27</v>
      </c>
      <c r="EO270" s="4">
        <f t="shared" si="270"/>
        <v>192856.27</v>
      </c>
      <c r="EP270" s="4">
        <f t="shared" si="270"/>
        <v>0</v>
      </c>
      <c r="EQ270" s="4">
        <f t="shared" si="270"/>
        <v>192856.27</v>
      </c>
      <c r="ER270" s="4">
        <f t="shared" si="270"/>
        <v>0</v>
      </c>
      <c r="ES270" s="4">
        <f t="shared" si="270"/>
        <v>0</v>
      </c>
      <c r="ET270" s="4">
        <f t="shared" si="270"/>
        <v>0</v>
      </c>
      <c r="EU270" s="4">
        <f t="shared" si="270"/>
        <v>0</v>
      </c>
      <c r="EV270" s="4">
        <f t="shared" si="270"/>
        <v>0</v>
      </c>
      <c r="EW270" s="4">
        <f t="shared" si="270"/>
        <v>0</v>
      </c>
      <c r="EX270" s="4">
        <f t="shared" si="270"/>
        <v>0</v>
      </c>
      <c r="EY270" s="4">
        <f t="shared" si="270"/>
        <v>0</v>
      </c>
      <c r="EZ270" s="4">
        <f t="shared" si="270"/>
        <v>0</v>
      </c>
      <c r="FA270" s="4">
        <f t="shared" si="270"/>
        <v>0</v>
      </c>
      <c r="FB270" s="4">
        <f t="shared" si="270"/>
        <v>0</v>
      </c>
      <c r="FC270" s="4">
        <f t="shared" si="270"/>
        <v>0</v>
      </c>
      <c r="FD270" s="4">
        <f t="shared" si="270"/>
        <v>0</v>
      </c>
      <c r="FE270" s="4">
        <f t="shared" si="270"/>
        <v>0</v>
      </c>
      <c r="FF270" s="4">
        <f t="shared" si="270"/>
        <v>0</v>
      </c>
      <c r="FG270" s="4">
        <f t="shared" si="270"/>
        <v>0</v>
      </c>
      <c r="FH270" s="4">
        <f t="shared" si="270"/>
        <v>0</v>
      </c>
      <c r="FI270" s="4">
        <f t="shared" si="270"/>
        <v>0</v>
      </c>
      <c r="FJ270" s="4">
        <f t="shared" si="270"/>
        <v>0</v>
      </c>
      <c r="FK270" s="4">
        <f t="shared" si="270"/>
        <v>0</v>
      </c>
      <c r="FL270" s="4">
        <f t="shared" si="270"/>
        <v>0</v>
      </c>
      <c r="FM270" s="4">
        <f t="shared" si="270"/>
        <v>0</v>
      </c>
      <c r="FN270" s="4">
        <f t="shared" si="270"/>
        <v>0</v>
      </c>
      <c r="FO270" s="4">
        <f t="shared" si="270"/>
        <v>0</v>
      </c>
      <c r="FP270" s="4">
        <f t="shared" si="270"/>
        <v>0</v>
      </c>
      <c r="FQ270" s="4">
        <f t="shared" si="270"/>
        <v>0</v>
      </c>
      <c r="FR270" s="4">
        <f t="shared" si="270"/>
        <v>0</v>
      </c>
      <c r="FS270" s="4">
        <f t="shared" ref="FS270:GX270" si="271">FS389</f>
        <v>265280.78999999998</v>
      </c>
      <c r="FT270" s="4">
        <f t="shared" si="271"/>
        <v>10647.84</v>
      </c>
      <c r="FU270" s="4">
        <f t="shared" si="271"/>
        <v>254632.95</v>
      </c>
      <c r="FV270" s="4">
        <f t="shared" si="271"/>
        <v>0</v>
      </c>
      <c r="FW270" s="4">
        <f t="shared" si="271"/>
        <v>192856.27</v>
      </c>
      <c r="FX270" s="4">
        <f t="shared" si="271"/>
        <v>192856.27</v>
      </c>
      <c r="FY270" s="4">
        <f t="shared" si="271"/>
        <v>0</v>
      </c>
      <c r="FZ270" s="4">
        <f t="shared" si="271"/>
        <v>192856.27</v>
      </c>
      <c r="GA270" s="4">
        <f t="shared" si="271"/>
        <v>0</v>
      </c>
      <c r="GB270" s="4">
        <f t="shared" si="271"/>
        <v>0</v>
      </c>
      <c r="GC270" s="4">
        <f t="shared" si="271"/>
        <v>0</v>
      </c>
      <c r="GD270" s="4">
        <f t="shared" si="271"/>
        <v>0</v>
      </c>
      <c r="GE270" s="4">
        <f t="shared" si="271"/>
        <v>0</v>
      </c>
      <c r="GF270" s="4">
        <f t="shared" si="271"/>
        <v>0</v>
      </c>
      <c r="GG270" s="4">
        <f t="shared" si="271"/>
        <v>0</v>
      </c>
      <c r="GH270" s="4">
        <f t="shared" si="271"/>
        <v>0</v>
      </c>
      <c r="GI270" s="4">
        <f t="shared" si="271"/>
        <v>0</v>
      </c>
      <c r="GJ270" s="4">
        <f t="shared" si="271"/>
        <v>0</v>
      </c>
      <c r="GK270" s="4">
        <f t="shared" si="271"/>
        <v>0</v>
      </c>
      <c r="GL270" s="4">
        <f t="shared" si="271"/>
        <v>0</v>
      </c>
      <c r="GM270" s="4">
        <f t="shared" si="271"/>
        <v>0</v>
      </c>
      <c r="GN270" s="4">
        <f t="shared" si="271"/>
        <v>0</v>
      </c>
      <c r="GO270" s="4">
        <f t="shared" si="271"/>
        <v>0</v>
      </c>
      <c r="GP270" s="4">
        <f t="shared" si="271"/>
        <v>0</v>
      </c>
      <c r="GQ270" s="4">
        <f t="shared" si="271"/>
        <v>0</v>
      </c>
      <c r="GR270" s="4">
        <f t="shared" si="271"/>
        <v>0</v>
      </c>
      <c r="GS270" s="4">
        <f t="shared" si="271"/>
        <v>0</v>
      </c>
      <c r="GT270" s="4">
        <f t="shared" si="271"/>
        <v>0</v>
      </c>
      <c r="GU270" s="4">
        <f t="shared" si="271"/>
        <v>0</v>
      </c>
      <c r="GV270" s="4">
        <f t="shared" si="271"/>
        <v>0</v>
      </c>
      <c r="GW270" s="4">
        <f t="shared" si="271"/>
        <v>0</v>
      </c>
      <c r="GX270" s="4">
        <f t="shared" si="271"/>
        <v>0</v>
      </c>
    </row>
    <row r="272" spans="1:255" x14ac:dyDescent="0.2">
      <c r="A272" s="2">
        <v>17</v>
      </c>
      <c r="B272" s="2">
        <v>1</v>
      </c>
      <c r="C272" s="2">
        <f>ROW(SmtRes!A515)</f>
        <v>515</v>
      </c>
      <c r="D272" s="2">
        <f>ROW(EtalonRes!A511)</f>
        <v>511</v>
      </c>
      <c r="E272" s="2" t="s">
        <v>432</v>
      </c>
      <c r="F272" s="2" t="s">
        <v>433</v>
      </c>
      <c r="G272" s="2" t="s">
        <v>434</v>
      </c>
      <c r="H272" s="2" t="s">
        <v>178</v>
      </c>
      <c r="I272" s="2">
        <f>ROUND(14/100,9)</f>
        <v>0.14000000000000001</v>
      </c>
      <c r="J272" s="2">
        <v>0</v>
      </c>
      <c r="K272" s="2"/>
      <c r="L272" s="2"/>
      <c r="M272" s="2"/>
      <c r="N272" s="2"/>
      <c r="O272" s="2">
        <f t="shared" ref="O272:O303" si="272">ROUND(CP272,2)</f>
        <v>20.440000000000001</v>
      </c>
      <c r="P272" s="2">
        <f t="shared" ref="P272:P303" si="273">ROUND(CQ272*I272,2)</f>
        <v>0</v>
      </c>
      <c r="Q272" s="2">
        <f t="shared" ref="Q272:Q303" si="274">ROUND(CR272*I272,2)</f>
        <v>0.35</v>
      </c>
      <c r="R272" s="2">
        <f t="shared" ref="R272:R303" si="275">ROUND(CS272*I272,2)</f>
        <v>0.15</v>
      </c>
      <c r="S272" s="2">
        <f t="shared" ref="S272:S303" si="276">ROUND(CT272*I272,2)</f>
        <v>20.09</v>
      </c>
      <c r="T272" s="2">
        <f t="shared" ref="T272:T303" si="277">ROUND(CU272*I272,2)</f>
        <v>0</v>
      </c>
      <c r="U272" s="2">
        <f t="shared" ref="U272:U303" si="278">CV272*I272</f>
        <v>2.5046000000000004</v>
      </c>
      <c r="V272" s="2">
        <f t="shared" ref="V272:V303" si="279">CW272*I272</f>
        <v>1.1200000000000002E-2</v>
      </c>
      <c r="W272" s="2">
        <f t="shared" ref="W272:W303" si="280">ROUND(CX272*I272,2)</f>
        <v>0</v>
      </c>
      <c r="X272" s="2">
        <f t="shared" ref="X272:X303" si="281">ROUND(CY272,2)</f>
        <v>17.2</v>
      </c>
      <c r="Y272" s="2">
        <f t="shared" ref="Y272:Y303" si="282">ROUND(CZ272,2)</f>
        <v>13.16</v>
      </c>
      <c r="Z272" s="2"/>
      <c r="AA272" s="2">
        <v>16666348</v>
      </c>
      <c r="AB272" s="2">
        <f t="shared" ref="AB272:AB303" si="283">ROUND((AC272+AD272+AF272),6)</f>
        <v>145.97999999999999</v>
      </c>
      <c r="AC272" s="2">
        <f>ROUND((ES272),6)</f>
        <v>0</v>
      </c>
      <c r="AD272" s="2">
        <f>ROUND((((ET272)-(EU272))+AE272),6)</f>
        <v>2.5</v>
      </c>
      <c r="AE272" s="2">
        <f t="shared" ref="AE272:AF275" si="284">ROUND((EU272),6)</f>
        <v>1.08</v>
      </c>
      <c r="AF272" s="2">
        <f t="shared" si="284"/>
        <v>143.47999999999999</v>
      </c>
      <c r="AG272" s="2">
        <f t="shared" ref="AG272:AG303" si="285">ROUND((AP272),6)</f>
        <v>0</v>
      </c>
      <c r="AH272" s="2">
        <f t="shared" ref="AH272:AI275" si="286">(EW272)</f>
        <v>17.89</v>
      </c>
      <c r="AI272" s="2">
        <f t="shared" si="286"/>
        <v>0.08</v>
      </c>
      <c r="AJ272" s="2">
        <f t="shared" ref="AJ272:AJ303" si="287">ROUND((AS272),6)</f>
        <v>0</v>
      </c>
      <c r="AK272" s="2">
        <v>145.97999999999999</v>
      </c>
      <c r="AL272" s="2">
        <v>0</v>
      </c>
      <c r="AM272" s="2">
        <v>2.5</v>
      </c>
      <c r="AN272" s="2">
        <v>1.08</v>
      </c>
      <c r="AO272" s="2">
        <v>143.47999999999999</v>
      </c>
      <c r="AP272" s="2">
        <v>0</v>
      </c>
      <c r="AQ272" s="2">
        <v>17.89</v>
      </c>
      <c r="AR272" s="2">
        <v>0.08</v>
      </c>
      <c r="AS272" s="2">
        <v>0</v>
      </c>
      <c r="AT272" s="2">
        <v>85</v>
      </c>
      <c r="AU272" s="2">
        <v>65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0</v>
      </c>
      <c r="BI272" s="2">
        <v>1</v>
      </c>
      <c r="BJ272" s="2" t="s">
        <v>435</v>
      </c>
      <c r="BK272" s="2"/>
      <c r="BL272" s="2"/>
      <c r="BM272" s="2">
        <v>67001</v>
      </c>
      <c r="BN272" s="2">
        <v>0</v>
      </c>
      <c r="BO272" s="2" t="s">
        <v>6</v>
      </c>
      <c r="BP272" s="2">
        <v>0</v>
      </c>
      <c r="BQ272" s="2">
        <v>6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85</v>
      </c>
      <c r="CA272" s="2">
        <v>65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6</v>
      </c>
      <c r="CO272" s="2">
        <v>0</v>
      </c>
      <c r="CP272" s="2">
        <f t="shared" ref="CP272:CP303" si="288">(P272+Q272+S272)</f>
        <v>20.440000000000001</v>
      </c>
      <c r="CQ272" s="2">
        <f t="shared" ref="CQ272:CQ303" si="289">AC272*BC272</f>
        <v>0</v>
      </c>
      <c r="CR272" s="2">
        <f t="shared" ref="CR272:CR303" si="290">AD272*BB272</f>
        <v>2.5</v>
      </c>
      <c r="CS272" s="2">
        <f t="shared" ref="CS272:CS303" si="291">AE272*BS272</f>
        <v>1.08</v>
      </c>
      <c r="CT272" s="2">
        <f t="shared" ref="CT272:CT303" si="292">AF272*BA272</f>
        <v>143.47999999999999</v>
      </c>
      <c r="CU272" s="2">
        <f t="shared" ref="CU272:CU303" si="293">AG272</f>
        <v>0</v>
      </c>
      <c r="CV272" s="2">
        <f t="shared" ref="CV272:CV303" si="294">AH272</f>
        <v>17.89</v>
      </c>
      <c r="CW272" s="2">
        <f t="shared" ref="CW272:CW303" si="295">AI272</f>
        <v>0.08</v>
      </c>
      <c r="CX272" s="2">
        <f t="shared" ref="CX272:CX303" si="296">AJ272</f>
        <v>0</v>
      </c>
      <c r="CY272" s="2">
        <f t="shared" ref="CY272:CY303" si="297">(((S272+R272)*AT272)/100)</f>
        <v>17.203999999999997</v>
      </c>
      <c r="CZ272" s="2">
        <f t="shared" ref="CZ272:CZ303" si="298">(((S272+R272)*AU272)/100)</f>
        <v>13.155999999999999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6</v>
      </c>
      <c r="DH272" s="2" t="s">
        <v>6</v>
      </c>
      <c r="DI272" s="2" t="s">
        <v>6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1013</v>
      </c>
      <c r="DV272" s="2" t="s">
        <v>178</v>
      </c>
      <c r="DW272" s="2" t="s">
        <v>178</v>
      </c>
      <c r="DX272" s="2">
        <v>1</v>
      </c>
      <c r="DY272" s="2"/>
      <c r="DZ272" s="2"/>
      <c r="EA272" s="2"/>
      <c r="EB272" s="2"/>
      <c r="EC272" s="2"/>
      <c r="ED272" s="2"/>
      <c r="EE272" s="2">
        <v>16510612</v>
      </c>
      <c r="EF272" s="2">
        <v>6</v>
      </c>
      <c r="EG272" s="2" t="s">
        <v>39</v>
      </c>
      <c r="EH272" s="2">
        <v>0</v>
      </c>
      <c r="EI272" s="2" t="s">
        <v>6</v>
      </c>
      <c r="EJ272" s="2">
        <v>1</v>
      </c>
      <c r="EK272" s="2">
        <v>67001</v>
      </c>
      <c r="EL272" s="2" t="s">
        <v>436</v>
      </c>
      <c r="EM272" s="2" t="s">
        <v>437</v>
      </c>
      <c r="EN272" s="2"/>
      <c r="EO272" s="2" t="s">
        <v>6</v>
      </c>
      <c r="EP272" s="2"/>
      <c r="EQ272" s="2">
        <v>0</v>
      </c>
      <c r="ER272" s="2">
        <v>145.97999999999999</v>
      </c>
      <c r="ES272" s="2">
        <v>0</v>
      </c>
      <c r="ET272" s="2">
        <v>2.5</v>
      </c>
      <c r="EU272" s="2">
        <v>1.08</v>
      </c>
      <c r="EV272" s="2">
        <v>143.47999999999999</v>
      </c>
      <c r="EW272" s="2">
        <v>17.89</v>
      </c>
      <c r="EX272" s="2">
        <v>0.08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ref="FR272:FR303" si="299">ROUND(IF(AND(BH272=3,BI272=3),P272,0),2)</f>
        <v>0</v>
      </c>
      <c r="FS272" s="2">
        <v>0</v>
      </c>
      <c r="FT272" s="2"/>
      <c r="FU272" s="2"/>
      <c r="FV272" s="2"/>
      <c r="FW272" s="2"/>
      <c r="FX272" s="2">
        <v>85</v>
      </c>
      <c r="FY272" s="2">
        <v>65</v>
      </c>
      <c r="FZ272" s="2"/>
      <c r="GA272" s="2" t="s">
        <v>6</v>
      </c>
      <c r="GB272" s="2"/>
      <c r="GC272" s="2"/>
      <c r="GD272" s="2">
        <v>0</v>
      </c>
      <c r="GE272" s="2"/>
      <c r="GF272" s="2">
        <v>1077668203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ref="GL272:GL303" si="300">ROUND(IF(AND(BH272=3,BI272=3,FS272&lt;&gt;0),P272,0),2)</f>
        <v>0</v>
      </c>
      <c r="GM272" s="2">
        <f t="shared" ref="GM272:GM303" si="301">ROUND(O272+X272+Y272+GK272,2)+GX272</f>
        <v>50.8</v>
      </c>
      <c r="GN272" s="2">
        <f t="shared" ref="GN272:GN303" si="302">IF(OR(BI272=0,BI272=1),ROUND(O272+X272+Y272+GK272,2),0)</f>
        <v>50.8</v>
      </c>
      <c r="GO272" s="2">
        <f t="shared" ref="GO272:GO303" si="303">IF(BI272=2,ROUND(O272+X272+Y272+GK272,2),0)</f>
        <v>0</v>
      </c>
      <c r="GP272" s="2">
        <f t="shared" ref="GP272:GP303" si="304">IF(BI272=4,ROUND(O272+X272+Y272+GK272,2)+GX272,0)</f>
        <v>0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ref="GV272:GV303" si="305">ROUND(GT272,6)</f>
        <v>0</v>
      </c>
      <c r="GW272" s="2">
        <v>1</v>
      </c>
      <c r="GX272" s="2">
        <f t="shared" ref="GX272:GX303" si="306">ROUND(GV272*GW272*I272,2)</f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C273">
        <f>ROW(SmtRes!A518)</f>
        <v>518</v>
      </c>
      <c r="D273">
        <f>ROW(EtalonRes!A514)</f>
        <v>514</v>
      </c>
      <c r="E273" t="s">
        <v>432</v>
      </c>
      <c r="F273" t="s">
        <v>433</v>
      </c>
      <c r="G273" t="s">
        <v>434</v>
      </c>
      <c r="H273" t="s">
        <v>178</v>
      </c>
      <c r="I273">
        <f>ROUND(14/100,9)</f>
        <v>0.14000000000000001</v>
      </c>
      <c r="J273">
        <v>0</v>
      </c>
      <c r="O273">
        <f t="shared" si="272"/>
        <v>136.11000000000001</v>
      </c>
      <c r="P273">
        <f t="shared" si="273"/>
        <v>0</v>
      </c>
      <c r="Q273">
        <f t="shared" si="274"/>
        <v>2.33</v>
      </c>
      <c r="R273">
        <f t="shared" si="275"/>
        <v>1.01</v>
      </c>
      <c r="S273">
        <f t="shared" si="276"/>
        <v>133.78</v>
      </c>
      <c r="T273">
        <f t="shared" si="277"/>
        <v>0</v>
      </c>
      <c r="U273">
        <f t="shared" si="278"/>
        <v>2.5046000000000004</v>
      </c>
      <c r="V273">
        <f t="shared" si="279"/>
        <v>1.1200000000000002E-2</v>
      </c>
      <c r="W273">
        <f t="shared" si="280"/>
        <v>0</v>
      </c>
      <c r="X273">
        <f t="shared" si="281"/>
        <v>114.57</v>
      </c>
      <c r="Y273">
        <f t="shared" si="282"/>
        <v>87.61</v>
      </c>
      <c r="AA273">
        <v>16666349</v>
      </c>
      <c r="AB273">
        <f t="shared" si="283"/>
        <v>145.97999999999999</v>
      </c>
      <c r="AC273">
        <f>ROUND((ES273),6)</f>
        <v>0</v>
      </c>
      <c r="AD273">
        <f>ROUND((((ET273)-(EU273))+AE273),6)</f>
        <v>2.5</v>
      </c>
      <c r="AE273">
        <f t="shared" si="284"/>
        <v>1.08</v>
      </c>
      <c r="AF273">
        <f t="shared" si="284"/>
        <v>143.47999999999999</v>
      </c>
      <c r="AG273">
        <f t="shared" si="285"/>
        <v>0</v>
      </c>
      <c r="AH273">
        <f t="shared" si="286"/>
        <v>17.89</v>
      </c>
      <c r="AI273">
        <f t="shared" si="286"/>
        <v>0.08</v>
      </c>
      <c r="AJ273">
        <f t="shared" si="287"/>
        <v>0</v>
      </c>
      <c r="AK273">
        <v>145.97999999999999</v>
      </c>
      <c r="AL273">
        <v>0</v>
      </c>
      <c r="AM273">
        <v>2.5</v>
      </c>
      <c r="AN273">
        <v>1.08</v>
      </c>
      <c r="AO273">
        <v>143.47999999999999</v>
      </c>
      <c r="AP273">
        <v>0</v>
      </c>
      <c r="AQ273">
        <v>17.89</v>
      </c>
      <c r="AR273">
        <v>0.08</v>
      </c>
      <c r="AS273">
        <v>0</v>
      </c>
      <c r="AT273">
        <v>85</v>
      </c>
      <c r="AU273">
        <v>65</v>
      </c>
      <c r="AV273">
        <v>1</v>
      </c>
      <c r="AW273">
        <v>1</v>
      </c>
      <c r="AZ273">
        <v>6.66</v>
      </c>
      <c r="BA273">
        <v>6.66</v>
      </c>
      <c r="BB273">
        <v>6.66</v>
      </c>
      <c r="BC273">
        <v>6.66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435</v>
      </c>
      <c r="BM273">
        <v>67001</v>
      </c>
      <c r="BN273">
        <v>0</v>
      </c>
      <c r="BO273" t="s">
        <v>6</v>
      </c>
      <c r="BP273">
        <v>0</v>
      </c>
      <c r="BQ273">
        <v>6</v>
      </c>
      <c r="BR273">
        <v>0</v>
      </c>
      <c r="BS273">
        <v>6.66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85</v>
      </c>
      <c r="CA273">
        <v>65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88"/>
        <v>136.11000000000001</v>
      </c>
      <c r="CQ273">
        <f t="shared" si="289"/>
        <v>0</v>
      </c>
      <c r="CR273">
        <f t="shared" si="290"/>
        <v>16.649999999999999</v>
      </c>
      <c r="CS273">
        <f t="shared" si="291"/>
        <v>7.192800000000001</v>
      </c>
      <c r="CT273">
        <f t="shared" si="292"/>
        <v>955.57679999999993</v>
      </c>
      <c r="CU273">
        <f t="shared" si="293"/>
        <v>0</v>
      </c>
      <c r="CV273">
        <f t="shared" si="294"/>
        <v>17.89</v>
      </c>
      <c r="CW273">
        <f t="shared" si="295"/>
        <v>0.08</v>
      </c>
      <c r="CX273">
        <f t="shared" si="296"/>
        <v>0</v>
      </c>
      <c r="CY273">
        <f t="shared" si="297"/>
        <v>114.5715</v>
      </c>
      <c r="CZ273">
        <f t="shared" si="298"/>
        <v>87.613500000000002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178</v>
      </c>
      <c r="DW273" t="s">
        <v>178</v>
      </c>
      <c r="DX273">
        <v>1</v>
      </c>
      <c r="EE273">
        <v>16510612</v>
      </c>
      <c r="EF273">
        <v>6</v>
      </c>
      <c r="EG273" t="s">
        <v>39</v>
      </c>
      <c r="EH273">
        <v>0</v>
      </c>
      <c r="EI273" t="s">
        <v>6</v>
      </c>
      <c r="EJ273">
        <v>1</v>
      </c>
      <c r="EK273">
        <v>67001</v>
      </c>
      <c r="EL273" t="s">
        <v>436</v>
      </c>
      <c r="EM273" t="s">
        <v>437</v>
      </c>
      <c r="EO273" t="s">
        <v>6</v>
      </c>
      <c r="EQ273">
        <v>0</v>
      </c>
      <c r="ER273">
        <v>145.97999999999999</v>
      </c>
      <c r="ES273">
        <v>0</v>
      </c>
      <c r="ET273">
        <v>2.5</v>
      </c>
      <c r="EU273">
        <v>1.08</v>
      </c>
      <c r="EV273">
        <v>143.47999999999999</v>
      </c>
      <c r="EW273">
        <v>17.89</v>
      </c>
      <c r="EX273">
        <v>0.08</v>
      </c>
      <c r="EY273">
        <v>0</v>
      </c>
      <c r="FQ273">
        <v>0</v>
      </c>
      <c r="FR273">
        <f t="shared" si="299"/>
        <v>0</v>
      </c>
      <c r="FS273">
        <v>0</v>
      </c>
      <c r="FX273">
        <v>85</v>
      </c>
      <c r="FY273">
        <v>65</v>
      </c>
      <c r="GA273" t="s">
        <v>6</v>
      </c>
      <c r="GD273">
        <v>0</v>
      </c>
      <c r="GF273">
        <v>1077668203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300"/>
        <v>0</v>
      </c>
      <c r="GM273">
        <f t="shared" si="301"/>
        <v>338.29</v>
      </c>
      <c r="GN273">
        <f t="shared" si="302"/>
        <v>338.29</v>
      </c>
      <c r="GO273">
        <f t="shared" si="303"/>
        <v>0</v>
      </c>
      <c r="GP273">
        <f t="shared" si="304"/>
        <v>0</v>
      </c>
      <c r="GR273">
        <v>0</v>
      </c>
      <c r="GS273">
        <v>3</v>
      </c>
      <c r="GT273">
        <v>0</v>
      </c>
      <c r="GU273" t="s">
        <v>6</v>
      </c>
      <c r="GV273">
        <f t="shared" si="305"/>
        <v>0</v>
      </c>
      <c r="GW273">
        <v>1</v>
      </c>
      <c r="GX273">
        <f t="shared" si="306"/>
        <v>0</v>
      </c>
      <c r="HA273">
        <v>0</v>
      </c>
      <c r="HB273"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ROW(SmtRes!A519)</f>
        <v>519</v>
      </c>
      <c r="D274" s="2">
        <f>ROW(EtalonRes!A515)</f>
        <v>515</v>
      </c>
      <c r="E274" s="2" t="s">
        <v>438</v>
      </c>
      <c r="F274" s="2" t="s">
        <v>439</v>
      </c>
      <c r="G274" s="2" t="s">
        <v>440</v>
      </c>
      <c r="H274" s="2" t="s">
        <v>178</v>
      </c>
      <c r="I274" s="2">
        <f>ROUND(45/100,9)</f>
        <v>0.45</v>
      </c>
      <c r="J274" s="2">
        <v>0</v>
      </c>
      <c r="K274" s="2"/>
      <c r="L274" s="2"/>
      <c r="M274" s="2"/>
      <c r="N274" s="2"/>
      <c r="O274" s="2">
        <f t="shared" si="272"/>
        <v>20.5</v>
      </c>
      <c r="P274" s="2">
        <f t="shared" si="273"/>
        <v>0</v>
      </c>
      <c r="Q274" s="2">
        <f t="shared" si="274"/>
        <v>0</v>
      </c>
      <c r="R274" s="2">
        <f t="shared" si="275"/>
        <v>0</v>
      </c>
      <c r="S274" s="2">
        <f t="shared" si="276"/>
        <v>20.5</v>
      </c>
      <c r="T274" s="2">
        <f t="shared" si="277"/>
        <v>0</v>
      </c>
      <c r="U274" s="2">
        <f t="shared" si="278"/>
        <v>2.6280000000000001</v>
      </c>
      <c r="V274" s="2">
        <f t="shared" si="279"/>
        <v>0</v>
      </c>
      <c r="W274" s="2">
        <f t="shared" si="280"/>
        <v>0</v>
      </c>
      <c r="X274" s="2">
        <f t="shared" si="281"/>
        <v>17.43</v>
      </c>
      <c r="Y274" s="2">
        <f t="shared" si="282"/>
        <v>13.33</v>
      </c>
      <c r="Z274" s="2"/>
      <c r="AA274" s="2">
        <v>16666348</v>
      </c>
      <c r="AB274" s="2">
        <f t="shared" si="283"/>
        <v>45.55</v>
      </c>
      <c r="AC274" s="2">
        <f>ROUND((ES274),6)</f>
        <v>0</v>
      </c>
      <c r="AD274" s="2">
        <f>ROUND((((ET274)-(EU274))+AE274),6)</f>
        <v>0</v>
      </c>
      <c r="AE274" s="2">
        <f t="shared" si="284"/>
        <v>0</v>
      </c>
      <c r="AF274" s="2">
        <f t="shared" si="284"/>
        <v>45.55</v>
      </c>
      <c r="AG274" s="2">
        <f t="shared" si="285"/>
        <v>0</v>
      </c>
      <c r="AH274" s="2">
        <f t="shared" si="286"/>
        <v>5.84</v>
      </c>
      <c r="AI274" s="2">
        <f t="shared" si="286"/>
        <v>0</v>
      </c>
      <c r="AJ274" s="2">
        <f t="shared" si="287"/>
        <v>0</v>
      </c>
      <c r="AK274" s="2">
        <v>45.55</v>
      </c>
      <c r="AL274" s="2">
        <v>0</v>
      </c>
      <c r="AM274" s="2">
        <v>0</v>
      </c>
      <c r="AN274" s="2">
        <v>0</v>
      </c>
      <c r="AO274" s="2">
        <v>45.55</v>
      </c>
      <c r="AP274" s="2">
        <v>0</v>
      </c>
      <c r="AQ274" s="2">
        <v>5.84</v>
      </c>
      <c r="AR274" s="2">
        <v>0</v>
      </c>
      <c r="AS274" s="2">
        <v>0</v>
      </c>
      <c r="AT274" s="2">
        <v>85</v>
      </c>
      <c r="AU274" s="2">
        <v>65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0</v>
      </c>
      <c r="BI274" s="2">
        <v>1</v>
      </c>
      <c r="BJ274" s="2" t="s">
        <v>441</v>
      </c>
      <c r="BK274" s="2"/>
      <c r="BL274" s="2"/>
      <c r="BM274" s="2">
        <v>67001</v>
      </c>
      <c r="BN274" s="2">
        <v>0</v>
      </c>
      <c r="BO274" s="2" t="s">
        <v>6</v>
      </c>
      <c r="BP274" s="2">
        <v>0</v>
      </c>
      <c r="BQ274" s="2">
        <v>6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85</v>
      </c>
      <c r="CA274" s="2">
        <v>65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6</v>
      </c>
      <c r="CO274" s="2">
        <v>0</v>
      </c>
      <c r="CP274" s="2">
        <f t="shared" si="288"/>
        <v>20.5</v>
      </c>
      <c r="CQ274" s="2">
        <f t="shared" si="289"/>
        <v>0</v>
      </c>
      <c r="CR274" s="2">
        <f t="shared" si="290"/>
        <v>0</v>
      </c>
      <c r="CS274" s="2">
        <f t="shared" si="291"/>
        <v>0</v>
      </c>
      <c r="CT274" s="2">
        <f t="shared" si="292"/>
        <v>45.55</v>
      </c>
      <c r="CU274" s="2">
        <f t="shared" si="293"/>
        <v>0</v>
      </c>
      <c r="CV274" s="2">
        <f t="shared" si="294"/>
        <v>5.84</v>
      </c>
      <c r="CW274" s="2">
        <f t="shared" si="295"/>
        <v>0</v>
      </c>
      <c r="CX274" s="2">
        <f t="shared" si="296"/>
        <v>0</v>
      </c>
      <c r="CY274" s="2">
        <f t="shared" si="297"/>
        <v>17.425000000000001</v>
      </c>
      <c r="CZ274" s="2">
        <f t="shared" si="298"/>
        <v>13.324999999999999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6</v>
      </c>
      <c r="DH274" s="2" t="s">
        <v>6</v>
      </c>
      <c r="DI274" s="2" t="s">
        <v>6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1013</v>
      </c>
      <c r="DV274" s="2" t="s">
        <v>178</v>
      </c>
      <c r="DW274" s="2" t="s">
        <v>178</v>
      </c>
      <c r="DX274" s="2">
        <v>1</v>
      </c>
      <c r="DY274" s="2"/>
      <c r="DZ274" s="2"/>
      <c r="EA274" s="2"/>
      <c r="EB274" s="2"/>
      <c r="EC274" s="2"/>
      <c r="ED274" s="2"/>
      <c r="EE274" s="2">
        <v>16510612</v>
      </c>
      <c r="EF274" s="2">
        <v>6</v>
      </c>
      <c r="EG274" s="2" t="s">
        <v>39</v>
      </c>
      <c r="EH274" s="2">
        <v>0</v>
      </c>
      <c r="EI274" s="2" t="s">
        <v>6</v>
      </c>
      <c r="EJ274" s="2">
        <v>1</v>
      </c>
      <c r="EK274" s="2">
        <v>67001</v>
      </c>
      <c r="EL274" s="2" t="s">
        <v>436</v>
      </c>
      <c r="EM274" s="2" t="s">
        <v>437</v>
      </c>
      <c r="EN274" s="2"/>
      <c r="EO274" s="2" t="s">
        <v>6</v>
      </c>
      <c r="EP274" s="2"/>
      <c r="EQ274" s="2">
        <v>0</v>
      </c>
      <c r="ER274" s="2">
        <v>45.55</v>
      </c>
      <c r="ES274" s="2">
        <v>0</v>
      </c>
      <c r="ET274" s="2">
        <v>0</v>
      </c>
      <c r="EU274" s="2">
        <v>0</v>
      </c>
      <c r="EV274" s="2">
        <v>45.55</v>
      </c>
      <c r="EW274" s="2">
        <v>5.84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99"/>
        <v>0</v>
      </c>
      <c r="FS274" s="2">
        <v>0</v>
      </c>
      <c r="FT274" s="2"/>
      <c r="FU274" s="2"/>
      <c r="FV274" s="2"/>
      <c r="FW274" s="2"/>
      <c r="FX274" s="2">
        <v>85</v>
      </c>
      <c r="FY274" s="2">
        <v>65</v>
      </c>
      <c r="FZ274" s="2"/>
      <c r="GA274" s="2" t="s">
        <v>6</v>
      </c>
      <c r="GB274" s="2"/>
      <c r="GC274" s="2"/>
      <c r="GD274" s="2">
        <v>0</v>
      </c>
      <c r="GE274" s="2"/>
      <c r="GF274" s="2">
        <v>-729058478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300"/>
        <v>0</v>
      </c>
      <c r="GM274" s="2">
        <f t="shared" si="301"/>
        <v>51.26</v>
      </c>
      <c r="GN274" s="2">
        <f t="shared" si="302"/>
        <v>51.26</v>
      </c>
      <c r="GO274" s="2">
        <f t="shared" si="303"/>
        <v>0</v>
      </c>
      <c r="GP274" s="2">
        <f t="shared" si="304"/>
        <v>0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305"/>
        <v>0</v>
      </c>
      <c r="GW274" s="2">
        <v>1</v>
      </c>
      <c r="GX274" s="2">
        <f t="shared" si="306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ROW(SmtRes!A520)</f>
        <v>520</v>
      </c>
      <c r="D275">
        <f>ROW(EtalonRes!A516)</f>
        <v>516</v>
      </c>
      <c r="E275" t="s">
        <v>438</v>
      </c>
      <c r="F275" t="s">
        <v>439</v>
      </c>
      <c r="G275" t="s">
        <v>440</v>
      </c>
      <c r="H275" t="s">
        <v>178</v>
      </c>
      <c r="I275">
        <f>ROUND(45/100,9)</f>
        <v>0.45</v>
      </c>
      <c r="J275">
        <v>0</v>
      </c>
      <c r="O275">
        <f t="shared" si="272"/>
        <v>136.51</v>
      </c>
      <c r="P275">
        <f t="shared" si="273"/>
        <v>0</v>
      </c>
      <c r="Q275">
        <f t="shared" si="274"/>
        <v>0</v>
      </c>
      <c r="R275">
        <f t="shared" si="275"/>
        <v>0</v>
      </c>
      <c r="S275">
        <f t="shared" si="276"/>
        <v>136.51</v>
      </c>
      <c r="T275">
        <f t="shared" si="277"/>
        <v>0</v>
      </c>
      <c r="U275">
        <f t="shared" si="278"/>
        <v>2.6280000000000001</v>
      </c>
      <c r="V275">
        <f t="shared" si="279"/>
        <v>0</v>
      </c>
      <c r="W275">
        <f t="shared" si="280"/>
        <v>0</v>
      </c>
      <c r="X275">
        <f t="shared" si="281"/>
        <v>116.03</v>
      </c>
      <c r="Y275">
        <f t="shared" si="282"/>
        <v>88.73</v>
      </c>
      <c r="AA275">
        <v>16666349</v>
      </c>
      <c r="AB275">
        <f t="shared" si="283"/>
        <v>45.55</v>
      </c>
      <c r="AC275">
        <f>ROUND((ES275),6)</f>
        <v>0</v>
      </c>
      <c r="AD275">
        <f>ROUND((((ET275)-(EU275))+AE275),6)</f>
        <v>0</v>
      </c>
      <c r="AE275">
        <f t="shared" si="284"/>
        <v>0</v>
      </c>
      <c r="AF275">
        <f t="shared" si="284"/>
        <v>45.55</v>
      </c>
      <c r="AG275">
        <f t="shared" si="285"/>
        <v>0</v>
      </c>
      <c r="AH275">
        <f t="shared" si="286"/>
        <v>5.84</v>
      </c>
      <c r="AI275">
        <f t="shared" si="286"/>
        <v>0</v>
      </c>
      <c r="AJ275">
        <f t="shared" si="287"/>
        <v>0</v>
      </c>
      <c r="AK275">
        <v>45.55</v>
      </c>
      <c r="AL275">
        <v>0</v>
      </c>
      <c r="AM275">
        <v>0</v>
      </c>
      <c r="AN275">
        <v>0</v>
      </c>
      <c r="AO275">
        <v>45.55</v>
      </c>
      <c r="AP275">
        <v>0</v>
      </c>
      <c r="AQ275">
        <v>5.84</v>
      </c>
      <c r="AR275">
        <v>0</v>
      </c>
      <c r="AS275">
        <v>0</v>
      </c>
      <c r="AT275">
        <v>85</v>
      </c>
      <c r="AU275">
        <v>65</v>
      </c>
      <c r="AV275">
        <v>1</v>
      </c>
      <c r="AW275">
        <v>1</v>
      </c>
      <c r="AZ275">
        <v>6.66</v>
      </c>
      <c r="BA275">
        <v>6.66</v>
      </c>
      <c r="BB275">
        <v>6.66</v>
      </c>
      <c r="BC275">
        <v>6.66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1</v>
      </c>
      <c r="BJ275" t="s">
        <v>441</v>
      </c>
      <c r="BM275">
        <v>67001</v>
      </c>
      <c r="BN275">
        <v>0</v>
      </c>
      <c r="BO275" t="s">
        <v>6</v>
      </c>
      <c r="BP275">
        <v>0</v>
      </c>
      <c r="BQ275">
        <v>6</v>
      </c>
      <c r="BR275">
        <v>0</v>
      </c>
      <c r="BS275">
        <v>6.66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85</v>
      </c>
      <c r="CA275">
        <v>65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88"/>
        <v>136.51</v>
      </c>
      <c r="CQ275">
        <f t="shared" si="289"/>
        <v>0</v>
      </c>
      <c r="CR275">
        <f t="shared" si="290"/>
        <v>0</v>
      </c>
      <c r="CS275">
        <f t="shared" si="291"/>
        <v>0</v>
      </c>
      <c r="CT275">
        <f t="shared" si="292"/>
        <v>303.363</v>
      </c>
      <c r="CU275">
        <f t="shared" si="293"/>
        <v>0</v>
      </c>
      <c r="CV275">
        <f t="shared" si="294"/>
        <v>5.84</v>
      </c>
      <c r="CW275">
        <f t="shared" si="295"/>
        <v>0</v>
      </c>
      <c r="CX275">
        <f t="shared" si="296"/>
        <v>0</v>
      </c>
      <c r="CY275">
        <f t="shared" si="297"/>
        <v>116.03349999999999</v>
      </c>
      <c r="CZ275">
        <f t="shared" si="298"/>
        <v>88.731499999999997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178</v>
      </c>
      <c r="DW275" t="s">
        <v>178</v>
      </c>
      <c r="DX275">
        <v>1</v>
      </c>
      <c r="EE275">
        <v>16510612</v>
      </c>
      <c r="EF275">
        <v>6</v>
      </c>
      <c r="EG275" t="s">
        <v>39</v>
      </c>
      <c r="EH275">
        <v>0</v>
      </c>
      <c r="EI275" t="s">
        <v>6</v>
      </c>
      <c r="EJ275">
        <v>1</v>
      </c>
      <c r="EK275">
        <v>67001</v>
      </c>
      <c r="EL275" t="s">
        <v>436</v>
      </c>
      <c r="EM275" t="s">
        <v>437</v>
      </c>
      <c r="EO275" t="s">
        <v>6</v>
      </c>
      <c r="EQ275">
        <v>0</v>
      </c>
      <c r="ER275">
        <v>45.55</v>
      </c>
      <c r="ES275">
        <v>0</v>
      </c>
      <c r="ET275">
        <v>0</v>
      </c>
      <c r="EU275">
        <v>0</v>
      </c>
      <c r="EV275">
        <v>45.55</v>
      </c>
      <c r="EW275">
        <v>5.84</v>
      </c>
      <c r="EX275">
        <v>0</v>
      </c>
      <c r="EY275">
        <v>0</v>
      </c>
      <c r="FQ275">
        <v>0</v>
      </c>
      <c r="FR275">
        <f t="shared" si="299"/>
        <v>0</v>
      </c>
      <c r="FS275">
        <v>0</v>
      </c>
      <c r="FX275">
        <v>85</v>
      </c>
      <c r="FY275">
        <v>65</v>
      </c>
      <c r="GA275" t="s">
        <v>6</v>
      </c>
      <c r="GD275">
        <v>0</v>
      </c>
      <c r="GF275">
        <v>-729058478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300"/>
        <v>0</v>
      </c>
      <c r="GM275">
        <f t="shared" si="301"/>
        <v>341.27</v>
      </c>
      <c r="GN275">
        <f t="shared" si="302"/>
        <v>341.27</v>
      </c>
      <c r="GO275">
        <f t="shared" si="303"/>
        <v>0</v>
      </c>
      <c r="GP275">
        <f t="shared" si="304"/>
        <v>0</v>
      </c>
      <c r="GR275">
        <v>0</v>
      </c>
      <c r="GS275">
        <v>3</v>
      </c>
      <c r="GT275">
        <v>0</v>
      </c>
      <c r="GU275" t="s">
        <v>6</v>
      </c>
      <c r="GV275">
        <f t="shared" si="305"/>
        <v>0</v>
      </c>
      <c r="GW275">
        <v>1</v>
      </c>
      <c r="GX275">
        <f t="shared" si="306"/>
        <v>0</v>
      </c>
      <c r="HA275">
        <v>0</v>
      </c>
      <c r="HB275">
        <v>0</v>
      </c>
      <c r="IK275">
        <v>0</v>
      </c>
    </row>
    <row r="276" spans="1:255" x14ac:dyDescent="0.2">
      <c r="A276" s="2">
        <v>17</v>
      </c>
      <c r="B276" s="2">
        <v>1</v>
      </c>
      <c r="C276" s="2">
        <f>ROW(SmtRes!A523)</f>
        <v>523</v>
      </c>
      <c r="D276" s="2">
        <f>ROW(EtalonRes!A519)</f>
        <v>519</v>
      </c>
      <c r="E276" s="2" t="s">
        <v>442</v>
      </c>
      <c r="F276" s="2" t="s">
        <v>443</v>
      </c>
      <c r="G276" s="2" t="s">
        <v>444</v>
      </c>
      <c r="H276" s="2" t="s">
        <v>366</v>
      </c>
      <c r="I276" s="2">
        <v>2</v>
      </c>
      <c r="J276" s="2">
        <v>0</v>
      </c>
      <c r="K276" s="2"/>
      <c r="L276" s="2"/>
      <c r="M276" s="2"/>
      <c r="N276" s="2"/>
      <c r="O276" s="2">
        <f t="shared" si="272"/>
        <v>6.67</v>
      </c>
      <c r="P276" s="2">
        <f t="shared" si="273"/>
        <v>0</v>
      </c>
      <c r="Q276" s="2">
        <f t="shared" si="274"/>
        <v>0</v>
      </c>
      <c r="R276" s="2">
        <f t="shared" si="275"/>
        <v>0</v>
      </c>
      <c r="S276" s="2">
        <f t="shared" si="276"/>
        <v>6.67</v>
      </c>
      <c r="T276" s="2">
        <f t="shared" si="277"/>
        <v>0</v>
      </c>
      <c r="U276" s="2">
        <f t="shared" si="278"/>
        <v>0.67200000000000004</v>
      </c>
      <c r="V276" s="2">
        <f t="shared" si="279"/>
        <v>0</v>
      </c>
      <c r="W276" s="2">
        <f t="shared" si="280"/>
        <v>0</v>
      </c>
      <c r="X276" s="2">
        <f t="shared" si="281"/>
        <v>6.34</v>
      </c>
      <c r="Y276" s="2">
        <f t="shared" si="282"/>
        <v>4.34</v>
      </c>
      <c r="Z276" s="2"/>
      <c r="AA276" s="2">
        <v>16666348</v>
      </c>
      <c r="AB276" s="2">
        <f t="shared" si="283"/>
        <v>3.3330000000000002</v>
      </c>
      <c r="AC276" s="2">
        <f t="shared" ref="AC276:AC281" si="307">ROUND(((ES276*0)),6)</f>
        <v>0</v>
      </c>
      <c r="AD276" s="2">
        <f t="shared" ref="AD276:AD281" si="308">ROUND(((((ET276*0.3))-((EU276*0.3)))+AE276),6)</f>
        <v>0</v>
      </c>
      <c r="AE276" s="2">
        <f t="shared" ref="AE276:AF281" si="309">ROUND(((EU276*0.3)),6)</f>
        <v>0</v>
      </c>
      <c r="AF276" s="2">
        <f t="shared" si="309"/>
        <v>3.3330000000000002</v>
      </c>
      <c r="AG276" s="2">
        <f t="shared" si="285"/>
        <v>0</v>
      </c>
      <c r="AH276" s="2">
        <f t="shared" ref="AH276:AI281" si="310">((EW276*0.3))</f>
        <v>0.33600000000000002</v>
      </c>
      <c r="AI276" s="2">
        <f t="shared" si="310"/>
        <v>0</v>
      </c>
      <c r="AJ276" s="2">
        <f t="shared" si="287"/>
        <v>0</v>
      </c>
      <c r="AK276" s="2">
        <v>11.51</v>
      </c>
      <c r="AL276" s="2">
        <v>0.4</v>
      </c>
      <c r="AM276" s="2">
        <v>0</v>
      </c>
      <c r="AN276" s="2">
        <v>0</v>
      </c>
      <c r="AO276" s="2">
        <v>11.11</v>
      </c>
      <c r="AP276" s="2">
        <v>0</v>
      </c>
      <c r="AQ276" s="2">
        <v>1.1200000000000001</v>
      </c>
      <c r="AR276" s="2">
        <v>0</v>
      </c>
      <c r="AS276" s="2">
        <v>0</v>
      </c>
      <c r="AT276" s="2">
        <v>95</v>
      </c>
      <c r="AU276" s="2">
        <v>65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0</v>
      </c>
      <c r="BI276" s="2">
        <v>2</v>
      </c>
      <c r="BJ276" s="2" t="s">
        <v>445</v>
      </c>
      <c r="BK276" s="2"/>
      <c r="BL276" s="2"/>
      <c r="BM276" s="2">
        <v>108001</v>
      </c>
      <c r="BN276" s="2">
        <v>0</v>
      </c>
      <c r="BO276" s="2" t="s">
        <v>6</v>
      </c>
      <c r="BP276" s="2">
        <v>0</v>
      </c>
      <c r="BQ276" s="2">
        <v>3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95</v>
      </c>
      <c r="CA276" s="2">
        <v>65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446</v>
      </c>
      <c r="CO276" s="2">
        <v>0</v>
      </c>
      <c r="CP276" s="2">
        <f t="shared" si="288"/>
        <v>6.67</v>
      </c>
      <c r="CQ276" s="2">
        <f t="shared" si="289"/>
        <v>0</v>
      </c>
      <c r="CR276" s="2">
        <f t="shared" si="290"/>
        <v>0</v>
      </c>
      <c r="CS276" s="2">
        <f t="shared" si="291"/>
        <v>0</v>
      </c>
      <c r="CT276" s="2">
        <f t="shared" si="292"/>
        <v>3.3330000000000002</v>
      </c>
      <c r="CU276" s="2">
        <f t="shared" si="293"/>
        <v>0</v>
      </c>
      <c r="CV276" s="2">
        <f t="shared" si="294"/>
        <v>0.33600000000000002</v>
      </c>
      <c r="CW276" s="2">
        <f t="shared" si="295"/>
        <v>0</v>
      </c>
      <c r="CX276" s="2">
        <f t="shared" si="296"/>
        <v>0</v>
      </c>
      <c r="CY276" s="2">
        <f t="shared" si="297"/>
        <v>6.3365</v>
      </c>
      <c r="CZ276" s="2">
        <f t="shared" si="298"/>
        <v>4.3354999999999997</v>
      </c>
      <c r="DA276" s="2"/>
      <c r="DB276" s="2"/>
      <c r="DC276" s="2" t="s">
        <v>6</v>
      </c>
      <c r="DD276" s="2" t="s">
        <v>30</v>
      </c>
      <c r="DE276" s="2" t="s">
        <v>447</v>
      </c>
      <c r="DF276" s="2" t="s">
        <v>447</v>
      </c>
      <c r="DG276" s="2" t="s">
        <v>447</v>
      </c>
      <c r="DH276" s="2" t="s">
        <v>6</v>
      </c>
      <c r="DI276" s="2" t="s">
        <v>447</v>
      </c>
      <c r="DJ276" s="2" t="s">
        <v>447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1013</v>
      </c>
      <c r="DV276" s="2" t="s">
        <v>366</v>
      </c>
      <c r="DW276" s="2" t="s">
        <v>366</v>
      </c>
      <c r="DX276" s="2">
        <v>1</v>
      </c>
      <c r="DY276" s="2"/>
      <c r="DZ276" s="2"/>
      <c r="EA276" s="2"/>
      <c r="EB276" s="2"/>
      <c r="EC276" s="2"/>
      <c r="ED276" s="2"/>
      <c r="EE276" s="2">
        <v>16510370</v>
      </c>
      <c r="EF276" s="2">
        <v>3</v>
      </c>
      <c r="EG276" s="2" t="s">
        <v>448</v>
      </c>
      <c r="EH276" s="2">
        <v>0</v>
      </c>
      <c r="EI276" s="2" t="s">
        <v>6</v>
      </c>
      <c r="EJ276" s="2">
        <v>2</v>
      </c>
      <c r="EK276" s="2">
        <v>108001</v>
      </c>
      <c r="EL276" s="2" t="s">
        <v>449</v>
      </c>
      <c r="EM276" s="2" t="s">
        <v>450</v>
      </c>
      <c r="EN276" s="2"/>
      <c r="EO276" s="2" t="s">
        <v>451</v>
      </c>
      <c r="EP276" s="2"/>
      <c r="EQ276" s="2">
        <v>0</v>
      </c>
      <c r="ER276" s="2">
        <v>11.51</v>
      </c>
      <c r="ES276" s="2">
        <v>0.4</v>
      </c>
      <c r="ET276" s="2">
        <v>0</v>
      </c>
      <c r="EU276" s="2">
        <v>0</v>
      </c>
      <c r="EV276" s="2">
        <v>11.11</v>
      </c>
      <c r="EW276" s="2">
        <v>1.1200000000000001</v>
      </c>
      <c r="EX276" s="2">
        <v>0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99"/>
        <v>0</v>
      </c>
      <c r="FS276" s="2">
        <v>0</v>
      </c>
      <c r="FT276" s="2"/>
      <c r="FU276" s="2"/>
      <c r="FV276" s="2"/>
      <c r="FW276" s="2"/>
      <c r="FX276" s="2">
        <v>95</v>
      </c>
      <c r="FY276" s="2">
        <v>65</v>
      </c>
      <c r="FZ276" s="2"/>
      <c r="GA276" s="2" t="s">
        <v>6</v>
      </c>
      <c r="GB276" s="2"/>
      <c r="GC276" s="2"/>
      <c r="GD276" s="2">
        <v>0</v>
      </c>
      <c r="GE276" s="2"/>
      <c r="GF276" s="2">
        <v>604397889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300"/>
        <v>0</v>
      </c>
      <c r="GM276" s="2">
        <f t="shared" si="301"/>
        <v>17.350000000000001</v>
      </c>
      <c r="GN276" s="2">
        <f t="shared" si="302"/>
        <v>0</v>
      </c>
      <c r="GO276" s="2">
        <f t="shared" si="303"/>
        <v>17.350000000000001</v>
      </c>
      <c r="GP276" s="2">
        <f t="shared" si="304"/>
        <v>0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305"/>
        <v>0</v>
      </c>
      <c r="GW276" s="2">
        <v>1</v>
      </c>
      <c r="GX276" s="2">
        <f t="shared" si="306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C277">
        <f>ROW(SmtRes!A526)</f>
        <v>526</v>
      </c>
      <c r="D277">
        <f>ROW(EtalonRes!A522)</f>
        <v>522</v>
      </c>
      <c r="E277" t="s">
        <v>442</v>
      </c>
      <c r="F277" t="s">
        <v>443</v>
      </c>
      <c r="G277" t="s">
        <v>444</v>
      </c>
      <c r="H277" t="s">
        <v>366</v>
      </c>
      <c r="I277">
        <v>2</v>
      </c>
      <c r="J277">
        <v>0</v>
      </c>
      <c r="O277">
        <f t="shared" si="272"/>
        <v>44.4</v>
      </c>
      <c r="P277">
        <f t="shared" si="273"/>
        <v>0</v>
      </c>
      <c r="Q277">
        <f t="shared" si="274"/>
        <v>0</v>
      </c>
      <c r="R277">
        <f t="shared" si="275"/>
        <v>0</v>
      </c>
      <c r="S277">
        <f t="shared" si="276"/>
        <v>44.4</v>
      </c>
      <c r="T277">
        <f t="shared" si="277"/>
        <v>0</v>
      </c>
      <c r="U277">
        <f t="shared" si="278"/>
        <v>0.67200000000000004</v>
      </c>
      <c r="V277">
        <f t="shared" si="279"/>
        <v>0</v>
      </c>
      <c r="W277">
        <f t="shared" si="280"/>
        <v>0</v>
      </c>
      <c r="X277">
        <f t="shared" si="281"/>
        <v>42.18</v>
      </c>
      <c r="Y277">
        <f t="shared" si="282"/>
        <v>28.86</v>
      </c>
      <c r="AA277">
        <v>16666349</v>
      </c>
      <c r="AB277">
        <f t="shared" si="283"/>
        <v>3.3330000000000002</v>
      </c>
      <c r="AC277">
        <f t="shared" si="307"/>
        <v>0</v>
      </c>
      <c r="AD277">
        <f t="shared" si="308"/>
        <v>0</v>
      </c>
      <c r="AE277">
        <f t="shared" si="309"/>
        <v>0</v>
      </c>
      <c r="AF277">
        <f t="shared" si="309"/>
        <v>3.3330000000000002</v>
      </c>
      <c r="AG277">
        <f t="shared" si="285"/>
        <v>0</v>
      </c>
      <c r="AH277">
        <f t="shared" si="310"/>
        <v>0.33600000000000002</v>
      </c>
      <c r="AI277">
        <f t="shared" si="310"/>
        <v>0</v>
      </c>
      <c r="AJ277">
        <f t="shared" si="287"/>
        <v>0</v>
      </c>
      <c r="AK277">
        <v>11.51</v>
      </c>
      <c r="AL277">
        <v>0.4</v>
      </c>
      <c r="AM277">
        <v>0</v>
      </c>
      <c r="AN277">
        <v>0</v>
      </c>
      <c r="AO277">
        <v>11.11</v>
      </c>
      <c r="AP277">
        <v>0</v>
      </c>
      <c r="AQ277">
        <v>1.1200000000000001</v>
      </c>
      <c r="AR277">
        <v>0</v>
      </c>
      <c r="AS277">
        <v>0</v>
      </c>
      <c r="AT277">
        <v>95</v>
      </c>
      <c r="AU277">
        <v>65</v>
      </c>
      <c r="AV277">
        <v>1</v>
      </c>
      <c r="AW277">
        <v>1</v>
      </c>
      <c r="AZ277">
        <v>6.66</v>
      </c>
      <c r="BA277">
        <v>6.66</v>
      </c>
      <c r="BB277">
        <v>6.66</v>
      </c>
      <c r="BC277">
        <v>6.66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2</v>
      </c>
      <c r="BJ277" t="s">
        <v>445</v>
      </c>
      <c r="BM277">
        <v>108001</v>
      </c>
      <c r="BN277">
        <v>0</v>
      </c>
      <c r="BO277" t="s">
        <v>6</v>
      </c>
      <c r="BP277">
        <v>0</v>
      </c>
      <c r="BQ277">
        <v>3</v>
      </c>
      <c r="BR277">
        <v>0</v>
      </c>
      <c r="BS277">
        <v>6.66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95</v>
      </c>
      <c r="CA277">
        <v>65</v>
      </c>
      <c r="CF277">
        <v>0</v>
      </c>
      <c r="CG277">
        <v>0</v>
      </c>
      <c r="CM277">
        <v>0</v>
      </c>
      <c r="CN277" t="s">
        <v>446</v>
      </c>
      <c r="CO277">
        <v>0</v>
      </c>
      <c r="CP277">
        <f t="shared" si="288"/>
        <v>44.4</v>
      </c>
      <c r="CQ277">
        <f t="shared" si="289"/>
        <v>0</v>
      </c>
      <c r="CR277">
        <f t="shared" si="290"/>
        <v>0</v>
      </c>
      <c r="CS277">
        <f t="shared" si="291"/>
        <v>0</v>
      </c>
      <c r="CT277">
        <f t="shared" si="292"/>
        <v>22.197780000000002</v>
      </c>
      <c r="CU277">
        <f t="shared" si="293"/>
        <v>0</v>
      </c>
      <c r="CV277">
        <f t="shared" si="294"/>
        <v>0.33600000000000002</v>
      </c>
      <c r="CW277">
        <f t="shared" si="295"/>
        <v>0</v>
      </c>
      <c r="CX277">
        <f t="shared" si="296"/>
        <v>0</v>
      </c>
      <c r="CY277">
        <f t="shared" si="297"/>
        <v>42.18</v>
      </c>
      <c r="CZ277">
        <f t="shared" si="298"/>
        <v>28.86</v>
      </c>
      <c r="DC277" t="s">
        <v>6</v>
      </c>
      <c r="DD277" t="s">
        <v>30</v>
      </c>
      <c r="DE277" t="s">
        <v>447</v>
      </c>
      <c r="DF277" t="s">
        <v>447</v>
      </c>
      <c r="DG277" t="s">
        <v>447</v>
      </c>
      <c r="DH277" t="s">
        <v>6</v>
      </c>
      <c r="DI277" t="s">
        <v>447</v>
      </c>
      <c r="DJ277" t="s">
        <v>447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366</v>
      </c>
      <c r="DW277" t="s">
        <v>366</v>
      </c>
      <c r="DX277">
        <v>1</v>
      </c>
      <c r="EE277">
        <v>16510370</v>
      </c>
      <c r="EF277">
        <v>3</v>
      </c>
      <c r="EG277" t="s">
        <v>448</v>
      </c>
      <c r="EH277">
        <v>0</v>
      </c>
      <c r="EI277" t="s">
        <v>6</v>
      </c>
      <c r="EJ277">
        <v>2</v>
      </c>
      <c r="EK277">
        <v>108001</v>
      </c>
      <c r="EL277" t="s">
        <v>449</v>
      </c>
      <c r="EM277" t="s">
        <v>450</v>
      </c>
      <c r="EO277" t="s">
        <v>451</v>
      </c>
      <c r="EQ277">
        <v>0</v>
      </c>
      <c r="ER277">
        <v>11.51</v>
      </c>
      <c r="ES277">
        <v>0.4</v>
      </c>
      <c r="ET277">
        <v>0</v>
      </c>
      <c r="EU277">
        <v>0</v>
      </c>
      <c r="EV277">
        <v>11.11</v>
      </c>
      <c r="EW277">
        <v>1.1200000000000001</v>
      </c>
      <c r="EX277">
        <v>0</v>
      </c>
      <c r="EY277">
        <v>0</v>
      </c>
      <c r="FQ277">
        <v>0</v>
      </c>
      <c r="FR277">
        <f t="shared" si="299"/>
        <v>0</v>
      </c>
      <c r="FS277">
        <v>0</v>
      </c>
      <c r="FX277">
        <v>95</v>
      </c>
      <c r="FY277">
        <v>65</v>
      </c>
      <c r="GA277" t="s">
        <v>6</v>
      </c>
      <c r="GD277">
        <v>0</v>
      </c>
      <c r="GF277">
        <v>604397889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300"/>
        <v>0</v>
      </c>
      <c r="GM277">
        <f t="shared" si="301"/>
        <v>115.44</v>
      </c>
      <c r="GN277">
        <f t="shared" si="302"/>
        <v>0</v>
      </c>
      <c r="GO277">
        <f t="shared" si="303"/>
        <v>115.44</v>
      </c>
      <c r="GP277">
        <f t="shared" si="304"/>
        <v>0</v>
      </c>
      <c r="GR277">
        <v>0</v>
      </c>
      <c r="GS277">
        <v>3</v>
      </c>
      <c r="GT277">
        <v>0</v>
      </c>
      <c r="GU277" t="s">
        <v>6</v>
      </c>
      <c r="GV277">
        <f t="shared" si="305"/>
        <v>0</v>
      </c>
      <c r="GW277">
        <v>1</v>
      </c>
      <c r="GX277">
        <f t="shared" si="306"/>
        <v>0</v>
      </c>
      <c r="HA277">
        <v>0</v>
      </c>
      <c r="HB277"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ROW(SmtRes!A534)</f>
        <v>534</v>
      </c>
      <c r="D278" s="2">
        <f>ROW(EtalonRes!A530)</f>
        <v>530</v>
      </c>
      <c r="E278" s="2" t="s">
        <v>452</v>
      </c>
      <c r="F278" s="2" t="s">
        <v>453</v>
      </c>
      <c r="G278" s="2" t="s">
        <v>454</v>
      </c>
      <c r="H278" s="2" t="s">
        <v>366</v>
      </c>
      <c r="I278" s="2">
        <v>2</v>
      </c>
      <c r="J278" s="2">
        <v>0</v>
      </c>
      <c r="K278" s="2"/>
      <c r="L278" s="2"/>
      <c r="M278" s="2"/>
      <c r="N278" s="2"/>
      <c r="O278" s="2">
        <f t="shared" si="272"/>
        <v>16.329999999999998</v>
      </c>
      <c r="P278" s="2">
        <f t="shared" si="273"/>
        <v>0</v>
      </c>
      <c r="Q278" s="2">
        <f t="shared" si="274"/>
        <v>10.66</v>
      </c>
      <c r="R278" s="2">
        <f t="shared" si="275"/>
        <v>1.51</v>
      </c>
      <c r="S278" s="2">
        <f t="shared" si="276"/>
        <v>5.67</v>
      </c>
      <c r="T278" s="2">
        <f t="shared" si="277"/>
        <v>0</v>
      </c>
      <c r="U278" s="2">
        <f t="shared" si="278"/>
        <v>0.54</v>
      </c>
      <c r="V278" s="2">
        <f t="shared" si="279"/>
        <v>0.12</v>
      </c>
      <c r="W278" s="2">
        <f t="shared" si="280"/>
        <v>0</v>
      </c>
      <c r="X278" s="2">
        <f t="shared" si="281"/>
        <v>6.82</v>
      </c>
      <c r="Y278" s="2">
        <f t="shared" si="282"/>
        <v>4.67</v>
      </c>
      <c r="Z278" s="2"/>
      <c r="AA278" s="2">
        <v>16666348</v>
      </c>
      <c r="AB278" s="2">
        <f t="shared" si="283"/>
        <v>8.1660000000000004</v>
      </c>
      <c r="AC278" s="2">
        <f t="shared" si="307"/>
        <v>0</v>
      </c>
      <c r="AD278" s="2">
        <f t="shared" si="308"/>
        <v>5.3310000000000004</v>
      </c>
      <c r="AE278" s="2">
        <f t="shared" si="309"/>
        <v>0.753</v>
      </c>
      <c r="AF278" s="2">
        <f t="shared" si="309"/>
        <v>2.835</v>
      </c>
      <c r="AG278" s="2">
        <f t="shared" si="285"/>
        <v>0</v>
      </c>
      <c r="AH278" s="2">
        <f t="shared" si="310"/>
        <v>0.27</v>
      </c>
      <c r="AI278" s="2">
        <f t="shared" si="310"/>
        <v>0.06</v>
      </c>
      <c r="AJ278" s="2">
        <f t="shared" si="287"/>
        <v>0</v>
      </c>
      <c r="AK278" s="2">
        <v>33.42</v>
      </c>
      <c r="AL278" s="2">
        <v>6.2</v>
      </c>
      <c r="AM278" s="2">
        <v>17.77</v>
      </c>
      <c r="AN278" s="2">
        <v>2.5099999999999998</v>
      </c>
      <c r="AO278" s="2">
        <v>9.4499999999999993</v>
      </c>
      <c r="AP278" s="2">
        <v>0</v>
      </c>
      <c r="AQ278" s="2">
        <v>0.9</v>
      </c>
      <c r="AR278" s="2">
        <v>0.2</v>
      </c>
      <c r="AS278" s="2">
        <v>0</v>
      </c>
      <c r="AT278" s="2">
        <v>95</v>
      </c>
      <c r="AU278" s="2">
        <v>65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0</v>
      </c>
      <c r="BI278" s="2">
        <v>2</v>
      </c>
      <c r="BJ278" s="2" t="s">
        <v>455</v>
      </c>
      <c r="BK278" s="2"/>
      <c r="BL278" s="2"/>
      <c r="BM278" s="2">
        <v>108001</v>
      </c>
      <c r="BN278" s="2">
        <v>0</v>
      </c>
      <c r="BO278" s="2" t="s">
        <v>6</v>
      </c>
      <c r="BP278" s="2">
        <v>0</v>
      </c>
      <c r="BQ278" s="2">
        <v>3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95</v>
      </c>
      <c r="CA278" s="2">
        <v>65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446</v>
      </c>
      <c r="CO278" s="2">
        <v>0</v>
      </c>
      <c r="CP278" s="2">
        <f t="shared" si="288"/>
        <v>16.329999999999998</v>
      </c>
      <c r="CQ278" s="2">
        <f t="shared" si="289"/>
        <v>0</v>
      </c>
      <c r="CR278" s="2">
        <f t="shared" si="290"/>
        <v>5.3310000000000004</v>
      </c>
      <c r="CS278" s="2">
        <f t="shared" si="291"/>
        <v>0.753</v>
      </c>
      <c r="CT278" s="2">
        <f t="shared" si="292"/>
        <v>2.835</v>
      </c>
      <c r="CU278" s="2">
        <f t="shared" si="293"/>
        <v>0</v>
      </c>
      <c r="CV278" s="2">
        <f t="shared" si="294"/>
        <v>0.27</v>
      </c>
      <c r="CW278" s="2">
        <f t="shared" si="295"/>
        <v>0.06</v>
      </c>
      <c r="CX278" s="2">
        <f t="shared" si="296"/>
        <v>0</v>
      </c>
      <c r="CY278" s="2">
        <f t="shared" si="297"/>
        <v>6.8210000000000006</v>
      </c>
      <c r="CZ278" s="2">
        <f t="shared" si="298"/>
        <v>4.6669999999999998</v>
      </c>
      <c r="DA278" s="2"/>
      <c r="DB278" s="2"/>
      <c r="DC278" s="2" t="s">
        <v>6</v>
      </c>
      <c r="DD278" s="2" t="s">
        <v>30</v>
      </c>
      <c r="DE278" s="2" t="s">
        <v>447</v>
      </c>
      <c r="DF278" s="2" t="s">
        <v>447</v>
      </c>
      <c r="DG278" s="2" t="s">
        <v>447</v>
      </c>
      <c r="DH278" s="2" t="s">
        <v>6</v>
      </c>
      <c r="DI278" s="2" t="s">
        <v>447</v>
      </c>
      <c r="DJ278" s="2" t="s">
        <v>447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1013</v>
      </c>
      <c r="DV278" s="2" t="s">
        <v>366</v>
      </c>
      <c r="DW278" s="2" t="s">
        <v>366</v>
      </c>
      <c r="DX278" s="2">
        <v>1</v>
      </c>
      <c r="DY278" s="2"/>
      <c r="DZ278" s="2"/>
      <c r="EA278" s="2"/>
      <c r="EB278" s="2"/>
      <c r="EC278" s="2"/>
      <c r="ED278" s="2"/>
      <c r="EE278" s="2">
        <v>16510370</v>
      </c>
      <c r="EF278" s="2">
        <v>3</v>
      </c>
      <c r="EG278" s="2" t="s">
        <v>448</v>
      </c>
      <c r="EH278" s="2">
        <v>0</v>
      </c>
      <c r="EI278" s="2" t="s">
        <v>6</v>
      </c>
      <c r="EJ278" s="2">
        <v>2</v>
      </c>
      <c r="EK278" s="2">
        <v>108001</v>
      </c>
      <c r="EL278" s="2" t="s">
        <v>449</v>
      </c>
      <c r="EM278" s="2" t="s">
        <v>450</v>
      </c>
      <c r="EN278" s="2"/>
      <c r="EO278" s="2" t="s">
        <v>451</v>
      </c>
      <c r="EP278" s="2"/>
      <c r="EQ278" s="2">
        <v>0</v>
      </c>
      <c r="ER278" s="2">
        <v>33.42</v>
      </c>
      <c r="ES278" s="2">
        <v>6.2</v>
      </c>
      <c r="ET278" s="2">
        <v>17.77</v>
      </c>
      <c r="EU278" s="2">
        <v>2.5099999999999998</v>
      </c>
      <c r="EV278" s="2">
        <v>9.4499999999999993</v>
      </c>
      <c r="EW278" s="2">
        <v>0.9</v>
      </c>
      <c r="EX278" s="2">
        <v>0.2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99"/>
        <v>0</v>
      </c>
      <c r="FS278" s="2">
        <v>0</v>
      </c>
      <c r="FT278" s="2"/>
      <c r="FU278" s="2"/>
      <c r="FV278" s="2"/>
      <c r="FW278" s="2"/>
      <c r="FX278" s="2">
        <v>95</v>
      </c>
      <c r="FY278" s="2">
        <v>65</v>
      </c>
      <c r="FZ278" s="2"/>
      <c r="GA278" s="2" t="s">
        <v>6</v>
      </c>
      <c r="GB278" s="2"/>
      <c r="GC278" s="2"/>
      <c r="GD278" s="2">
        <v>0</v>
      </c>
      <c r="GE278" s="2"/>
      <c r="GF278" s="2">
        <v>-906572006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300"/>
        <v>0</v>
      </c>
      <c r="GM278" s="2">
        <f t="shared" si="301"/>
        <v>27.82</v>
      </c>
      <c r="GN278" s="2">
        <f t="shared" si="302"/>
        <v>0</v>
      </c>
      <c r="GO278" s="2">
        <f t="shared" si="303"/>
        <v>27.82</v>
      </c>
      <c r="GP278" s="2">
        <f t="shared" si="304"/>
        <v>0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305"/>
        <v>0</v>
      </c>
      <c r="GW278" s="2">
        <v>1</v>
      </c>
      <c r="GX278" s="2">
        <f t="shared" si="306"/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ROW(SmtRes!A542)</f>
        <v>542</v>
      </c>
      <c r="D279">
        <f>ROW(EtalonRes!A538)</f>
        <v>538</v>
      </c>
      <c r="E279" t="s">
        <v>452</v>
      </c>
      <c r="F279" t="s">
        <v>453</v>
      </c>
      <c r="G279" t="s">
        <v>454</v>
      </c>
      <c r="H279" t="s">
        <v>366</v>
      </c>
      <c r="I279">
        <v>2</v>
      </c>
      <c r="J279">
        <v>0</v>
      </c>
      <c r="O279">
        <f t="shared" si="272"/>
        <v>108.77</v>
      </c>
      <c r="P279">
        <f t="shared" si="273"/>
        <v>0</v>
      </c>
      <c r="Q279">
        <f t="shared" si="274"/>
        <v>71.010000000000005</v>
      </c>
      <c r="R279">
        <f t="shared" si="275"/>
        <v>10.029999999999999</v>
      </c>
      <c r="S279">
        <f t="shared" si="276"/>
        <v>37.76</v>
      </c>
      <c r="T279">
        <f t="shared" si="277"/>
        <v>0</v>
      </c>
      <c r="U279">
        <f t="shared" si="278"/>
        <v>0.54</v>
      </c>
      <c r="V279">
        <f t="shared" si="279"/>
        <v>0.12</v>
      </c>
      <c r="W279">
        <f t="shared" si="280"/>
        <v>0</v>
      </c>
      <c r="X279">
        <f t="shared" si="281"/>
        <v>45.4</v>
      </c>
      <c r="Y279">
        <f t="shared" si="282"/>
        <v>31.06</v>
      </c>
      <c r="AA279">
        <v>16666349</v>
      </c>
      <c r="AB279">
        <f t="shared" si="283"/>
        <v>8.1660000000000004</v>
      </c>
      <c r="AC279">
        <f t="shared" si="307"/>
        <v>0</v>
      </c>
      <c r="AD279">
        <f t="shared" si="308"/>
        <v>5.3310000000000004</v>
      </c>
      <c r="AE279">
        <f t="shared" si="309"/>
        <v>0.753</v>
      </c>
      <c r="AF279">
        <f t="shared" si="309"/>
        <v>2.835</v>
      </c>
      <c r="AG279">
        <f t="shared" si="285"/>
        <v>0</v>
      </c>
      <c r="AH279">
        <f t="shared" si="310"/>
        <v>0.27</v>
      </c>
      <c r="AI279">
        <f t="shared" si="310"/>
        <v>0.06</v>
      </c>
      <c r="AJ279">
        <f t="shared" si="287"/>
        <v>0</v>
      </c>
      <c r="AK279">
        <v>33.42</v>
      </c>
      <c r="AL279">
        <v>6.2</v>
      </c>
      <c r="AM279">
        <v>17.77</v>
      </c>
      <c r="AN279">
        <v>2.5099999999999998</v>
      </c>
      <c r="AO279">
        <v>9.4499999999999993</v>
      </c>
      <c r="AP279">
        <v>0</v>
      </c>
      <c r="AQ279">
        <v>0.9</v>
      </c>
      <c r="AR279">
        <v>0.2</v>
      </c>
      <c r="AS279">
        <v>0</v>
      </c>
      <c r="AT279">
        <v>95</v>
      </c>
      <c r="AU279">
        <v>65</v>
      </c>
      <c r="AV279">
        <v>1</v>
      </c>
      <c r="AW279">
        <v>1</v>
      </c>
      <c r="AZ279">
        <v>6.66</v>
      </c>
      <c r="BA279">
        <v>6.66</v>
      </c>
      <c r="BB279">
        <v>6.66</v>
      </c>
      <c r="BC279">
        <v>6.66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2</v>
      </c>
      <c r="BJ279" t="s">
        <v>455</v>
      </c>
      <c r="BM279">
        <v>108001</v>
      </c>
      <c r="BN279">
        <v>0</v>
      </c>
      <c r="BO279" t="s">
        <v>6</v>
      </c>
      <c r="BP279">
        <v>0</v>
      </c>
      <c r="BQ279">
        <v>3</v>
      </c>
      <c r="BR279">
        <v>0</v>
      </c>
      <c r="BS279">
        <v>6.66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95</v>
      </c>
      <c r="CA279">
        <v>65</v>
      </c>
      <c r="CF279">
        <v>0</v>
      </c>
      <c r="CG279">
        <v>0</v>
      </c>
      <c r="CM279">
        <v>0</v>
      </c>
      <c r="CN279" t="s">
        <v>446</v>
      </c>
      <c r="CO279">
        <v>0</v>
      </c>
      <c r="CP279">
        <f t="shared" si="288"/>
        <v>108.77000000000001</v>
      </c>
      <c r="CQ279">
        <f t="shared" si="289"/>
        <v>0</v>
      </c>
      <c r="CR279">
        <f t="shared" si="290"/>
        <v>35.504460000000002</v>
      </c>
      <c r="CS279">
        <f t="shared" si="291"/>
        <v>5.0149800000000004</v>
      </c>
      <c r="CT279">
        <f t="shared" si="292"/>
        <v>18.8811</v>
      </c>
      <c r="CU279">
        <f t="shared" si="293"/>
        <v>0</v>
      </c>
      <c r="CV279">
        <f t="shared" si="294"/>
        <v>0.27</v>
      </c>
      <c r="CW279">
        <f t="shared" si="295"/>
        <v>0.06</v>
      </c>
      <c r="CX279">
        <f t="shared" si="296"/>
        <v>0</v>
      </c>
      <c r="CY279">
        <f t="shared" si="297"/>
        <v>45.400500000000001</v>
      </c>
      <c r="CZ279">
        <f t="shared" si="298"/>
        <v>31.063499999999998</v>
      </c>
      <c r="DC279" t="s">
        <v>6</v>
      </c>
      <c r="DD279" t="s">
        <v>30</v>
      </c>
      <c r="DE279" t="s">
        <v>447</v>
      </c>
      <c r="DF279" t="s">
        <v>447</v>
      </c>
      <c r="DG279" t="s">
        <v>447</v>
      </c>
      <c r="DH279" t="s">
        <v>6</v>
      </c>
      <c r="DI279" t="s">
        <v>447</v>
      </c>
      <c r="DJ279" t="s">
        <v>447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366</v>
      </c>
      <c r="DW279" t="s">
        <v>366</v>
      </c>
      <c r="DX279">
        <v>1</v>
      </c>
      <c r="EE279">
        <v>16510370</v>
      </c>
      <c r="EF279">
        <v>3</v>
      </c>
      <c r="EG279" t="s">
        <v>448</v>
      </c>
      <c r="EH279">
        <v>0</v>
      </c>
      <c r="EI279" t="s">
        <v>6</v>
      </c>
      <c r="EJ279">
        <v>2</v>
      </c>
      <c r="EK279">
        <v>108001</v>
      </c>
      <c r="EL279" t="s">
        <v>449</v>
      </c>
      <c r="EM279" t="s">
        <v>450</v>
      </c>
      <c r="EO279" t="s">
        <v>451</v>
      </c>
      <c r="EQ279">
        <v>0</v>
      </c>
      <c r="ER279">
        <v>33.42</v>
      </c>
      <c r="ES279">
        <v>6.2</v>
      </c>
      <c r="ET279">
        <v>17.77</v>
      </c>
      <c r="EU279">
        <v>2.5099999999999998</v>
      </c>
      <c r="EV279">
        <v>9.4499999999999993</v>
      </c>
      <c r="EW279">
        <v>0.9</v>
      </c>
      <c r="EX279">
        <v>0.2</v>
      </c>
      <c r="EY279">
        <v>0</v>
      </c>
      <c r="FQ279">
        <v>0</v>
      </c>
      <c r="FR279">
        <f t="shared" si="299"/>
        <v>0</v>
      </c>
      <c r="FS279">
        <v>0</v>
      </c>
      <c r="FX279">
        <v>95</v>
      </c>
      <c r="FY279">
        <v>65</v>
      </c>
      <c r="GA279" t="s">
        <v>6</v>
      </c>
      <c r="GD279">
        <v>0</v>
      </c>
      <c r="GF279">
        <v>-906572006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300"/>
        <v>0</v>
      </c>
      <c r="GM279">
        <f t="shared" si="301"/>
        <v>185.23</v>
      </c>
      <c r="GN279">
        <f t="shared" si="302"/>
        <v>0</v>
      </c>
      <c r="GO279">
        <f t="shared" si="303"/>
        <v>185.23</v>
      </c>
      <c r="GP279">
        <f t="shared" si="304"/>
        <v>0</v>
      </c>
      <c r="GR279">
        <v>0</v>
      </c>
      <c r="GS279">
        <v>3</v>
      </c>
      <c r="GT279">
        <v>0</v>
      </c>
      <c r="GU279" t="s">
        <v>6</v>
      </c>
      <c r="GV279">
        <f t="shared" si="305"/>
        <v>0</v>
      </c>
      <c r="GW279">
        <v>1</v>
      </c>
      <c r="GX279">
        <f t="shared" si="306"/>
        <v>0</v>
      </c>
      <c r="HA279">
        <v>0</v>
      </c>
      <c r="HB279">
        <v>0</v>
      </c>
      <c r="IK279">
        <v>0</v>
      </c>
    </row>
    <row r="280" spans="1:255" x14ac:dyDescent="0.2">
      <c r="A280" s="2">
        <v>17</v>
      </c>
      <c r="B280" s="2">
        <v>1</v>
      </c>
      <c r="C280" s="2">
        <f>ROW(SmtRes!A556)</f>
        <v>556</v>
      </c>
      <c r="D280" s="2">
        <f>ROW(EtalonRes!A552)</f>
        <v>552</v>
      </c>
      <c r="E280" s="2" t="s">
        <v>456</v>
      </c>
      <c r="F280" s="2" t="s">
        <v>457</v>
      </c>
      <c r="G280" s="2" t="s">
        <v>458</v>
      </c>
      <c r="H280" s="2" t="s">
        <v>366</v>
      </c>
      <c r="I280" s="2">
        <v>24</v>
      </c>
      <c r="J280" s="2">
        <v>0</v>
      </c>
      <c r="K280" s="2"/>
      <c r="L280" s="2"/>
      <c r="M280" s="2"/>
      <c r="N280" s="2"/>
      <c r="O280" s="2">
        <f t="shared" si="272"/>
        <v>114.41</v>
      </c>
      <c r="P280" s="2">
        <f t="shared" si="273"/>
        <v>0</v>
      </c>
      <c r="Q280" s="2">
        <f t="shared" si="274"/>
        <v>7.56</v>
      </c>
      <c r="R280" s="2">
        <f t="shared" si="275"/>
        <v>0</v>
      </c>
      <c r="S280" s="2">
        <f t="shared" si="276"/>
        <v>106.85</v>
      </c>
      <c r="T280" s="2">
        <f t="shared" si="277"/>
        <v>0</v>
      </c>
      <c r="U280" s="2">
        <f t="shared" si="278"/>
        <v>11.231999999999999</v>
      </c>
      <c r="V280" s="2">
        <f t="shared" si="279"/>
        <v>0</v>
      </c>
      <c r="W280" s="2">
        <f t="shared" si="280"/>
        <v>0</v>
      </c>
      <c r="X280" s="2">
        <f t="shared" si="281"/>
        <v>101.51</v>
      </c>
      <c r="Y280" s="2">
        <f t="shared" si="282"/>
        <v>69.45</v>
      </c>
      <c r="Z280" s="2"/>
      <c r="AA280" s="2">
        <v>16666348</v>
      </c>
      <c r="AB280" s="2">
        <f t="shared" si="283"/>
        <v>4.7670000000000003</v>
      </c>
      <c r="AC280" s="2">
        <f t="shared" si="307"/>
        <v>0</v>
      </c>
      <c r="AD280" s="2">
        <f t="shared" si="308"/>
        <v>0.315</v>
      </c>
      <c r="AE280" s="2">
        <f t="shared" si="309"/>
        <v>0</v>
      </c>
      <c r="AF280" s="2">
        <f t="shared" si="309"/>
        <v>4.452</v>
      </c>
      <c r="AG280" s="2">
        <f t="shared" si="285"/>
        <v>0</v>
      </c>
      <c r="AH280" s="2">
        <f t="shared" si="310"/>
        <v>0.46799999999999997</v>
      </c>
      <c r="AI280" s="2">
        <f t="shared" si="310"/>
        <v>0</v>
      </c>
      <c r="AJ280" s="2">
        <f t="shared" si="287"/>
        <v>0</v>
      </c>
      <c r="AK280" s="2">
        <v>35.979999999999997</v>
      </c>
      <c r="AL280" s="2">
        <v>20.09</v>
      </c>
      <c r="AM280" s="2">
        <v>1.05</v>
      </c>
      <c r="AN280" s="2">
        <v>0</v>
      </c>
      <c r="AO280" s="2">
        <v>14.84</v>
      </c>
      <c r="AP280" s="2">
        <v>0</v>
      </c>
      <c r="AQ280" s="2">
        <v>1.56</v>
      </c>
      <c r="AR280" s="2">
        <v>0</v>
      </c>
      <c r="AS280" s="2">
        <v>0</v>
      </c>
      <c r="AT280" s="2">
        <v>95</v>
      </c>
      <c r="AU280" s="2">
        <v>65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6</v>
      </c>
      <c r="BE280" s="2" t="s">
        <v>6</v>
      </c>
      <c r="BF280" s="2" t="s">
        <v>6</v>
      </c>
      <c r="BG280" s="2" t="s">
        <v>6</v>
      </c>
      <c r="BH280" s="2">
        <v>0</v>
      </c>
      <c r="BI280" s="2">
        <v>2</v>
      </c>
      <c r="BJ280" s="2" t="s">
        <v>459</v>
      </c>
      <c r="BK280" s="2"/>
      <c r="BL280" s="2"/>
      <c r="BM280" s="2">
        <v>108001</v>
      </c>
      <c r="BN280" s="2">
        <v>0</v>
      </c>
      <c r="BO280" s="2" t="s">
        <v>6</v>
      </c>
      <c r="BP280" s="2">
        <v>0</v>
      </c>
      <c r="BQ280" s="2">
        <v>3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6</v>
      </c>
      <c r="BZ280" s="2">
        <v>95</v>
      </c>
      <c r="CA280" s="2">
        <v>65</v>
      </c>
      <c r="CB280" s="2"/>
      <c r="CC280" s="2"/>
      <c r="CD280" s="2"/>
      <c r="CE280" s="2"/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446</v>
      </c>
      <c r="CO280" s="2">
        <v>0</v>
      </c>
      <c r="CP280" s="2">
        <f t="shared" si="288"/>
        <v>114.41</v>
      </c>
      <c r="CQ280" s="2">
        <f t="shared" si="289"/>
        <v>0</v>
      </c>
      <c r="CR280" s="2">
        <f t="shared" si="290"/>
        <v>0.315</v>
      </c>
      <c r="CS280" s="2">
        <f t="shared" si="291"/>
        <v>0</v>
      </c>
      <c r="CT280" s="2">
        <f t="shared" si="292"/>
        <v>4.452</v>
      </c>
      <c r="CU280" s="2">
        <f t="shared" si="293"/>
        <v>0</v>
      </c>
      <c r="CV280" s="2">
        <f t="shared" si="294"/>
        <v>0.46799999999999997</v>
      </c>
      <c r="CW280" s="2">
        <f t="shared" si="295"/>
        <v>0</v>
      </c>
      <c r="CX280" s="2">
        <f t="shared" si="296"/>
        <v>0</v>
      </c>
      <c r="CY280" s="2">
        <f t="shared" si="297"/>
        <v>101.50749999999999</v>
      </c>
      <c r="CZ280" s="2">
        <f t="shared" si="298"/>
        <v>69.452500000000001</v>
      </c>
      <c r="DA280" s="2"/>
      <c r="DB280" s="2"/>
      <c r="DC280" s="2" t="s">
        <v>6</v>
      </c>
      <c r="DD280" s="2" t="s">
        <v>30</v>
      </c>
      <c r="DE280" s="2" t="s">
        <v>447</v>
      </c>
      <c r="DF280" s="2" t="s">
        <v>447</v>
      </c>
      <c r="DG280" s="2" t="s">
        <v>447</v>
      </c>
      <c r="DH280" s="2" t="s">
        <v>6</v>
      </c>
      <c r="DI280" s="2" t="s">
        <v>447</v>
      </c>
      <c r="DJ280" s="2" t="s">
        <v>447</v>
      </c>
      <c r="DK280" s="2" t="s">
        <v>6</v>
      </c>
      <c r="DL280" s="2" t="s">
        <v>6</v>
      </c>
      <c r="DM280" s="2" t="s">
        <v>6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1013</v>
      </c>
      <c r="DV280" s="2" t="s">
        <v>366</v>
      </c>
      <c r="DW280" s="2" t="s">
        <v>366</v>
      </c>
      <c r="DX280" s="2">
        <v>1</v>
      </c>
      <c r="DY280" s="2"/>
      <c r="DZ280" s="2"/>
      <c r="EA280" s="2"/>
      <c r="EB280" s="2"/>
      <c r="EC280" s="2"/>
      <c r="ED280" s="2"/>
      <c r="EE280" s="2">
        <v>16510370</v>
      </c>
      <c r="EF280" s="2">
        <v>3</v>
      </c>
      <c r="EG280" s="2" t="s">
        <v>448</v>
      </c>
      <c r="EH280" s="2">
        <v>0</v>
      </c>
      <c r="EI280" s="2" t="s">
        <v>6</v>
      </c>
      <c r="EJ280" s="2">
        <v>2</v>
      </c>
      <c r="EK280" s="2">
        <v>108001</v>
      </c>
      <c r="EL280" s="2" t="s">
        <v>449</v>
      </c>
      <c r="EM280" s="2" t="s">
        <v>450</v>
      </c>
      <c r="EN280" s="2"/>
      <c r="EO280" s="2" t="s">
        <v>451</v>
      </c>
      <c r="EP280" s="2"/>
      <c r="EQ280" s="2">
        <v>0</v>
      </c>
      <c r="ER280" s="2">
        <v>35.979999999999997</v>
      </c>
      <c r="ES280" s="2">
        <v>20.09</v>
      </c>
      <c r="ET280" s="2">
        <v>1.05</v>
      </c>
      <c r="EU280" s="2">
        <v>0</v>
      </c>
      <c r="EV280" s="2">
        <v>14.84</v>
      </c>
      <c r="EW280" s="2">
        <v>1.56</v>
      </c>
      <c r="EX280" s="2">
        <v>0</v>
      </c>
      <c r="EY280" s="2">
        <v>0</v>
      </c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299"/>
        <v>0</v>
      </c>
      <c r="FS280" s="2">
        <v>0</v>
      </c>
      <c r="FT280" s="2"/>
      <c r="FU280" s="2"/>
      <c r="FV280" s="2"/>
      <c r="FW280" s="2"/>
      <c r="FX280" s="2">
        <v>95</v>
      </c>
      <c r="FY280" s="2">
        <v>65</v>
      </c>
      <c r="FZ280" s="2"/>
      <c r="GA280" s="2" t="s">
        <v>6</v>
      </c>
      <c r="GB280" s="2"/>
      <c r="GC280" s="2"/>
      <c r="GD280" s="2">
        <v>0</v>
      </c>
      <c r="GE280" s="2"/>
      <c r="GF280" s="2">
        <v>-936984990</v>
      </c>
      <c r="GG280" s="2">
        <v>2</v>
      </c>
      <c r="GH280" s="2">
        <v>1</v>
      </c>
      <c r="GI280" s="2">
        <v>-2</v>
      </c>
      <c r="GJ280" s="2">
        <v>0</v>
      </c>
      <c r="GK280" s="2">
        <f>ROUND(R280*(R12)/100,2)</f>
        <v>0</v>
      </c>
      <c r="GL280" s="2">
        <f t="shared" si="300"/>
        <v>0</v>
      </c>
      <c r="GM280" s="2">
        <f t="shared" si="301"/>
        <v>285.37</v>
      </c>
      <c r="GN280" s="2">
        <f t="shared" si="302"/>
        <v>0</v>
      </c>
      <c r="GO280" s="2">
        <f t="shared" si="303"/>
        <v>285.37</v>
      </c>
      <c r="GP280" s="2">
        <f t="shared" si="304"/>
        <v>0</v>
      </c>
      <c r="GQ280" s="2"/>
      <c r="GR280" s="2">
        <v>0</v>
      </c>
      <c r="GS280" s="2">
        <v>3</v>
      </c>
      <c r="GT280" s="2">
        <v>0</v>
      </c>
      <c r="GU280" s="2" t="s">
        <v>6</v>
      </c>
      <c r="GV280" s="2">
        <f t="shared" si="305"/>
        <v>0</v>
      </c>
      <c r="GW280" s="2">
        <v>1</v>
      </c>
      <c r="GX280" s="2">
        <f t="shared" si="306"/>
        <v>0</v>
      </c>
      <c r="GY280" s="2"/>
      <c r="GZ280" s="2"/>
      <c r="HA280" s="2">
        <v>0</v>
      </c>
      <c r="HB280" s="2">
        <v>0</v>
      </c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17</v>
      </c>
      <c r="B281">
        <v>1</v>
      </c>
      <c r="C281">
        <f>ROW(SmtRes!A570)</f>
        <v>570</v>
      </c>
      <c r="D281">
        <f>ROW(EtalonRes!A566)</f>
        <v>566</v>
      </c>
      <c r="E281" t="s">
        <v>456</v>
      </c>
      <c r="F281" t="s">
        <v>457</v>
      </c>
      <c r="G281" t="s">
        <v>458</v>
      </c>
      <c r="H281" t="s">
        <v>366</v>
      </c>
      <c r="I281">
        <v>24</v>
      </c>
      <c r="J281">
        <v>0</v>
      </c>
      <c r="O281">
        <f t="shared" si="272"/>
        <v>761.96</v>
      </c>
      <c r="P281">
        <f t="shared" si="273"/>
        <v>0</v>
      </c>
      <c r="Q281">
        <f t="shared" si="274"/>
        <v>50.35</v>
      </c>
      <c r="R281">
        <f t="shared" si="275"/>
        <v>0</v>
      </c>
      <c r="S281">
        <f t="shared" si="276"/>
        <v>711.61</v>
      </c>
      <c r="T281">
        <f t="shared" si="277"/>
        <v>0</v>
      </c>
      <c r="U281">
        <f t="shared" si="278"/>
        <v>11.231999999999999</v>
      </c>
      <c r="V281">
        <f t="shared" si="279"/>
        <v>0</v>
      </c>
      <c r="W281">
        <f t="shared" si="280"/>
        <v>0</v>
      </c>
      <c r="X281">
        <f t="shared" si="281"/>
        <v>676.03</v>
      </c>
      <c r="Y281">
        <f t="shared" si="282"/>
        <v>462.55</v>
      </c>
      <c r="AA281">
        <v>16666349</v>
      </c>
      <c r="AB281">
        <f t="shared" si="283"/>
        <v>4.7670000000000003</v>
      </c>
      <c r="AC281">
        <f t="shared" si="307"/>
        <v>0</v>
      </c>
      <c r="AD281">
        <f t="shared" si="308"/>
        <v>0.315</v>
      </c>
      <c r="AE281">
        <f t="shared" si="309"/>
        <v>0</v>
      </c>
      <c r="AF281">
        <f t="shared" si="309"/>
        <v>4.452</v>
      </c>
      <c r="AG281">
        <f t="shared" si="285"/>
        <v>0</v>
      </c>
      <c r="AH281">
        <f t="shared" si="310"/>
        <v>0.46799999999999997</v>
      </c>
      <c r="AI281">
        <f t="shared" si="310"/>
        <v>0</v>
      </c>
      <c r="AJ281">
        <f t="shared" si="287"/>
        <v>0</v>
      </c>
      <c r="AK281">
        <v>35.979999999999997</v>
      </c>
      <c r="AL281">
        <v>20.09</v>
      </c>
      <c r="AM281">
        <v>1.05</v>
      </c>
      <c r="AN281">
        <v>0</v>
      </c>
      <c r="AO281">
        <v>14.84</v>
      </c>
      <c r="AP281">
        <v>0</v>
      </c>
      <c r="AQ281">
        <v>1.56</v>
      </c>
      <c r="AR281">
        <v>0</v>
      </c>
      <c r="AS281">
        <v>0</v>
      </c>
      <c r="AT281">
        <v>95</v>
      </c>
      <c r="AU281">
        <v>65</v>
      </c>
      <c r="AV281">
        <v>1</v>
      </c>
      <c r="AW281">
        <v>1</v>
      </c>
      <c r="AZ281">
        <v>6.66</v>
      </c>
      <c r="BA281">
        <v>6.66</v>
      </c>
      <c r="BB281">
        <v>6.66</v>
      </c>
      <c r="BC281">
        <v>6.66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2</v>
      </c>
      <c r="BJ281" t="s">
        <v>459</v>
      </c>
      <c r="BM281">
        <v>108001</v>
      </c>
      <c r="BN281">
        <v>0</v>
      </c>
      <c r="BO281" t="s">
        <v>6</v>
      </c>
      <c r="BP281">
        <v>0</v>
      </c>
      <c r="BQ281">
        <v>3</v>
      </c>
      <c r="BR281">
        <v>0</v>
      </c>
      <c r="BS281">
        <v>6.66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95</v>
      </c>
      <c r="CA281">
        <v>65</v>
      </c>
      <c r="CF281">
        <v>0</v>
      </c>
      <c r="CG281">
        <v>0</v>
      </c>
      <c r="CM281">
        <v>0</v>
      </c>
      <c r="CN281" t="s">
        <v>446</v>
      </c>
      <c r="CO281">
        <v>0</v>
      </c>
      <c r="CP281">
        <f t="shared" si="288"/>
        <v>761.96</v>
      </c>
      <c r="CQ281">
        <f t="shared" si="289"/>
        <v>0</v>
      </c>
      <c r="CR281">
        <f t="shared" si="290"/>
        <v>2.0979000000000001</v>
      </c>
      <c r="CS281">
        <f t="shared" si="291"/>
        <v>0</v>
      </c>
      <c r="CT281">
        <f t="shared" si="292"/>
        <v>29.650320000000001</v>
      </c>
      <c r="CU281">
        <f t="shared" si="293"/>
        <v>0</v>
      </c>
      <c r="CV281">
        <f t="shared" si="294"/>
        <v>0.46799999999999997</v>
      </c>
      <c r="CW281">
        <f t="shared" si="295"/>
        <v>0</v>
      </c>
      <c r="CX281">
        <f t="shared" si="296"/>
        <v>0</v>
      </c>
      <c r="CY281">
        <f t="shared" si="297"/>
        <v>676.02949999999998</v>
      </c>
      <c r="CZ281">
        <f t="shared" si="298"/>
        <v>462.54650000000004</v>
      </c>
      <c r="DC281" t="s">
        <v>6</v>
      </c>
      <c r="DD281" t="s">
        <v>30</v>
      </c>
      <c r="DE281" t="s">
        <v>447</v>
      </c>
      <c r="DF281" t="s">
        <v>447</v>
      </c>
      <c r="DG281" t="s">
        <v>447</v>
      </c>
      <c r="DH281" t="s">
        <v>6</v>
      </c>
      <c r="DI281" t="s">
        <v>447</v>
      </c>
      <c r="DJ281" t="s">
        <v>447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366</v>
      </c>
      <c r="DW281" t="s">
        <v>366</v>
      </c>
      <c r="DX281">
        <v>1</v>
      </c>
      <c r="EE281">
        <v>16510370</v>
      </c>
      <c r="EF281">
        <v>3</v>
      </c>
      <c r="EG281" t="s">
        <v>448</v>
      </c>
      <c r="EH281">
        <v>0</v>
      </c>
      <c r="EI281" t="s">
        <v>6</v>
      </c>
      <c r="EJ281">
        <v>2</v>
      </c>
      <c r="EK281">
        <v>108001</v>
      </c>
      <c r="EL281" t="s">
        <v>449</v>
      </c>
      <c r="EM281" t="s">
        <v>450</v>
      </c>
      <c r="EO281" t="s">
        <v>451</v>
      </c>
      <c r="EQ281">
        <v>0</v>
      </c>
      <c r="ER281">
        <v>35.979999999999997</v>
      </c>
      <c r="ES281">
        <v>20.09</v>
      </c>
      <c r="ET281">
        <v>1.05</v>
      </c>
      <c r="EU281">
        <v>0</v>
      </c>
      <c r="EV281">
        <v>14.84</v>
      </c>
      <c r="EW281">
        <v>1.56</v>
      </c>
      <c r="EX281">
        <v>0</v>
      </c>
      <c r="EY281">
        <v>0</v>
      </c>
      <c r="FQ281">
        <v>0</v>
      </c>
      <c r="FR281">
        <f t="shared" si="299"/>
        <v>0</v>
      </c>
      <c r="FS281">
        <v>0</v>
      </c>
      <c r="FX281">
        <v>95</v>
      </c>
      <c r="FY281">
        <v>65</v>
      </c>
      <c r="GA281" t="s">
        <v>6</v>
      </c>
      <c r="GD281">
        <v>0</v>
      </c>
      <c r="GF281">
        <v>-936984990</v>
      </c>
      <c r="GG281">
        <v>1</v>
      </c>
      <c r="GH281">
        <v>1</v>
      </c>
      <c r="GI281">
        <v>4</v>
      </c>
      <c r="GJ281">
        <v>0</v>
      </c>
      <c r="GK281">
        <f>ROUND(R281*(S12)/100,2)</f>
        <v>0</v>
      </c>
      <c r="GL281">
        <f t="shared" si="300"/>
        <v>0</v>
      </c>
      <c r="GM281">
        <f t="shared" si="301"/>
        <v>1900.54</v>
      </c>
      <c r="GN281">
        <f t="shared" si="302"/>
        <v>0</v>
      </c>
      <c r="GO281">
        <f t="shared" si="303"/>
        <v>1900.54</v>
      </c>
      <c r="GP281">
        <f t="shared" si="304"/>
        <v>0</v>
      </c>
      <c r="GR281">
        <v>0</v>
      </c>
      <c r="GS281">
        <v>3</v>
      </c>
      <c r="GT281">
        <v>0</v>
      </c>
      <c r="GU281" t="s">
        <v>6</v>
      </c>
      <c r="GV281">
        <f t="shared" si="305"/>
        <v>0</v>
      </c>
      <c r="GW281">
        <v>1</v>
      </c>
      <c r="GX281">
        <f t="shared" si="306"/>
        <v>0</v>
      </c>
      <c r="HA281">
        <v>0</v>
      </c>
      <c r="HB281">
        <v>0</v>
      </c>
      <c r="IK281">
        <v>0</v>
      </c>
    </row>
    <row r="282" spans="1:255" x14ac:dyDescent="0.2">
      <c r="A282" s="2">
        <v>17</v>
      </c>
      <c r="B282" s="2">
        <v>1</v>
      </c>
      <c r="C282" s="2">
        <f>ROW(SmtRes!A579)</f>
        <v>579</v>
      </c>
      <c r="D282" s="2">
        <f>ROW(EtalonRes!A574)</f>
        <v>574</v>
      </c>
      <c r="E282" s="2" t="s">
        <v>460</v>
      </c>
      <c r="F282" s="2" t="s">
        <v>453</v>
      </c>
      <c r="G282" s="2" t="s">
        <v>461</v>
      </c>
      <c r="H282" s="2" t="s">
        <v>366</v>
      </c>
      <c r="I282" s="2">
        <v>2</v>
      </c>
      <c r="J282" s="2">
        <v>0</v>
      </c>
      <c r="K282" s="2"/>
      <c r="L282" s="2"/>
      <c r="M282" s="2"/>
      <c r="N282" s="2"/>
      <c r="O282" s="2">
        <f t="shared" si="272"/>
        <v>66.84</v>
      </c>
      <c r="P282" s="2">
        <f t="shared" si="273"/>
        <v>12.4</v>
      </c>
      <c r="Q282" s="2">
        <f t="shared" si="274"/>
        <v>35.54</v>
      </c>
      <c r="R282" s="2">
        <f t="shared" si="275"/>
        <v>5.0199999999999996</v>
      </c>
      <c r="S282" s="2">
        <f t="shared" si="276"/>
        <v>18.899999999999999</v>
      </c>
      <c r="T282" s="2">
        <f t="shared" si="277"/>
        <v>0</v>
      </c>
      <c r="U282" s="2">
        <f t="shared" si="278"/>
        <v>1.8</v>
      </c>
      <c r="V282" s="2">
        <f t="shared" si="279"/>
        <v>0.4</v>
      </c>
      <c r="W282" s="2">
        <f t="shared" si="280"/>
        <v>0</v>
      </c>
      <c r="X282" s="2">
        <f t="shared" si="281"/>
        <v>22.72</v>
      </c>
      <c r="Y282" s="2">
        <f t="shared" si="282"/>
        <v>15.55</v>
      </c>
      <c r="Z282" s="2"/>
      <c r="AA282" s="2">
        <v>16666348</v>
      </c>
      <c r="AB282" s="2">
        <f t="shared" si="283"/>
        <v>33.42</v>
      </c>
      <c r="AC282" s="2">
        <f t="shared" ref="AC282:AC313" si="311">ROUND((ES282),6)</f>
        <v>6.2</v>
      </c>
      <c r="AD282" s="2">
        <f t="shared" ref="AD282:AD313" si="312">ROUND((((ET282)-(EU282))+AE282),6)</f>
        <v>17.77</v>
      </c>
      <c r="AE282" s="2">
        <f t="shared" ref="AE282:AE313" si="313">ROUND((EU282),6)</f>
        <v>2.5099999999999998</v>
      </c>
      <c r="AF282" s="2">
        <f t="shared" ref="AF282:AF313" si="314">ROUND((EV282),6)</f>
        <v>9.4499999999999993</v>
      </c>
      <c r="AG282" s="2">
        <f t="shared" si="285"/>
        <v>0</v>
      </c>
      <c r="AH282" s="2">
        <f t="shared" ref="AH282:AH313" si="315">(EW282)</f>
        <v>0.9</v>
      </c>
      <c r="AI282" s="2">
        <f t="shared" ref="AI282:AI313" si="316">(EX282)</f>
        <v>0.2</v>
      </c>
      <c r="AJ282" s="2">
        <f t="shared" si="287"/>
        <v>0</v>
      </c>
      <c r="AK282" s="2">
        <v>33.42</v>
      </c>
      <c r="AL282" s="2">
        <v>6.2</v>
      </c>
      <c r="AM282" s="2">
        <v>17.77</v>
      </c>
      <c r="AN282" s="2">
        <v>2.5099999999999998</v>
      </c>
      <c r="AO282" s="2">
        <v>9.4499999999999993</v>
      </c>
      <c r="AP282" s="2">
        <v>0</v>
      </c>
      <c r="AQ282" s="2">
        <v>0.9</v>
      </c>
      <c r="AR282" s="2">
        <v>0.2</v>
      </c>
      <c r="AS282" s="2">
        <v>0</v>
      </c>
      <c r="AT282" s="2">
        <v>95</v>
      </c>
      <c r="AU282" s="2">
        <v>65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6</v>
      </c>
      <c r="BE282" s="2" t="s">
        <v>6</v>
      </c>
      <c r="BF282" s="2" t="s">
        <v>6</v>
      </c>
      <c r="BG282" s="2" t="s">
        <v>6</v>
      </c>
      <c r="BH282" s="2">
        <v>0</v>
      </c>
      <c r="BI282" s="2">
        <v>2</v>
      </c>
      <c r="BJ282" s="2" t="s">
        <v>455</v>
      </c>
      <c r="BK282" s="2"/>
      <c r="BL282" s="2"/>
      <c r="BM282" s="2">
        <v>108001</v>
      </c>
      <c r="BN282" s="2">
        <v>0</v>
      </c>
      <c r="BO282" s="2" t="s">
        <v>6</v>
      </c>
      <c r="BP282" s="2">
        <v>0</v>
      </c>
      <c r="BQ282" s="2">
        <v>3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6</v>
      </c>
      <c r="BZ282" s="2">
        <v>95</v>
      </c>
      <c r="CA282" s="2">
        <v>65</v>
      </c>
      <c r="CB282" s="2"/>
      <c r="CC282" s="2"/>
      <c r="CD282" s="2"/>
      <c r="CE282" s="2"/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446</v>
      </c>
      <c r="CO282" s="2">
        <v>0</v>
      </c>
      <c r="CP282" s="2">
        <f t="shared" si="288"/>
        <v>66.84</v>
      </c>
      <c r="CQ282" s="2">
        <f t="shared" si="289"/>
        <v>6.2</v>
      </c>
      <c r="CR282" s="2">
        <f t="shared" si="290"/>
        <v>17.77</v>
      </c>
      <c r="CS282" s="2">
        <f t="shared" si="291"/>
        <v>2.5099999999999998</v>
      </c>
      <c r="CT282" s="2">
        <f t="shared" si="292"/>
        <v>9.4499999999999993</v>
      </c>
      <c r="CU282" s="2">
        <f t="shared" si="293"/>
        <v>0</v>
      </c>
      <c r="CV282" s="2">
        <f t="shared" si="294"/>
        <v>0.9</v>
      </c>
      <c r="CW282" s="2">
        <f t="shared" si="295"/>
        <v>0.2</v>
      </c>
      <c r="CX282" s="2">
        <f t="shared" si="296"/>
        <v>0</v>
      </c>
      <c r="CY282" s="2">
        <f t="shared" si="297"/>
        <v>22.723999999999997</v>
      </c>
      <c r="CZ282" s="2">
        <f t="shared" si="298"/>
        <v>15.548</v>
      </c>
      <c r="DA282" s="2"/>
      <c r="DB282" s="2"/>
      <c r="DC282" s="2" t="s">
        <v>6</v>
      </c>
      <c r="DD282" s="2" t="s">
        <v>6</v>
      </c>
      <c r="DE282" s="2" t="s">
        <v>6</v>
      </c>
      <c r="DF282" s="2" t="s">
        <v>6</v>
      </c>
      <c r="DG282" s="2" t="s">
        <v>6</v>
      </c>
      <c r="DH282" s="2" t="s">
        <v>6</v>
      </c>
      <c r="DI282" s="2" t="s">
        <v>6</v>
      </c>
      <c r="DJ282" s="2" t="s">
        <v>6</v>
      </c>
      <c r="DK282" s="2" t="s">
        <v>6</v>
      </c>
      <c r="DL282" s="2" t="s">
        <v>6</v>
      </c>
      <c r="DM282" s="2" t="s">
        <v>6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1013</v>
      </c>
      <c r="DV282" s="2" t="s">
        <v>366</v>
      </c>
      <c r="DW282" s="2" t="s">
        <v>366</v>
      </c>
      <c r="DX282" s="2">
        <v>1</v>
      </c>
      <c r="DY282" s="2"/>
      <c r="DZ282" s="2"/>
      <c r="EA282" s="2"/>
      <c r="EB282" s="2"/>
      <c r="EC282" s="2"/>
      <c r="ED282" s="2"/>
      <c r="EE282" s="2">
        <v>16510370</v>
      </c>
      <c r="EF282" s="2">
        <v>3</v>
      </c>
      <c r="EG282" s="2" t="s">
        <v>448</v>
      </c>
      <c r="EH282" s="2">
        <v>0</v>
      </c>
      <c r="EI282" s="2" t="s">
        <v>6</v>
      </c>
      <c r="EJ282" s="2">
        <v>2</v>
      </c>
      <c r="EK282" s="2">
        <v>108001</v>
      </c>
      <c r="EL282" s="2" t="s">
        <v>449</v>
      </c>
      <c r="EM282" s="2" t="s">
        <v>450</v>
      </c>
      <c r="EN282" s="2"/>
      <c r="EO282" s="2" t="s">
        <v>451</v>
      </c>
      <c r="EP282" s="2"/>
      <c r="EQ282" s="2">
        <v>0</v>
      </c>
      <c r="ER282" s="2">
        <v>33.42</v>
      </c>
      <c r="ES282" s="2">
        <v>6.2</v>
      </c>
      <c r="ET282" s="2">
        <v>17.77</v>
      </c>
      <c r="EU282" s="2">
        <v>2.5099999999999998</v>
      </c>
      <c r="EV282" s="2">
        <v>9.4499999999999993</v>
      </c>
      <c r="EW282" s="2">
        <v>0.9</v>
      </c>
      <c r="EX282" s="2">
        <v>0.2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299"/>
        <v>0</v>
      </c>
      <c r="FS282" s="2">
        <v>0</v>
      </c>
      <c r="FT282" s="2"/>
      <c r="FU282" s="2"/>
      <c r="FV282" s="2"/>
      <c r="FW282" s="2"/>
      <c r="FX282" s="2">
        <v>95</v>
      </c>
      <c r="FY282" s="2">
        <v>65</v>
      </c>
      <c r="FZ282" s="2"/>
      <c r="GA282" s="2" t="s">
        <v>6</v>
      </c>
      <c r="GB282" s="2"/>
      <c r="GC282" s="2"/>
      <c r="GD282" s="2">
        <v>0</v>
      </c>
      <c r="GE282" s="2"/>
      <c r="GF282" s="2">
        <v>-64978218</v>
      </c>
      <c r="GG282" s="2">
        <v>2</v>
      </c>
      <c r="GH282" s="2">
        <v>1</v>
      </c>
      <c r="GI282" s="2">
        <v>-2</v>
      </c>
      <c r="GJ282" s="2">
        <v>0</v>
      </c>
      <c r="GK282" s="2">
        <f>ROUND(R282*(R12)/100,2)</f>
        <v>0</v>
      </c>
      <c r="GL282" s="2">
        <f t="shared" si="300"/>
        <v>0</v>
      </c>
      <c r="GM282" s="2">
        <f t="shared" si="301"/>
        <v>105.11</v>
      </c>
      <c r="GN282" s="2">
        <f t="shared" si="302"/>
        <v>0</v>
      </c>
      <c r="GO282" s="2">
        <f t="shared" si="303"/>
        <v>105.11</v>
      </c>
      <c r="GP282" s="2">
        <f t="shared" si="304"/>
        <v>0</v>
      </c>
      <c r="GQ282" s="2"/>
      <c r="GR282" s="2">
        <v>0</v>
      </c>
      <c r="GS282" s="2">
        <v>3</v>
      </c>
      <c r="GT282" s="2">
        <v>0</v>
      </c>
      <c r="GU282" s="2" t="s">
        <v>6</v>
      </c>
      <c r="GV282" s="2">
        <f t="shared" si="305"/>
        <v>0</v>
      </c>
      <c r="GW282" s="2">
        <v>1</v>
      </c>
      <c r="GX282" s="2">
        <f t="shared" si="306"/>
        <v>0</v>
      </c>
      <c r="GY282" s="2"/>
      <c r="GZ282" s="2"/>
      <c r="HA282" s="2">
        <v>0</v>
      </c>
      <c r="HB282" s="2">
        <v>0</v>
      </c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C283">
        <f>ROW(SmtRes!A588)</f>
        <v>588</v>
      </c>
      <c r="D283">
        <f>ROW(EtalonRes!A582)</f>
        <v>582</v>
      </c>
      <c r="E283" t="s">
        <v>460</v>
      </c>
      <c r="F283" t="s">
        <v>453</v>
      </c>
      <c r="G283" t="s">
        <v>461</v>
      </c>
      <c r="H283" t="s">
        <v>366</v>
      </c>
      <c r="I283">
        <v>2</v>
      </c>
      <c r="J283">
        <v>0</v>
      </c>
      <c r="O283">
        <f t="shared" si="272"/>
        <v>445.15</v>
      </c>
      <c r="P283">
        <f t="shared" si="273"/>
        <v>82.58</v>
      </c>
      <c r="Q283">
        <f t="shared" si="274"/>
        <v>236.7</v>
      </c>
      <c r="R283">
        <f t="shared" si="275"/>
        <v>33.43</v>
      </c>
      <c r="S283">
        <f t="shared" si="276"/>
        <v>125.87</v>
      </c>
      <c r="T283">
        <f t="shared" si="277"/>
        <v>0</v>
      </c>
      <c r="U283">
        <f t="shared" si="278"/>
        <v>1.8</v>
      </c>
      <c r="V283">
        <f t="shared" si="279"/>
        <v>0.4</v>
      </c>
      <c r="W283">
        <f t="shared" si="280"/>
        <v>0</v>
      </c>
      <c r="X283">
        <f t="shared" si="281"/>
        <v>151.34</v>
      </c>
      <c r="Y283">
        <f t="shared" si="282"/>
        <v>103.55</v>
      </c>
      <c r="AA283">
        <v>16666349</v>
      </c>
      <c r="AB283">
        <f t="shared" si="283"/>
        <v>33.42</v>
      </c>
      <c r="AC283">
        <f t="shared" si="311"/>
        <v>6.2</v>
      </c>
      <c r="AD283">
        <f t="shared" si="312"/>
        <v>17.77</v>
      </c>
      <c r="AE283">
        <f t="shared" si="313"/>
        <v>2.5099999999999998</v>
      </c>
      <c r="AF283">
        <f t="shared" si="314"/>
        <v>9.4499999999999993</v>
      </c>
      <c r="AG283">
        <f t="shared" si="285"/>
        <v>0</v>
      </c>
      <c r="AH283">
        <f t="shared" si="315"/>
        <v>0.9</v>
      </c>
      <c r="AI283">
        <f t="shared" si="316"/>
        <v>0.2</v>
      </c>
      <c r="AJ283">
        <f t="shared" si="287"/>
        <v>0</v>
      </c>
      <c r="AK283">
        <v>33.42</v>
      </c>
      <c r="AL283">
        <v>6.2</v>
      </c>
      <c r="AM283">
        <v>17.77</v>
      </c>
      <c r="AN283">
        <v>2.5099999999999998</v>
      </c>
      <c r="AO283">
        <v>9.4499999999999993</v>
      </c>
      <c r="AP283">
        <v>0</v>
      </c>
      <c r="AQ283">
        <v>0.9</v>
      </c>
      <c r="AR283">
        <v>0.2</v>
      </c>
      <c r="AS283">
        <v>0</v>
      </c>
      <c r="AT283">
        <v>95</v>
      </c>
      <c r="AU283">
        <v>65</v>
      </c>
      <c r="AV283">
        <v>1</v>
      </c>
      <c r="AW283">
        <v>1</v>
      </c>
      <c r="AZ283">
        <v>6.66</v>
      </c>
      <c r="BA283">
        <v>6.66</v>
      </c>
      <c r="BB283">
        <v>6.66</v>
      </c>
      <c r="BC283">
        <v>6.66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2</v>
      </c>
      <c r="BJ283" t="s">
        <v>455</v>
      </c>
      <c r="BM283">
        <v>108001</v>
      </c>
      <c r="BN283">
        <v>0</v>
      </c>
      <c r="BO283" t="s">
        <v>6</v>
      </c>
      <c r="BP283">
        <v>0</v>
      </c>
      <c r="BQ283">
        <v>3</v>
      </c>
      <c r="BR283">
        <v>0</v>
      </c>
      <c r="BS283">
        <v>6.66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95</v>
      </c>
      <c r="CA283">
        <v>65</v>
      </c>
      <c r="CF283">
        <v>0</v>
      </c>
      <c r="CG283">
        <v>0</v>
      </c>
      <c r="CM283">
        <v>0</v>
      </c>
      <c r="CN283" t="s">
        <v>446</v>
      </c>
      <c r="CO283">
        <v>0</v>
      </c>
      <c r="CP283">
        <f t="shared" si="288"/>
        <v>445.15</v>
      </c>
      <c r="CQ283">
        <f t="shared" si="289"/>
        <v>41.292000000000002</v>
      </c>
      <c r="CR283">
        <f t="shared" si="290"/>
        <v>118.34820000000001</v>
      </c>
      <c r="CS283">
        <f t="shared" si="291"/>
        <v>16.7166</v>
      </c>
      <c r="CT283">
        <f t="shared" si="292"/>
        <v>62.936999999999998</v>
      </c>
      <c r="CU283">
        <f t="shared" si="293"/>
        <v>0</v>
      </c>
      <c r="CV283">
        <f t="shared" si="294"/>
        <v>0.9</v>
      </c>
      <c r="CW283">
        <f t="shared" si="295"/>
        <v>0.2</v>
      </c>
      <c r="CX283">
        <f t="shared" si="296"/>
        <v>0</v>
      </c>
      <c r="CY283">
        <f t="shared" si="297"/>
        <v>151.33500000000001</v>
      </c>
      <c r="CZ283">
        <f t="shared" si="298"/>
        <v>103.545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1013</v>
      </c>
      <c r="DV283" t="s">
        <v>366</v>
      </c>
      <c r="DW283" t="s">
        <v>366</v>
      </c>
      <c r="DX283">
        <v>1</v>
      </c>
      <c r="EE283">
        <v>16510370</v>
      </c>
      <c r="EF283">
        <v>3</v>
      </c>
      <c r="EG283" t="s">
        <v>448</v>
      </c>
      <c r="EH283">
        <v>0</v>
      </c>
      <c r="EI283" t="s">
        <v>6</v>
      </c>
      <c r="EJ283">
        <v>2</v>
      </c>
      <c r="EK283">
        <v>108001</v>
      </c>
      <c r="EL283" t="s">
        <v>449</v>
      </c>
      <c r="EM283" t="s">
        <v>450</v>
      </c>
      <c r="EO283" t="s">
        <v>451</v>
      </c>
      <c r="EQ283">
        <v>0</v>
      </c>
      <c r="ER283">
        <v>33.42</v>
      </c>
      <c r="ES283">
        <v>6.2</v>
      </c>
      <c r="ET283">
        <v>17.77</v>
      </c>
      <c r="EU283">
        <v>2.5099999999999998</v>
      </c>
      <c r="EV283">
        <v>9.4499999999999993</v>
      </c>
      <c r="EW283">
        <v>0.9</v>
      </c>
      <c r="EX283">
        <v>0.2</v>
      </c>
      <c r="EY283">
        <v>0</v>
      </c>
      <c r="FQ283">
        <v>0</v>
      </c>
      <c r="FR283">
        <f t="shared" si="299"/>
        <v>0</v>
      </c>
      <c r="FS283">
        <v>0</v>
      </c>
      <c r="FX283">
        <v>95</v>
      </c>
      <c r="FY283">
        <v>65</v>
      </c>
      <c r="GA283" t="s">
        <v>6</v>
      </c>
      <c r="GD283">
        <v>0</v>
      </c>
      <c r="GF283">
        <v>-64978218</v>
      </c>
      <c r="GG283">
        <v>1</v>
      </c>
      <c r="GH283">
        <v>1</v>
      </c>
      <c r="GI283">
        <v>4</v>
      </c>
      <c r="GJ283">
        <v>0</v>
      </c>
      <c r="GK283">
        <f>ROUND(R283*(S12)/100,2)</f>
        <v>0</v>
      </c>
      <c r="GL283">
        <f t="shared" si="300"/>
        <v>0</v>
      </c>
      <c r="GM283">
        <f t="shared" si="301"/>
        <v>700.04</v>
      </c>
      <c r="GN283">
        <f t="shared" si="302"/>
        <v>0</v>
      </c>
      <c r="GO283">
        <f t="shared" si="303"/>
        <v>700.04</v>
      </c>
      <c r="GP283">
        <f t="shared" si="304"/>
        <v>0</v>
      </c>
      <c r="GR283">
        <v>0</v>
      </c>
      <c r="GS283">
        <v>3</v>
      </c>
      <c r="GT283">
        <v>0</v>
      </c>
      <c r="GU283" t="s">
        <v>6</v>
      </c>
      <c r="GV283">
        <f t="shared" si="305"/>
        <v>0</v>
      </c>
      <c r="GW283">
        <v>1</v>
      </c>
      <c r="GX283">
        <f t="shared" si="306"/>
        <v>0</v>
      </c>
      <c r="HA283">
        <v>0</v>
      </c>
      <c r="HB283"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578</v>
      </c>
      <c r="D284" s="2"/>
      <c r="E284" s="2" t="s">
        <v>462</v>
      </c>
      <c r="F284" s="2" t="s">
        <v>463</v>
      </c>
      <c r="G284" s="2" t="s">
        <v>464</v>
      </c>
      <c r="H284" s="2" t="s">
        <v>185</v>
      </c>
      <c r="I284" s="2">
        <f>I282*J284</f>
        <v>2</v>
      </c>
      <c r="J284" s="2">
        <v>1</v>
      </c>
      <c r="K284" s="2"/>
      <c r="L284" s="2"/>
      <c r="M284" s="2"/>
      <c r="N284" s="2"/>
      <c r="O284" s="2">
        <f t="shared" si="272"/>
        <v>811.34</v>
      </c>
      <c r="P284" s="2">
        <f t="shared" si="273"/>
        <v>811.34</v>
      </c>
      <c r="Q284" s="2">
        <f t="shared" si="274"/>
        <v>0</v>
      </c>
      <c r="R284" s="2">
        <f t="shared" si="275"/>
        <v>0</v>
      </c>
      <c r="S284" s="2">
        <f t="shared" si="276"/>
        <v>0</v>
      </c>
      <c r="T284" s="2">
        <f t="shared" si="277"/>
        <v>0</v>
      </c>
      <c r="U284" s="2">
        <f t="shared" si="278"/>
        <v>0</v>
      </c>
      <c r="V284" s="2">
        <f t="shared" si="279"/>
        <v>0</v>
      </c>
      <c r="W284" s="2">
        <f t="shared" si="280"/>
        <v>0</v>
      </c>
      <c r="X284" s="2">
        <f t="shared" si="281"/>
        <v>0</v>
      </c>
      <c r="Y284" s="2">
        <f t="shared" si="282"/>
        <v>0</v>
      </c>
      <c r="Z284" s="2"/>
      <c r="AA284" s="2">
        <v>16666348</v>
      </c>
      <c r="AB284" s="2">
        <f t="shared" si="283"/>
        <v>405.67</v>
      </c>
      <c r="AC284" s="2">
        <f t="shared" si="311"/>
        <v>405.67</v>
      </c>
      <c r="AD284" s="2">
        <f t="shared" si="312"/>
        <v>0</v>
      </c>
      <c r="AE284" s="2">
        <f t="shared" si="313"/>
        <v>0</v>
      </c>
      <c r="AF284" s="2">
        <f t="shared" si="314"/>
        <v>0</v>
      </c>
      <c r="AG284" s="2">
        <f t="shared" si="285"/>
        <v>0</v>
      </c>
      <c r="AH284" s="2">
        <f t="shared" si="315"/>
        <v>0</v>
      </c>
      <c r="AI284" s="2">
        <f t="shared" si="316"/>
        <v>0</v>
      </c>
      <c r="AJ284" s="2">
        <f t="shared" si="287"/>
        <v>0</v>
      </c>
      <c r="AK284" s="2">
        <v>405.67</v>
      </c>
      <c r="AL284" s="2">
        <v>405.67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95</v>
      </c>
      <c r="AU284" s="2">
        <v>65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6</v>
      </c>
      <c r="BE284" s="2" t="s">
        <v>6</v>
      </c>
      <c r="BF284" s="2" t="s">
        <v>6</v>
      </c>
      <c r="BG284" s="2" t="s">
        <v>6</v>
      </c>
      <c r="BH284" s="2">
        <v>3</v>
      </c>
      <c r="BI284" s="2">
        <v>2</v>
      </c>
      <c r="BJ284" s="2" t="s">
        <v>465</v>
      </c>
      <c r="BK284" s="2"/>
      <c r="BL284" s="2"/>
      <c r="BM284" s="2">
        <v>108001</v>
      </c>
      <c r="BN284" s="2">
        <v>0</v>
      </c>
      <c r="BO284" s="2" t="s">
        <v>6</v>
      </c>
      <c r="BP284" s="2">
        <v>0</v>
      </c>
      <c r="BQ284" s="2">
        <v>3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6</v>
      </c>
      <c r="BZ284" s="2">
        <v>95</v>
      </c>
      <c r="CA284" s="2">
        <v>65</v>
      </c>
      <c r="CB284" s="2"/>
      <c r="CC284" s="2"/>
      <c r="CD284" s="2"/>
      <c r="CE284" s="2"/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6</v>
      </c>
      <c r="CO284" s="2">
        <v>0</v>
      </c>
      <c r="CP284" s="2">
        <f t="shared" si="288"/>
        <v>811.34</v>
      </c>
      <c r="CQ284" s="2">
        <f t="shared" si="289"/>
        <v>405.67</v>
      </c>
      <c r="CR284" s="2">
        <f t="shared" si="290"/>
        <v>0</v>
      </c>
      <c r="CS284" s="2">
        <f t="shared" si="291"/>
        <v>0</v>
      </c>
      <c r="CT284" s="2">
        <f t="shared" si="292"/>
        <v>0</v>
      </c>
      <c r="CU284" s="2">
        <f t="shared" si="293"/>
        <v>0</v>
      </c>
      <c r="CV284" s="2">
        <f t="shared" si="294"/>
        <v>0</v>
      </c>
      <c r="CW284" s="2">
        <f t="shared" si="295"/>
        <v>0</v>
      </c>
      <c r="CX284" s="2">
        <f t="shared" si="296"/>
        <v>0</v>
      </c>
      <c r="CY284" s="2">
        <f t="shared" si="297"/>
        <v>0</v>
      </c>
      <c r="CZ284" s="2">
        <f t="shared" si="298"/>
        <v>0</v>
      </c>
      <c r="DA284" s="2"/>
      <c r="DB284" s="2"/>
      <c r="DC284" s="2" t="s">
        <v>6</v>
      </c>
      <c r="DD284" s="2" t="s">
        <v>6</v>
      </c>
      <c r="DE284" s="2" t="s">
        <v>6</v>
      </c>
      <c r="DF284" s="2" t="s">
        <v>6</v>
      </c>
      <c r="DG284" s="2" t="s">
        <v>6</v>
      </c>
      <c r="DH284" s="2" t="s">
        <v>6</v>
      </c>
      <c r="DI284" s="2" t="s">
        <v>6</v>
      </c>
      <c r="DJ284" s="2" t="s">
        <v>6</v>
      </c>
      <c r="DK284" s="2" t="s">
        <v>6</v>
      </c>
      <c r="DL284" s="2" t="s">
        <v>6</v>
      </c>
      <c r="DM284" s="2" t="s">
        <v>6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1010</v>
      </c>
      <c r="DV284" s="2" t="s">
        <v>185</v>
      </c>
      <c r="DW284" s="2" t="s">
        <v>185</v>
      </c>
      <c r="DX284" s="2">
        <v>1</v>
      </c>
      <c r="DY284" s="2"/>
      <c r="DZ284" s="2"/>
      <c r="EA284" s="2"/>
      <c r="EB284" s="2"/>
      <c r="EC284" s="2"/>
      <c r="ED284" s="2"/>
      <c r="EE284" s="2">
        <v>16510370</v>
      </c>
      <c r="EF284" s="2">
        <v>3</v>
      </c>
      <c r="EG284" s="2" t="s">
        <v>448</v>
      </c>
      <c r="EH284" s="2">
        <v>0</v>
      </c>
      <c r="EI284" s="2" t="s">
        <v>6</v>
      </c>
      <c r="EJ284" s="2">
        <v>2</v>
      </c>
      <c r="EK284" s="2">
        <v>108001</v>
      </c>
      <c r="EL284" s="2" t="s">
        <v>449</v>
      </c>
      <c r="EM284" s="2" t="s">
        <v>450</v>
      </c>
      <c r="EN284" s="2"/>
      <c r="EO284" s="2" t="s">
        <v>6</v>
      </c>
      <c r="EP284" s="2"/>
      <c r="EQ284" s="2">
        <v>0</v>
      </c>
      <c r="ER284" s="2">
        <v>405.67</v>
      </c>
      <c r="ES284" s="2">
        <v>405.67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299"/>
        <v>0</v>
      </c>
      <c r="FS284" s="2">
        <v>0</v>
      </c>
      <c r="FT284" s="2"/>
      <c r="FU284" s="2"/>
      <c r="FV284" s="2"/>
      <c r="FW284" s="2"/>
      <c r="FX284" s="2">
        <v>95</v>
      </c>
      <c r="FY284" s="2">
        <v>65</v>
      </c>
      <c r="FZ284" s="2"/>
      <c r="GA284" s="2" t="s">
        <v>6</v>
      </c>
      <c r="GB284" s="2"/>
      <c r="GC284" s="2"/>
      <c r="GD284" s="2">
        <v>0</v>
      </c>
      <c r="GE284" s="2"/>
      <c r="GF284" s="2">
        <v>1834824720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0</v>
      </c>
      <c r="GL284" s="2">
        <f t="shared" si="300"/>
        <v>0</v>
      </c>
      <c r="GM284" s="2">
        <f t="shared" si="301"/>
        <v>811.34</v>
      </c>
      <c r="GN284" s="2">
        <f t="shared" si="302"/>
        <v>0</v>
      </c>
      <c r="GO284" s="2">
        <f t="shared" si="303"/>
        <v>811.34</v>
      </c>
      <c r="GP284" s="2">
        <f t="shared" si="304"/>
        <v>0</v>
      </c>
      <c r="GQ284" s="2"/>
      <c r="GR284" s="2">
        <v>0</v>
      </c>
      <c r="GS284" s="2">
        <v>3</v>
      </c>
      <c r="GT284" s="2">
        <v>0</v>
      </c>
      <c r="GU284" s="2" t="s">
        <v>6</v>
      </c>
      <c r="GV284" s="2">
        <f t="shared" si="305"/>
        <v>0</v>
      </c>
      <c r="GW284" s="2">
        <v>1</v>
      </c>
      <c r="GX284" s="2">
        <f t="shared" si="306"/>
        <v>0</v>
      </c>
      <c r="GY284" s="2"/>
      <c r="GZ284" s="2"/>
      <c r="HA284" s="2">
        <v>0</v>
      </c>
      <c r="HB284" s="2">
        <v>0</v>
      </c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587</v>
      </c>
      <c r="E285" t="s">
        <v>462</v>
      </c>
      <c r="F285" t="s">
        <v>463</v>
      </c>
      <c r="G285" t="s">
        <v>464</v>
      </c>
      <c r="H285" t="s">
        <v>185</v>
      </c>
      <c r="I285">
        <f>I283*J285</f>
        <v>2</v>
      </c>
      <c r="J285">
        <v>1</v>
      </c>
      <c r="O285">
        <f t="shared" si="272"/>
        <v>5403.52</v>
      </c>
      <c r="P285">
        <f t="shared" si="273"/>
        <v>5403.52</v>
      </c>
      <c r="Q285">
        <f t="shared" si="274"/>
        <v>0</v>
      </c>
      <c r="R285">
        <f t="shared" si="275"/>
        <v>0</v>
      </c>
      <c r="S285">
        <f t="shared" si="276"/>
        <v>0</v>
      </c>
      <c r="T285">
        <f t="shared" si="277"/>
        <v>0</v>
      </c>
      <c r="U285">
        <f t="shared" si="278"/>
        <v>0</v>
      </c>
      <c r="V285">
        <f t="shared" si="279"/>
        <v>0</v>
      </c>
      <c r="W285">
        <f t="shared" si="280"/>
        <v>0</v>
      </c>
      <c r="X285">
        <f t="shared" si="281"/>
        <v>0</v>
      </c>
      <c r="Y285">
        <f t="shared" si="282"/>
        <v>0</v>
      </c>
      <c r="AA285">
        <v>16666349</v>
      </c>
      <c r="AB285">
        <f t="shared" si="283"/>
        <v>405.67</v>
      </c>
      <c r="AC285">
        <f t="shared" si="311"/>
        <v>405.67</v>
      </c>
      <c r="AD285">
        <f t="shared" si="312"/>
        <v>0</v>
      </c>
      <c r="AE285">
        <f t="shared" si="313"/>
        <v>0</v>
      </c>
      <c r="AF285">
        <f t="shared" si="314"/>
        <v>0</v>
      </c>
      <c r="AG285">
        <f t="shared" si="285"/>
        <v>0</v>
      </c>
      <c r="AH285">
        <f t="shared" si="315"/>
        <v>0</v>
      </c>
      <c r="AI285">
        <f t="shared" si="316"/>
        <v>0</v>
      </c>
      <c r="AJ285">
        <f t="shared" si="287"/>
        <v>0</v>
      </c>
      <c r="AK285">
        <v>405.67</v>
      </c>
      <c r="AL285">
        <v>405.67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95</v>
      </c>
      <c r="AU285">
        <v>65</v>
      </c>
      <c r="AV285">
        <v>1</v>
      </c>
      <c r="AW285">
        <v>1</v>
      </c>
      <c r="AZ285">
        <v>6.66</v>
      </c>
      <c r="BA285">
        <v>1</v>
      </c>
      <c r="BB285">
        <v>1</v>
      </c>
      <c r="BC285">
        <v>6.66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2</v>
      </c>
      <c r="BJ285" t="s">
        <v>465</v>
      </c>
      <c r="BM285">
        <v>108001</v>
      </c>
      <c r="BN285">
        <v>0</v>
      </c>
      <c r="BO285" t="s">
        <v>6</v>
      </c>
      <c r="BP285">
        <v>0</v>
      </c>
      <c r="BQ285">
        <v>3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95</v>
      </c>
      <c r="CA285">
        <v>65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288"/>
        <v>5403.52</v>
      </c>
      <c r="CQ285">
        <f t="shared" si="289"/>
        <v>2701.7622000000001</v>
      </c>
      <c r="CR285">
        <f t="shared" si="290"/>
        <v>0</v>
      </c>
      <c r="CS285">
        <f t="shared" si="291"/>
        <v>0</v>
      </c>
      <c r="CT285">
        <f t="shared" si="292"/>
        <v>0</v>
      </c>
      <c r="CU285">
        <f t="shared" si="293"/>
        <v>0</v>
      </c>
      <c r="CV285">
        <f t="shared" si="294"/>
        <v>0</v>
      </c>
      <c r="CW285">
        <f t="shared" si="295"/>
        <v>0</v>
      </c>
      <c r="CX285">
        <f t="shared" si="296"/>
        <v>0</v>
      </c>
      <c r="CY285">
        <f t="shared" si="297"/>
        <v>0</v>
      </c>
      <c r="CZ285">
        <f t="shared" si="298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1010</v>
      </c>
      <c r="DV285" t="s">
        <v>185</v>
      </c>
      <c r="DW285" t="s">
        <v>185</v>
      </c>
      <c r="DX285">
        <v>1</v>
      </c>
      <c r="EE285">
        <v>16510370</v>
      </c>
      <c r="EF285">
        <v>3</v>
      </c>
      <c r="EG285" t="s">
        <v>448</v>
      </c>
      <c r="EH285">
        <v>0</v>
      </c>
      <c r="EI285" t="s">
        <v>6</v>
      </c>
      <c r="EJ285">
        <v>2</v>
      </c>
      <c r="EK285">
        <v>108001</v>
      </c>
      <c r="EL285" t="s">
        <v>449</v>
      </c>
      <c r="EM285" t="s">
        <v>450</v>
      </c>
      <c r="EO285" t="s">
        <v>6</v>
      </c>
      <c r="EQ285">
        <v>0</v>
      </c>
      <c r="ER285">
        <v>405.67</v>
      </c>
      <c r="ES285">
        <v>405.67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299"/>
        <v>0</v>
      </c>
      <c r="FS285">
        <v>0</v>
      </c>
      <c r="FX285">
        <v>95</v>
      </c>
      <c r="FY285">
        <v>65</v>
      </c>
      <c r="GA285" t="s">
        <v>6</v>
      </c>
      <c r="GD285">
        <v>0</v>
      </c>
      <c r="GF285">
        <v>1834824720</v>
      </c>
      <c r="GG285">
        <v>1</v>
      </c>
      <c r="GH285">
        <v>1</v>
      </c>
      <c r="GI285">
        <v>4</v>
      </c>
      <c r="GJ285">
        <v>0</v>
      </c>
      <c r="GK285">
        <f>ROUND(R285*(S12)/100,2)</f>
        <v>0</v>
      </c>
      <c r="GL285">
        <f t="shared" si="300"/>
        <v>0</v>
      </c>
      <c r="GM285">
        <f t="shared" si="301"/>
        <v>5403.52</v>
      </c>
      <c r="GN285">
        <f t="shared" si="302"/>
        <v>0</v>
      </c>
      <c r="GO285">
        <f t="shared" si="303"/>
        <v>5403.52</v>
      </c>
      <c r="GP285">
        <f t="shared" si="304"/>
        <v>0</v>
      </c>
      <c r="GR285">
        <v>0</v>
      </c>
      <c r="GS285">
        <v>3</v>
      </c>
      <c r="GT285">
        <v>0</v>
      </c>
      <c r="GU285" t="s">
        <v>6</v>
      </c>
      <c r="GV285">
        <f t="shared" si="305"/>
        <v>0</v>
      </c>
      <c r="GW285">
        <v>1</v>
      </c>
      <c r="GX285">
        <f t="shared" si="306"/>
        <v>0</v>
      </c>
      <c r="HA285">
        <v>0</v>
      </c>
      <c r="HB285">
        <v>0</v>
      </c>
      <c r="IK285">
        <v>0</v>
      </c>
    </row>
    <row r="286" spans="1:255" x14ac:dyDescent="0.2">
      <c r="A286" s="2">
        <v>17</v>
      </c>
      <c r="B286" s="2">
        <v>1</v>
      </c>
      <c r="C286" s="2">
        <f>ROW(SmtRes!A605)</f>
        <v>605</v>
      </c>
      <c r="D286" s="2">
        <f>ROW(EtalonRes!A596)</f>
        <v>596</v>
      </c>
      <c r="E286" s="2" t="s">
        <v>466</v>
      </c>
      <c r="F286" s="2" t="s">
        <v>457</v>
      </c>
      <c r="G286" s="2" t="s">
        <v>467</v>
      </c>
      <c r="H286" s="2" t="s">
        <v>366</v>
      </c>
      <c r="I286" s="2">
        <v>23</v>
      </c>
      <c r="J286" s="2">
        <v>0</v>
      </c>
      <c r="K286" s="2"/>
      <c r="L286" s="2"/>
      <c r="M286" s="2"/>
      <c r="N286" s="2"/>
      <c r="O286" s="2">
        <f t="shared" si="272"/>
        <v>827.54</v>
      </c>
      <c r="P286" s="2">
        <f t="shared" si="273"/>
        <v>462.07</v>
      </c>
      <c r="Q286" s="2">
        <f t="shared" si="274"/>
        <v>24.15</v>
      </c>
      <c r="R286" s="2">
        <f t="shared" si="275"/>
        <v>0</v>
      </c>
      <c r="S286" s="2">
        <f t="shared" si="276"/>
        <v>341.32</v>
      </c>
      <c r="T286" s="2">
        <f t="shared" si="277"/>
        <v>0</v>
      </c>
      <c r="U286" s="2">
        <f t="shared" si="278"/>
        <v>35.880000000000003</v>
      </c>
      <c r="V286" s="2">
        <f t="shared" si="279"/>
        <v>0</v>
      </c>
      <c r="W286" s="2">
        <f t="shared" si="280"/>
        <v>0</v>
      </c>
      <c r="X286" s="2">
        <f t="shared" si="281"/>
        <v>324.25</v>
      </c>
      <c r="Y286" s="2">
        <f t="shared" si="282"/>
        <v>221.86</v>
      </c>
      <c r="Z286" s="2"/>
      <c r="AA286" s="2">
        <v>16666348</v>
      </c>
      <c r="AB286" s="2">
        <f t="shared" si="283"/>
        <v>35.979999999999997</v>
      </c>
      <c r="AC286" s="2">
        <f t="shared" si="311"/>
        <v>20.09</v>
      </c>
      <c r="AD286" s="2">
        <f t="shared" si="312"/>
        <v>1.05</v>
      </c>
      <c r="AE286" s="2">
        <f t="shared" si="313"/>
        <v>0</v>
      </c>
      <c r="AF286" s="2">
        <f t="shared" si="314"/>
        <v>14.84</v>
      </c>
      <c r="AG286" s="2">
        <f t="shared" si="285"/>
        <v>0</v>
      </c>
      <c r="AH286" s="2">
        <f t="shared" si="315"/>
        <v>1.56</v>
      </c>
      <c r="AI286" s="2">
        <f t="shared" si="316"/>
        <v>0</v>
      </c>
      <c r="AJ286" s="2">
        <f t="shared" si="287"/>
        <v>0</v>
      </c>
      <c r="AK286" s="2">
        <v>35.979999999999997</v>
      </c>
      <c r="AL286" s="2">
        <v>20.09</v>
      </c>
      <c r="AM286" s="2">
        <v>1.05</v>
      </c>
      <c r="AN286" s="2">
        <v>0</v>
      </c>
      <c r="AO286" s="2">
        <v>14.84</v>
      </c>
      <c r="AP286" s="2">
        <v>0</v>
      </c>
      <c r="AQ286" s="2">
        <v>1.56</v>
      </c>
      <c r="AR286" s="2">
        <v>0</v>
      </c>
      <c r="AS286" s="2">
        <v>0</v>
      </c>
      <c r="AT286" s="2">
        <v>95</v>
      </c>
      <c r="AU286" s="2">
        <v>65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6</v>
      </c>
      <c r="BE286" s="2" t="s">
        <v>6</v>
      </c>
      <c r="BF286" s="2" t="s">
        <v>6</v>
      </c>
      <c r="BG286" s="2" t="s">
        <v>6</v>
      </c>
      <c r="BH286" s="2">
        <v>0</v>
      </c>
      <c r="BI286" s="2">
        <v>2</v>
      </c>
      <c r="BJ286" s="2" t="s">
        <v>459</v>
      </c>
      <c r="BK286" s="2"/>
      <c r="BL286" s="2"/>
      <c r="BM286" s="2">
        <v>108001</v>
      </c>
      <c r="BN286" s="2">
        <v>0</v>
      </c>
      <c r="BO286" s="2" t="s">
        <v>6</v>
      </c>
      <c r="BP286" s="2">
        <v>0</v>
      </c>
      <c r="BQ286" s="2">
        <v>3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6</v>
      </c>
      <c r="BZ286" s="2">
        <v>95</v>
      </c>
      <c r="CA286" s="2">
        <v>65</v>
      </c>
      <c r="CB286" s="2"/>
      <c r="CC286" s="2"/>
      <c r="CD286" s="2"/>
      <c r="CE286" s="2"/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6</v>
      </c>
      <c r="CO286" s="2">
        <v>0</v>
      </c>
      <c r="CP286" s="2">
        <f t="shared" si="288"/>
        <v>827.54</v>
      </c>
      <c r="CQ286" s="2">
        <f t="shared" si="289"/>
        <v>20.09</v>
      </c>
      <c r="CR286" s="2">
        <f t="shared" si="290"/>
        <v>1.05</v>
      </c>
      <c r="CS286" s="2">
        <f t="shared" si="291"/>
        <v>0</v>
      </c>
      <c r="CT286" s="2">
        <f t="shared" si="292"/>
        <v>14.84</v>
      </c>
      <c r="CU286" s="2">
        <f t="shared" si="293"/>
        <v>0</v>
      </c>
      <c r="CV286" s="2">
        <f t="shared" si="294"/>
        <v>1.56</v>
      </c>
      <c r="CW286" s="2">
        <f t="shared" si="295"/>
        <v>0</v>
      </c>
      <c r="CX286" s="2">
        <f t="shared" si="296"/>
        <v>0</v>
      </c>
      <c r="CY286" s="2">
        <f t="shared" si="297"/>
        <v>324.25399999999996</v>
      </c>
      <c r="CZ286" s="2">
        <f t="shared" si="298"/>
        <v>221.858</v>
      </c>
      <c r="DA286" s="2"/>
      <c r="DB286" s="2"/>
      <c r="DC286" s="2" t="s">
        <v>6</v>
      </c>
      <c r="DD286" s="2" t="s">
        <v>6</v>
      </c>
      <c r="DE286" s="2" t="s">
        <v>6</v>
      </c>
      <c r="DF286" s="2" t="s">
        <v>6</v>
      </c>
      <c r="DG286" s="2" t="s">
        <v>6</v>
      </c>
      <c r="DH286" s="2" t="s">
        <v>6</v>
      </c>
      <c r="DI286" s="2" t="s">
        <v>6</v>
      </c>
      <c r="DJ286" s="2" t="s">
        <v>6</v>
      </c>
      <c r="DK286" s="2" t="s">
        <v>6</v>
      </c>
      <c r="DL286" s="2" t="s">
        <v>6</v>
      </c>
      <c r="DM286" s="2" t="s">
        <v>6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1013</v>
      </c>
      <c r="DV286" s="2" t="s">
        <v>366</v>
      </c>
      <c r="DW286" s="2" t="s">
        <v>366</v>
      </c>
      <c r="DX286" s="2">
        <v>1</v>
      </c>
      <c r="DY286" s="2"/>
      <c r="DZ286" s="2"/>
      <c r="EA286" s="2"/>
      <c r="EB286" s="2"/>
      <c r="EC286" s="2"/>
      <c r="ED286" s="2"/>
      <c r="EE286" s="2">
        <v>16510370</v>
      </c>
      <c r="EF286" s="2">
        <v>3</v>
      </c>
      <c r="EG286" s="2" t="s">
        <v>448</v>
      </c>
      <c r="EH286" s="2">
        <v>0</v>
      </c>
      <c r="EI286" s="2" t="s">
        <v>6</v>
      </c>
      <c r="EJ286" s="2">
        <v>2</v>
      </c>
      <c r="EK286" s="2">
        <v>108001</v>
      </c>
      <c r="EL286" s="2" t="s">
        <v>449</v>
      </c>
      <c r="EM286" s="2" t="s">
        <v>450</v>
      </c>
      <c r="EN286" s="2"/>
      <c r="EO286" s="2" t="s">
        <v>6</v>
      </c>
      <c r="EP286" s="2"/>
      <c r="EQ286" s="2">
        <v>0</v>
      </c>
      <c r="ER286" s="2">
        <v>35.979999999999997</v>
      </c>
      <c r="ES286" s="2">
        <v>20.09</v>
      </c>
      <c r="ET286" s="2">
        <v>1.05</v>
      </c>
      <c r="EU286" s="2">
        <v>0</v>
      </c>
      <c r="EV286" s="2">
        <v>14.84</v>
      </c>
      <c r="EW286" s="2">
        <v>1.56</v>
      </c>
      <c r="EX286" s="2">
        <v>0</v>
      </c>
      <c r="EY286" s="2">
        <v>0</v>
      </c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299"/>
        <v>0</v>
      </c>
      <c r="FS286" s="2">
        <v>0</v>
      </c>
      <c r="FT286" s="2"/>
      <c r="FU286" s="2"/>
      <c r="FV286" s="2"/>
      <c r="FW286" s="2"/>
      <c r="FX286" s="2">
        <v>95</v>
      </c>
      <c r="FY286" s="2">
        <v>65</v>
      </c>
      <c r="FZ286" s="2"/>
      <c r="GA286" s="2" t="s">
        <v>6</v>
      </c>
      <c r="GB286" s="2"/>
      <c r="GC286" s="2"/>
      <c r="GD286" s="2">
        <v>0</v>
      </c>
      <c r="GE286" s="2"/>
      <c r="GF286" s="2">
        <v>942868882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si="300"/>
        <v>0</v>
      </c>
      <c r="GM286" s="2">
        <f t="shared" si="301"/>
        <v>1373.65</v>
      </c>
      <c r="GN286" s="2">
        <f t="shared" si="302"/>
        <v>0</v>
      </c>
      <c r="GO286" s="2">
        <f t="shared" si="303"/>
        <v>1373.65</v>
      </c>
      <c r="GP286" s="2">
        <f t="shared" si="304"/>
        <v>0</v>
      </c>
      <c r="GQ286" s="2"/>
      <c r="GR286" s="2">
        <v>0</v>
      </c>
      <c r="GS286" s="2">
        <v>3</v>
      </c>
      <c r="GT286" s="2">
        <v>0</v>
      </c>
      <c r="GU286" s="2" t="s">
        <v>6</v>
      </c>
      <c r="GV286" s="2">
        <f t="shared" si="305"/>
        <v>0</v>
      </c>
      <c r="GW286" s="2">
        <v>1</v>
      </c>
      <c r="GX286" s="2">
        <f t="shared" si="306"/>
        <v>0</v>
      </c>
      <c r="GY286" s="2"/>
      <c r="GZ286" s="2"/>
      <c r="HA286" s="2">
        <v>0</v>
      </c>
      <c r="HB286" s="2">
        <v>0</v>
      </c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17</v>
      </c>
      <c r="B287">
        <v>1</v>
      </c>
      <c r="C287">
        <f>ROW(SmtRes!A622)</f>
        <v>622</v>
      </c>
      <c r="D287">
        <f>ROW(EtalonRes!A610)</f>
        <v>610</v>
      </c>
      <c r="E287" t="s">
        <v>466</v>
      </c>
      <c r="F287" t="s">
        <v>457</v>
      </c>
      <c r="G287" t="s">
        <v>467</v>
      </c>
      <c r="H287" t="s">
        <v>366</v>
      </c>
      <c r="I287">
        <v>23</v>
      </c>
      <c r="J287">
        <v>0</v>
      </c>
      <c r="O287">
        <f t="shared" si="272"/>
        <v>5511.42</v>
      </c>
      <c r="P287">
        <f t="shared" si="273"/>
        <v>3077.39</v>
      </c>
      <c r="Q287">
        <f t="shared" si="274"/>
        <v>160.84</v>
      </c>
      <c r="R287">
        <f t="shared" si="275"/>
        <v>0</v>
      </c>
      <c r="S287">
        <f t="shared" si="276"/>
        <v>2273.19</v>
      </c>
      <c r="T287">
        <f t="shared" si="277"/>
        <v>0</v>
      </c>
      <c r="U287">
        <f t="shared" si="278"/>
        <v>35.880000000000003</v>
      </c>
      <c r="V287">
        <f t="shared" si="279"/>
        <v>0</v>
      </c>
      <c r="W287">
        <f t="shared" si="280"/>
        <v>0</v>
      </c>
      <c r="X287">
        <f t="shared" si="281"/>
        <v>2159.5300000000002</v>
      </c>
      <c r="Y287">
        <f t="shared" si="282"/>
        <v>1477.57</v>
      </c>
      <c r="AA287">
        <v>16666349</v>
      </c>
      <c r="AB287">
        <f t="shared" si="283"/>
        <v>35.979999999999997</v>
      </c>
      <c r="AC287">
        <f t="shared" si="311"/>
        <v>20.09</v>
      </c>
      <c r="AD287">
        <f t="shared" si="312"/>
        <v>1.05</v>
      </c>
      <c r="AE287">
        <f t="shared" si="313"/>
        <v>0</v>
      </c>
      <c r="AF287">
        <f t="shared" si="314"/>
        <v>14.84</v>
      </c>
      <c r="AG287">
        <f t="shared" si="285"/>
        <v>0</v>
      </c>
      <c r="AH287">
        <f t="shared" si="315"/>
        <v>1.56</v>
      </c>
      <c r="AI287">
        <f t="shared" si="316"/>
        <v>0</v>
      </c>
      <c r="AJ287">
        <f t="shared" si="287"/>
        <v>0</v>
      </c>
      <c r="AK287">
        <v>35.979999999999997</v>
      </c>
      <c r="AL287">
        <v>20.09</v>
      </c>
      <c r="AM287">
        <v>1.05</v>
      </c>
      <c r="AN287">
        <v>0</v>
      </c>
      <c r="AO287">
        <v>14.84</v>
      </c>
      <c r="AP287">
        <v>0</v>
      </c>
      <c r="AQ287">
        <v>1.56</v>
      </c>
      <c r="AR287">
        <v>0</v>
      </c>
      <c r="AS287">
        <v>0</v>
      </c>
      <c r="AT287">
        <v>95</v>
      </c>
      <c r="AU287">
        <v>65</v>
      </c>
      <c r="AV287">
        <v>1</v>
      </c>
      <c r="AW287">
        <v>1</v>
      </c>
      <c r="AZ287">
        <v>6.66</v>
      </c>
      <c r="BA287">
        <v>6.66</v>
      </c>
      <c r="BB287">
        <v>6.66</v>
      </c>
      <c r="BC287">
        <v>6.66</v>
      </c>
      <c r="BD287" t="s">
        <v>6</v>
      </c>
      <c r="BE287" t="s">
        <v>6</v>
      </c>
      <c r="BF287" t="s">
        <v>6</v>
      </c>
      <c r="BG287" t="s">
        <v>6</v>
      </c>
      <c r="BH287">
        <v>0</v>
      </c>
      <c r="BI287">
        <v>2</v>
      </c>
      <c r="BJ287" t="s">
        <v>459</v>
      </c>
      <c r="BM287">
        <v>108001</v>
      </c>
      <c r="BN287">
        <v>0</v>
      </c>
      <c r="BO287" t="s">
        <v>6</v>
      </c>
      <c r="BP287">
        <v>0</v>
      </c>
      <c r="BQ287">
        <v>3</v>
      </c>
      <c r="BR287">
        <v>0</v>
      </c>
      <c r="BS287">
        <v>6.66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95</v>
      </c>
      <c r="CA287">
        <v>65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288"/>
        <v>5511.42</v>
      </c>
      <c r="CQ287">
        <f t="shared" si="289"/>
        <v>133.79939999999999</v>
      </c>
      <c r="CR287">
        <f t="shared" si="290"/>
        <v>6.9930000000000003</v>
      </c>
      <c r="CS287">
        <f t="shared" si="291"/>
        <v>0</v>
      </c>
      <c r="CT287">
        <f t="shared" si="292"/>
        <v>98.834400000000002</v>
      </c>
      <c r="CU287">
        <f t="shared" si="293"/>
        <v>0</v>
      </c>
      <c r="CV287">
        <f t="shared" si="294"/>
        <v>1.56</v>
      </c>
      <c r="CW287">
        <f t="shared" si="295"/>
        <v>0</v>
      </c>
      <c r="CX287">
        <f t="shared" si="296"/>
        <v>0</v>
      </c>
      <c r="CY287">
        <f t="shared" si="297"/>
        <v>2159.5305000000003</v>
      </c>
      <c r="CZ287">
        <f t="shared" si="298"/>
        <v>1477.5735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366</v>
      </c>
      <c r="DW287" t="s">
        <v>366</v>
      </c>
      <c r="DX287">
        <v>1</v>
      </c>
      <c r="EE287">
        <v>16510370</v>
      </c>
      <c r="EF287">
        <v>3</v>
      </c>
      <c r="EG287" t="s">
        <v>448</v>
      </c>
      <c r="EH287">
        <v>0</v>
      </c>
      <c r="EI287" t="s">
        <v>6</v>
      </c>
      <c r="EJ287">
        <v>2</v>
      </c>
      <c r="EK287">
        <v>108001</v>
      </c>
      <c r="EL287" t="s">
        <v>449</v>
      </c>
      <c r="EM287" t="s">
        <v>450</v>
      </c>
      <c r="EO287" t="s">
        <v>6</v>
      </c>
      <c r="EQ287">
        <v>0</v>
      </c>
      <c r="ER287">
        <v>35.979999999999997</v>
      </c>
      <c r="ES287">
        <v>20.09</v>
      </c>
      <c r="ET287">
        <v>1.05</v>
      </c>
      <c r="EU287">
        <v>0</v>
      </c>
      <c r="EV287">
        <v>14.84</v>
      </c>
      <c r="EW287">
        <v>1.56</v>
      </c>
      <c r="EX287">
        <v>0</v>
      </c>
      <c r="EY287">
        <v>0</v>
      </c>
      <c r="FQ287">
        <v>0</v>
      </c>
      <c r="FR287">
        <f t="shared" si="299"/>
        <v>0</v>
      </c>
      <c r="FS287">
        <v>0</v>
      </c>
      <c r="FX287">
        <v>95</v>
      </c>
      <c r="FY287">
        <v>65</v>
      </c>
      <c r="GA287" t="s">
        <v>6</v>
      </c>
      <c r="GD287">
        <v>0</v>
      </c>
      <c r="GF287">
        <v>942868882</v>
      </c>
      <c r="GG287">
        <v>1</v>
      </c>
      <c r="GH287">
        <v>1</v>
      </c>
      <c r="GI287">
        <v>4</v>
      </c>
      <c r="GJ287">
        <v>0</v>
      </c>
      <c r="GK287">
        <f>ROUND(R287*(S12)/100,2)</f>
        <v>0</v>
      </c>
      <c r="GL287">
        <f t="shared" si="300"/>
        <v>0</v>
      </c>
      <c r="GM287">
        <f t="shared" si="301"/>
        <v>9148.52</v>
      </c>
      <c r="GN287">
        <f t="shared" si="302"/>
        <v>0</v>
      </c>
      <c r="GO287">
        <f t="shared" si="303"/>
        <v>9148.52</v>
      </c>
      <c r="GP287">
        <f t="shared" si="304"/>
        <v>0</v>
      </c>
      <c r="GR287">
        <v>0</v>
      </c>
      <c r="GS287">
        <v>3</v>
      </c>
      <c r="GT287">
        <v>0</v>
      </c>
      <c r="GU287" t="s">
        <v>6</v>
      </c>
      <c r="GV287">
        <f t="shared" si="305"/>
        <v>0</v>
      </c>
      <c r="GW287">
        <v>1</v>
      </c>
      <c r="GX287">
        <f t="shared" si="306"/>
        <v>0</v>
      </c>
      <c r="HA287">
        <v>0</v>
      </c>
      <c r="HB287">
        <v>0</v>
      </c>
      <c r="IK287">
        <v>0</v>
      </c>
    </row>
    <row r="288" spans="1:255" x14ac:dyDescent="0.2">
      <c r="A288" s="2">
        <v>18</v>
      </c>
      <c r="B288" s="2">
        <v>1</v>
      </c>
      <c r="C288" s="2">
        <v>603</v>
      </c>
      <c r="D288" s="2"/>
      <c r="E288" s="2" t="s">
        <v>468</v>
      </c>
      <c r="F288" s="2" t="s">
        <v>469</v>
      </c>
      <c r="G288" s="2" t="s">
        <v>470</v>
      </c>
      <c r="H288" s="2" t="s">
        <v>185</v>
      </c>
      <c r="I288" s="2">
        <f>I286*J288</f>
        <v>2</v>
      </c>
      <c r="J288" s="2">
        <v>8.6956521739130432E-2</v>
      </c>
      <c r="K288" s="2"/>
      <c r="L288" s="2"/>
      <c r="M288" s="2"/>
      <c r="N288" s="2"/>
      <c r="O288" s="2">
        <f t="shared" si="272"/>
        <v>132.96</v>
      </c>
      <c r="P288" s="2">
        <f t="shared" si="273"/>
        <v>132.96</v>
      </c>
      <c r="Q288" s="2">
        <f t="shared" si="274"/>
        <v>0</v>
      </c>
      <c r="R288" s="2">
        <f t="shared" si="275"/>
        <v>0</v>
      </c>
      <c r="S288" s="2">
        <f t="shared" si="276"/>
        <v>0</v>
      </c>
      <c r="T288" s="2">
        <f t="shared" si="277"/>
        <v>0</v>
      </c>
      <c r="U288" s="2">
        <f t="shared" si="278"/>
        <v>0</v>
      </c>
      <c r="V288" s="2">
        <f t="shared" si="279"/>
        <v>0</v>
      </c>
      <c r="W288" s="2">
        <f t="shared" si="280"/>
        <v>0</v>
      </c>
      <c r="X288" s="2">
        <f t="shared" si="281"/>
        <v>0</v>
      </c>
      <c r="Y288" s="2">
        <f t="shared" si="282"/>
        <v>0</v>
      </c>
      <c r="Z288" s="2"/>
      <c r="AA288" s="2">
        <v>16666348</v>
      </c>
      <c r="AB288" s="2">
        <f t="shared" si="283"/>
        <v>66.48</v>
      </c>
      <c r="AC288" s="2">
        <f t="shared" si="311"/>
        <v>66.48</v>
      </c>
      <c r="AD288" s="2">
        <f t="shared" si="312"/>
        <v>0</v>
      </c>
      <c r="AE288" s="2">
        <f t="shared" si="313"/>
        <v>0</v>
      </c>
      <c r="AF288" s="2">
        <f t="shared" si="314"/>
        <v>0</v>
      </c>
      <c r="AG288" s="2">
        <f t="shared" si="285"/>
        <v>0</v>
      </c>
      <c r="AH288" s="2">
        <f t="shared" si="315"/>
        <v>0</v>
      </c>
      <c r="AI288" s="2">
        <f t="shared" si="316"/>
        <v>0</v>
      </c>
      <c r="AJ288" s="2">
        <f t="shared" si="287"/>
        <v>0</v>
      </c>
      <c r="AK288" s="2">
        <v>66.48</v>
      </c>
      <c r="AL288" s="2">
        <v>66.48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95</v>
      </c>
      <c r="AU288" s="2">
        <v>65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6</v>
      </c>
      <c r="BE288" s="2" t="s">
        <v>6</v>
      </c>
      <c r="BF288" s="2" t="s">
        <v>6</v>
      </c>
      <c r="BG288" s="2" t="s">
        <v>6</v>
      </c>
      <c r="BH288" s="2">
        <v>3</v>
      </c>
      <c r="BI288" s="2">
        <v>2</v>
      </c>
      <c r="BJ288" s="2" t="s">
        <v>471</v>
      </c>
      <c r="BK288" s="2"/>
      <c r="BL288" s="2"/>
      <c r="BM288" s="2">
        <v>108001</v>
      </c>
      <c r="BN288" s="2">
        <v>0</v>
      </c>
      <c r="BO288" s="2" t="s">
        <v>6</v>
      </c>
      <c r="BP288" s="2">
        <v>0</v>
      </c>
      <c r="BQ288" s="2">
        <v>3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6</v>
      </c>
      <c r="BZ288" s="2">
        <v>95</v>
      </c>
      <c r="CA288" s="2">
        <v>65</v>
      </c>
      <c r="CB288" s="2"/>
      <c r="CC288" s="2"/>
      <c r="CD288" s="2"/>
      <c r="CE288" s="2"/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6</v>
      </c>
      <c r="CO288" s="2">
        <v>0</v>
      </c>
      <c r="CP288" s="2">
        <f t="shared" si="288"/>
        <v>132.96</v>
      </c>
      <c r="CQ288" s="2">
        <f t="shared" si="289"/>
        <v>66.48</v>
      </c>
      <c r="CR288" s="2">
        <f t="shared" si="290"/>
        <v>0</v>
      </c>
      <c r="CS288" s="2">
        <f t="shared" si="291"/>
        <v>0</v>
      </c>
      <c r="CT288" s="2">
        <f t="shared" si="292"/>
        <v>0</v>
      </c>
      <c r="CU288" s="2">
        <f t="shared" si="293"/>
        <v>0</v>
      </c>
      <c r="CV288" s="2">
        <f t="shared" si="294"/>
        <v>0</v>
      </c>
      <c r="CW288" s="2">
        <f t="shared" si="295"/>
        <v>0</v>
      </c>
      <c r="CX288" s="2">
        <f t="shared" si="296"/>
        <v>0</v>
      </c>
      <c r="CY288" s="2">
        <f t="shared" si="297"/>
        <v>0</v>
      </c>
      <c r="CZ288" s="2">
        <f t="shared" si="298"/>
        <v>0</v>
      </c>
      <c r="DA288" s="2"/>
      <c r="DB288" s="2"/>
      <c r="DC288" s="2" t="s">
        <v>6</v>
      </c>
      <c r="DD288" s="2" t="s">
        <v>6</v>
      </c>
      <c r="DE288" s="2" t="s">
        <v>6</v>
      </c>
      <c r="DF288" s="2" t="s">
        <v>6</v>
      </c>
      <c r="DG288" s="2" t="s">
        <v>6</v>
      </c>
      <c r="DH288" s="2" t="s">
        <v>6</v>
      </c>
      <c r="DI288" s="2" t="s">
        <v>6</v>
      </c>
      <c r="DJ288" s="2" t="s">
        <v>6</v>
      </c>
      <c r="DK288" s="2" t="s">
        <v>6</v>
      </c>
      <c r="DL288" s="2" t="s">
        <v>6</v>
      </c>
      <c r="DM288" s="2" t="s">
        <v>6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1010</v>
      </c>
      <c r="DV288" s="2" t="s">
        <v>185</v>
      </c>
      <c r="DW288" s="2" t="s">
        <v>185</v>
      </c>
      <c r="DX288" s="2">
        <v>1</v>
      </c>
      <c r="DY288" s="2"/>
      <c r="DZ288" s="2"/>
      <c r="EA288" s="2"/>
      <c r="EB288" s="2"/>
      <c r="EC288" s="2"/>
      <c r="ED288" s="2"/>
      <c r="EE288" s="2">
        <v>16510370</v>
      </c>
      <c r="EF288" s="2">
        <v>3</v>
      </c>
      <c r="EG288" s="2" t="s">
        <v>448</v>
      </c>
      <c r="EH288" s="2">
        <v>0</v>
      </c>
      <c r="EI288" s="2" t="s">
        <v>6</v>
      </c>
      <c r="EJ288" s="2">
        <v>2</v>
      </c>
      <c r="EK288" s="2">
        <v>108001</v>
      </c>
      <c r="EL288" s="2" t="s">
        <v>449</v>
      </c>
      <c r="EM288" s="2" t="s">
        <v>450</v>
      </c>
      <c r="EN288" s="2"/>
      <c r="EO288" s="2" t="s">
        <v>6</v>
      </c>
      <c r="EP288" s="2"/>
      <c r="EQ288" s="2">
        <v>0</v>
      </c>
      <c r="ER288" s="2">
        <v>66.48</v>
      </c>
      <c r="ES288" s="2">
        <v>66.48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299"/>
        <v>0</v>
      </c>
      <c r="FS288" s="2">
        <v>0</v>
      </c>
      <c r="FT288" s="2"/>
      <c r="FU288" s="2"/>
      <c r="FV288" s="2"/>
      <c r="FW288" s="2"/>
      <c r="FX288" s="2">
        <v>95</v>
      </c>
      <c r="FY288" s="2">
        <v>65</v>
      </c>
      <c r="FZ288" s="2"/>
      <c r="GA288" s="2" t="s">
        <v>6</v>
      </c>
      <c r="GB288" s="2"/>
      <c r="GC288" s="2"/>
      <c r="GD288" s="2">
        <v>0</v>
      </c>
      <c r="GE288" s="2"/>
      <c r="GF288" s="2">
        <v>322856410</v>
      </c>
      <c r="GG288" s="2">
        <v>2</v>
      </c>
      <c r="GH288" s="2">
        <v>1</v>
      </c>
      <c r="GI288" s="2">
        <v>-2</v>
      </c>
      <c r="GJ288" s="2">
        <v>0</v>
      </c>
      <c r="GK288" s="2">
        <f>ROUND(R288*(R12)/100,2)</f>
        <v>0</v>
      </c>
      <c r="GL288" s="2">
        <f t="shared" si="300"/>
        <v>0</v>
      </c>
      <c r="GM288" s="2">
        <f t="shared" si="301"/>
        <v>132.96</v>
      </c>
      <c r="GN288" s="2">
        <f t="shared" si="302"/>
        <v>0</v>
      </c>
      <c r="GO288" s="2">
        <f t="shared" si="303"/>
        <v>132.96</v>
      </c>
      <c r="GP288" s="2">
        <f t="shared" si="304"/>
        <v>0</v>
      </c>
      <c r="GQ288" s="2"/>
      <c r="GR288" s="2">
        <v>0</v>
      </c>
      <c r="GS288" s="2">
        <v>3</v>
      </c>
      <c r="GT288" s="2">
        <v>0</v>
      </c>
      <c r="GU288" s="2" t="s">
        <v>6</v>
      </c>
      <c r="GV288" s="2">
        <f t="shared" si="305"/>
        <v>0</v>
      </c>
      <c r="GW288" s="2">
        <v>1</v>
      </c>
      <c r="GX288" s="2">
        <f t="shared" si="306"/>
        <v>0</v>
      </c>
      <c r="GY288" s="2"/>
      <c r="GZ288" s="2"/>
      <c r="HA288" s="2">
        <v>0</v>
      </c>
      <c r="HB288" s="2">
        <v>0</v>
      </c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18</v>
      </c>
      <c r="B289">
        <v>1</v>
      </c>
      <c r="C289">
        <v>620</v>
      </c>
      <c r="E289" t="s">
        <v>468</v>
      </c>
      <c r="F289" t="s">
        <v>469</v>
      </c>
      <c r="G289" t="s">
        <v>470</v>
      </c>
      <c r="H289" t="s">
        <v>185</v>
      </c>
      <c r="I289">
        <f>I287*J289</f>
        <v>2</v>
      </c>
      <c r="J289">
        <v>8.6956521739130432E-2</v>
      </c>
      <c r="O289">
        <f t="shared" si="272"/>
        <v>885.51</v>
      </c>
      <c r="P289">
        <f t="shared" si="273"/>
        <v>885.51</v>
      </c>
      <c r="Q289">
        <f t="shared" si="274"/>
        <v>0</v>
      </c>
      <c r="R289">
        <f t="shared" si="275"/>
        <v>0</v>
      </c>
      <c r="S289">
        <f t="shared" si="276"/>
        <v>0</v>
      </c>
      <c r="T289">
        <f t="shared" si="277"/>
        <v>0</v>
      </c>
      <c r="U289">
        <f t="shared" si="278"/>
        <v>0</v>
      </c>
      <c r="V289">
        <f t="shared" si="279"/>
        <v>0</v>
      </c>
      <c r="W289">
        <f t="shared" si="280"/>
        <v>0</v>
      </c>
      <c r="X289">
        <f t="shared" si="281"/>
        <v>0</v>
      </c>
      <c r="Y289">
        <f t="shared" si="282"/>
        <v>0</v>
      </c>
      <c r="AA289">
        <v>16666349</v>
      </c>
      <c r="AB289">
        <f t="shared" si="283"/>
        <v>66.48</v>
      </c>
      <c r="AC289">
        <f t="shared" si="311"/>
        <v>66.48</v>
      </c>
      <c r="AD289">
        <f t="shared" si="312"/>
        <v>0</v>
      </c>
      <c r="AE289">
        <f t="shared" si="313"/>
        <v>0</v>
      </c>
      <c r="AF289">
        <f t="shared" si="314"/>
        <v>0</v>
      </c>
      <c r="AG289">
        <f t="shared" si="285"/>
        <v>0</v>
      </c>
      <c r="AH289">
        <f t="shared" si="315"/>
        <v>0</v>
      </c>
      <c r="AI289">
        <f t="shared" si="316"/>
        <v>0</v>
      </c>
      <c r="AJ289">
        <f t="shared" si="287"/>
        <v>0</v>
      </c>
      <c r="AK289">
        <v>66.48</v>
      </c>
      <c r="AL289">
        <v>66.48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95</v>
      </c>
      <c r="AU289">
        <v>65</v>
      </c>
      <c r="AV289">
        <v>1</v>
      </c>
      <c r="AW289">
        <v>1</v>
      </c>
      <c r="AZ289">
        <v>6.66</v>
      </c>
      <c r="BA289">
        <v>1</v>
      </c>
      <c r="BB289">
        <v>1</v>
      </c>
      <c r="BC289">
        <v>6.66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2</v>
      </c>
      <c r="BJ289" t="s">
        <v>471</v>
      </c>
      <c r="BM289">
        <v>108001</v>
      </c>
      <c r="BN289">
        <v>0</v>
      </c>
      <c r="BO289" t="s">
        <v>6</v>
      </c>
      <c r="BP289">
        <v>0</v>
      </c>
      <c r="BQ289">
        <v>3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95</v>
      </c>
      <c r="CA289">
        <v>65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 t="shared" si="288"/>
        <v>885.51</v>
      </c>
      <c r="CQ289">
        <f t="shared" si="289"/>
        <v>442.75680000000006</v>
      </c>
      <c r="CR289">
        <f t="shared" si="290"/>
        <v>0</v>
      </c>
      <c r="CS289">
        <f t="shared" si="291"/>
        <v>0</v>
      </c>
      <c r="CT289">
        <f t="shared" si="292"/>
        <v>0</v>
      </c>
      <c r="CU289">
        <f t="shared" si="293"/>
        <v>0</v>
      </c>
      <c r="CV289">
        <f t="shared" si="294"/>
        <v>0</v>
      </c>
      <c r="CW289">
        <f t="shared" si="295"/>
        <v>0</v>
      </c>
      <c r="CX289">
        <f t="shared" si="296"/>
        <v>0</v>
      </c>
      <c r="CY289">
        <f t="shared" si="297"/>
        <v>0</v>
      </c>
      <c r="CZ289">
        <f t="shared" si="298"/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185</v>
      </c>
      <c r="DW289" t="s">
        <v>185</v>
      </c>
      <c r="DX289">
        <v>1</v>
      </c>
      <c r="EE289">
        <v>16510370</v>
      </c>
      <c r="EF289">
        <v>3</v>
      </c>
      <c r="EG289" t="s">
        <v>448</v>
      </c>
      <c r="EH289">
        <v>0</v>
      </c>
      <c r="EI289" t="s">
        <v>6</v>
      </c>
      <c r="EJ289">
        <v>2</v>
      </c>
      <c r="EK289">
        <v>108001</v>
      </c>
      <c r="EL289" t="s">
        <v>449</v>
      </c>
      <c r="EM289" t="s">
        <v>450</v>
      </c>
      <c r="EO289" t="s">
        <v>6</v>
      </c>
      <c r="EQ289">
        <v>0</v>
      </c>
      <c r="ER289">
        <v>66.48</v>
      </c>
      <c r="ES289">
        <v>66.48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299"/>
        <v>0</v>
      </c>
      <c r="FS289">
        <v>0</v>
      </c>
      <c r="FX289">
        <v>95</v>
      </c>
      <c r="FY289">
        <v>65</v>
      </c>
      <c r="GA289" t="s">
        <v>6</v>
      </c>
      <c r="GD289">
        <v>0</v>
      </c>
      <c r="GF289">
        <v>322856410</v>
      </c>
      <c r="GG289">
        <v>1</v>
      </c>
      <c r="GH289">
        <v>1</v>
      </c>
      <c r="GI289">
        <v>4</v>
      </c>
      <c r="GJ289">
        <v>0</v>
      </c>
      <c r="GK289">
        <f>ROUND(R289*(S12)/100,2)</f>
        <v>0</v>
      </c>
      <c r="GL289">
        <f t="shared" si="300"/>
        <v>0</v>
      </c>
      <c r="GM289">
        <f t="shared" si="301"/>
        <v>885.51</v>
      </c>
      <c r="GN289">
        <f t="shared" si="302"/>
        <v>0</v>
      </c>
      <c r="GO289">
        <f t="shared" si="303"/>
        <v>885.51</v>
      </c>
      <c r="GP289">
        <f t="shared" si="304"/>
        <v>0</v>
      </c>
      <c r="GR289">
        <v>0</v>
      </c>
      <c r="GS289">
        <v>3</v>
      </c>
      <c r="GT289">
        <v>0</v>
      </c>
      <c r="GU289" t="s">
        <v>6</v>
      </c>
      <c r="GV289">
        <f t="shared" si="305"/>
        <v>0</v>
      </c>
      <c r="GW289">
        <v>1</v>
      </c>
      <c r="GX289">
        <f t="shared" si="306"/>
        <v>0</v>
      </c>
      <c r="HA289">
        <v>0</v>
      </c>
      <c r="HB289">
        <v>0</v>
      </c>
      <c r="IK289">
        <v>0</v>
      </c>
    </row>
    <row r="290" spans="1:255" x14ac:dyDescent="0.2">
      <c r="A290" s="2">
        <v>18</v>
      </c>
      <c r="B290" s="2">
        <v>1</v>
      </c>
      <c r="C290" s="2">
        <v>602</v>
      </c>
      <c r="D290" s="2"/>
      <c r="E290" s="2" t="s">
        <v>472</v>
      </c>
      <c r="F290" s="2" t="s">
        <v>473</v>
      </c>
      <c r="G290" s="2" t="s">
        <v>474</v>
      </c>
      <c r="H290" s="2" t="s">
        <v>185</v>
      </c>
      <c r="I290" s="2">
        <f>I286*J290</f>
        <v>4</v>
      </c>
      <c r="J290" s="2">
        <v>0.17391304347826086</v>
      </c>
      <c r="K290" s="2"/>
      <c r="L290" s="2"/>
      <c r="M290" s="2"/>
      <c r="N290" s="2"/>
      <c r="O290" s="2">
        <f t="shared" si="272"/>
        <v>294.52</v>
      </c>
      <c r="P290" s="2">
        <f t="shared" si="273"/>
        <v>294.52</v>
      </c>
      <c r="Q290" s="2">
        <f t="shared" si="274"/>
        <v>0</v>
      </c>
      <c r="R290" s="2">
        <f t="shared" si="275"/>
        <v>0</v>
      </c>
      <c r="S290" s="2">
        <f t="shared" si="276"/>
        <v>0</v>
      </c>
      <c r="T290" s="2">
        <f t="shared" si="277"/>
        <v>0</v>
      </c>
      <c r="U290" s="2">
        <f t="shared" si="278"/>
        <v>0</v>
      </c>
      <c r="V290" s="2">
        <f t="shared" si="279"/>
        <v>0</v>
      </c>
      <c r="W290" s="2">
        <f t="shared" si="280"/>
        <v>0</v>
      </c>
      <c r="X290" s="2">
        <f t="shared" si="281"/>
        <v>0</v>
      </c>
      <c r="Y290" s="2">
        <f t="shared" si="282"/>
        <v>0</v>
      </c>
      <c r="Z290" s="2"/>
      <c r="AA290" s="2">
        <v>16666348</v>
      </c>
      <c r="AB290" s="2">
        <f t="shared" si="283"/>
        <v>73.63</v>
      </c>
      <c r="AC290" s="2">
        <f t="shared" si="311"/>
        <v>73.63</v>
      </c>
      <c r="AD290" s="2">
        <f t="shared" si="312"/>
        <v>0</v>
      </c>
      <c r="AE290" s="2">
        <f t="shared" si="313"/>
        <v>0</v>
      </c>
      <c r="AF290" s="2">
        <f t="shared" si="314"/>
        <v>0</v>
      </c>
      <c r="AG290" s="2">
        <f t="shared" si="285"/>
        <v>0</v>
      </c>
      <c r="AH290" s="2">
        <f t="shared" si="315"/>
        <v>0</v>
      </c>
      <c r="AI290" s="2">
        <f t="shared" si="316"/>
        <v>0</v>
      </c>
      <c r="AJ290" s="2">
        <f t="shared" si="287"/>
        <v>0</v>
      </c>
      <c r="AK290" s="2">
        <v>73.63</v>
      </c>
      <c r="AL290" s="2">
        <v>73.63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95</v>
      </c>
      <c r="AU290" s="2">
        <v>65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6</v>
      </c>
      <c r="BE290" s="2" t="s">
        <v>6</v>
      </c>
      <c r="BF290" s="2" t="s">
        <v>6</v>
      </c>
      <c r="BG290" s="2" t="s">
        <v>6</v>
      </c>
      <c r="BH290" s="2">
        <v>3</v>
      </c>
      <c r="BI290" s="2">
        <v>2</v>
      </c>
      <c r="BJ290" s="2" t="s">
        <v>475</v>
      </c>
      <c r="BK290" s="2"/>
      <c r="BL290" s="2"/>
      <c r="BM290" s="2">
        <v>108001</v>
      </c>
      <c r="BN290" s="2">
        <v>0</v>
      </c>
      <c r="BO290" s="2" t="s">
        <v>6</v>
      </c>
      <c r="BP290" s="2">
        <v>0</v>
      </c>
      <c r="BQ290" s="2">
        <v>3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6</v>
      </c>
      <c r="BZ290" s="2">
        <v>95</v>
      </c>
      <c r="CA290" s="2">
        <v>65</v>
      </c>
      <c r="CB290" s="2"/>
      <c r="CC290" s="2"/>
      <c r="CD290" s="2"/>
      <c r="CE290" s="2"/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6</v>
      </c>
      <c r="CO290" s="2">
        <v>0</v>
      </c>
      <c r="CP290" s="2">
        <f t="shared" si="288"/>
        <v>294.52</v>
      </c>
      <c r="CQ290" s="2">
        <f t="shared" si="289"/>
        <v>73.63</v>
      </c>
      <c r="CR290" s="2">
        <f t="shared" si="290"/>
        <v>0</v>
      </c>
      <c r="CS290" s="2">
        <f t="shared" si="291"/>
        <v>0</v>
      </c>
      <c r="CT290" s="2">
        <f t="shared" si="292"/>
        <v>0</v>
      </c>
      <c r="CU290" s="2">
        <f t="shared" si="293"/>
        <v>0</v>
      </c>
      <c r="CV290" s="2">
        <f t="shared" si="294"/>
        <v>0</v>
      </c>
      <c r="CW290" s="2">
        <f t="shared" si="295"/>
        <v>0</v>
      </c>
      <c r="CX290" s="2">
        <f t="shared" si="296"/>
        <v>0</v>
      </c>
      <c r="CY290" s="2">
        <f t="shared" si="297"/>
        <v>0</v>
      </c>
      <c r="CZ290" s="2">
        <f t="shared" si="298"/>
        <v>0</v>
      </c>
      <c r="DA290" s="2"/>
      <c r="DB290" s="2"/>
      <c r="DC290" s="2" t="s">
        <v>6</v>
      </c>
      <c r="DD290" s="2" t="s">
        <v>6</v>
      </c>
      <c r="DE290" s="2" t="s">
        <v>6</v>
      </c>
      <c r="DF290" s="2" t="s">
        <v>6</v>
      </c>
      <c r="DG290" s="2" t="s">
        <v>6</v>
      </c>
      <c r="DH290" s="2" t="s">
        <v>6</v>
      </c>
      <c r="DI290" s="2" t="s">
        <v>6</v>
      </c>
      <c r="DJ290" s="2" t="s">
        <v>6</v>
      </c>
      <c r="DK290" s="2" t="s">
        <v>6</v>
      </c>
      <c r="DL290" s="2" t="s">
        <v>6</v>
      </c>
      <c r="DM290" s="2" t="s">
        <v>6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1010</v>
      </c>
      <c r="DV290" s="2" t="s">
        <v>185</v>
      </c>
      <c r="DW290" s="2" t="s">
        <v>185</v>
      </c>
      <c r="DX290" s="2">
        <v>1</v>
      </c>
      <c r="DY290" s="2"/>
      <c r="DZ290" s="2"/>
      <c r="EA290" s="2"/>
      <c r="EB290" s="2"/>
      <c r="EC290" s="2"/>
      <c r="ED290" s="2"/>
      <c r="EE290" s="2">
        <v>16510370</v>
      </c>
      <c r="EF290" s="2">
        <v>3</v>
      </c>
      <c r="EG290" s="2" t="s">
        <v>448</v>
      </c>
      <c r="EH290" s="2">
        <v>0</v>
      </c>
      <c r="EI290" s="2" t="s">
        <v>6</v>
      </c>
      <c r="EJ290" s="2">
        <v>2</v>
      </c>
      <c r="EK290" s="2">
        <v>108001</v>
      </c>
      <c r="EL290" s="2" t="s">
        <v>449</v>
      </c>
      <c r="EM290" s="2" t="s">
        <v>450</v>
      </c>
      <c r="EN290" s="2"/>
      <c r="EO290" s="2" t="s">
        <v>6</v>
      </c>
      <c r="EP290" s="2"/>
      <c r="EQ290" s="2">
        <v>0</v>
      </c>
      <c r="ER290" s="2">
        <v>73.63</v>
      </c>
      <c r="ES290" s="2">
        <v>73.63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299"/>
        <v>0</v>
      </c>
      <c r="FS290" s="2">
        <v>0</v>
      </c>
      <c r="FT290" s="2"/>
      <c r="FU290" s="2"/>
      <c r="FV290" s="2"/>
      <c r="FW290" s="2"/>
      <c r="FX290" s="2">
        <v>95</v>
      </c>
      <c r="FY290" s="2">
        <v>65</v>
      </c>
      <c r="FZ290" s="2"/>
      <c r="GA290" s="2" t="s">
        <v>6</v>
      </c>
      <c r="GB290" s="2"/>
      <c r="GC290" s="2"/>
      <c r="GD290" s="2">
        <v>0</v>
      </c>
      <c r="GE290" s="2"/>
      <c r="GF290" s="2">
        <v>539432230</v>
      </c>
      <c r="GG290" s="2">
        <v>2</v>
      </c>
      <c r="GH290" s="2">
        <v>1</v>
      </c>
      <c r="GI290" s="2">
        <v>-2</v>
      </c>
      <c r="GJ290" s="2">
        <v>0</v>
      </c>
      <c r="GK290" s="2">
        <f>ROUND(R290*(R12)/100,2)</f>
        <v>0</v>
      </c>
      <c r="GL290" s="2">
        <f t="shared" si="300"/>
        <v>0</v>
      </c>
      <c r="GM290" s="2">
        <f t="shared" si="301"/>
        <v>294.52</v>
      </c>
      <c r="GN290" s="2">
        <f t="shared" si="302"/>
        <v>0</v>
      </c>
      <c r="GO290" s="2">
        <f t="shared" si="303"/>
        <v>294.52</v>
      </c>
      <c r="GP290" s="2">
        <f t="shared" si="304"/>
        <v>0</v>
      </c>
      <c r="GQ290" s="2"/>
      <c r="GR290" s="2">
        <v>0</v>
      </c>
      <c r="GS290" s="2">
        <v>3</v>
      </c>
      <c r="GT290" s="2">
        <v>0</v>
      </c>
      <c r="GU290" s="2" t="s">
        <v>6</v>
      </c>
      <c r="GV290" s="2">
        <f t="shared" si="305"/>
        <v>0</v>
      </c>
      <c r="GW290" s="2">
        <v>1</v>
      </c>
      <c r="GX290" s="2">
        <f t="shared" si="306"/>
        <v>0</v>
      </c>
      <c r="GY290" s="2"/>
      <c r="GZ290" s="2"/>
      <c r="HA290" s="2">
        <v>0</v>
      </c>
      <c r="HB290" s="2">
        <v>0</v>
      </c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18</v>
      </c>
      <c r="B291">
        <v>1</v>
      </c>
      <c r="C291">
        <v>619</v>
      </c>
      <c r="E291" t="s">
        <v>472</v>
      </c>
      <c r="F291" t="s">
        <v>473</v>
      </c>
      <c r="G291" t="s">
        <v>474</v>
      </c>
      <c r="H291" t="s">
        <v>185</v>
      </c>
      <c r="I291">
        <f>I287*J291</f>
        <v>4</v>
      </c>
      <c r="J291">
        <v>0.17391304347826086</v>
      </c>
      <c r="O291">
        <f t="shared" si="272"/>
        <v>1961.5</v>
      </c>
      <c r="P291">
        <f t="shared" si="273"/>
        <v>1961.5</v>
      </c>
      <c r="Q291">
        <f t="shared" si="274"/>
        <v>0</v>
      </c>
      <c r="R291">
        <f t="shared" si="275"/>
        <v>0</v>
      </c>
      <c r="S291">
        <f t="shared" si="276"/>
        <v>0</v>
      </c>
      <c r="T291">
        <f t="shared" si="277"/>
        <v>0</v>
      </c>
      <c r="U291">
        <f t="shared" si="278"/>
        <v>0</v>
      </c>
      <c r="V291">
        <f t="shared" si="279"/>
        <v>0</v>
      </c>
      <c r="W291">
        <f t="shared" si="280"/>
        <v>0</v>
      </c>
      <c r="X291">
        <f t="shared" si="281"/>
        <v>0</v>
      </c>
      <c r="Y291">
        <f t="shared" si="282"/>
        <v>0</v>
      </c>
      <c r="AA291">
        <v>16666349</v>
      </c>
      <c r="AB291">
        <f t="shared" si="283"/>
        <v>73.63</v>
      </c>
      <c r="AC291">
        <f t="shared" si="311"/>
        <v>73.63</v>
      </c>
      <c r="AD291">
        <f t="shared" si="312"/>
        <v>0</v>
      </c>
      <c r="AE291">
        <f t="shared" si="313"/>
        <v>0</v>
      </c>
      <c r="AF291">
        <f t="shared" si="314"/>
        <v>0</v>
      </c>
      <c r="AG291">
        <f t="shared" si="285"/>
        <v>0</v>
      </c>
      <c r="AH291">
        <f t="shared" si="315"/>
        <v>0</v>
      </c>
      <c r="AI291">
        <f t="shared" si="316"/>
        <v>0</v>
      </c>
      <c r="AJ291">
        <f t="shared" si="287"/>
        <v>0</v>
      </c>
      <c r="AK291">
        <v>73.63</v>
      </c>
      <c r="AL291">
        <v>73.63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95</v>
      </c>
      <c r="AU291">
        <v>65</v>
      </c>
      <c r="AV291">
        <v>1</v>
      </c>
      <c r="AW291">
        <v>1</v>
      </c>
      <c r="AZ291">
        <v>6.66</v>
      </c>
      <c r="BA291">
        <v>1</v>
      </c>
      <c r="BB291">
        <v>1</v>
      </c>
      <c r="BC291">
        <v>6.66</v>
      </c>
      <c r="BD291" t="s">
        <v>6</v>
      </c>
      <c r="BE291" t="s">
        <v>6</v>
      </c>
      <c r="BF291" t="s">
        <v>6</v>
      </c>
      <c r="BG291" t="s">
        <v>6</v>
      </c>
      <c r="BH291">
        <v>3</v>
      </c>
      <c r="BI291">
        <v>2</v>
      </c>
      <c r="BJ291" t="s">
        <v>475</v>
      </c>
      <c r="BM291">
        <v>108001</v>
      </c>
      <c r="BN291">
        <v>0</v>
      </c>
      <c r="BO291" t="s">
        <v>6</v>
      </c>
      <c r="BP291">
        <v>0</v>
      </c>
      <c r="BQ291">
        <v>3</v>
      </c>
      <c r="BR291">
        <v>0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6</v>
      </c>
      <c r="BZ291">
        <v>95</v>
      </c>
      <c r="CA291">
        <v>65</v>
      </c>
      <c r="CF291">
        <v>0</v>
      </c>
      <c r="CG291">
        <v>0</v>
      </c>
      <c r="CM291">
        <v>0</v>
      </c>
      <c r="CN291" t="s">
        <v>6</v>
      </c>
      <c r="CO291">
        <v>0</v>
      </c>
      <c r="CP291">
        <f t="shared" si="288"/>
        <v>1961.5</v>
      </c>
      <c r="CQ291">
        <f t="shared" si="289"/>
        <v>490.37579999999997</v>
      </c>
      <c r="CR291">
        <f t="shared" si="290"/>
        <v>0</v>
      </c>
      <c r="CS291">
        <f t="shared" si="291"/>
        <v>0</v>
      </c>
      <c r="CT291">
        <f t="shared" si="292"/>
        <v>0</v>
      </c>
      <c r="CU291">
        <f t="shared" si="293"/>
        <v>0</v>
      </c>
      <c r="CV291">
        <f t="shared" si="294"/>
        <v>0</v>
      </c>
      <c r="CW291">
        <f t="shared" si="295"/>
        <v>0</v>
      </c>
      <c r="CX291">
        <f t="shared" si="296"/>
        <v>0</v>
      </c>
      <c r="CY291">
        <f t="shared" si="297"/>
        <v>0</v>
      </c>
      <c r="CZ291">
        <f t="shared" si="298"/>
        <v>0</v>
      </c>
      <c r="DC291" t="s">
        <v>6</v>
      </c>
      <c r="DD291" t="s">
        <v>6</v>
      </c>
      <c r="DE291" t="s">
        <v>6</v>
      </c>
      <c r="DF291" t="s">
        <v>6</v>
      </c>
      <c r="DG291" t="s">
        <v>6</v>
      </c>
      <c r="DH291" t="s">
        <v>6</v>
      </c>
      <c r="DI291" t="s">
        <v>6</v>
      </c>
      <c r="DJ291" t="s">
        <v>6</v>
      </c>
      <c r="DK291" t="s">
        <v>6</v>
      </c>
      <c r="DL291" t="s">
        <v>6</v>
      </c>
      <c r="DM291" t="s">
        <v>6</v>
      </c>
      <c r="DN291">
        <v>0</v>
      </c>
      <c r="DO291">
        <v>0</v>
      </c>
      <c r="DP291">
        <v>1</v>
      </c>
      <c r="DQ291">
        <v>1</v>
      </c>
      <c r="DU291">
        <v>1010</v>
      </c>
      <c r="DV291" t="s">
        <v>185</v>
      </c>
      <c r="DW291" t="s">
        <v>185</v>
      </c>
      <c r="DX291">
        <v>1</v>
      </c>
      <c r="EE291">
        <v>16510370</v>
      </c>
      <c r="EF291">
        <v>3</v>
      </c>
      <c r="EG291" t="s">
        <v>448</v>
      </c>
      <c r="EH291">
        <v>0</v>
      </c>
      <c r="EI291" t="s">
        <v>6</v>
      </c>
      <c r="EJ291">
        <v>2</v>
      </c>
      <c r="EK291">
        <v>108001</v>
      </c>
      <c r="EL291" t="s">
        <v>449</v>
      </c>
      <c r="EM291" t="s">
        <v>450</v>
      </c>
      <c r="EO291" t="s">
        <v>6</v>
      </c>
      <c r="EQ291">
        <v>0</v>
      </c>
      <c r="ER291">
        <v>73.63</v>
      </c>
      <c r="ES291">
        <v>73.63</v>
      </c>
      <c r="ET291">
        <v>0</v>
      </c>
      <c r="EU291">
        <v>0</v>
      </c>
      <c r="EV291">
        <v>0</v>
      </c>
      <c r="EW291">
        <v>0</v>
      </c>
      <c r="EX291">
        <v>0</v>
      </c>
      <c r="FQ291">
        <v>0</v>
      </c>
      <c r="FR291">
        <f t="shared" si="299"/>
        <v>0</v>
      </c>
      <c r="FS291">
        <v>0</v>
      </c>
      <c r="FX291">
        <v>95</v>
      </c>
      <c r="FY291">
        <v>65</v>
      </c>
      <c r="GA291" t="s">
        <v>6</v>
      </c>
      <c r="GD291">
        <v>0</v>
      </c>
      <c r="GF291">
        <v>539432230</v>
      </c>
      <c r="GG291">
        <v>1</v>
      </c>
      <c r="GH291">
        <v>1</v>
      </c>
      <c r="GI291">
        <v>4</v>
      </c>
      <c r="GJ291">
        <v>0</v>
      </c>
      <c r="GK291">
        <f>ROUND(R291*(S12)/100,2)</f>
        <v>0</v>
      </c>
      <c r="GL291">
        <f t="shared" si="300"/>
        <v>0</v>
      </c>
      <c r="GM291">
        <f t="shared" si="301"/>
        <v>1961.5</v>
      </c>
      <c r="GN291">
        <f t="shared" si="302"/>
        <v>0</v>
      </c>
      <c r="GO291">
        <f t="shared" si="303"/>
        <v>1961.5</v>
      </c>
      <c r="GP291">
        <f t="shared" si="304"/>
        <v>0</v>
      </c>
      <c r="GR291">
        <v>0</v>
      </c>
      <c r="GS291">
        <v>3</v>
      </c>
      <c r="GT291">
        <v>0</v>
      </c>
      <c r="GU291" t="s">
        <v>6</v>
      </c>
      <c r="GV291">
        <f t="shared" si="305"/>
        <v>0</v>
      </c>
      <c r="GW291">
        <v>1</v>
      </c>
      <c r="GX291">
        <f t="shared" si="306"/>
        <v>0</v>
      </c>
      <c r="HA291">
        <v>0</v>
      </c>
      <c r="HB291">
        <v>0</v>
      </c>
      <c r="IK291">
        <v>0</v>
      </c>
    </row>
    <row r="292" spans="1:255" x14ac:dyDescent="0.2">
      <c r="A292" s="2">
        <v>18</v>
      </c>
      <c r="B292" s="2">
        <v>1</v>
      </c>
      <c r="C292" s="2">
        <v>604</v>
      </c>
      <c r="D292" s="2"/>
      <c r="E292" s="2" t="s">
        <v>476</v>
      </c>
      <c r="F292" s="2" t="s">
        <v>477</v>
      </c>
      <c r="G292" s="2" t="s">
        <v>478</v>
      </c>
      <c r="H292" s="2" t="s">
        <v>185</v>
      </c>
      <c r="I292" s="2">
        <f>I286*J292</f>
        <v>17</v>
      </c>
      <c r="J292" s="2">
        <v>0.73913043478260865</v>
      </c>
      <c r="K292" s="2"/>
      <c r="L292" s="2"/>
      <c r="M292" s="2"/>
      <c r="N292" s="2"/>
      <c r="O292" s="2">
        <f t="shared" si="272"/>
        <v>1245.93</v>
      </c>
      <c r="P292" s="2">
        <f t="shared" si="273"/>
        <v>1245.93</v>
      </c>
      <c r="Q292" s="2">
        <f t="shared" si="274"/>
        <v>0</v>
      </c>
      <c r="R292" s="2">
        <f t="shared" si="275"/>
        <v>0</v>
      </c>
      <c r="S292" s="2">
        <f t="shared" si="276"/>
        <v>0</v>
      </c>
      <c r="T292" s="2">
        <f t="shared" si="277"/>
        <v>0</v>
      </c>
      <c r="U292" s="2">
        <f t="shared" si="278"/>
        <v>0</v>
      </c>
      <c r="V292" s="2">
        <f t="shared" si="279"/>
        <v>0</v>
      </c>
      <c r="W292" s="2">
        <f t="shared" si="280"/>
        <v>0</v>
      </c>
      <c r="X292" s="2">
        <f t="shared" si="281"/>
        <v>0</v>
      </c>
      <c r="Y292" s="2">
        <f t="shared" si="282"/>
        <v>0</v>
      </c>
      <c r="Z292" s="2"/>
      <c r="AA292" s="2">
        <v>16666348</v>
      </c>
      <c r="AB292" s="2">
        <f t="shared" si="283"/>
        <v>73.290000000000006</v>
      </c>
      <c r="AC292" s="2">
        <f t="shared" si="311"/>
        <v>73.290000000000006</v>
      </c>
      <c r="AD292" s="2">
        <f t="shared" si="312"/>
        <v>0</v>
      </c>
      <c r="AE292" s="2">
        <f t="shared" si="313"/>
        <v>0</v>
      </c>
      <c r="AF292" s="2">
        <f t="shared" si="314"/>
        <v>0</v>
      </c>
      <c r="AG292" s="2">
        <f t="shared" si="285"/>
        <v>0</v>
      </c>
      <c r="AH292" s="2">
        <f t="shared" si="315"/>
        <v>0</v>
      </c>
      <c r="AI292" s="2">
        <f t="shared" si="316"/>
        <v>0</v>
      </c>
      <c r="AJ292" s="2">
        <f t="shared" si="287"/>
        <v>0</v>
      </c>
      <c r="AK292" s="2">
        <v>73.290000000000006</v>
      </c>
      <c r="AL292" s="2">
        <v>73.290000000000006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95</v>
      </c>
      <c r="AU292" s="2">
        <v>65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6</v>
      </c>
      <c r="BE292" s="2" t="s">
        <v>6</v>
      </c>
      <c r="BF292" s="2" t="s">
        <v>6</v>
      </c>
      <c r="BG292" s="2" t="s">
        <v>6</v>
      </c>
      <c r="BH292" s="2">
        <v>3</v>
      </c>
      <c r="BI292" s="2">
        <v>2</v>
      </c>
      <c r="BJ292" s="2" t="s">
        <v>479</v>
      </c>
      <c r="BK292" s="2"/>
      <c r="BL292" s="2"/>
      <c r="BM292" s="2">
        <v>108001</v>
      </c>
      <c r="BN292" s="2">
        <v>0</v>
      </c>
      <c r="BO292" s="2" t="s">
        <v>6</v>
      </c>
      <c r="BP292" s="2">
        <v>0</v>
      </c>
      <c r="BQ292" s="2">
        <v>3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6</v>
      </c>
      <c r="BZ292" s="2">
        <v>95</v>
      </c>
      <c r="CA292" s="2">
        <v>65</v>
      </c>
      <c r="CB292" s="2"/>
      <c r="CC292" s="2"/>
      <c r="CD292" s="2"/>
      <c r="CE292" s="2"/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6</v>
      </c>
      <c r="CO292" s="2">
        <v>0</v>
      </c>
      <c r="CP292" s="2">
        <f t="shared" si="288"/>
        <v>1245.93</v>
      </c>
      <c r="CQ292" s="2">
        <f t="shared" si="289"/>
        <v>73.290000000000006</v>
      </c>
      <c r="CR292" s="2">
        <f t="shared" si="290"/>
        <v>0</v>
      </c>
      <c r="CS292" s="2">
        <f t="shared" si="291"/>
        <v>0</v>
      </c>
      <c r="CT292" s="2">
        <f t="shared" si="292"/>
        <v>0</v>
      </c>
      <c r="CU292" s="2">
        <f t="shared" si="293"/>
        <v>0</v>
      </c>
      <c r="CV292" s="2">
        <f t="shared" si="294"/>
        <v>0</v>
      </c>
      <c r="CW292" s="2">
        <f t="shared" si="295"/>
        <v>0</v>
      </c>
      <c r="CX292" s="2">
        <f t="shared" si="296"/>
        <v>0</v>
      </c>
      <c r="CY292" s="2">
        <f t="shared" si="297"/>
        <v>0</v>
      </c>
      <c r="CZ292" s="2">
        <f t="shared" si="298"/>
        <v>0</v>
      </c>
      <c r="DA292" s="2"/>
      <c r="DB292" s="2"/>
      <c r="DC292" s="2" t="s">
        <v>6</v>
      </c>
      <c r="DD292" s="2" t="s">
        <v>6</v>
      </c>
      <c r="DE292" s="2" t="s">
        <v>6</v>
      </c>
      <c r="DF292" s="2" t="s">
        <v>6</v>
      </c>
      <c r="DG292" s="2" t="s">
        <v>6</v>
      </c>
      <c r="DH292" s="2" t="s">
        <v>6</v>
      </c>
      <c r="DI292" s="2" t="s">
        <v>6</v>
      </c>
      <c r="DJ292" s="2" t="s">
        <v>6</v>
      </c>
      <c r="DK292" s="2" t="s">
        <v>6</v>
      </c>
      <c r="DL292" s="2" t="s">
        <v>6</v>
      </c>
      <c r="DM292" s="2" t="s">
        <v>6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1010</v>
      </c>
      <c r="DV292" s="2" t="s">
        <v>185</v>
      </c>
      <c r="DW292" s="2" t="s">
        <v>185</v>
      </c>
      <c r="DX292" s="2">
        <v>1</v>
      </c>
      <c r="DY292" s="2"/>
      <c r="DZ292" s="2"/>
      <c r="EA292" s="2"/>
      <c r="EB292" s="2"/>
      <c r="EC292" s="2"/>
      <c r="ED292" s="2"/>
      <c r="EE292" s="2">
        <v>16510370</v>
      </c>
      <c r="EF292" s="2">
        <v>3</v>
      </c>
      <c r="EG292" s="2" t="s">
        <v>448</v>
      </c>
      <c r="EH292" s="2">
        <v>0</v>
      </c>
      <c r="EI292" s="2" t="s">
        <v>6</v>
      </c>
      <c r="EJ292" s="2">
        <v>2</v>
      </c>
      <c r="EK292" s="2">
        <v>108001</v>
      </c>
      <c r="EL292" s="2" t="s">
        <v>449</v>
      </c>
      <c r="EM292" s="2" t="s">
        <v>450</v>
      </c>
      <c r="EN292" s="2"/>
      <c r="EO292" s="2" t="s">
        <v>6</v>
      </c>
      <c r="EP292" s="2"/>
      <c r="EQ292" s="2">
        <v>0</v>
      </c>
      <c r="ER292" s="2">
        <v>73.290000000000006</v>
      </c>
      <c r="ES292" s="2">
        <v>73.290000000000006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299"/>
        <v>0</v>
      </c>
      <c r="FS292" s="2">
        <v>0</v>
      </c>
      <c r="FT292" s="2"/>
      <c r="FU292" s="2"/>
      <c r="FV292" s="2"/>
      <c r="FW292" s="2"/>
      <c r="FX292" s="2">
        <v>95</v>
      </c>
      <c r="FY292" s="2">
        <v>65</v>
      </c>
      <c r="FZ292" s="2"/>
      <c r="GA292" s="2" t="s">
        <v>6</v>
      </c>
      <c r="GB292" s="2"/>
      <c r="GC292" s="2"/>
      <c r="GD292" s="2">
        <v>0</v>
      </c>
      <c r="GE292" s="2"/>
      <c r="GF292" s="2">
        <v>50566029</v>
      </c>
      <c r="GG292" s="2">
        <v>2</v>
      </c>
      <c r="GH292" s="2">
        <v>1</v>
      </c>
      <c r="GI292" s="2">
        <v>-2</v>
      </c>
      <c r="GJ292" s="2">
        <v>0</v>
      </c>
      <c r="GK292" s="2">
        <f>ROUND(R292*(R12)/100,2)</f>
        <v>0</v>
      </c>
      <c r="GL292" s="2">
        <f t="shared" si="300"/>
        <v>0</v>
      </c>
      <c r="GM292" s="2">
        <f t="shared" si="301"/>
        <v>1245.93</v>
      </c>
      <c r="GN292" s="2">
        <f t="shared" si="302"/>
        <v>0</v>
      </c>
      <c r="GO292" s="2">
        <f t="shared" si="303"/>
        <v>1245.93</v>
      </c>
      <c r="GP292" s="2">
        <f t="shared" si="304"/>
        <v>0</v>
      </c>
      <c r="GQ292" s="2"/>
      <c r="GR292" s="2">
        <v>0</v>
      </c>
      <c r="GS292" s="2">
        <v>3</v>
      </c>
      <c r="GT292" s="2">
        <v>0</v>
      </c>
      <c r="GU292" s="2" t="s">
        <v>6</v>
      </c>
      <c r="GV292" s="2">
        <f t="shared" si="305"/>
        <v>0</v>
      </c>
      <c r="GW292" s="2">
        <v>1</v>
      </c>
      <c r="GX292" s="2">
        <f t="shared" si="306"/>
        <v>0</v>
      </c>
      <c r="GY292" s="2"/>
      <c r="GZ292" s="2"/>
      <c r="HA292" s="2">
        <v>0</v>
      </c>
      <c r="HB292" s="2">
        <v>0</v>
      </c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18</v>
      </c>
      <c r="B293">
        <v>1</v>
      </c>
      <c r="C293">
        <v>621</v>
      </c>
      <c r="E293" t="s">
        <v>476</v>
      </c>
      <c r="F293" t="s">
        <v>477</v>
      </c>
      <c r="G293" t="s">
        <v>478</v>
      </c>
      <c r="H293" t="s">
        <v>185</v>
      </c>
      <c r="I293">
        <f>I287*J293</f>
        <v>17</v>
      </c>
      <c r="J293">
        <v>0.73913043478260865</v>
      </c>
      <c r="O293">
        <f t="shared" si="272"/>
        <v>8297.89</v>
      </c>
      <c r="P293">
        <f t="shared" si="273"/>
        <v>8297.89</v>
      </c>
      <c r="Q293">
        <f t="shared" si="274"/>
        <v>0</v>
      </c>
      <c r="R293">
        <f t="shared" si="275"/>
        <v>0</v>
      </c>
      <c r="S293">
        <f t="shared" si="276"/>
        <v>0</v>
      </c>
      <c r="T293">
        <f t="shared" si="277"/>
        <v>0</v>
      </c>
      <c r="U293">
        <f t="shared" si="278"/>
        <v>0</v>
      </c>
      <c r="V293">
        <f t="shared" si="279"/>
        <v>0</v>
      </c>
      <c r="W293">
        <f t="shared" si="280"/>
        <v>0</v>
      </c>
      <c r="X293">
        <f t="shared" si="281"/>
        <v>0</v>
      </c>
      <c r="Y293">
        <f t="shared" si="282"/>
        <v>0</v>
      </c>
      <c r="AA293">
        <v>16666349</v>
      </c>
      <c r="AB293">
        <f t="shared" si="283"/>
        <v>73.290000000000006</v>
      </c>
      <c r="AC293">
        <f t="shared" si="311"/>
        <v>73.290000000000006</v>
      </c>
      <c r="AD293">
        <f t="shared" si="312"/>
        <v>0</v>
      </c>
      <c r="AE293">
        <f t="shared" si="313"/>
        <v>0</v>
      </c>
      <c r="AF293">
        <f t="shared" si="314"/>
        <v>0</v>
      </c>
      <c r="AG293">
        <f t="shared" si="285"/>
        <v>0</v>
      </c>
      <c r="AH293">
        <f t="shared" si="315"/>
        <v>0</v>
      </c>
      <c r="AI293">
        <f t="shared" si="316"/>
        <v>0</v>
      </c>
      <c r="AJ293">
        <f t="shared" si="287"/>
        <v>0</v>
      </c>
      <c r="AK293">
        <v>73.290000000000006</v>
      </c>
      <c r="AL293">
        <v>73.290000000000006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95</v>
      </c>
      <c r="AU293">
        <v>65</v>
      </c>
      <c r="AV293">
        <v>1</v>
      </c>
      <c r="AW293">
        <v>1</v>
      </c>
      <c r="AZ293">
        <v>6.66</v>
      </c>
      <c r="BA293">
        <v>1</v>
      </c>
      <c r="BB293">
        <v>1</v>
      </c>
      <c r="BC293">
        <v>6.66</v>
      </c>
      <c r="BD293" t="s">
        <v>6</v>
      </c>
      <c r="BE293" t="s">
        <v>6</v>
      </c>
      <c r="BF293" t="s">
        <v>6</v>
      </c>
      <c r="BG293" t="s">
        <v>6</v>
      </c>
      <c r="BH293">
        <v>3</v>
      </c>
      <c r="BI293">
        <v>2</v>
      </c>
      <c r="BJ293" t="s">
        <v>479</v>
      </c>
      <c r="BM293">
        <v>108001</v>
      </c>
      <c r="BN293">
        <v>0</v>
      </c>
      <c r="BO293" t="s">
        <v>6</v>
      </c>
      <c r="BP293">
        <v>0</v>
      </c>
      <c r="BQ293">
        <v>3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95</v>
      </c>
      <c r="CA293">
        <v>65</v>
      </c>
      <c r="CF293">
        <v>0</v>
      </c>
      <c r="CG293">
        <v>0</v>
      </c>
      <c r="CM293">
        <v>0</v>
      </c>
      <c r="CN293" t="s">
        <v>6</v>
      </c>
      <c r="CO293">
        <v>0</v>
      </c>
      <c r="CP293">
        <f t="shared" si="288"/>
        <v>8297.89</v>
      </c>
      <c r="CQ293">
        <f t="shared" si="289"/>
        <v>488.11140000000006</v>
      </c>
      <c r="CR293">
        <f t="shared" si="290"/>
        <v>0</v>
      </c>
      <c r="CS293">
        <f t="shared" si="291"/>
        <v>0</v>
      </c>
      <c r="CT293">
        <f t="shared" si="292"/>
        <v>0</v>
      </c>
      <c r="CU293">
        <f t="shared" si="293"/>
        <v>0</v>
      </c>
      <c r="CV293">
        <f t="shared" si="294"/>
        <v>0</v>
      </c>
      <c r="CW293">
        <f t="shared" si="295"/>
        <v>0</v>
      </c>
      <c r="CX293">
        <f t="shared" si="296"/>
        <v>0</v>
      </c>
      <c r="CY293">
        <f t="shared" si="297"/>
        <v>0</v>
      </c>
      <c r="CZ293">
        <f t="shared" si="298"/>
        <v>0</v>
      </c>
      <c r="DC293" t="s">
        <v>6</v>
      </c>
      <c r="DD293" t="s">
        <v>6</v>
      </c>
      <c r="DE293" t="s">
        <v>6</v>
      </c>
      <c r="DF293" t="s">
        <v>6</v>
      </c>
      <c r="DG293" t="s">
        <v>6</v>
      </c>
      <c r="DH293" t="s">
        <v>6</v>
      </c>
      <c r="DI293" t="s">
        <v>6</v>
      </c>
      <c r="DJ293" t="s">
        <v>6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1010</v>
      </c>
      <c r="DV293" t="s">
        <v>185</v>
      </c>
      <c r="DW293" t="s">
        <v>185</v>
      </c>
      <c r="DX293">
        <v>1</v>
      </c>
      <c r="EE293">
        <v>16510370</v>
      </c>
      <c r="EF293">
        <v>3</v>
      </c>
      <c r="EG293" t="s">
        <v>448</v>
      </c>
      <c r="EH293">
        <v>0</v>
      </c>
      <c r="EI293" t="s">
        <v>6</v>
      </c>
      <c r="EJ293">
        <v>2</v>
      </c>
      <c r="EK293">
        <v>108001</v>
      </c>
      <c r="EL293" t="s">
        <v>449</v>
      </c>
      <c r="EM293" t="s">
        <v>450</v>
      </c>
      <c r="EO293" t="s">
        <v>6</v>
      </c>
      <c r="EQ293">
        <v>0</v>
      </c>
      <c r="ER293">
        <v>73.290000000000006</v>
      </c>
      <c r="ES293">
        <v>73.290000000000006</v>
      </c>
      <c r="ET293">
        <v>0</v>
      </c>
      <c r="EU293">
        <v>0</v>
      </c>
      <c r="EV293">
        <v>0</v>
      </c>
      <c r="EW293">
        <v>0</v>
      </c>
      <c r="EX293">
        <v>0</v>
      </c>
      <c r="FQ293">
        <v>0</v>
      </c>
      <c r="FR293">
        <f t="shared" si="299"/>
        <v>0</v>
      </c>
      <c r="FS293">
        <v>0</v>
      </c>
      <c r="FX293">
        <v>95</v>
      </c>
      <c r="FY293">
        <v>65</v>
      </c>
      <c r="GA293" t="s">
        <v>6</v>
      </c>
      <c r="GD293">
        <v>0</v>
      </c>
      <c r="GF293">
        <v>50566029</v>
      </c>
      <c r="GG293">
        <v>1</v>
      </c>
      <c r="GH293">
        <v>1</v>
      </c>
      <c r="GI293">
        <v>4</v>
      </c>
      <c r="GJ293">
        <v>0</v>
      </c>
      <c r="GK293">
        <f>ROUND(R293*(S12)/100,2)</f>
        <v>0</v>
      </c>
      <c r="GL293">
        <f t="shared" si="300"/>
        <v>0</v>
      </c>
      <c r="GM293">
        <f t="shared" si="301"/>
        <v>8297.89</v>
      </c>
      <c r="GN293">
        <f t="shared" si="302"/>
        <v>0</v>
      </c>
      <c r="GO293">
        <f t="shared" si="303"/>
        <v>8297.89</v>
      </c>
      <c r="GP293">
        <f t="shared" si="304"/>
        <v>0</v>
      </c>
      <c r="GR293">
        <v>0</v>
      </c>
      <c r="GS293">
        <v>3</v>
      </c>
      <c r="GT293">
        <v>0</v>
      </c>
      <c r="GU293" t="s">
        <v>6</v>
      </c>
      <c r="GV293">
        <f t="shared" si="305"/>
        <v>0</v>
      </c>
      <c r="GW293">
        <v>1</v>
      </c>
      <c r="GX293">
        <f t="shared" si="306"/>
        <v>0</v>
      </c>
      <c r="HA293">
        <v>0</v>
      </c>
      <c r="HB293">
        <v>0</v>
      </c>
      <c r="IK293">
        <v>0</v>
      </c>
    </row>
    <row r="294" spans="1:255" x14ac:dyDescent="0.2">
      <c r="A294" s="2">
        <v>17</v>
      </c>
      <c r="B294" s="2">
        <v>1</v>
      </c>
      <c r="C294" s="2">
        <f>ROW(SmtRes!A626)</f>
        <v>626</v>
      </c>
      <c r="D294" s="2">
        <f>ROW(EtalonRes!A613)</f>
        <v>613</v>
      </c>
      <c r="E294" s="2" t="s">
        <v>480</v>
      </c>
      <c r="F294" s="2" t="s">
        <v>443</v>
      </c>
      <c r="G294" s="2" t="s">
        <v>481</v>
      </c>
      <c r="H294" s="2" t="s">
        <v>366</v>
      </c>
      <c r="I294" s="2">
        <v>2</v>
      </c>
      <c r="J294" s="2">
        <v>0</v>
      </c>
      <c r="K294" s="2"/>
      <c r="L294" s="2"/>
      <c r="M294" s="2"/>
      <c r="N294" s="2"/>
      <c r="O294" s="2">
        <f t="shared" si="272"/>
        <v>23.02</v>
      </c>
      <c r="P294" s="2">
        <f t="shared" si="273"/>
        <v>0.8</v>
      </c>
      <c r="Q294" s="2">
        <f t="shared" si="274"/>
        <v>0</v>
      </c>
      <c r="R294" s="2">
        <f t="shared" si="275"/>
        <v>0</v>
      </c>
      <c r="S294" s="2">
        <f t="shared" si="276"/>
        <v>22.22</v>
      </c>
      <c r="T294" s="2">
        <f t="shared" si="277"/>
        <v>0</v>
      </c>
      <c r="U294" s="2">
        <f t="shared" si="278"/>
        <v>2.2400000000000002</v>
      </c>
      <c r="V294" s="2">
        <f t="shared" si="279"/>
        <v>0</v>
      </c>
      <c r="W294" s="2">
        <f t="shared" si="280"/>
        <v>0</v>
      </c>
      <c r="X294" s="2">
        <f t="shared" si="281"/>
        <v>21.11</v>
      </c>
      <c r="Y294" s="2">
        <f t="shared" si="282"/>
        <v>14.44</v>
      </c>
      <c r="Z294" s="2"/>
      <c r="AA294" s="2">
        <v>16666348</v>
      </c>
      <c r="AB294" s="2">
        <f t="shared" si="283"/>
        <v>11.51</v>
      </c>
      <c r="AC294" s="2">
        <f t="shared" si="311"/>
        <v>0.4</v>
      </c>
      <c r="AD294" s="2">
        <f t="shared" si="312"/>
        <v>0</v>
      </c>
      <c r="AE294" s="2">
        <f t="shared" si="313"/>
        <v>0</v>
      </c>
      <c r="AF294" s="2">
        <f t="shared" si="314"/>
        <v>11.11</v>
      </c>
      <c r="AG294" s="2">
        <f t="shared" si="285"/>
        <v>0</v>
      </c>
      <c r="AH294" s="2">
        <f t="shared" si="315"/>
        <v>1.1200000000000001</v>
      </c>
      <c r="AI294" s="2">
        <f t="shared" si="316"/>
        <v>0</v>
      </c>
      <c r="AJ294" s="2">
        <f t="shared" si="287"/>
        <v>0</v>
      </c>
      <c r="AK294" s="2">
        <v>11.51</v>
      </c>
      <c r="AL294" s="2">
        <v>0.4</v>
      </c>
      <c r="AM294" s="2">
        <v>0</v>
      </c>
      <c r="AN294" s="2">
        <v>0</v>
      </c>
      <c r="AO294" s="2">
        <v>11.11</v>
      </c>
      <c r="AP294" s="2">
        <v>0</v>
      </c>
      <c r="AQ294" s="2">
        <v>1.1200000000000001</v>
      </c>
      <c r="AR294" s="2">
        <v>0</v>
      </c>
      <c r="AS294" s="2">
        <v>0</v>
      </c>
      <c r="AT294" s="2">
        <v>95</v>
      </c>
      <c r="AU294" s="2">
        <v>65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6</v>
      </c>
      <c r="BE294" s="2" t="s">
        <v>6</v>
      </c>
      <c r="BF294" s="2" t="s">
        <v>6</v>
      </c>
      <c r="BG294" s="2" t="s">
        <v>6</v>
      </c>
      <c r="BH294" s="2">
        <v>0</v>
      </c>
      <c r="BI294" s="2">
        <v>2</v>
      </c>
      <c r="BJ294" s="2" t="s">
        <v>445</v>
      </c>
      <c r="BK294" s="2"/>
      <c r="BL294" s="2"/>
      <c r="BM294" s="2">
        <v>108001</v>
      </c>
      <c r="BN294" s="2">
        <v>0</v>
      </c>
      <c r="BO294" s="2" t="s">
        <v>6</v>
      </c>
      <c r="BP294" s="2">
        <v>0</v>
      </c>
      <c r="BQ294" s="2">
        <v>3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6</v>
      </c>
      <c r="BZ294" s="2">
        <v>95</v>
      </c>
      <c r="CA294" s="2">
        <v>65</v>
      </c>
      <c r="CB294" s="2"/>
      <c r="CC294" s="2"/>
      <c r="CD294" s="2"/>
      <c r="CE294" s="2"/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6</v>
      </c>
      <c r="CO294" s="2">
        <v>0</v>
      </c>
      <c r="CP294" s="2">
        <f t="shared" si="288"/>
        <v>23.02</v>
      </c>
      <c r="CQ294" s="2">
        <f t="shared" si="289"/>
        <v>0.4</v>
      </c>
      <c r="CR294" s="2">
        <f t="shared" si="290"/>
        <v>0</v>
      </c>
      <c r="CS294" s="2">
        <f t="shared" si="291"/>
        <v>0</v>
      </c>
      <c r="CT294" s="2">
        <f t="shared" si="292"/>
        <v>11.11</v>
      </c>
      <c r="CU294" s="2">
        <f t="shared" si="293"/>
        <v>0</v>
      </c>
      <c r="CV294" s="2">
        <f t="shared" si="294"/>
        <v>1.1200000000000001</v>
      </c>
      <c r="CW294" s="2">
        <f t="shared" si="295"/>
        <v>0</v>
      </c>
      <c r="CX294" s="2">
        <f t="shared" si="296"/>
        <v>0</v>
      </c>
      <c r="CY294" s="2">
        <f t="shared" si="297"/>
        <v>21.109000000000002</v>
      </c>
      <c r="CZ294" s="2">
        <f t="shared" si="298"/>
        <v>14.443</v>
      </c>
      <c r="DA294" s="2"/>
      <c r="DB294" s="2"/>
      <c r="DC294" s="2" t="s">
        <v>6</v>
      </c>
      <c r="DD294" s="2" t="s">
        <v>6</v>
      </c>
      <c r="DE294" s="2" t="s">
        <v>6</v>
      </c>
      <c r="DF294" s="2" t="s">
        <v>6</v>
      </c>
      <c r="DG294" s="2" t="s">
        <v>6</v>
      </c>
      <c r="DH294" s="2" t="s">
        <v>6</v>
      </c>
      <c r="DI294" s="2" t="s">
        <v>6</v>
      </c>
      <c r="DJ294" s="2" t="s">
        <v>6</v>
      </c>
      <c r="DK294" s="2" t="s">
        <v>6</v>
      </c>
      <c r="DL294" s="2" t="s">
        <v>6</v>
      </c>
      <c r="DM294" s="2" t="s">
        <v>6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1013</v>
      </c>
      <c r="DV294" s="2" t="s">
        <v>366</v>
      </c>
      <c r="DW294" s="2" t="s">
        <v>366</v>
      </c>
      <c r="DX294" s="2">
        <v>1</v>
      </c>
      <c r="DY294" s="2"/>
      <c r="DZ294" s="2"/>
      <c r="EA294" s="2"/>
      <c r="EB294" s="2"/>
      <c r="EC294" s="2"/>
      <c r="ED294" s="2"/>
      <c r="EE294" s="2">
        <v>16510370</v>
      </c>
      <c r="EF294" s="2">
        <v>3</v>
      </c>
      <c r="EG294" s="2" t="s">
        <v>448</v>
      </c>
      <c r="EH294" s="2">
        <v>0</v>
      </c>
      <c r="EI294" s="2" t="s">
        <v>6</v>
      </c>
      <c r="EJ294" s="2">
        <v>2</v>
      </c>
      <c r="EK294" s="2">
        <v>108001</v>
      </c>
      <c r="EL294" s="2" t="s">
        <v>449</v>
      </c>
      <c r="EM294" s="2" t="s">
        <v>450</v>
      </c>
      <c r="EN294" s="2"/>
      <c r="EO294" s="2" t="s">
        <v>6</v>
      </c>
      <c r="EP294" s="2"/>
      <c r="EQ294" s="2">
        <v>0</v>
      </c>
      <c r="ER294" s="2">
        <v>11.51</v>
      </c>
      <c r="ES294" s="2">
        <v>0.4</v>
      </c>
      <c r="ET294" s="2">
        <v>0</v>
      </c>
      <c r="EU294" s="2">
        <v>0</v>
      </c>
      <c r="EV294" s="2">
        <v>11.11</v>
      </c>
      <c r="EW294" s="2">
        <v>1.1200000000000001</v>
      </c>
      <c r="EX294" s="2">
        <v>0</v>
      </c>
      <c r="EY294" s="2">
        <v>0</v>
      </c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299"/>
        <v>0</v>
      </c>
      <c r="FS294" s="2">
        <v>0</v>
      </c>
      <c r="FT294" s="2"/>
      <c r="FU294" s="2"/>
      <c r="FV294" s="2"/>
      <c r="FW294" s="2"/>
      <c r="FX294" s="2">
        <v>95</v>
      </c>
      <c r="FY294" s="2">
        <v>65</v>
      </c>
      <c r="FZ294" s="2"/>
      <c r="GA294" s="2" t="s">
        <v>6</v>
      </c>
      <c r="GB294" s="2"/>
      <c r="GC294" s="2"/>
      <c r="GD294" s="2">
        <v>0</v>
      </c>
      <c r="GE294" s="2"/>
      <c r="GF294" s="2">
        <v>234181014</v>
      </c>
      <c r="GG294" s="2">
        <v>2</v>
      </c>
      <c r="GH294" s="2">
        <v>1</v>
      </c>
      <c r="GI294" s="2">
        <v>-2</v>
      </c>
      <c r="GJ294" s="2">
        <v>0</v>
      </c>
      <c r="GK294" s="2">
        <f>ROUND(R294*(R12)/100,2)</f>
        <v>0</v>
      </c>
      <c r="GL294" s="2">
        <f t="shared" si="300"/>
        <v>0</v>
      </c>
      <c r="GM294" s="2">
        <f t="shared" si="301"/>
        <v>58.57</v>
      </c>
      <c r="GN294" s="2">
        <f t="shared" si="302"/>
        <v>0</v>
      </c>
      <c r="GO294" s="2">
        <f t="shared" si="303"/>
        <v>58.57</v>
      </c>
      <c r="GP294" s="2">
        <f t="shared" si="304"/>
        <v>0</v>
      </c>
      <c r="GQ294" s="2"/>
      <c r="GR294" s="2">
        <v>0</v>
      </c>
      <c r="GS294" s="2">
        <v>3</v>
      </c>
      <c r="GT294" s="2">
        <v>0</v>
      </c>
      <c r="GU294" s="2" t="s">
        <v>6</v>
      </c>
      <c r="GV294" s="2">
        <f t="shared" si="305"/>
        <v>0</v>
      </c>
      <c r="GW294" s="2">
        <v>1</v>
      </c>
      <c r="GX294" s="2">
        <f t="shared" si="306"/>
        <v>0</v>
      </c>
      <c r="GY294" s="2"/>
      <c r="GZ294" s="2"/>
      <c r="HA294" s="2">
        <v>0</v>
      </c>
      <c r="HB294" s="2">
        <v>0</v>
      </c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C295">
        <f>ROW(SmtRes!A630)</f>
        <v>630</v>
      </c>
      <c r="D295">
        <f>ROW(EtalonRes!A616)</f>
        <v>616</v>
      </c>
      <c r="E295" t="s">
        <v>480</v>
      </c>
      <c r="F295" t="s">
        <v>443</v>
      </c>
      <c r="G295" t="s">
        <v>481</v>
      </c>
      <c r="H295" t="s">
        <v>366</v>
      </c>
      <c r="I295">
        <v>2</v>
      </c>
      <c r="J295">
        <v>0</v>
      </c>
      <c r="O295">
        <f t="shared" si="272"/>
        <v>153.32</v>
      </c>
      <c r="P295">
        <f t="shared" si="273"/>
        <v>5.33</v>
      </c>
      <c r="Q295">
        <f t="shared" si="274"/>
        <v>0</v>
      </c>
      <c r="R295">
        <f t="shared" si="275"/>
        <v>0</v>
      </c>
      <c r="S295">
        <f t="shared" si="276"/>
        <v>147.99</v>
      </c>
      <c r="T295">
        <f t="shared" si="277"/>
        <v>0</v>
      </c>
      <c r="U295">
        <f t="shared" si="278"/>
        <v>2.2400000000000002</v>
      </c>
      <c r="V295">
        <f t="shared" si="279"/>
        <v>0</v>
      </c>
      <c r="W295">
        <f t="shared" si="280"/>
        <v>0</v>
      </c>
      <c r="X295">
        <f t="shared" si="281"/>
        <v>140.59</v>
      </c>
      <c r="Y295">
        <f t="shared" si="282"/>
        <v>96.19</v>
      </c>
      <c r="AA295">
        <v>16666349</v>
      </c>
      <c r="AB295">
        <f t="shared" si="283"/>
        <v>11.51</v>
      </c>
      <c r="AC295">
        <f t="shared" si="311"/>
        <v>0.4</v>
      </c>
      <c r="AD295">
        <f t="shared" si="312"/>
        <v>0</v>
      </c>
      <c r="AE295">
        <f t="shared" si="313"/>
        <v>0</v>
      </c>
      <c r="AF295">
        <f t="shared" si="314"/>
        <v>11.11</v>
      </c>
      <c r="AG295">
        <f t="shared" si="285"/>
        <v>0</v>
      </c>
      <c r="AH295">
        <f t="shared" si="315"/>
        <v>1.1200000000000001</v>
      </c>
      <c r="AI295">
        <f t="shared" si="316"/>
        <v>0</v>
      </c>
      <c r="AJ295">
        <f t="shared" si="287"/>
        <v>0</v>
      </c>
      <c r="AK295">
        <v>11.51</v>
      </c>
      <c r="AL295">
        <v>0.4</v>
      </c>
      <c r="AM295">
        <v>0</v>
      </c>
      <c r="AN295">
        <v>0</v>
      </c>
      <c r="AO295">
        <v>11.11</v>
      </c>
      <c r="AP295">
        <v>0</v>
      </c>
      <c r="AQ295">
        <v>1.1200000000000001</v>
      </c>
      <c r="AR295">
        <v>0</v>
      </c>
      <c r="AS295">
        <v>0</v>
      </c>
      <c r="AT295">
        <v>95</v>
      </c>
      <c r="AU295">
        <v>65</v>
      </c>
      <c r="AV295">
        <v>1</v>
      </c>
      <c r="AW295">
        <v>1</v>
      </c>
      <c r="AZ295">
        <v>6.66</v>
      </c>
      <c r="BA295">
        <v>6.66</v>
      </c>
      <c r="BB295">
        <v>6.66</v>
      </c>
      <c r="BC295">
        <v>6.66</v>
      </c>
      <c r="BD295" t="s">
        <v>6</v>
      </c>
      <c r="BE295" t="s">
        <v>6</v>
      </c>
      <c r="BF295" t="s">
        <v>6</v>
      </c>
      <c r="BG295" t="s">
        <v>6</v>
      </c>
      <c r="BH295">
        <v>0</v>
      </c>
      <c r="BI295">
        <v>2</v>
      </c>
      <c r="BJ295" t="s">
        <v>445</v>
      </c>
      <c r="BM295">
        <v>108001</v>
      </c>
      <c r="BN295">
        <v>0</v>
      </c>
      <c r="BO295" t="s">
        <v>6</v>
      </c>
      <c r="BP295">
        <v>0</v>
      </c>
      <c r="BQ295">
        <v>3</v>
      </c>
      <c r="BR295">
        <v>0</v>
      </c>
      <c r="BS295">
        <v>6.66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95</v>
      </c>
      <c r="CA295">
        <v>65</v>
      </c>
      <c r="CF295">
        <v>0</v>
      </c>
      <c r="CG295">
        <v>0</v>
      </c>
      <c r="CM295">
        <v>0</v>
      </c>
      <c r="CN295" t="s">
        <v>6</v>
      </c>
      <c r="CO295">
        <v>0</v>
      </c>
      <c r="CP295">
        <f t="shared" si="288"/>
        <v>153.32000000000002</v>
      </c>
      <c r="CQ295">
        <f t="shared" si="289"/>
        <v>2.6640000000000001</v>
      </c>
      <c r="CR295">
        <f t="shared" si="290"/>
        <v>0</v>
      </c>
      <c r="CS295">
        <f t="shared" si="291"/>
        <v>0</v>
      </c>
      <c r="CT295">
        <f t="shared" si="292"/>
        <v>73.992599999999996</v>
      </c>
      <c r="CU295">
        <f t="shared" si="293"/>
        <v>0</v>
      </c>
      <c r="CV295">
        <f t="shared" si="294"/>
        <v>1.1200000000000001</v>
      </c>
      <c r="CW295">
        <f t="shared" si="295"/>
        <v>0</v>
      </c>
      <c r="CX295">
        <f t="shared" si="296"/>
        <v>0</v>
      </c>
      <c r="CY295">
        <f t="shared" si="297"/>
        <v>140.59050000000002</v>
      </c>
      <c r="CZ295">
        <f t="shared" si="298"/>
        <v>96.1935</v>
      </c>
      <c r="DC295" t="s">
        <v>6</v>
      </c>
      <c r="DD295" t="s">
        <v>6</v>
      </c>
      <c r="DE295" t="s">
        <v>6</v>
      </c>
      <c r="DF295" t="s">
        <v>6</v>
      </c>
      <c r="DG295" t="s">
        <v>6</v>
      </c>
      <c r="DH295" t="s">
        <v>6</v>
      </c>
      <c r="DI295" t="s">
        <v>6</v>
      </c>
      <c r="DJ295" t="s">
        <v>6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1013</v>
      </c>
      <c r="DV295" t="s">
        <v>366</v>
      </c>
      <c r="DW295" t="s">
        <v>366</v>
      </c>
      <c r="DX295">
        <v>1</v>
      </c>
      <c r="EE295">
        <v>16510370</v>
      </c>
      <c r="EF295">
        <v>3</v>
      </c>
      <c r="EG295" t="s">
        <v>448</v>
      </c>
      <c r="EH295">
        <v>0</v>
      </c>
      <c r="EI295" t="s">
        <v>6</v>
      </c>
      <c r="EJ295">
        <v>2</v>
      </c>
      <c r="EK295">
        <v>108001</v>
      </c>
      <c r="EL295" t="s">
        <v>449</v>
      </c>
      <c r="EM295" t="s">
        <v>450</v>
      </c>
      <c r="EO295" t="s">
        <v>6</v>
      </c>
      <c r="EQ295">
        <v>0</v>
      </c>
      <c r="ER295">
        <v>11.51</v>
      </c>
      <c r="ES295">
        <v>0.4</v>
      </c>
      <c r="ET295">
        <v>0</v>
      </c>
      <c r="EU295">
        <v>0</v>
      </c>
      <c r="EV295">
        <v>11.11</v>
      </c>
      <c r="EW295">
        <v>1.1200000000000001</v>
      </c>
      <c r="EX295">
        <v>0</v>
      </c>
      <c r="EY295">
        <v>0</v>
      </c>
      <c r="FQ295">
        <v>0</v>
      </c>
      <c r="FR295">
        <f t="shared" si="299"/>
        <v>0</v>
      </c>
      <c r="FS295">
        <v>0</v>
      </c>
      <c r="FX295">
        <v>95</v>
      </c>
      <c r="FY295">
        <v>65</v>
      </c>
      <c r="GA295" t="s">
        <v>6</v>
      </c>
      <c r="GD295">
        <v>0</v>
      </c>
      <c r="GF295">
        <v>234181014</v>
      </c>
      <c r="GG295">
        <v>1</v>
      </c>
      <c r="GH295">
        <v>1</v>
      </c>
      <c r="GI295">
        <v>4</v>
      </c>
      <c r="GJ295">
        <v>0</v>
      </c>
      <c r="GK295">
        <f>ROUND(R295*(S12)/100,2)</f>
        <v>0</v>
      </c>
      <c r="GL295">
        <f t="shared" si="300"/>
        <v>0</v>
      </c>
      <c r="GM295">
        <f t="shared" si="301"/>
        <v>390.1</v>
      </c>
      <c r="GN295">
        <f t="shared" si="302"/>
        <v>0</v>
      </c>
      <c r="GO295">
        <f t="shared" si="303"/>
        <v>390.1</v>
      </c>
      <c r="GP295">
        <f t="shared" si="304"/>
        <v>0</v>
      </c>
      <c r="GR295">
        <v>0</v>
      </c>
      <c r="GS295">
        <v>3</v>
      </c>
      <c r="GT295">
        <v>0</v>
      </c>
      <c r="GU295" t="s">
        <v>6</v>
      </c>
      <c r="GV295">
        <f t="shared" si="305"/>
        <v>0</v>
      </c>
      <c r="GW295">
        <v>1</v>
      </c>
      <c r="GX295">
        <f t="shared" si="306"/>
        <v>0</v>
      </c>
      <c r="HA295">
        <v>0</v>
      </c>
      <c r="HB295">
        <v>0</v>
      </c>
      <c r="IK295">
        <v>0</v>
      </c>
    </row>
    <row r="296" spans="1:255" x14ac:dyDescent="0.2">
      <c r="A296" s="2">
        <v>18</v>
      </c>
      <c r="B296" s="2">
        <v>1</v>
      </c>
      <c r="C296" s="2">
        <v>625</v>
      </c>
      <c r="D296" s="2"/>
      <c r="E296" s="2" t="s">
        <v>482</v>
      </c>
      <c r="F296" s="2" t="s">
        <v>483</v>
      </c>
      <c r="G296" s="2" t="s">
        <v>484</v>
      </c>
      <c r="H296" s="2" t="s">
        <v>185</v>
      </c>
      <c r="I296" s="2">
        <f>I294*J296</f>
        <v>2</v>
      </c>
      <c r="J296" s="2">
        <v>1</v>
      </c>
      <c r="K296" s="2"/>
      <c r="L296" s="2"/>
      <c r="M296" s="2"/>
      <c r="N296" s="2"/>
      <c r="O296" s="2">
        <f t="shared" si="272"/>
        <v>694.98</v>
      </c>
      <c r="P296" s="2">
        <f t="shared" si="273"/>
        <v>694.98</v>
      </c>
      <c r="Q296" s="2">
        <f t="shared" si="274"/>
        <v>0</v>
      </c>
      <c r="R296" s="2">
        <f t="shared" si="275"/>
        <v>0</v>
      </c>
      <c r="S296" s="2">
        <f t="shared" si="276"/>
        <v>0</v>
      </c>
      <c r="T296" s="2">
        <f t="shared" si="277"/>
        <v>0</v>
      </c>
      <c r="U296" s="2">
        <f t="shared" si="278"/>
        <v>0</v>
      </c>
      <c r="V296" s="2">
        <f t="shared" si="279"/>
        <v>0</v>
      </c>
      <c r="W296" s="2">
        <f t="shared" si="280"/>
        <v>0</v>
      </c>
      <c r="X296" s="2">
        <f t="shared" si="281"/>
        <v>0</v>
      </c>
      <c r="Y296" s="2">
        <f t="shared" si="282"/>
        <v>0</v>
      </c>
      <c r="Z296" s="2"/>
      <c r="AA296" s="2">
        <v>16666348</v>
      </c>
      <c r="AB296" s="2">
        <f t="shared" si="283"/>
        <v>347.49</v>
      </c>
      <c r="AC296" s="2">
        <f t="shared" si="311"/>
        <v>347.49</v>
      </c>
      <c r="AD296" s="2">
        <f t="shared" si="312"/>
        <v>0</v>
      </c>
      <c r="AE296" s="2">
        <f t="shared" si="313"/>
        <v>0</v>
      </c>
      <c r="AF296" s="2">
        <f t="shared" si="314"/>
        <v>0</v>
      </c>
      <c r="AG296" s="2">
        <f t="shared" si="285"/>
        <v>0</v>
      </c>
      <c r="AH296" s="2">
        <f t="shared" si="315"/>
        <v>0</v>
      </c>
      <c r="AI296" s="2">
        <f t="shared" si="316"/>
        <v>0</v>
      </c>
      <c r="AJ296" s="2">
        <f t="shared" si="287"/>
        <v>0</v>
      </c>
      <c r="AK296" s="2">
        <v>347.49</v>
      </c>
      <c r="AL296" s="2">
        <v>347.49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95</v>
      </c>
      <c r="AU296" s="2">
        <v>65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6</v>
      </c>
      <c r="BE296" s="2" t="s">
        <v>6</v>
      </c>
      <c r="BF296" s="2" t="s">
        <v>6</v>
      </c>
      <c r="BG296" s="2" t="s">
        <v>6</v>
      </c>
      <c r="BH296" s="2">
        <v>3</v>
      </c>
      <c r="BI296" s="2">
        <v>2</v>
      </c>
      <c r="BJ296" s="2" t="s">
        <v>485</v>
      </c>
      <c r="BK296" s="2"/>
      <c r="BL296" s="2"/>
      <c r="BM296" s="2">
        <v>108001</v>
      </c>
      <c r="BN296" s="2">
        <v>0</v>
      </c>
      <c r="BO296" s="2" t="s">
        <v>6</v>
      </c>
      <c r="BP296" s="2">
        <v>0</v>
      </c>
      <c r="BQ296" s="2">
        <v>3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6</v>
      </c>
      <c r="BZ296" s="2">
        <v>95</v>
      </c>
      <c r="CA296" s="2">
        <v>65</v>
      </c>
      <c r="CB296" s="2"/>
      <c r="CC296" s="2"/>
      <c r="CD296" s="2"/>
      <c r="CE296" s="2"/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6</v>
      </c>
      <c r="CO296" s="2">
        <v>0</v>
      </c>
      <c r="CP296" s="2">
        <f t="shared" si="288"/>
        <v>694.98</v>
      </c>
      <c r="CQ296" s="2">
        <f t="shared" si="289"/>
        <v>347.49</v>
      </c>
      <c r="CR296" s="2">
        <f t="shared" si="290"/>
        <v>0</v>
      </c>
      <c r="CS296" s="2">
        <f t="shared" si="291"/>
        <v>0</v>
      </c>
      <c r="CT296" s="2">
        <f t="shared" si="292"/>
        <v>0</v>
      </c>
      <c r="CU296" s="2">
        <f t="shared" si="293"/>
        <v>0</v>
      </c>
      <c r="CV296" s="2">
        <f t="shared" si="294"/>
        <v>0</v>
      </c>
      <c r="CW296" s="2">
        <f t="shared" si="295"/>
        <v>0</v>
      </c>
      <c r="CX296" s="2">
        <f t="shared" si="296"/>
        <v>0</v>
      </c>
      <c r="CY296" s="2">
        <f t="shared" si="297"/>
        <v>0</v>
      </c>
      <c r="CZ296" s="2">
        <f t="shared" si="298"/>
        <v>0</v>
      </c>
      <c r="DA296" s="2"/>
      <c r="DB296" s="2"/>
      <c r="DC296" s="2" t="s">
        <v>6</v>
      </c>
      <c r="DD296" s="2" t="s">
        <v>6</v>
      </c>
      <c r="DE296" s="2" t="s">
        <v>6</v>
      </c>
      <c r="DF296" s="2" t="s">
        <v>6</v>
      </c>
      <c r="DG296" s="2" t="s">
        <v>6</v>
      </c>
      <c r="DH296" s="2" t="s">
        <v>6</v>
      </c>
      <c r="DI296" s="2" t="s">
        <v>6</v>
      </c>
      <c r="DJ296" s="2" t="s">
        <v>6</v>
      </c>
      <c r="DK296" s="2" t="s">
        <v>6</v>
      </c>
      <c r="DL296" s="2" t="s">
        <v>6</v>
      </c>
      <c r="DM296" s="2" t="s">
        <v>6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1010</v>
      </c>
      <c r="DV296" s="2" t="s">
        <v>185</v>
      </c>
      <c r="DW296" s="2" t="s">
        <v>185</v>
      </c>
      <c r="DX296" s="2">
        <v>1</v>
      </c>
      <c r="DY296" s="2"/>
      <c r="DZ296" s="2"/>
      <c r="EA296" s="2"/>
      <c r="EB296" s="2"/>
      <c r="EC296" s="2"/>
      <c r="ED296" s="2"/>
      <c r="EE296" s="2">
        <v>16510370</v>
      </c>
      <c r="EF296" s="2">
        <v>3</v>
      </c>
      <c r="EG296" s="2" t="s">
        <v>448</v>
      </c>
      <c r="EH296" s="2">
        <v>0</v>
      </c>
      <c r="EI296" s="2" t="s">
        <v>6</v>
      </c>
      <c r="EJ296" s="2">
        <v>2</v>
      </c>
      <c r="EK296" s="2">
        <v>108001</v>
      </c>
      <c r="EL296" s="2" t="s">
        <v>449</v>
      </c>
      <c r="EM296" s="2" t="s">
        <v>450</v>
      </c>
      <c r="EN296" s="2"/>
      <c r="EO296" s="2" t="s">
        <v>6</v>
      </c>
      <c r="EP296" s="2"/>
      <c r="EQ296" s="2">
        <v>0</v>
      </c>
      <c r="ER296" s="2">
        <v>347.49</v>
      </c>
      <c r="ES296" s="2">
        <v>347.49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299"/>
        <v>0</v>
      </c>
      <c r="FS296" s="2">
        <v>0</v>
      </c>
      <c r="FT296" s="2"/>
      <c r="FU296" s="2"/>
      <c r="FV296" s="2"/>
      <c r="FW296" s="2"/>
      <c r="FX296" s="2">
        <v>95</v>
      </c>
      <c r="FY296" s="2">
        <v>65</v>
      </c>
      <c r="FZ296" s="2"/>
      <c r="GA296" s="2" t="s">
        <v>6</v>
      </c>
      <c r="GB296" s="2"/>
      <c r="GC296" s="2"/>
      <c r="GD296" s="2">
        <v>0</v>
      </c>
      <c r="GE296" s="2"/>
      <c r="GF296" s="2">
        <v>737630718</v>
      </c>
      <c r="GG296" s="2">
        <v>2</v>
      </c>
      <c r="GH296" s="2">
        <v>1</v>
      </c>
      <c r="GI296" s="2">
        <v>-2</v>
      </c>
      <c r="GJ296" s="2">
        <v>0</v>
      </c>
      <c r="GK296" s="2">
        <f>ROUND(R296*(R12)/100,2)</f>
        <v>0</v>
      </c>
      <c r="GL296" s="2">
        <f t="shared" si="300"/>
        <v>0</v>
      </c>
      <c r="GM296" s="2">
        <f t="shared" si="301"/>
        <v>694.98</v>
      </c>
      <c r="GN296" s="2">
        <f t="shared" si="302"/>
        <v>0</v>
      </c>
      <c r="GO296" s="2">
        <f t="shared" si="303"/>
        <v>694.98</v>
      </c>
      <c r="GP296" s="2">
        <f t="shared" si="304"/>
        <v>0</v>
      </c>
      <c r="GQ296" s="2"/>
      <c r="GR296" s="2">
        <v>0</v>
      </c>
      <c r="GS296" s="2">
        <v>3</v>
      </c>
      <c r="GT296" s="2">
        <v>0</v>
      </c>
      <c r="GU296" s="2" t="s">
        <v>6</v>
      </c>
      <c r="GV296" s="2">
        <f t="shared" si="305"/>
        <v>0</v>
      </c>
      <c r="GW296" s="2">
        <v>1</v>
      </c>
      <c r="GX296" s="2">
        <f t="shared" si="306"/>
        <v>0</v>
      </c>
      <c r="GY296" s="2"/>
      <c r="GZ296" s="2"/>
      <c r="HA296" s="2">
        <v>0</v>
      </c>
      <c r="HB296" s="2">
        <v>0</v>
      </c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18</v>
      </c>
      <c r="B297">
        <v>1</v>
      </c>
      <c r="C297">
        <v>629</v>
      </c>
      <c r="E297" t="s">
        <v>482</v>
      </c>
      <c r="F297" t="s">
        <v>483</v>
      </c>
      <c r="G297" t="s">
        <v>484</v>
      </c>
      <c r="H297" t="s">
        <v>185</v>
      </c>
      <c r="I297">
        <f>I295*J297</f>
        <v>2</v>
      </c>
      <c r="J297">
        <v>1</v>
      </c>
      <c r="O297">
        <f t="shared" si="272"/>
        <v>4628.57</v>
      </c>
      <c r="P297">
        <f t="shared" si="273"/>
        <v>4628.57</v>
      </c>
      <c r="Q297">
        <f t="shared" si="274"/>
        <v>0</v>
      </c>
      <c r="R297">
        <f t="shared" si="275"/>
        <v>0</v>
      </c>
      <c r="S297">
        <f t="shared" si="276"/>
        <v>0</v>
      </c>
      <c r="T297">
        <f t="shared" si="277"/>
        <v>0</v>
      </c>
      <c r="U297">
        <f t="shared" si="278"/>
        <v>0</v>
      </c>
      <c r="V297">
        <f t="shared" si="279"/>
        <v>0</v>
      </c>
      <c r="W297">
        <f t="shared" si="280"/>
        <v>0</v>
      </c>
      <c r="X297">
        <f t="shared" si="281"/>
        <v>0</v>
      </c>
      <c r="Y297">
        <f t="shared" si="282"/>
        <v>0</v>
      </c>
      <c r="AA297">
        <v>16666349</v>
      </c>
      <c r="AB297">
        <f t="shared" si="283"/>
        <v>347.49</v>
      </c>
      <c r="AC297">
        <f t="shared" si="311"/>
        <v>347.49</v>
      </c>
      <c r="AD297">
        <f t="shared" si="312"/>
        <v>0</v>
      </c>
      <c r="AE297">
        <f t="shared" si="313"/>
        <v>0</v>
      </c>
      <c r="AF297">
        <f t="shared" si="314"/>
        <v>0</v>
      </c>
      <c r="AG297">
        <f t="shared" si="285"/>
        <v>0</v>
      </c>
      <c r="AH297">
        <f t="shared" si="315"/>
        <v>0</v>
      </c>
      <c r="AI297">
        <f t="shared" si="316"/>
        <v>0</v>
      </c>
      <c r="AJ297">
        <f t="shared" si="287"/>
        <v>0</v>
      </c>
      <c r="AK297">
        <v>347.49</v>
      </c>
      <c r="AL297">
        <v>347.49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95</v>
      </c>
      <c r="AU297">
        <v>65</v>
      </c>
      <c r="AV297">
        <v>1</v>
      </c>
      <c r="AW297">
        <v>1</v>
      </c>
      <c r="AZ297">
        <v>6.66</v>
      </c>
      <c r="BA297">
        <v>1</v>
      </c>
      <c r="BB297">
        <v>1</v>
      </c>
      <c r="BC297">
        <v>6.66</v>
      </c>
      <c r="BD297" t="s">
        <v>6</v>
      </c>
      <c r="BE297" t="s">
        <v>6</v>
      </c>
      <c r="BF297" t="s">
        <v>6</v>
      </c>
      <c r="BG297" t="s">
        <v>6</v>
      </c>
      <c r="BH297">
        <v>3</v>
      </c>
      <c r="BI297">
        <v>2</v>
      </c>
      <c r="BJ297" t="s">
        <v>485</v>
      </c>
      <c r="BM297">
        <v>108001</v>
      </c>
      <c r="BN297">
        <v>0</v>
      </c>
      <c r="BO297" t="s">
        <v>6</v>
      </c>
      <c r="BP297">
        <v>0</v>
      </c>
      <c r="BQ297">
        <v>3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95</v>
      </c>
      <c r="CA297">
        <v>65</v>
      </c>
      <c r="CF297">
        <v>0</v>
      </c>
      <c r="CG297">
        <v>0</v>
      </c>
      <c r="CM297">
        <v>0</v>
      </c>
      <c r="CN297" t="s">
        <v>6</v>
      </c>
      <c r="CO297">
        <v>0</v>
      </c>
      <c r="CP297">
        <f t="shared" si="288"/>
        <v>4628.57</v>
      </c>
      <c r="CQ297">
        <f t="shared" si="289"/>
        <v>2314.2834000000003</v>
      </c>
      <c r="CR297">
        <f t="shared" si="290"/>
        <v>0</v>
      </c>
      <c r="CS297">
        <f t="shared" si="291"/>
        <v>0</v>
      </c>
      <c r="CT297">
        <f t="shared" si="292"/>
        <v>0</v>
      </c>
      <c r="CU297">
        <f t="shared" si="293"/>
        <v>0</v>
      </c>
      <c r="CV297">
        <f t="shared" si="294"/>
        <v>0</v>
      </c>
      <c r="CW297">
        <f t="shared" si="295"/>
        <v>0</v>
      </c>
      <c r="CX297">
        <f t="shared" si="296"/>
        <v>0</v>
      </c>
      <c r="CY297">
        <f t="shared" si="297"/>
        <v>0</v>
      </c>
      <c r="CZ297">
        <f t="shared" si="298"/>
        <v>0</v>
      </c>
      <c r="DC297" t="s">
        <v>6</v>
      </c>
      <c r="DD297" t="s">
        <v>6</v>
      </c>
      <c r="DE297" t="s">
        <v>6</v>
      </c>
      <c r="DF297" t="s">
        <v>6</v>
      </c>
      <c r="DG297" t="s">
        <v>6</v>
      </c>
      <c r="DH297" t="s">
        <v>6</v>
      </c>
      <c r="DI297" t="s">
        <v>6</v>
      </c>
      <c r="DJ297" t="s">
        <v>6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1010</v>
      </c>
      <c r="DV297" t="s">
        <v>185</v>
      </c>
      <c r="DW297" t="s">
        <v>185</v>
      </c>
      <c r="DX297">
        <v>1</v>
      </c>
      <c r="EE297">
        <v>16510370</v>
      </c>
      <c r="EF297">
        <v>3</v>
      </c>
      <c r="EG297" t="s">
        <v>448</v>
      </c>
      <c r="EH297">
        <v>0</v>
      </c>
      <c r="EI297" t="s">
        <v>6</v>
      </c>
      <c r="EJ297">
        <v>2</v>
      </c>
      <c r="EK297">
        <v>108001</v>
      </c>
      <c r="EL297" t="s">
        <v>449</v>
      </c>
      <c r="EM297" t="s">
        <v>450</v>
      </c>
      <c r="EO297" t="s">
        <v>6</v>
      </c>
      <c r="EQ297">
        <v>0</v>
      </c>
      <c r="ER297">
        <v>347.49</v>
      </c>
      <c r="ES297">
        <v>347.49</v>
      </c>
      <c r="ET297">
        <v>0</v>
      </c>
      <c r="EU297">
        <v>0</v>
      </c>
      <c r="EV297">
        <v>0</v>
      </c>
      <c r="EW297">
        <v>0</v>
      </c>
      <c r="EX297">
        <v>0</v>
      </c>
      <c r="FQ297">
        <v>0</v>
      </c>
      <c r="FR297">
        <f t="shared" si="299"/>
        <v>0</v>
      </c>
      <c r="FS297">
        <v>0</v>
      </c>
      <c r="FX297">
        <v>95</v>
      </c>
      <c r="FY297">
        <v>65</v>
      </c>
      <c r="GA297" t="s">
        <v>6</v>
      </c>
      <c r="GD297">
        <v>0</v>
      </c>
      <c r="GF297">
        <v>737630718</v>
      </c>
      <c r="GG297">
        <v>1</v>
      </c>
      <c r="GH297">
        <v>1</v>
      </c>
      <c r="GI297">
        <v>4</v>
      </c>
      <c r="GJ297">
        <v>0</v>
      </c>
      <c r="GK297">
        <f>ROUND(R297*(S12)/100,2)</f>
        <v>0</v>
      </c>
      <c r="GL297">
        <f t="shared" si="300"/>
        <v>0</v>
      </c>
      <c r="GM297">
        <f t="shared" si="301"/>
        <v>4628.57</v>
      </c>
      <c r="GN297">
        <f t="shared" si="302"/>
        <v>0</v>
      </c>
      <c r="GO297">
        <f t="shared" si="303"/>
        <v>4628.57</v>
      </c>
      <c r="GP297">
        <f t="shared" si="304"/>
        <v>0</v>
      </c>
      <c r="GR297">
        <v>0</v>
      </c>
      <c r="GS297">
        <v>3</v>
      </c>
      <c r="GT297">
        <v>0</v>
      </c>
      <c r="GU297" t="s">
        <v>6</v>
      </c>
      <c r="GV297">
        <f t="shared" si="305"/>
        <v>0</v>
      </c>
      <c r="GW297">
        <v>1</v>
      </c>
      <c r="GX297">
        <f t="shared" si="306"/>
        <v>0</v>
      </c>
      <c r="HA297">
        <v>0</v>
      </c>
      <c r="HB297">
        <v>0</v>
      </c>
      <c r="IK297">
        <v>0</v>
      </c>
    </row>
    <row r="298" spans="1:255" x14ac:dyDescent="0.2">
      <c r="A298" s="2">
        <v>17</v>
      </c>
      <c r="B298" s="2">
        <v>1</v>
      </c>
      <c r="C298" s="2">
        <f>ROW(SmtRes!A644)</f>
        <v>644</v>
      </c>
      <c r="D298" s="2">
        <f>ROW(EtalonRes!A630)</f>
        <v>630</v>
      </c>
      <c r="E298" s="2" t="s">
        <v>486</v>
      </c>
      <c r="F298" s="2" t="s">
        <v>487</v>
      </c>
      <c r="G298" s="2" t="s">
        <v>488</v>
      </c>
      <c r="H298" s="2" t="s">
        <v>178</v>
      </c>
      <c r="I298" s="2">
        <f>ROUND(150/100,9)</f>
        <v>1.5</v>
      </c>
      <c r="J298" s="2">
        <v>0</v>
      </c>
      <c r="K298" s="2"/>
      <c r="L298" s="2"/>
      <c r="M298" s="2"/>
      <c r="N298" s="2"/>
      <c r="O298" s="2">
        <f t="shared" si="272"/>
        <v>731.75</v>
      </c>
      <c r="P298" s="2">
        <f t="shared" si="273"/>
        <v>192.44</v>
      </c>
      <c r="Q298" s="2">
        <f t="shared" si="274"/>
        <v>22.98</v>
      </c>
      <c r="R298" s="2">
        <f t="shared" si="275"/>
        <v>0.39</v>
      </c>
      <c r="S298" s="2">
        <f t="shared" si="276"/>
        <v>516.33000000000004</v>
      </c>
      <c r="T298" s="2">
        <f t="shared" si="277"/>
        <v>0</v>
      </c>
      <c r="U298" s="2">
        <f t="shared" si="278"/>
        <v>52.050000000000004</v>
      </c>
      <c r="V298" s="2">
        <f t="shared" si="279"/>
        <v>0.03</v>
      </c>
      <c r="W298" s="2">
        <f t="shared" si="280"/>
        <v>0</v>
      </c>
      <c r="X298" s="2">
        <f t="shared" si="281"/>
        <v>490.88</v>
      </c>
      <c r="Y298" s="2">
        <f t="shared" si="282"/>
        <v>335.87</v>
      </c>
      <c r="Z298" s="2"/>
      <c r="AA298" s="2">
        <v>16666348</v>
      </c>
      <c r="AB298" s="2">
        <f t="shared" si="283"/>
        <v>487.83</v>
      </c>
      <c r="AC298" s="2">
        <f t="shared" si="311"/>
        <v>128.29</v>
      </c>
      <c r="AD298" s="2">
        <f t="shared" si="312"/>
        <v>15.32</v>
      </c>
      <c r="AE298" s="2">
        <f t="shared" si="313"/>
        <v>0.26</v>
      </c>
      <c r="AF298" s="2">
        <f t="shared" si="314"/>
        <v>344.22</v>
      </c>
      <c r="AG298" s="2">
        <f t="shared" si="285"/>
        <v>0</v>
      </c>
      <c r="AH298" s="2">
        <f t="shared" si="315"/>
        <v>34.700000000000003</v>
      </c>
      <c r="AI298" s="2">
        <f t="shared" si="316"/>
        <v>0.02</v>
      </c>
      <c r="AJ298" s="2">
        <f t="shared" si="287"/>
        <v>0</v>
      </c>
      <c r="AK298" s="2">
        <v>487.83</v>
      </c>
      <c r="AL298" s="2">
        <v>128.29</v>
      </c>
      <c r="AM298" s="2">
        <v>15.32</v>
      </c>
      <c r="AN298" s="2">
        <v>0.26</v>
      </c>
      <c r="AO298" s="2">
        <v>344.22</v>
      </c>
      <c r="AP298" s="2">
        <v>0</v>
      </c>
      <c r="AQ298" s="2">
        <v>34.700000000000003</v>
      </c>
      <c r="AR298" s="2">
        <v>0.02</v>
      </c>
      <c r="AS298" s="2">
        <v>0</v>
      </c>
      <c r="AT298" s="2">
        <v>95</v>
      </c>
      <c r="AU298" s="2">
        <v>65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6</v>
      </c>
      <c r="BE298" s="2" t="s">
        <v>6</v>
      </c>
      <c r="BF298" s="2" t="s">
        <v>6</v>
      </c>
      <c r="BG298" s="2" t="s">
        <v>6</v>
      </c>
      <c r="BH298" s="2">
        <v>0</v>
      </c>
      <c r="BI298" s="2">
        <v>2</v>
      </c>
      <c r="BJ298" s="2" t="s">
        <v>489</v>
      </c>
      <c r="BK298" s="2"/>
      <c r="BL298" s="2"/>
      <c r="BM298" s="2">
        <v>108001</v>
      </c>
      <c r="BN298" s="2">
        <v>0</v>
      </c>
      <c r="BO298" s="2" t="s">
        <v>6</v>
      </c>
      <c r="BP298" s="2">
        <v>0</v>
      </c>
      <c r="BQ298" s="2">
        <v>3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6</v>
      </c>
      <c r="BZ298" s="2">
        <v>95</v>
      </c>
      <c r="CA298" s="2">
        <v>65</v>
      </c>
      <c r="CB298" s="2"/>
      <c r="CC298" s="2"/>
      <c r="CD298" s="2"/>
      <c r="CE298" s="2"/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6</v>
      </c>
      <c r="CO298" s="2">
        <v>0</v>
      </c>
      <c r="CP298" s="2">
        <f t="shared" si="288"/>
        <v>731.75</v>
      </c>
      <c r="CQ298" s="2">
        <f t="shared" si="289"/>
        <v>128.29</v>
      </c>
      <c r="CR298" s="2">
        <f t="shared" si="290"/>
        <v>15.32</v>
      </c>
      <c r="CS298" s="2">
        <f t="shared" si="291"/>
        <v>0.26</v>
      </c>
      <c r="CT298" s="2">
        <f t="shared" si="292"/>
        <v>344.22</v>
      </c>
      <c r="CU298" s="2">
        <f t="shared" si="293"/>
        <v>0</v>
      </c>
      <c r="CV298" s="2">
        <f t="shared" si="294"/>
        <v>34.700000000000003</v>
      </c>
      <c r="CW298" s="2">
        <f t="shared" si="295"/>
        <v>0.02</v>
      </c>
      <c r="CX298" s="2">
        <f t="shared" si="296"/>
        <v>0</v>
      </c>
      <c r="CY298" s="2">
        <f t="shared" si="297"/>
        <v>490.88400000000001</v>
      </c>
      <c r="CZ298" s="2">
        <f t="shared" si="298"/>
        <v>335.86800000000005</v>
      </c>
      <c r="DA298" s="2"/>
      <c r="DB298" s="2"/>
      <c r="DC298" s="2" t="s">
        <v>6</v>
      </c>
      <c r="DD298" s="2" t="s">
        <v>6</v>
      </c>
      <c r="DE298" s="2" t="s">
        <v>6</v>
      </c>
      <c r="DF298" s="2" t="s">
        <v>6</v>
      </c>
      <c r="DG298" s="2" t="s">
        <v>6</v>
      </c>
      <c r="DH298" s="2" t="s">
        <v>6</v>
      </c>
      <c r="DI298" s="2" t="s">
        <v>6</v>
      </c>
      <c r="DJ298" s="2" t="s">
        <v>6</v>
      </c>
      <c r="DK298" s="2" t="s">
        <v>6</v>
      </c>
      <c r="DL298" s="2" t="s">
        <v>6</v>
      </c>
      <c r="DM298" s="2" t="s">
        <v>6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1013</v>
      </c>
      <c r="DV298" s="2" t="s">
        <v>178</v>
      </c>
      <c r="DW298" s="2" t="s">
        <v>178</v>
      </c>
      <c r="DX298" s="2">
        <v>1</v>
      </c>
      <c r="DY298" s="2"/>
      <c r="DZ298" s="2"/>
      <c r="EA298" s="2"/>
      <c r="EB298" s="2"/>
      <c r="EC298" s="2"/>
      <c r="ED298" s="2"/>
      <c r="EE298" s="2">
        <v>16510370</v>
      </c>
      <c r="EF298" s="2">
        <v>3</v>
      </c>
      <c r="EG298" s="2" t="s">
        <v>448</v>
      </c>
      <c r="EH298" s="2">
        <v>0</v>
      </c>
      <c r="EI298" s="2" t="s">
        <v>6</v>
      </c>
      <c r="EJ298" s="2">
        <v>2</v>
      </c>
      <c r="EK298" s="2">
        <v>108001</v>
      </c>
      <c r="EL298" s="2" t="s">
        <v>449</v>
      </c>
      <c r="EM298" s="2" t="s">
        <v>450</v>
      </c>
      <c r="EN298" s="2"/>
      <c r="EO298" s="2" t="s">
        <v>6</v>
      </c>
      <c r="EP298" s="2"/>
      <c r="EQ298" s="2">
        <v>0</v>
      </c>
      <c r="ER298" s="2">
        <v>487.83</v>
      </c>
      <c r="ES298" s="2">
        <v>128.29</v>
      </c>
      <c r="ET298" s="2">
        <v>15.32</v>
      </c>
      <c r="EU298" s="2">
        <v>0.26</v>
      </c>
      <c r="EV298" s="2">
        <v>344.22</v>
      </c>
      <c r="EW298" s="2">
        <v>34.700000000000003</v>
      </c>
      <c r="EX298" s="2">
        <v>0.02</v>
      </c>
      <c r="EY298" s="2">
        <v>0</v>
      </c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si="299"/>
        <v>0</v>
      </c>
      <c r="FS298" s="2">
        <v>0</v>
      </c>
      <c r="FT298" s="2"/>
      <c r="FU298" s="2"/>
      <c r="FV298" s="2"/>
      <c r="FW298" s="2"/>
      <c r="FX298" s="2">
        <v>95</v>
      </c>
      <c r="FY298" s="2">
        <v>65</v>
      </c>
      <c r="FZ298" s="2"/>
      <c r="GA298" s="2" t="s">
        <v>6</v>
      </c>
      <c r="GB298" s="2"/>
      <c r="GC298" s="2"/>
      <c r="GD298" s="2">
        <v>0</v>
      </c>
      <c r="GE298" s="2"/>
      <c r="GF298" s="2">
        <v>-219581644</v>
      </c>
      <c r="GG298" s="2">
        <v>2</v>
      </c>
      <c r="GH298" s="2">
        <v>1</v>
      </c>
      <c r="GI298" s="2">
        <v>-2</v>
      </c>
      <c r="GJ298" s="2">
        <v>0</v>
      </c>
      <c r="GK298" s="2">
        <f>ROUND(R298*(R12)/100,2)</f>
        <v>0</v>
      </c>
      <c r="GL298" s="2">
        <f t="shared" si="300"/>
        <v>0</v>
      </c>
      <c r="GM298" s="2">
        <f t="shared" si="301"/>
        <v>1558.5</v>
      </c>
      <c r="GN298" s="2">
        <f t="shared" si="302"/>
        <v>0</v>
      </c>
      <c r="GO298" s="2">
        <f t="shared" si="303"/>
        <v>1558.5</v>
      </c>
      <c r="GP298" s="2">
        <f t="shared" si="304"/>
        <v>0</v>
      </c>
      <c r="GQ298" s="2"/>
      <c r="GR298" s="2">
        <v>0</v>
      </c>
      <c r="GS298" s="2">
        <v>3</v>
      </c>
      <c r="GT298" s="2">
        <v>0</v>
      </c>
      <c r="GU298" s="2" t="s">
        <v>6</v>
      </c>
      <c r="GV298" s="2">
        <f t="shared" si="305"/>
        <v>0</v>
      </c>
      <c r="GW298" s="2">
        <v>1</v>
      </c>
      <c r="GX298" s="2">
        <f t="shared" si="306"/>
        <v>0</v>
      </c>
      <c r="GY298" s="2"/>
      <c r="GZ298" s="2"/>
      <c r="HA298" s="2">
        <v>0</v>
      </c>
      <c r="HB298" s="2">
        <v>0</v>
      </c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17</v>
      </c>
      <c r="B299">
        <v>1</v>
      </c>
      <c r="C299">
        <f>ROW(SmtRes!A658)</f>
        <v>658</v>
      </c>
      <c r="D299">
        <f>ROW(EtalonRes!A644)</f>
        <v>644</v>
      </c>
      <c r="E299" t="s">
        <v>486</v>
      </c>
      <c r="F299" t="s">
        <v>487</v>
      </c>
      <c r="G299" t="s">
        <v>488</v>
      </c>
      <c r="H299" t="s">
        <v>178</v>
      </c>
      <c r="I299">
        <f>ROUND(150/100,9)</f>
        <v>1.5</v>
      </c>
      <c r="J299">
        <v>0</v>
      </c>
      <c r="O299">
        <f t="shared" si="272"/>
        <v>4873.43</v>
      </c>
      <c r="P299">
        <f t="shared" si="273"/>
        <v>1281.6199999999999</v>
      </c>
      <c r="Q299">
        <f t="shared" si="274"/>
        <v>153.05000000000001</v>
      </c>
      <c r="R299">
        <f t="shared" si="275"/>
        <v>2.6</v>
      </c>
      <c r="S299">
        <f t="shared" si="276"/>
        <v>3438.76</v>
      </c>
      <c r="T299">
        <f t="shared" si="277"/>
        <v>0</v>
      </c>
      <c r="U299">
        <f t="shared" si="278"/>
        <v>52.050000000000004</v>
      </c>
      <c r="V299">
        <f t="shared" si="279"/>
        <v>0.03</v>
      </c>
      <c r="W299">
        <f t="shared" si="280"/>
        <v>0</v>
      </c>
      <c r="X299">
        <f t="shared" si="281"/>
        <v>3269.29</v>
      </c>
      <c r="Y299">
        <f t="shared" si="282"/>
        <v>2236.88</v>
      </c>
      <c r="AA299">
        <v>16666349</v>
      </c>
      <c r="AB299">
        <f t="shared" si="283"/>
        <v>487.83</v>
      </c>
      <c r="AC299">
        <f t="shared" si="311"/>
        <v>128.29</v>
      </c>
      <c r="AD299">
        <f t="shared" si="312"/>
        <v>15.32</v>
      </c>
      <c r="AE299">
        <f t="shared" si="313"/>
        <v>0.26</v>
      </c>
      <c r="AF299">
        <f t="shared" si="314"/>
        <v>344.22</v>
      </c>
      <c r="AG299">
        <f t="shared" si="285"/>
        <v>0</v>
      </c>
      <c r="AH299">
        <f t="shared" si="315"/>
        <v>34.700000000000003</v>
      </c>
      <c r="AI299">
        <f t="shared" si="316"/>
        <v>0.02</v>
      </c>
      <c r="AJ299">
        <f t="shared" si="287"/>
        <v>0</v>
      </c>
      <c r="AK299">
        <v>487.83</v>
      </c>
      <c r="AL299">
        <v>128.29</v>
      </c>
      <c r="AM299">
        <v>15.32</v>
      </c>
      <c r="AN299">
        <v>0.26</v>
      </c>
      <c r="AO299">
        <v>344.22</v>
      </c>
      <c r="AP299">
        <v>0</v>
      </c>
      <c r="AQ299">
        <v>34.700000000000003</v>
      </c>
      <c r="AR299">
        <v>0.02</v>
      </c>
      <c r="AS299">
        <v>0</v>
      </c>
      <c r="AT299">
        <v>95</v>
      </c>
      <c r="AU299">
        <v>65</v>
      </c>
      <c r="AV299">
        <v>1</v>
      </c>
      <c r="AW299">
        <v>1</v>
      </c>
      <c r="AZ299">
        <v>6.66</v>
      </c>
      <c r="BA299">
        <v>6.66</v>
      </c>
      <c r="BB299">
        <v>6.66</v>
      </c>
      <c r="BC299">
        <v>6.66</v>
      </c>
      <c r="BD299" t="s">
        <v>6</v>
      </c>
      <c r="BE299" t="s">
        <v>6</v>
      </c>
      <c r="BF299" t="s">
        <v>6</v>
      </c>
      <c r="BG299" t="s">
        <v>6</v>
      </c>
      <c r="BH299">
        <v>0</v>
      </c>
      <c r="BI299">
        <v>2</v>
      </c>
      <c r="BJ299" t="s">
        <v>489</v>
      </c>
      <c r="BM299">
        <v>108001</v>
      </c>
      <c r="BN299">
        <v>0</v>
      </c>
      <c r="BO299" t="s">
        <v>6</v>
      </c>
      <c r="BP299">
        <v>0</v>
      </c>
      <c r="BQ299">
        <v>3</v>
      </c>
      <c r="BR299">
        <v>0</v>
      </c>
      <c r="BS299">
        <v>6.66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6</v>
      </c>
      <c r="BZ299">
        <v>95</v>
      </c>
      <c r="CA299">
        <v>65</v>
      </c>
      <c r="CF299">
        <v>0</v>
      </c>
      <c r="CG299">
        <v>0</v>
      </c>
      <c r="CM299">
        <v>0</v>
      </c>
      <c r="CN299" t="s">
        <v>6</v>
      </c>
      <c r="CO299">
        <v>0</v>
      </c>
      <c r="CP299">
        <f t="shared" si="288"/>
        <v>4873.43</v>
      </c>
      <c r="CQ299">
        <f t="shared" si="289"/>
        <v>854.41139999999996</v>
      </c>
      <c r="CR299">
        <f t="shared" si="290"/>
        <v>102.0312</v>
      </c>
      <c r="CS299">
        <f t="shared" si="291"/>
        <v>1.7316</v>
      </c>
      <c r="CT299">
        <f t="shared" si="292"/>
        <v>2292.5052000000001</v>
      </c>
      <c r="CU299">
        <f t="shared" si="293"/>
        <v>0</v>
      </c>
      <c r="CV299">
        <f t="shared" si="294"/>
        <v>34.700000000000003</v>
      </c>
      <c r="CW299">
        <f t="shared" si="295"/>
        <v>0.02</v>
      </c>
      <c r="CX299">
        <f t="shared" si="296"/>
        <v>0</v>
      </c>
      <c r="CY299">
        <f t="shared" si="297"/>
        <v>3269.2919999999999</v>
      </c>
      <c r="CZ299">
        <f t="shared" si="298"/>
        <v>2236.884</v>
      </c>
      <c r="DC299" t="s">
        <v>6</v>
      </c>
      <c r="DD299" t="s">
        <v>6</v>
      </c>
      <c r="DE299" t="s">
        <v>6</v>
      </c>
      <c r="DF299" t="s">
        <v>6</v>
      </c>
      <c r="DG299" t="s">
        <v>6</v>
      </c>
      <c r="DH299" t="s">
        <v>6</v>
      </c>
      <c r="DI299" t="s">
        <v>6</v>
      </c>
      <c r="DJ299" t="s">
        <v>6</v>
      </c>
      <c r="DK299" t="s">
        <v>6</v>
      </c>
      <c r="DL299" t="s">
        <v>6</v>
      </c>
      <c r="DM299" t="s">
        <v>6</v>
      </c>
      <c r="DN299">
        <v>0</v>
      </c>
      <c r="DO299">
        <v>0</v>
      </c>
      <c r="DP299">
        <v>1</v>
      </c>
      <c r="DQ299">
        <v>1</v>
      </c>
      <c r="DU299">
        <v>1013</v>
      </c>
      <c r="DV299" t="s">
        <v>178</v>
      </c>
      <c r="DW299" t="s">
        <v>178</v>
      </c>
      <c r="DX299">
        <v>1</v>
      </c>
      <c r="EE299">
        <v>16510370</v>
      </c>
      <c r="EF299">
        <v>3</v>
      </c>
      <c r="EG299" t="s">
        <v>448</v>
      </c>
      <c r="EH299">
        <v>0</v>
      </c>
      <c r="EI299" t="s">
        <v>6</v>
      </c>
      <c r="EJ299">
        <v>2</v>
      </c>
      <c r="EK299">
        <v>108001</v>
      </c>
      <c r="EL299" t="s">
        <v>449</v>
      </c>
      <c r="EM299" t="s">
        <v>450</v>
      </c>
      <c r="EO299" t="s">
        <v>6</v>
      </c>
      <c r="EQ299">
        <v>0</v>
      </c>
      <c r="ER299">
        <v>487.83</v>
      </c>
      <c r="ES299">
        <v>128.29</v>
      </c>
      <c r="ET299">
        <v>15.32</v>
      </c>
      <c r="EU299">
        <v>0.26</v>
      </c>
      <c r="EV299">
        <v>344.22</v>
      </c>
      <c r="EW299">
        <v>34.700000000000003</v>
      </c>
      <c r="EX299">
        <v>0.02</v>
      </c>
      <c r="EY299">
        <v>0</v>
      </c>
      <c r="FQ299">
        <v>0</v>
      </c>
      <c r="FR299">
        <f t="shared" si="299"/>
        <v>0</v>
      </c>
      <c r="FS299">
        <v>0</v>
      </c>
      <c r="FX299">
        <v>95</v>
      </c>
      <c r="FY299">
        <v>65</v>
      </c>
      <c r="GA299" t="s">
        <v>6</v>
      </c>
      <c r="GD299">
        <v>0</v>
      </c>
      <c r="GF299">
        <v>-219581644</v>
      </c>
      <c r="GG299">
        <v>1</v>
      </c>
      <c r="GH299">
        <v>1</v>
      </c>
      <c r="GI299">
        <v>4</v>
      </c>
      <c r="GJ299">
        <v>0</v>
      </c>
      <c r="GK299">
        <f>ROUND(R299*(S12)/100,2)</f>
        <v>0</v>
      </c>
      <c r="GL299">
        <f t="shared" si="300"/>
        <v>0</v>
      </c>
      <c r="GM299">
        <f t="shared" si="301"/>
        <v>10379.6</v>
      </c>
      <c r="GN299">
        <f t="shared" si="302"/>
        <v>0</v>
      </c>
      <c r="GO299">
        <f t="shared" si="303"/>
        <v>10379.6</v>
      </c>
      <c r="GP299">
        <f t="shared" si="304"/>
        <v>0</v>
      </c>
      <c r="GR299">
        <v>0</v>
      </c>
      <c r="GS299">
        <v>3</v>
      </c>
      <c r="GT299">
        <v>0</v>
      </c>
      <c r="GU299" t="s">
        <v>6</v>
      </c>
      <c r="GV299">
        <f t="shared" si="305"/>
        <v>0</v>
      </c>
      <c r="GW299">
        <v>1</v>
      </c>
      <c r="GX299">
        <f t="shared" si="306"/>
        <v>0</v>
      </c>
      <c r="HA299">
        <v>0</v>
      </c>
      <c r="HB299">
        <v>0</v>
      </c>
      <c r="IK299">
        <v>0</v>
      </c>
    </row>
    <row r="300" spans="1:255" x14ac:dyDescent="0.2">
      <c r="A300" s="2">
        <v>17</v>
      </c>
      <c r="B300" s="2">
        <v>1</v>
      </c>
      <c r="C300" s="2">
        <f>ROW(SmtRes!A668)</f>
        <v>668</v>
      </c>
      <c r="D300" s="2">
        <f>ROW(EtalonRes!A653)</f>
        <v>653</v>
      </c>
      <c r="E300" s="2" t="s">
        <v>490</v>
      </c>
      <c r="F300" s="2" t="s">
        <v>491</v>
      </c>
      <c r="G300" s="2" t="s">
        <v>492</v>
      </c>
      <c r="H300" s="2" t="s">
        <v>178</v>
      </c>
      <c r="I300" s="2">
        <f>ROUND(15/100,9)</f>
        <v>0.15</v>
      </c>
      <c r="J300" s="2">
        <v>0</v>
      </c>
      <c r="K300" s="2"/>
      <c r="L300" s="2"/>
      <c r="M300" s="2"/>
      <c r="N300" s="2"/>
      <c r="O300" s="2">
        <f t="shared" si="272"/>
        <v>55.38</v>
      </c>
      <c r="P300" s="2">
        <f t="shared" si="273"/>
        <v>9.33</v>
      </c>
      <c r="Q300" s="2">
        <f t="shared" si="274"/>
        <v>0.7</v>
      </c>
      <c r="R300" s="2">
        <f t="shared" si="275"/>
        <v>0.1</v>
      </c>
      <c r="S300" s="2">
        <f t="shared" si="276"/>
        <v>45.35</v>
      </c>
      <c r="T300" s="2">
        <f t="shared" si="277"/>
        <v>0</v>
      </c>
      <c r="U300" s="2">
        <f t="shared" si="278"/>
        <v>4.5720000000000001</v>
      </c>
      <c r="V300" s="2">
        <f t="shared" si="279"/>
        <v>7.4999999999999997E-3</v>
      </c>
      <c r="W300" s="2">
        <f t="shared" si="280"/>
        <v>0</v>
      </c>
      <c r="X300" s="2">
        <f t="shared" si="281"/>
        <v>43.18</v>
      </c>
      <c r="Y300" s="2">
        <f t="shared" si="282"/>
        <v>29.54</v>
      </c>
      <c r="Z300" s="2"/>
      <c r="AA300" s="2">
        <v>16666348</v>
      </c>
      <c r="AB300" s="2">
        <f t="shared" si="283"/>
        <v>369.25</v>
      </c>
      <c r="AC300" s="2">
        <f t="shared" si="311"/>
        <v>62.22</v>
      </c>
      <c r="AD300" s="2">
        <f t="shared" si="312"/>
        <v>4.67</v>
      </c>
      <c r="AE300" s="2">
        <f t="shared" si="313"/>
        <v>0.64</v>
      </c>
      <c r="AF300" s="2">
        <f t="shared" si="314"/>
        <v>302.36</v>
      </c>
      <c r="AG300" s="2">
        <f t="shared" si="285"/>
        <v>0</v>
      </c>
      <c r="AH300" s="2">
        <f t="shared" si="315"/>
        <v>30.48</v>
      </c>
      <c r="AI300" s="2">
        <f t="shared" si="316"/>
        <v>0.05</v>
      </c>
      <c r="AJ300" s="2">
        <f t="shared" si="287"/>
        <v>0</v>
      </c>
      <c r="AK300" s="2">
        <v>369.25</v>
      </c>
      <c r="AL300" s="2">
        <v>62.22</v>
      </c>
      <c r="AM300" s="2">
        <v>4.67</v>
      </c>
      <c r="AN300" s="2">
        <v>0.64</v>
      </c>
      <c r="AO300" s="2">
        <v>302.36</v>
      </c>
      <c r="AP300" s="2">
        <v>0</v>
      </c>
      <c r="AQ300" s="2">
        <v>30.48</v>
      </c>
      <c r="AR300" s="2">
        <v>0.05</v>
      </c>
      <c r="AS300" s="2">
        <v>0</v>
      </c>
      <c r="AT300" s="2">
        <v>95</v>
      </c>
      <c r="AU300" s="2">
        <v>65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6</v>
      </c>
      <c r="BE300" s="2" t="s">
        <v>6</v>
      </c>
      <c r="BF300" s="2" t="s">
        <v>6</v>
      </c>
      <c r="BG300" s="2" t="s">
        <v>6</v>
      </c>
      <c r="BH300" s="2">
        <v>0</v>
      </c>
      <c r="BI300" s="2">
        <v>2</v>
      </c>
      <c r="BJ300" s="2" t="s">
        <v>493</v>
      </c>
      <c r="BK300" s="2"/>
      <c r="BL300" s="2"/>
      <c r="BM300" s="2">
        <v>108001</v>
      </c>
      <c r="BN300" s="2">
        <v>0</v>
      </c>
      <c r="BO300" s="2" t="s">
        <v>6</v>
      </c>
      <c r="BP300" s="2">
        <v>0</v>
      </c>
      <c r="BQ300" s="2">
        <v>3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6</v>
      </c>
      <c r="BZ300" s="2">
        <v>95</v>
      </c>
      <c r="CA300" s="2">
        <v>65</v>
      </c>
      <c r="CB300" s="2"/>
      <c r="CC300" s="2"/>
      <c r="CD300" s="2"/>
      <c r="CE300" s="2"/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6</v>
      </c>
      <c r="CO300" s="2">
        <v>0</v>
      </c>
      <c r="CP300" s="2">
        <f t="shared" si="288"/>
        <v>55.38</v>
      </c>
      <c r="CQ300" s="2">
        <f t="shared" si="289"/>
        <v>62.22</v>
      </c>
      <c r="CR300" s="2">
        <f t="shared" si="290"/>
        <v>4.67</v>
      </c>
      <c r="CS300" s="2">
        <f t="shared" si="291"/>
        <v>0.64</v>
      </c>
      <c r="CT300" s="2">
        <f t="shared" si="292"/>
        <v>302.36</v>
      </c>
      <c r="CU300" s="2">
        <f t="shared" si="293"/>
        <v>0</v>
      </c>
      <c r="CV300" s="2">
        <f t="shared" si="294"/>
        <v>30.48</v>
      </c>
      <c r="CW300" s="2">
        <f t="shared" si="295"/>
        <v>0.05</v>
      </c>
      <c r="CX300" s="2">
        <f t="shared" si="296"/>
        <v>0</v>
      </c>
      <c r="CY300" s="2">
        <f t="shared" si="297"/>
        <v>43.177500000000002</v>
      </c>
      <c r="CZ300" s="2">
        <f t="shared" si="298"/>
        <v>29.5425</v>
      </c>
      <c r="DA300" s="2"/>
      <c r="DB300" s="2"/>
      <c r="DC300" s="2" t="s">
        <v>6</v>
      </c>
      <c r="DD300" s="2" t="s">
        <v>6</v>
      </c>
      <c r="DE300" s="2" t="s">
        <v>6</v>
      </c>
      <c r="DF300" s="2" t="s">
        <v>6</v>
      </c>
      <c r="DG300" s="2" t="s">
        <v>6</v>
      </c>
      <c r="DH300" s="2" t="s">
        <v>6</v>
      </c>
      <c r="DI300" s="2" t="s">
        <v>6</v>
      </c>
      <c r="DJ300" s="2" t="s">
        <v>6</v>
      </c>
      <c r="DK300" s="2" t="s">
        <v>6</v>
      </c>
      <c r="DL300" s="2" t="s">
        <v>6</v>
      </c>
      <c r="DM300" s="2" t="s">
        <v>6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1013</v>
      </c>
      <c r="DV300" s="2" t="s">
        <v>178</v>
      </c>
      <c r="DW300" s="2" t="s">
        <v>178</v>
      </c>
      <c r="DX300" s="2">
        <v>1</v>
      </c>
      <c r="DY300" s="2"/>
      <c r="DZ300" s="2"/>
      <c r="EA300" s="2"/>
      <c r="EB300" s="2"/>
      <c r="EC300" s="2"/>
      <c r="ED300" s="2"/>
      <c r="EE300" s="2">
        <v>16510370</v>
      </c>
      <c r="EF300" s="2">
        <v>3</v>
      </c>
      <c r="EG300" s="2" t="s">
        <v>448</v>
      </c>
      <c r="EH300" s="2">
        <v>0</v>
      </c>
      <c r="EI300" s="2" t="s">
        <v>6</v>
      </c>
      <c r="EJ300" s="2">
        <v>2</v>
      </c>
      <c r="EK300" s="2">
        <v>108001</v>
      </c>
      <c r="EL300" s="2" t="s">
        <v>449</v>
      </c>
      <c r="EM300" s="2" t="s">
        <v>450</v>
      </c>
      <c r="EN300" s="2"/>
      <c r="EO300" s="2" t="s">
        <v>6</v>
      </c>
      <c r="EP300" s="2"/>
      <c r="EQ300" s="2">
        <v>0</v>
      </c>
      <c r="ER300" s="2">
        <v>369.25</v>
      </c>
      <c r="ES300" s="2">
        <v>62.22</v>
      </c>
      <c r="ET300" s="2">
        <v>4.67</v>
      </c>
      <c r="EU300" s="2">
        <v>0.64</v>
      </c>
      <c r="EV300" s="2">
        <v>302.36</v>
      </c>
      <c r="EW300" s="2">
        <v>30.48</v>
      </c>
      <c r="EX300" s="2">
        <v>0.05</v>
      </c>
      <c r="EY300" s="2">
        <v>0</v>
      </c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299"/>
        <v>0</v>
      </c>
      <c r="FS300" s="2">
        <v>0</v>
      </c>
      <c r="FT300" s="2"/>
      <c r="FU300" s="2"/>
      <c r="FV300" s="2"/>
      <c r="FW300" s="2"/>
      <c r="FX300" s="2">
        <v>95</v>
      </c>
      <c r="FY300" s="2">
        <v>65</v>
      </c>
      <c r="FZ300" s="2"/>
      <c r="GA300" s="2" t="s">
        <v>6</v>
      </c>
      <c r="GB300" s="2"/>
      <c r="GC300" s="2"/>
      <c r="GD300" s="2">
        <v>0</v>
      </c>
      <c r="GE300" s="2"/>
      <c r="GF300" s="2">
        <v>-1066145640</v>
      </c>
      <c r="GG300" s="2">
        <v>2</v>
      </c>
      <c r="GH300" s="2">
        <v>1</v>
      </c>
      <c r="GI300" s="2">
        <v>-2</v>
      </c>
      <c r="GJ300" s="2">
        <v>0</v>
      </c>
      <c r="GK300" s="2">
        <f>ROUND(R300*(R12)/100,2)</f>
        <v>0</v>
      </c>
      <c r="GL300" s="2">
        <f t="shared" si="300"/>
        <v>0</v>
      </c>
      <c r="GM300" s="2">
        <f t="shared" si="301"/>
        <v>128.1</v>
      </c>
      <c r="GN300" s="2">
        <f t="shared" si="302"/>
        <v>0</v>
      </c>
      <c r="GO300" s="2">
        <f t="shared" si="303"/>
        <v>128.1</v>
      </c>
      <c r="GP300" s="2">
        <f t="shared" si="304"/>
        <v>0</v>
      </c>
      <c r="GQ300" s="2"/>
      <c r="GR300" s="2">
        <v>0</v>
      </c>
      <c r="GS300" s="2">
        <v>3</v>
      </c>
      <c r="GT300" s="2">
        <v>0</v>
      </c>
      <c r="GU300" s="2" t="s">
        <v>6</v>
      </c>
      <c r="GV300" s="2">
        <f t="shared" si="305"/>
        <v>0</v>
      </c>
      <c r="GW300" s="2">
        <v>1</v>
      </c>
      <c r="GX300" s="2">
        <f t="shared" si="306"/>
        <v>0</v>
      </c>
      <c r="GY300" s="2"/>
      <c r="GZ300" s="2"/>
      <c r="HA300" s="2">
        <v>0</v>
      </c>
      <c r="HB300" s="2">
        <v>0</v>
      </c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17</v>
      </c>
      <c r="B301">
        <v>1</v>
      </c>
      <c r="C301">
        <f>ROW(SmtRes!A678)</f>
        <v>678</v>
      </c>
      <c r="D301">
        <f>ROW(EtalonRes!A662)</f>
        <v>662</v>
      </c>
      <c r="E301" t="s">
        <v>490</v>
      </c>
      <c r="F301" t="s">
        <v>491</v>
      </c>
      <c r="G301" t="s">
        <v>492</v>
      </c>
      <c r="H301" t="s">
        <v>178</v>
      </c>
      <c r="I301">
        <f>ROUND(15/100,9)</f>
        <v>0.15</v>
      </c>
      <c r="J301">
        <v>0</v>
      </c>
      <c r="O301">
        <f t="shared" si="272"/>
        <v>368.89</v>
      </c>
      <c r="P301">
        <f t="shared" si="273"/>
        <v>62.16</v>
      </c>
      <c r="Q301">
        <f t="shared" si="274"/>
        <v>4.67</v>
      </c>
      <c r="R301">
        <f t="shared" si="275"/>
        <v>0.64</v>
      </c>
      <c r="S301">
        <f t="shared" si="276"/>
        <v>302.06</v>
      </c>
      <c r="T301">
        <f t="shared" si="277"/>
        <v>0</v>
      </c>
      <c r="U301">
        <f t="shared" si="278"/>
        <v>4.5720000000000001</v>
      </c>
      <c r="V301">
        <f t="shared" si="279"/>
        <v>7.4999999999999997E-3</v>
      </c>
      <c r="W301">
        <f t="shared" si="280"/>
        <v>0</v>
      </c>
      <c r="X301">
        <f t="shared" si="281"/>
        <v>287.57</v>
      </c>
      <c r="Y301">
        <f t="shared" si="282"/>
        <v>196.76</v>
      </c>
      <c r="AA301">
        <v>16666349</v>
      </c>
      <c r="AB301">
        <f t="shared" si="283"/>
        <v>369.25</v>
      </c>
      <c r="AC301">
        <f t="shared" si="311"/>
        <v>62.22</v>
      </c>
      <c r="AD301">
        <f t="shared" si="312"/>
        <v>4.67</v>
      </c>
      <c r="AE301">
        <f t="shared" si="313"/>
        <v>0.64</v>
      </c>
      <c r="AF301">
        <f t="shared" si="314"/>
        <v>302.36</v>
      </c>
      <c r="AG301">
        <f t="shared" si="285"/>
        <v>0</v>
      </c>
      <c r="AH301">
        <f t="shared" si="315"/>
        <v>30.48</v>
      </c>
      <c r="AI301">
        <f t="shared" si="316"/>
        <v>0.05</v>
      </c>
      <c r="AJ301">
        <f t="shared" si="287"/>
        <v>0</v>
      </c>
      <c r="AK301">
        <v>369.25</v>
      </c>
      <c r="AL301">
        <v>62.22</v>
      </c>
      <c r="AM301">
        <v>4.67</v>
      </c>
      <c r="AN301">
        <v>0.64</v>
      </c>
      <c r="AO301">
        <v>302.36</v>
      </c>
      <c r="AP301">
        <v>0</v>
      </c>
      <c r="AQ301">
        <v>30.48</v>
      </c>
      <c r="AR301">
        <v>0.05</v>
      </c>
      <c r="AS301">
        <v>0</v>
      </c>
      <c r="AT301">
        <v>95</v>
      </c>
      <c r="AU301">
        <v>65</v>
      </c>
      <c r="AV301">
        <v>1</v>
      </c>
      <c r="AW301">
        <v>1</v>
      </c>
      <c r="AZ301">
        <v>6.66</v>
      </c>
      <c r="BA301">
        <v>6.66</v>
      </c>
      <c r="BB301">
        <v>6.66</v>
      </c>
      <c r="BC301">
        <v>6.66</v>
      </c>
      <c r="BD301" t="s">
        <v>6</v>
      </c>
      <c r="BE301" t="s">
        <v>6</v>
      </c>
      <c r="BF301" t="s">
        <v>6</v>
      </c>
      <c r="BG301" t="s">
        <v>6</v>
      </c>
      <c r="BH301">
        <v>0</v>
      </c>
      <c r="BI301">
        <v>2</v>
      </c>
      <c r="BJ301" t="s">
        <v>493</v>
      </c>
      <c r="BM301">
        <v>108001</v>
      </c>
      <c r="BN301">
        <v>0</v>
      </c>
      <c r="BO301" t="s">
        <v>6</v>
      </c>
      <c r="BP301">
        <v>0</v>
      </c>
      <c r="BQ301">
        <v>3</v>
      </c>
      <c r="BR301">
        <v>0</v>
      </c>
      <c r="BS301">
        <v>6.66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6</v>
      </c>
      <c r="BZ301">
        <v>95</v>
      </c>
      <c r="CA301">
        <v>65</v>
      </c>
      <c r="CF301">
        <v>0</v>
      </c>
      <c r="CG301">
        <v>0</v>
      </c>
      <c r="CM301">
        <v>0</v>
      </c>
      <c r="CN301" t="s">
        <v>6</v>
      </c>
      <c r="CO301">
        <v>0</v>
      </c>
      <c r="CP301">
        <f t="shared" si="288"/>
        <v>368.89</v>
      </c>
      <c r="CQ301">
        <f t="shared" si="289"/>
        <v>414.3852</v>
      </c>
      <c r="CR301">
        <f t="shared" si="290"/>
        <v>31.1022</v>
      </c>
      <c r="CS301">
        <f t="shared" si="291"/>
        <v>4.2624000000000004</v>
      </c>
      <c r="CT301">
        <f t="shared" si="292"/>
        <v>2013.7176000000002</v>
      </c>
      <c r="CU301">
        <f t="shared" si="293"/>
        <v>0</v>
      </c>
      <c r="CV301">
        <f t="shared" si="294"/>
        <v>30.48</v>
      </c>
      <c r="CW301">
        <f t="shared" si="295"/>
        <v>0.05</v>
      </c>
      <c r="CX301">
        <f t="shared" si="296"/>
        <v>0</v>
      </c>
      <c r="CY301">
        <f t="shared" si="297"/>
        <v>287.565</v>
      </c>
      <c r="CZ301">
        <f t="shared" si="298"/>
        <v>196.755</v>
      </c>
      <c r="DC301" t="s">
        <v>6</v>
      </c>
      <c r="DD301" t="s">
        <v>6</v>
      </c>
      <c r="DE301" t="s">
        <v>6</v>
      </c>
      <c r="DF301" t="s">
        <v>6</v>
      </c>
      <c r="DG301" t="s">
        <v>6</v>
      </c>
      <c r="DH301" t="s">
        <v>6</v>
      </c>
      <c r="DI301" t="s">
        <v>6</v>
      </c>
      <c r="DJ301" t="s">
        <v>6</v>
      </c>
      <c r="DK301" t="s">
        <v>6</v>
      </c>
      <c r="DL301" t="s">
        <v>6</v>
      </c>
      <c r="DM301" t="s">
        <v>6</v>
      </c>
      <c r="DN301">
        <v>0</v>
      </c>
      <c r="DO301">
        <v>0</v>
      </c>
      <c r="DP301">
        <v>1</v>
      </c>
      <c r="DQ301">
        <v>1</v>
      </c>
      <c r="DU301">
        <v>1013</v>
      </c>
      <c r="DV301" t="s">
        <v>178</v>
      </c>
      <c r="DW301" t="s">
        <v>178</v>
      </c>
      <c r="DX301">
        <v>1</v>
      </c>
      <c r="EE301">
        <v>16510370</v>
      </c>
      <c r="EF301">
        <v>3</v>
      </c>
      <c r="EG301" t="s">
        <v>448</v>
      </c>
      <c r="EH301">
        <v>0</v>
      </c>
      <c r="EI301" t="s">
        <v>6</v>
      </c>
      <c r="EJ301">
        <v>2</v>
      </c>
      <c r="EK301">
        <v>108001</v>
      </c>
      <c r="EL301" t="s">
        <v>449</v>
      </c>
      <c r="EM301" t="s">
        <v>450</v>
      </c>
      <c r="EO301" t="s">
        <v>6</v>
      </c>
      <c r="EQ301">
        <v>0</v>
      </c>
      <c r="ER301">
        <v>369.25</v>
      </c>
      <c r="ES301">
        <v>62.22</v>
      </c>
      <c r="ET301">
        <v>4.67</v>
      </c>
      <c r="EU301">
        <v>0.64</v>
      </c>
      <c r="EV301">
        <v>302.36</v>
      </c>
      <c r="EW301">
        <v>30.48</v>
      </c>
      <c r="EX301">
        <v>0.05</v>
      </c>
      <c r="EY301">
        <v>0</v>
      </c>
      <c r="FQ301">
        <v>0</v>
      </c>
      <c r="FR301">
        <f t="shared" si="299"/>
        <v>0</v>
      </c>
      <c r="FS301">
        <v>0</v>
      </c>
      <c r="FX301">
        <v>95</v>
      </c>
      <c r="FY301">
        <v>65</v>
      </c>
      <c r="GA301" t="s">
        <v>6</v>
      </c>
      <c r="GD301">
        <v>0</v>
      </c>
      <c r="GF301">
        <v>-1066145640</v>
      </c>
      <c r="GG301">
        <v>1</v>
      </c>
      <c r="GH301">
        <v>1</v>
      </c>
      <c r="GI301">
        <v>4</v>
      </c>
      <c r="GJ301">
        <v>0</v>
      </c>
      <c r="GK301">
        <f>ROUND(R301*(S12)/100,2)</f>
        <v>0</v>
      </c>
      <c r="GL301">
        <f t="shared" si="300"/>
        <v>0</v>
      </c>
      <c r="GM301">
        <f t="shared" si="301"/>
        <v>853.22</v>
      </c>
      <c r="GN301">
        <f t="shared" si="302"/>
        <v>0</v>
      </c>
      <c r="GO301">
        <f t="shared" si="303"/>
        <v>853.22</v>
      </c>
      <c r="GP301">
        <f t="shared" si="304"/>
        <v>0</v>
      </c>
      <c r="GR301">
        <v>0</v>
      </c>
      <c r="GS301">
        <v>3</v>
      </c>
      <c r="GT301">
        <v>0</v>
      </c>
      <c r="GU301" t="s">
        <v>6</v>
      </c>
      <c r="GV301">
        <f t="shared" si="305"/>
        <v>0</v>
      </c>
      <c r="GW301">
        <v>1</v>
      </c>
      <c r="GX301">
        <f t="shared" si="306"/>
        <v>0</v>
      </c>
      <c r="HA301">
        <v>0</v>
      </c>
      <c r="HB301">
        <v>0</v>
      </c>
      <c r="IK301">
        <v>0</v>
      </c>
    </row>
    <row r="302" spans="1:255" x14ac:dyDescent="0.2">
      <c r="A302" s="2">
        <v>18</v>
      </c>
      <c r="B302" s="2">
        <v>1</v>
      </c>
      <c r="C302" s="2">
        <v>667</v>
      </c>
      <c r="D302" s="2"/>
      <c r="E302" s="2" t="s">
        <v>494</v>
      </c>
      <c r="F302" s="2" t="s">
        <v>495</v>
      </c>
      <c r="G302" s="2" t="s">
        <v>496</v>
      </c>
      <c r="H302" s="2" t="s">
        <v>279</v>
      </c>
      <c r="I302" s="2">
        <f>I300*J302</f>
        <v>0.15</v>
      </c>
      <c r="J302" s="2">
        <v>1</v>
      </c>
      <c r="K302" s="2"/>
      <c r="L302" s="2"/>
      <c r="M302" s="2"/>
      <c r="N302" s="2"/>
      <c r="O302" s="2">
        <f t="shared" si="272"/>
        <v>139.5</v>
      </c>
      <c r="P302" s="2">
        <f t="shared" si="273"/>
        <v>139.5</v>
      </c>
      <c r="Q302" s="2">
        <f t="shared" si="274"/>
        <v>0</v>
      </c>
      <c r="R302" s="2">
        <f t="shared" si="275"/>
        <v>0</v>
      </c>
      <c r="S302" s="2">
        <f t="shared" si="276"/>
        <v>0</v>
      </c>
      <c r="T302" s="2">
        <f t="shared" si="277"/>
        <v>0</v>
      </c>
      <c r="U302" s="2">
        <f t="shared" si="278"/>
        <v>0</v>
      </c>
      <c r="V302" s="2">
        <f t="shared" si="279"/>
        <v>0</v>
      </c>
      <c r="W302" s="2">
        <f t="shared" si="280"/>
        <v>0</v>
      </c>
      <c r="X302" s="2">
        <f t="shared" si="281"/>
        <v>0</v>
      </c>
      <c r="Y302" s="2">
        <f t="shared" si="282"/>
        <v>0</v>
      </c>
      <c r="Z302" s="2"/>
      <c r="AA302" s="2">
        <v>16666348</v>
      </c>
      <c r="AB302" s="2">
        <f t="shared" si="283"/>
        <v>930</v>
      </c>
      <c r="AC302" s="2">
        <f t="shared" si="311"/>
        <v>930</v>
      </c>
      <c r="AD302" s="2">
        <f t="shared" si="312"/>
        <v>0</v>
      </c>
      <c r="AE302" s="2">
        <f t="shared" si="313"/>
        <v>0</v>
      </c>
      <c r="AF302" s="2">
        <f t="shared" si="314"/>
        <v>0</v>
      </c>
      <c r="AG302" s="2">
        <f t="shared" si="285"/>
        <v>0</v>
      </c>
      <c r="AH302" s="2">
        <f t="shared" si="315"/>
        <v>0</v>
      </c>
      <c r="AI302" s="2">
        <f t="shared" si="316"/>
        <v>0</v>
      </c>
      <c r="AJ302" s="2">
        <f t="shared" si="287"/>
        <v>0</v>
      </c>
      <c r="AK302" s="2">
        <v>930</v>
      </c>
      <c r="AL302" s="2">
        <v>930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95</v>
      </c>
      <c r="AU302" s="2">
        <v>65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6</v>
      </c>
      <c r="BE302" s="2" t="s">
        <v>6</v>
      </c>
      <c r="BF302" s="2" t="s">
        <v>6</v>
      </c>
      <c r="BG302" s="2" t="s">
        <v>6</v>
      </c>
      <c r="BH302" s="2">
        <v>3</v>
      </c>
      <c r="BI302" s="2">
        <v>2</v>
      </c>
      <c r="BJ302" s="2" t="s">
        <v>497</v>
      </c>
      <c r="BK302" s="2"/>
      <c r="BL302" s="2"/>
      <c r="BM302" s="2">
        <v>108001</v>
      </c>
      <c r="BN302" s="2">
        <v>0</v>
      </c>
      <c r="BO302" s="2" t="s">
        <v>6</v>
      </c>
      <c r="BP302" s="2">
        <v>0</v>
      </c>
      <c r="BQ302" s="2">
        <v>3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6</v>
      </c>
      <c r="BZ302" s="2">
        <v>95</v>
      </c>
      <c r="CA302" s="2">
        <v>65</v>
      </c>
      <c r="CB302" s="2"/>
      <c r="CC302" s="2"/>
      <c r="CD302" s="2"/>
      <c r="CE302" s="2"/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6</v>
      </c>
      <c r="CO302" s="2">
        <v>0</v>
      </c>
      <c r="CP302" s="2">
        <f t="shared" si="288"/>
        <v>139.5</v>
      </c>
      <c r="CQ302" s="2">
        <f t="shared" si="289"/>
        <v>930</v>
      </c>
      <c r="CR302" s="2">
        <f t="shared" si="290"/>
        <v>0</v>
      </c>
      <c r="CS302" s="2">
        <f t="shared" si="291"/>
        <v>0</v>
      </c>
      <c r="CT302" s="2">
        <f t="shared" si="292"/>
        <v>0</v>
      </c>
      <c r="CU302" s="2">
        <f t="shared" si="293"/>
        <v>0</v>
      </c>
      <c r="CV302" s="2">
        <f t="shared" si="294"/>
        <v>0</v>
      </c>
      <c r="CW302" s="2">
        <f t="shared" si="295"/>
        <v>0</v>
      </c>
      <c r="CX302" s="2">
        <f t="shared" si="296"/>
        <v>0</v>
      </c>
      <c r="CY302" s="2">
        <f t="shared" si="297"/>
        <v>0</v>
      </c>
      <c r="CZ302" s="2">
        <f t="shared" si="298"/>
        <v>0</v>
      </c>
      <c r="DA302" s="2"/>
      <c r="DB302" s="2"/>
      <c r="DC302" s="2" t="s">
        <v>6</v>
      </c>
      <c r="DD302" s="2" t="s">
        <v>6</v>
      </c>
      <c r="DE302" s="2" t="s">
        <v>6</v>
      </c>
      <c r="DF302" s="2" t="s">
        <v>6</v>
      </c>
      <c r="DG302" s="2" t="s">
        <v>6</v>
      </c>
      <c r="DH302" s="2" t="s">
        <v>6</v>
      </c>
      <c r="DI302" s="2" t="s">
        <v>6</v>
      </c>
      <c r="DJ302" s="2" t="s">
        <v>6</v>
      </c>
      <c r="DK302" s="2" t="s">
        <v>6</v>
      </c>
      <c r="DL302" s="2" t="s">
        <v>6</v>
      </c>
      <c r="DM302" s="2" t="s">
        <v>6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1010</v>
      </c>
      <c r="DV302" s="2" t="s">
        <v>279</v>
      </c>
      <c r="DW302" s="2" t="s">
        <v>279</v>
      </c>
      <c r="DX302" s="2">
        <v>100</v>
      </c>
      <c r="DY302" s="2"/>
      <c r="DZ302" s="2"/>
      <c r="EA302" s="2"/>
      <c r="EB302" s="2"/>
      <c r="EC302" s="2"/>
      <c r="ED302" s="2"/>
      <c r="EE302" s="2">
        <v>16510370</v>
      </c>
      <c r="EF302" s="2">
        <v>3</v>
      </c>
      <c r="EG302" s="2" t="s">
        <v>448</v>
      </c>
      <c r="EH302" s="2">
        <v>0</v>
      </c>
      <c r="EI302" s="2" t="s">
        <v>6</v>
      </c>
      <c r="EJ302" s="2">
        <v>2</v>
      </c>
      <c r="EK302" s="2">
        <v>108001</v>
      </c>
      <c r="EL302" s="2" t="s">
        <v>449</v>
      </c>
      <c r="EM302" s="2" t="s">
        <v>450</v>
      </c>
      <c r="EN302" s="2"/>
      <c r="EO302" s="2" t="s">
        <v>6</v>
      </c>
      <c r="EP302" s="2"/>
      <c r="EQ302" s="2">
        <v>0</v>
      </c>
      <c r="ER302" s="2">
        <v>930</v>
      </c>
      <c r="ES302" s="2">
        <v>930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299"/>
        <v>0</v>
      </c>
      <c r="FS302" s="2">
        <v>0</v>
      </c>
      <c r="FT302" s="2"/>
      <c r="FU302" s="2"/>
      <c r="FV302" s="2"/>
      <c r="FW302" s="2"/>
      <c r="FX302" s="2">
        <v>95</v>
      </c>
      <c r="FY302" s="2">
        <v>65</v>
      </c>
      <c r="FZ302" s="2"/>
      <c r="GA302" s="2" t="s">
        <v>6</v>
      </c>
      <c r="GB302" s="2"/>
      <c r="GC302" s="2"/>
      <c r="GD302" s="2">
        <v>0</v>
      </c>
      <c r="GE302" s="2"/>
      <c r="GF302" s="2">
        <v>-928137933</v>
      </c>
      <c r="GG302" s="2">
        <v>2</v>
      </c>
      <c r="GH302" s="2">
        <v>1</v>
      </c>
      <c r="GI302" s="2">
        <v>-2</v>
      </c>
      <c r="GJ302" s="2">
        <v>0</v>
      </c>
      <c r="GK302" s="2">
        <f>ROUND(R302*(R12)/100,2)</f>
        <v>0</v>
      </c>
      <c r="GL302" s="2">
        <f t="shared" si="300"/>
        <v>0</v>
      </c>
      <c r="GM302" s="2">
        <f t="shared" si="301"/>
        <v>139.5</v>
      </c>
      <c r="GN302" s="2">
        <f t="shared" si="302"/>
        <v>0</v>
      </c>
      <c r="GO302" s="2">
        <f t="shared" si="303"/>
        <v>139.5</v>
      </c>
      <c r="GP302" s="2">
        <f t="shared" si="304"/>
        <v>0</v>
      </c>
      <c r="GQ302" s="2"/>
      <c r="GR302" s="2">
        <v>0</v>
      </c>
      <c r="GS302" s="2">
        <v>3</v>
      </c>
      <c r="GT302" s="2">
        <v>0</v>
      </c>
      <c r="GU302" s="2" t="s">
        <v>6</v>
      </c>
      <c r="GV302" s="2">
        <f t="shared" si="305"/>
        <v>0</v>
      </c>
      <c r="GW302" s="2">
        <v>1</v>
      </c>
      <c r="GX302" s="2">
        <f t="shared" si="306"/>
        <v>0</v>
      </c>
      <c r="GY302" s="2"/>
      <c r="GZ302" s="2"/>
      <c r="HA302" s="2">
        <v>0</v>
      </c>
      <c r="HB302" s="2">
        <v>0</v>
      </c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18</v>
      </c>
      <c r="B303">
        <v>1</v>
      </c>
      <c r="C303">
        <v>677</v>
      </c>
      <c r="E303" t="s">
        <v>494</v>
      </c>
      <c r="F303" t="s">
        <v>495</v>
      </c>
      <c r="G303" t="s">
        <v>496</v>
      </c>
      <c r="H303" t="s">
        <v>279</v>
      </c>
      <c r="I303">
        <f>I301*J303</f>
        <v>0.15</v>
      </c>
      <c r="J303">
        <v>1</v>
      </c>
      <c r="O303">
        <f t="shared" si="272"/>
        <v>929.07</v>
      </c>
      <c r="P303">
        <f t="shared" si="273"/>
        <v>929.07</v>
      </c>
      <c r="Q303">
        <f t="shared" si="274"/>
        <v>0</v>
      </c>
      <c r="R303">
        <f t="shared" si="275"/>
        <v>0</v>
      </c>
      <c r="S303">
        <f t="shared" si="276"/>
        <v>0</v>
      </c>
      <c r="T303">
        <f t="shared" si="277"/>
        <v>0</v>
      </c>
      <c r="U303">
        <f t="shared" si="278"/>
        <v>0</v>
      </c>
      <c r="V303">
        <f t="shared" si="279"/>
        <v>0</v>
      </c>
      <c r="W303">
        <f t="shared" si="280"/>
        <v>0</v>
      </c>
      <c r="X303">
        <f t="shared" si="281"/>
        <v>0</v>
      </c>
      <c r="Y303">
        <f t="shared" si="282"/>
        <v>0</v>
      </c>
      <c r="AA303">
        <v>16666349</v>
      </c>
      <c r="AB303">
        <f t="shared" si="283"/>
        <v>930</v>
      </c>
      <c r="AC303">
        <f t="shared" si="311"/>
        <v>930</v>
      </c>
      <c r="AD303">
        <f t="shared" si="312"/>
        <v>0</v>
      </c>
      <c r="AE303">
        <f t="shared" si="313"/>
        <v>0</v>
      </c>
      <c r="AF303">
        <f t="shared" si="314"/>
        <v>0</v>
      </c>
      <c r="AG303">
        <f t="shared" si="285"/>
        <v>0</v>
      </c>
      <c r="AH303">
        <f t="shared" si="315"/>
        <v>0</v>
      </c>
      <c r="AI303">
        <f t="shared" si="316"/>
        <v>0</v>
      </c>
      <c r="AJ303">
        <f t="shared" si="287"/>
        <v>0</v>
      </c>
      <c r="AK303">
        <v>930</v>
      </c>
      <c r="AL303">
        <v>930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95</v>
      </c>
      <c r="AU303">
        <v>65</v>
      </c>
      <c r="AV303">
        <v>1</v>
      </c>
      <c r="AW303">
        <v>1</v>
      </c>
      <c r="AZ303">
        <v>6.66</v>
      </c>
      <c r="BA303">
        <v>1</v>
      </c>
      <c r="BB303">
        <v>1</v>
      </c>
      <c r="BC303">
        <v>6.66</v>
      </c>
      <c r="BD303" t="s">
        <v>6</v>
      </c>
      <c r="BE303" t="s">
        <v>6</v>
      </c>
      <c r="BF303" t="s">
        <v>6</v>
      </c>
      <c r="BG303" t="s">
        <v>6</v>
      </c>
      <c r="BH303">
        <v>3</v>
      </c>
      <c r="BI303">
        <v>2</v>
      </c>
      <c r="BJ303" t="s">
        <v>497</v>
      </c>
      <c r="BM303">
        <v>108001</v>
      </c>
      <c r="BN303">
        <v>0</v>
      </c>
      <c r="BO303" t="s">
        <v>6</v>
      </c>
      <c r="BP303">
        <v>0</v>
      </c>
      <c r="BQ303">
        <v>3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6</v>
      </c>
      <c r="BZ303">
        <v>95</v>
      </c>
      <c r="CA303">
        <v>65</v>
      </c>
      <c r="CF303">
        <v>0</v>
      </c>
      <c r="CG303">
        <v>0</v>
      </c>
      <c r="CM303">
        <v>0</v>
      </c>
      <c r="CN303" t="s">
        <v>6</v>
      </c>
      <c r="CO303">
        <v>0</v>
      </c>
      <c r="CP303">
        <f t="shared" si="288"/>
        <v>929.07</v>
      </c>
      <c r="CQ303">
        <f t="shared" si="289"/>
        <v>6193.8</v>
      </c>
      <c r="CR303">
        <f t="shared" si="290"/>
        <v>0</v>
      </c>
      <c r="CS303">
        <f t="shared" si="291"/>
        <v>0</v>
      </c>
      <c r="CT303">
        <f t="shared" si="292"/>
        <v>0</v>
      </c>
      <c r="CU303">
        <f t="shared" si="293"/>
        <v>0</v>
      </c>
      <c r="CV303">
        <f t="shared" si="294"/>
        <v>0</v>
      </c>
      <c r="CW303">
        <f t="shared" si="295"/>
        <v>0</v>
      </c>
      <c r="CX303">
        <f t="shared" si="296"/>
        <v>0</v>
      </c>
      <c r="CY303">
        <f t="shared" si="297"/>
        <v>0</v>
      </c>
      <c r="CZ303">
        <f t="shared" si="298"/>
        <v>0</v>
      </c>
      <c r="DC303" t="s">
        <v>6</v>
      </c>
      <c r="DD303" t="s">
        <v>6</v>
      </c>
      <c r="DE303" t="s">
        <v>6</v>
      </c>
      <c r="DF303" t="s">
        <v>6</v>
      </c>
      <c r="DG303" t="s">
        <v>6</v>
      </c>
      <c r="DH303" t="s">
        <v>6</v>
      </c>
      <c r="DI303" t="s">
        <v>6</v>
      </c>
      <c r="DJ303" t="s">
        <v>6</v>
      </c>
      <c r="DK303" t="s">
        <v>6</v>
      </c>
      <c r="DL303" t="s">
        <v>6</v>
      </c>
      <c r="DM303" t="s">
        <v>6</v>
      </c>
      <c r="DN303">
        <v>0</v>
      </c>
      <c r="DO303">
        <v>0</v>
      </c>
      <c r="DP303">
        <v>1</v>
      </c>
      <c r="DQ303">
        <v>1</v>
      </c>
      <c r="DU303">
        <v>1010</v>
      </c>
      <c r="DV303" t="s">
        <v>279</v>
      </c>
      <c r="DW303" t="s">
        <v>279</v>
      </c>
      <c r="DX303">
        <v>100</v>
      </c>
      <c r="EE303">
        <v>16510370</v>
      </c>
      <c r="EF303">
        <v>3</v>
      </c>
      <c r="EG303" t="s">
        <v>448</v>
      </c>
      <c r="EH303">
        <v>0</v>
      </c>
      <c r="EI303" t="s">
        <v>6</v>
      </c>
      <c r="EJ303">
        <v>2</v>
      </c>
      <c r="EK303">
        <v>108001</v>
      </c>
      <c r="EL303" t="s">
        <v>449</v>
      </c>
      <c r="EM303" t="s">
        <v>450</v>
      </c>
      <c r="EO303" t="s">
        <v>6</v>
      </c>
      <c r="EQ303">
        <v>0</v>
      </c>
      <c r="ER303">
        <v>930</v>
      </c>
      <c r="ES303">
        <v>930</v>
      </c>
      <c r="ET303">
        <v>0</v>
      </c>
      <c r="EU303">
        <v>0</v>
      </c>
      <c r="EV303">
        <v>0</v>
      </c>
      <c r="EW303">
        <v>0</v>
      </c>
      <c r="EX303">
        <v>0</v>
      </c>
      <c r="FQ303">
        <v>0</v>
      </c>
      <c r="FR303">
        <f t="shared" si="299"/>
        <v>0</v>
      </c>
      <c r="FS303">
        <v>0</v>
      </c>
      <c r="FX303">
        <v>95</v>
      </c>
      <c r="FY303">
        <v>65</v>
      </c>
      <c r="GA303" t="s">
        <v>6</v>
      </c>
      <c r="GD303">
        <v>0</v>
      </c>
      <c r="GF303">
        <v>-928137933</v>
      </c>
      <c r="GG303">
        <v>1</v>
      </c>
      <c r="GH303">
        <v>1</v>
      </c>
      <c r="GI303">
        <v>4</v>
      </c>
      <c r="GJ303">
        <v>0</v>
      </c>
      <c r="GK303">
        <f>ROUND(R303*(S12)/100,2)</f>
        <v>0</v>
      </c>
      <c r="GL303">
        <f t="shared" si="300"/>
        <v>0</v>
      </c>
      <c r="GM303">
        <f t="shared" si="301"/>
        <v>929.07</v>
      </c>
      <c r="GN303">
        <f t="shared" si="302"/>
        <v>0</v>
      </c>
      <c r="GO303">
        <f t="shared" si="303"/>
        <v>929.07</v>
      </c>
      <c r="GP303">
        <f t="shared" si="304"/>
        <v>0</v>
      </c>
      <c r="GR303">
        <v>0</v>
      </c>
      <c r="GS303">
        <v>3</v>
      </c>
      <c r="GT303">
        <v>0</v>
      </c>
      <c r="GU303" t="s">
        <v>6</v>
      </c>
      <c r="GV303">
        <f t="shared" si="305"/>
        <v>0</v>
      </c>
      <c r="GW303">
        <v>1</v>
      </c>
      <c r="GX303">
        <f t="shared" si="306"/>
        <v>0</v>
      </c>
      <c r="HA303">
        <v>0</v>
      </c>
      <c r="HB303">
        <v>0</v>
      </c>
      <c r="IK303">
        <v>0</v>
      </c>
    </row>
    <row r="304" spans="1:255" x14ac:dyDescent="0.2">
      <c r="A304" s="2">
        <v>17</v>
      </c>
      <c r="B304" s="2">
        <v>1</v>
      </c>
      <c r="C304" s="2">
        <f>ROW(SmtRes!A688)</f>
        <v>688</v>
      </c>
      <c r="D304" s="2">
        <f>ROW(EtalonRes!A671)</f>
        <v>671</v>
      </c>
      <c r="E304" s="2" t="s">
        <v>498</v>
      </c>
      <c r="F304" s="2" t="s">
        <v>499</v>
      </c>
      <c r="G304" s="2" t="s">
        <v>500</v>
      </c>
      <c r="H304" s="2" t="s">
        <v>178</v>
      </c>
      <c r="I304" s="2">
        <f>ROUND(17/100,9)</f>
        <v>0.17</v>
      </c>
      <c r="J304" s="2">
        <v>0</v>
      </c>
      <c r="K304" s="2"/>
      <c r="L304" s="2"/>
      <c r="M304" s="2"/>
      <c r="N304" s="2"/>
      <c r="O304" s="2">
        <f t="shared" ref="O304:O335" si="317">ROUND(CP304,2)</f>
        <v>77.16</v>
      </c>
      <c r="P304" s="2">
        <f t="shared" ref="P304:P335" si="318">ROUND(CQ304*I304,2)</f>
        <v>18.09</v>
      </c>
      <c r="Q304" s="2">
        <f t="shared" ref="Q304:Q335" si="319">ROUND(CR304*I304,2)</f>
        <v>0.79</v>
      </c>
      <c r="R304" s="2">
        <f t="shared" ref="R304:R335" si="320">ROUND(CS304*I304,2)</f>
        <v>0.11</v>
      </c>
      <c r="S304" s="2">
        <f t="shared" ref="S304:S335" si="321">ROUND(CT304*I304,2)</f>
        <v>58.28</v>
      </c>
      <c r="T304" s="2">
        <f t="shared" ref="T304:T335" si="322">ROUND(CU304*I304,2)</f>
        <v>0</v>
      </c>
      <c r="U304" s="2">
        <f t="shared" ref="U304:U335" si="323">CV304*I304</f>
        <v>5.8752000000000004</v>
      </c>
      <c r="V304" s="2">
        <f t="shared" ref="V304:V335" si="324">CW304*I304</f>
        <v>8.5000000000000006E-3</v>
      </c>
      <c r="W304" s="2">
        <f t="shared" ref="W304:W335" si="325">ROUND(CX304*I304,2)</f>
        <v>0</v>
      </c>
      <c r="X304" s="2">
        <f t="shared" ref="X304:X335" si="326">ROUND(CY304,2)</f>
        <v>55.47</v>
      </c>
      <c r="Y304" s="2">
        <f t="shared" ref="Y304:Y335" si="327">ROUND(CZ304,2)</f>
        <v>37.950000000000003</v>
      </c>
      <c r="Z304" s="2"/>
      <c r="AA304" s="2">
        <v>16666348</v>
      </c>
      <c r="AB304" s="2">
        <f t="shared" ref="AB304:AB335" si="328">ROUND((AC304+AD304+AF304),6)</f>
        <v>453.93</v>
      </c>
      <c r="AC304" s="2">
        <f t="shared" si="311"/>
        <v>106.42</v>
      </c>
      <c r="AD304" s="2">
        <f t="shared" si="312"/>
        <v>4.67</v>
      </c>
      <c r="AE304" s="2">
        <f t="shared" si="313"/>
        <v>0.64</v>
      </c>
      <c r="AF304" s="2">
        <f t="shared" si="314"/>
        <v>342.84</v>
      </c>
      <c r="AG304" s="2">
        <f t="shared" ref="AG304:AG335" si="329">ROUND((AP304),6)</f>
        <v>0</v>
      </c>
      <c r="AH304" s="2">
        <f t="shared" si="315"/>
        <v>34.56</v>
      </c>
      <c r="AI304" s="2">
        <f t="shared" si="316"/>
        <v>0.05</v>
      </c>
      <c r="AJ304" s="2">
        <f t="shared" ref="AJ304:AJ335" si="330">ROUND((AS304),6)</f>
        <v>0</v>
      </c>
      <c r="AK304" s="2">
        <v>453.93</v>
      </c>
      <c r="AL304" s="2">
        <v>106.42</v>
      </c>
      <c r="AM304" s="2">
        <v>4.67</v>
      </c>
      <c r="AN304" s="2">
        <v>0.64</v>
      </c>
      <c r="AO304" s="2">
        <v>342.84</v>
      </c>
      <c r="AP304" s="2">
        <v>0</v>
      </c>
      <c r="AQ304" s="2">
        <v>34.56</v>
      </c>
      <c r="AR304" s="2">
        <v>0.05</v>
      </c>
      <c r="AS304" s="2">
        <v>0</v>
      </c>
      <c r="AT304" s="2">
        <v>95</v>
      </c>
      <c r="AU304" s="2">
        <v>65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6</v>
      </c>
      <c r="BE304" s="2" t="s">
        <v>6</v>
      </c>
      <c r="BF304" s="2" t="s">
        <v>6</v>
      </c>
      <c r="BG304" s="2" t="s">
        <v>6</v>
      </c>
      <c r="BH304" s="2">
        <v>0</v>
      </c>
      <c r="BI304" s="2">
        <v>2</v>
      </c>
      <c r="BJ304" s="2" t="s">
        <v>501</v>
      </c>
      <c r="BK304" s="2"/>
      <c r="BL304" s="2"/>
      <c r="BM304" s="2">
        <v>108001</v>
      </c>
      <c r="BN304" s="2">
        <v>0</v>
      </c>
      <c r="BO304" s="2" t="s">
        <v>6</v>
      </c>
      <c r="BP304" s="2">
        <v>0</v>
      </c>
      <c r="BQ304" s="2">
        <v>3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6</v>
      </c>
      <c r="BZ304" s="2">
        <v>95</v>
      </c>
      <c r="CA304" s="2">
        <v>65</v>
      </c>
      <c r="CB304" s="2"/>
      <c r="CC304" s="2"/>
      <c r="CD304" s="2"/>
      <c r="CE304" s="2"/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6</v>
      </c>
      <c r="CO304" s="2">
        <v>0</v>
      </c>
      <c r="CP304" s="2">
        <f t="shared" ref="CP304:CP335" si="331">(P304+Q304+S304)</f>
        <v>77.16</v>
      </c>
      <c r="CQ304" s="2">
        <f t="shared" ref="CQ304:CQ335" si="332">AC304*BC304</f>
        <v>106.42</v>
      </c>
      <c r="CR304" s="2">
        <f t="shared" ref="CR304:CR335" si="333">AD304*BB304</f>
        <v>4.67</v>
      </c>
      <c r="CS304" s="2">
        <f t="shared" ref="CS304:CS335" si="334">AE304*BS304</f>
        <v>0.64</v>
      </c>
      <c r="CT304" s="2">
        <f t="shared" ref="CT304:CT335" si="335">AF304*BA304</f>
        <v>342.84</v>
      </c>
      <c r="CU304" s="2">
        <f t="shared" ref="CU304:CU335" si="336">AG304</f>
        <v>0</v>
      </c>
      <c r="CV304" s="2">
        <f t="shared" ref="CV304:CV335" si="337">AH304</f>
        <v>34.56</v>
      </c>
      <c r="CW304" s="2">
        <f t="shared" ref="CW304:CW335" si="338">AI304</f>
        <v>0.05</v>
      </c>
      <c r="CX304" s="2">
        <f t="shared" ref="CX304:CX335" si="339">AJ304</f>
        <v>0</v>
      </c>
      <c r="CY304" s="2">
        <f t="shared" ref="CY304:CY335" si="340">(((S304+R304)*AT304)/100)</f>
        <v>55.470500000000001</v>
      </c>
      <c r="CZ304" s="2">
        <f t="shared" ref="CZ304:CZ335" si="341">(((S304+R304)*AU304)/100)</f>
        <v>37.953499999999998</v>
      </c>
      <c r="DA304" s="2"/>
      <c r="DB304" s="2"/>
      <c r="DC304" s="2" t="s">
        <v>6</v>
      </c>
      <c r="DD304" s="2" t="s">
        <v>6</v>
      </c>
      <c r="DE304" s="2" t="s">
        <v>6</v>
      </c>
      <c r="DF304" s="2" t="s">
        <v>6</v>
      </c>
      <c r="DG304" s="2" t="s">
        <v>6</v>
      </c>
      <c r="DH304" s="2" t="s">
        <v>6</v>
      </c>
      <c r="DI304" s="2" t="s">
        <v>6</v>
      </c>
      <c r="DJ304" s="2" t="s">
        <v>6</v>
      </c>
      <c r="DK304" s="2" t="s">
        <v>6</v>
      </c>
      <c r="DL304" s="2" t="s">
        <v>6</v>
      </c>
      <c r="DM304" s="2" t="s">
        <v>6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1013</v>
      </c>
      <c r="DV304" s="2" t="s">
        <v>178</v>
      </c>
      <c r="DW304" s="2" t="s">
        <v>178</v>
      </c>
      <c r="DX304" s="2">
        <v>1</v>
      </c>
      <c r="DY304" s="2"/>
      <c r="DZ304" s="2"/>
      <c r="EA304" s="2"/>
      <c r="EB304" s="2"/>
      <c r="EC304" s="2"/>
      <c r="ED304" s="2"/>
      <c r="EE304" s="2">
        <v>16510370</v>
      </c>
      <c r="EF304" s="2">
        <v>3</v>
      </c>
      <c r="EG304" s="2" t="s">
        <v>448</v>
      </c>
      <c r="EH304" s="2">
        <v>0</v>
      </c>
      <c r="EI304" s="2" t="s">
        <v>6</v>
      </c>
      <c r="EJ304" s="2">
        <v>2</v>
      </c>
      <c r="EK304" s="2">
        <v>108001</v>
      </c>
      <c r="EL304" s="2" t="s">
        <v>449</v>
      </c>
      <c r="EM304" s="2" t="s">
        <v>450</v>
      </c>
      <c r="EN304" s="2"/>
      <c r="EO304" s="2" t="s">
        <v>6</v>
      </c>
      <c r="EP304" s="2"/>
      <c r="EQ304" s="2">
        <v>0</v>
      </c>
      <c r="ER304" s="2">
        <v>453.93</v>
      </c>
      <c r="ES304" s="2">
        <v>106.42</v>
      </c>
      <c r="ET304" s="2">
        <v>4.67</v>
      </c>
      <c r="EU304" s="2">
        <v>0.64</v>
      </c>
      <c r="EV304" s="2">
        <v>342.84</v>
      </c>
      <c r="EW304" s="2">
        <v>34.56</v>
      </c>
      <c r="EX304" s="2">
        <v>0.05</v>
      </c>
      <c r="EY304" s="2">
        <v>0</v>
      </c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ref="FR304:FR335" si="342">ROUND(IF(AND(BH304=3,BI304=3),P304,0),2)</f>
        <v>0</v>
      </c>
      <c r="FS304" s="2">
        <v>0</v>
      </c>
      <c r="FT304" s="2"/>
      <c r="FU304" s="2"/>
      <c r="FV304" s="2"/>
      <c r="FW304" s="2"/>
      <c r="FX304" s="2">
        <v>95</v>
      </c>
      <c r="FY304" s="2">
        <v>65</v>
      </c>
      <c r="FZ304" s="2"/>
      <c r="GA304" s="2" t="s">
        <v>6</v>
      </c>
      <c r="GB304" s="2"/>
      <c r="GC304" s="2"/>
      <c r="GD304" s="2">
        <v>0</v>
      </c>
      <c r="GE304" s="2"/>
      <c r="GF304" s="2">
        <v>1188648583</v>
      </c>
      <c r="GG304" s="2">
        <v>2</v>
      </c>
      <c r="GH304" s="2">
        <v>1</v>
      </c>
      <c r="GI304" s="2">
        <v>-2</v>
      </c>
      <c r="GJ304" s="2">
        <v>0</v>
      </c>
      <c r="GK304" s="2">
        <f>ROUND(R304*(R12)/100,2)</f>
        <v>0</v>
      </c>
      <c r="GL304" s="2">
        <f t="shared" ref="GL304:GL335" si="343">ROUND(IF(AND(BH304=3,BI304=3,FS304&lt;&gt;0),P304,0),2)</f>
        <v>0</v>
      </c>
      <c r="GM304" s="2">
        <f t="shared" ref="GM304:GM335" si="344">ROUND(O304+X304+Y304+GK304,2)+GX304</f>
        <v>170.58</v>
      </c>
      <c r="GN304" s="2">
        <f t="shared" ref="GN304:GN335" si="345">IF(OR(BI304=0,BI304=1),ROUND(O304+X304+Y304+GK304,2),0)</f>
        <v>0</v>
      </c>
      <c r="GO304" s="2">
        <f t="shared" ref="GO304:GO335" si="346">IF(BI304=2,ROUND(O304+X304+Y304+GK304,2),0)</f>
        <v>170.58</v>
      </c>
      <c r="GP304" s="2">
        <f t="shared" ref="GP304:GP335" si="347">IF(BI304=4,ROUND(O304+X304+Y304+GK304,2)+GX304,0)</f>
        <v>0</v>
      </c>
      <c r="GQ304" s="2"/>
      <c r="GR304" s="2">
        <v>0</v>
      </c>
      <c r="GS304" s="2">
        <v>3</v>
      </c>
      <c r="GT304" s="2">
        <v>0</v>
      </c>
      <c r="GU304" s="2" t="s">
        <v>6</v>
      </c>
      <c r="GV304" s="2">
        <f t="shared" ref="GV304:GV335" si="348">ROUND(GT304,6)</f>
        <v>0</v>
      </c>
      <c r="GW304" s="2">
        <v>1</v>
      </c>
      <c r="GX304" s="2">
        <f t="shared" ref="GX304:GX335" si="349">ROUND(GV304*GW304*I304,2)</f>
        <v>0</v>
      </c>
      <c r="GY304" s="2"/>
      <c r="GZ304" s="2"/>
      <c r="HA304" s="2">
        <v>0</v>
      </c>
      <c r="HB304" s="2">
        <v>0</v>
      </c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55" x14ac:dyDescent="0.2">
      <c r="A305">
        <v>17</v>
      </c>
      <c r="B305">
        <v>1</v>
      </c>
      <c r="C305">
        <f>ROW(SmtRes!A698)</f>
        <v>698</v>
      </c>
      <c r="D305">
        <f>ROW(EtalonRes!A680)</f>
        <v>680</v>
      </c>
      <c r="E305" t="s">
        <v>498</v>
      </c>
      <c r="F305" t="s">
        <v>499</v>
      </c>
      <c r="G305" t="s">
        <v>500</v>
      </c>
      <c r="H305" t="s">
        <v>178</v>
      </c>
      <c r="I305">
        <f>ROUND(17/100,9)</f>
        <v>0.17</v>
      </c>
      <c r="J305">
        <v>0</v>
      </c>
      <c r="O305">
        <f t="shared" si="317"/>
        <v>513.94000000000005</v>
      </c>
      <c r="P305">
        <f t="shared" si="318"/>
        <v>120.49</v>
      </c>
      <c r="Q305">
        <f t="shared" si="319"/>
        <v>5.29</v>
      </c>
      <c r="R305">
        <f t="shared" si="320"/>
        <v>0.72</v>
      </c>
      <c r="S305">
        <f t="shared" si="321"/>
        <v>388.16</v>
      </c>
      <c r="T305">
        <f t="shared" si="322"/>
        <v>0</v>
      </c>
      <c r="U305">
        <f t="shared" si="323"/>
        <v>5.8752000000000004</v>
      </c>
      <c r="V305">
        <f t="shared" si="324"/>
        <v>8.5000000000000006E-3</v>
      </c>
      <c r="W305">
        <f t="shared" si="325"/>
        <v>0</v>
      </c>
      <c r="X305">
        <f t="shared" si="326"/>
        <v>369.44</v>
      </c>
      <c r="Y305">
        <f t="shared" si="327"/>
        <v>252.77</v>
      </c>
      <c r="AA305">
        <v>16666349</v>
      </c>
      <c r="AB305">
        <f t="shared" si="328"/>
        <v>453.93</v>
      </c>
      <c r="AC305">
        <f t="shared" si="311"/>
        <v>106.42</v>
      </c>
      <c r="AD305">
        <f t="shared" si="312"/>
        <v>4.67</v>
      </c>
      <c r="AE305">
        <f t="shared" si="313"/>
        <v>0.64</v>
      </c>
      <c r="AF305">
        <f t="shared" si="314"/>
        <v>342.84</v>
      </c>
      <c r="AG305">
        <f t="shared" si="329"/>
        <v>0</v>
      </c>
      <c r="AH305">
        <f t="shared" si="315"/>
        <v>34.56</v>
      </c>
      <c r="AI305">
        <f t="shared" si="316"/>
        <v>0.05</v>
      </c>
      <c r="AJ305">
        <f t="shared" si="330"/>
        <v>0</v>
      </c>
      <c r="AK305">
        <v>453.93</v>
      </c>
      <c r="AL305">
        <v>106.42</v>
      </c>
      <c r="AM305">
        <v>4.67</v>
      </c>
      <c r="AN305">
        <v>0.64</v>
      </c>
      <c r="AO305">
        <v>342.84</v>
      </c>
      <c r="AP305">
        <v>0</v>
      </c>
      <c r="AQ305">
        <v>34.56</v>
      </c>
      <c r="AR305">
        <v>0.05</v>
      </c>
      <c r="AS305">
        <v>0</v>
      </c>
      <c r="AT305">
        <v>95</v>
      </c>
      <c r="AU305">
        <v>65</v>
      </c>
      <c r="AV305">
        <v>1</v>
      </c>
      <c r="AW305">
        <v>1</v>
      </c>
      <c r="AZ305">
        <v>6.66</v>
      </c>
      <c r="BA305">
        <v>6.66</v>
      </c>
      <c r="BB305">
        <v>6.66</v>
      </c>
      <c r="BC305">
        <v>6.66</v>
      </c>
      <c r="BD305" t="s">
        <v>6</v>
      </c>
      <c r="BE305" t="s">
        <v>6</v>
      </c>
      <c r="BF305" t="s">
        <v>6</v>
      </c>
      <c r="BG305" t="s">
        <v>6</v>
      </c>
      <c r="BH305">
        <v>0</v>
      </c>
      <c r="BI305">
        <v>2</v>
      </c>
      <c r="BJ305" t="s">
        <v>501</v>
      </c>
      <c r="BM305">
        <v>108001</v>
      </c>
      <c r="BN305">
        <v>0</v>
      </c>
      <c r="BO305" t="s">
        <v>6</v>
      </c>
      <c r="BP305">
        <v>0</v>
      </c>
      <c r="BQ305">
        <v>3</v>
      </c>
      <c r="BR305">
        <v>0</v>
      </c>
      <c r="BS305">
        <v>6.66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6</v>
      </c>
      <c r="BZ305">
        <v>95</v>
      </c>
      <c r="CA305">
        <v>65</v>
      </c>
      <c r="CF305">
        <v>0</v>
      </c>
      <c r="CG305">
        <v>0</v>
      </c>
      <c r="CM305">
        <v>0</v>
      </c>
      <c r="CN305" t="s">
        <v>6</v>
      </c>
      <c r="CO305">
        <v>0</v>
      </c>
      <c r="CP305">
        <f t="shared" si="331"/>
        <v>513.94000000000005</v>
      </c>
      <c r="CQ305">
        <f t="shared" si="332"/>
        <v>708.75720000000001</v>
      </c>
      <c r="CR305">
        <f t="shared" si="333"/>
        <v>31.1022</v>
      </c>
      <c r="CS305">
        <f t="shared" si="334"/>
        <v>4.2624000000000004</v>
      </c>
      <c r="CT305">
        <f t="shared" si="335"/>
        <v>2283.3143999999998</v>
      </c>
      <c r="CU305">
        <f t="shared" si="336"/>
        <v>0</v>
      </c>
      <c r="CV305">
        <f t="shared" si="337"/>
        <v>34.56</v>
      </c>
      <c r="CW305">
        <f t="shared" si="338"/>
        <v>0.05</v>
      </c>
      <c r="CX305">
        <f t="shared" si="339"/>
        <v>0</v>
      </c>
      <c r="CY305">
        <f t="shared" si="340"/>
        <v>369.43600000000004</v>
      </c>
      <c r="CZ305">
        <f t="shared" si="341"/>
        <v>252.77200000000005</v>
      </c>
      <c r="DC305" t="s">
        <v>6</v>
      </c>
      <c r="DD305" t="s">
        <v>6</v>
      </c>
      <c r="DE305" t="s">
        <v>6</v>
      </c>
      <c r="DF305" t="s">
        <v>6</v>
      </c>
      <c r="DG305" t="s">
        <v>6</v>
      </c>
      <c r="DH305" t="s">
        <v>6</v>
      </c>
      <c r="DI305" t="s">
        <v>6</v>
      </c>
      <c r="DJ305" t="s">
        <v>6</v>
      </c>
      <c r="DK305" t="s">
        <v>6</v>
      </c>
      <c r="DL305" t="s">
        <v>6</v>
      </c>
      <c r="DM305" t="s">
        <v>6</v>
      </c>
      <c r="DN305">
        <v>0</v>
      </c>
      <c r="DO305">
        <v>0</v>
      </c>
      <c r="DP305">
        <v>1</v>
      </c>
      <c r="DQ305">
        <v>1</v>
      </c>
      <c r="DU305">
        <v>1013</v>
      </c>
      <c r="DV305" t="s">
        <v>178</v>
      </c>
      <c r="DW305" t="s">
        <v>178</v>
      </c>
      <c r="DX305">
        <v>1</v>
      </c>
      <c r="EE305">
        <v>16510370</v>
      </c>
      <c r="EF305">
        <v>3</v>
      </c>
      <c r="EG305" t="s">
        <v>448</v>
      </c>
      <c r="EH305">
        <v>0</v>
      </c>
      <c r="EI305" t="s">
        <v>6</v>
      </c>
      <c r="EJ305">
        <v>2</v>
      </c>
      <c r="EK305">
        <v>108001</v>
      </c>
      <c r="EL305" t="s">
        <v>449</v>
      </c>
      <c r="EM305" t="s">
        <v>450</v>
      </c>
      <c r="EO305" t="s">
        <v>6</v>
      </c>
      <c r="EQ305">
        <v>0</v>
      </c>
      <c r="ER305">
        <v>453.93</v>
      </c>
      <c r="ES305">
        <v>106.42</v>
      </c>
      <c r="ET305">
        <v>4.67</v>
      </c>
      <c r="EU305">
        <v>0.64</v>
      </c>
      <c r="EV305">
        <v>342.84</v>
      </c>
      <c r="EW305">
        <v>34.56</v>
      </c>
      <c r="EX305">
        <v>0.05</v>
      </c>
      <c r="EY305">
        <v>0</v>
      </c>
      <c r="FQ305">
        <v>0</v>
      </c>
      <c r="FR305">
        <f t="shared" si="342"/>
        <v>0</v>
      </c>
      <c r="FS305">
        <v>0</v>
      </c>
      <c r="FX305">
        <v>95</v>
      </c>
      <c r="FY305">
        <v>65</v>
      </c>
      <c r="GA305" t="s">
        <v>6</v>
      </c>
      <c r="GD305">
        <v>0</v>
      </c>
      <c r="GF305">
        <v>1188648583</v>
      </c>
      <c r="GG305">
        <v>1</v>
      </c>
      <c r="GH305">
        <v>1</v>
      </c>
      <c r="GI305">
        <v>4</v>
      </c>
      <c r="GJ305">
        <v>0</v>
      </c>
      <c r="GK305">
        <f>ROUND(R305*(S12)/100,2)</f>
        <v>0</v>
      </c>
      <c r="GL305">
        <f t="shared" si="343"/>
        <v>0</v>
      </c>
      <c r="GM305">
        <f t="shared" si="344"/>
        <v>1136.1500000000001</v>
      </c>
      <c r="GN305">
        <f t="shared" si="345"/>
        <v>0</v>
      </c>
      <c r="GO305">
        <f t="shared" si="346"/>
        <v>1136.1500000000001</v>
      </c>
      <c r="GP305">
        <f t="shared" si="347"/>
        <v>0</v>
      </c>
      <c r="GR305">
        <v>0</v>
      </c>
      <c r="GS305">
        <v>3</v>
      </c>
      <c r="GT305">
        <v>0</v>
      </c>
      <c r="GU305" t="s">
        <v>6</v>
      </c>
      <c r="GV305">
        <f t="shared" si="348"/>
        <v>0</v>
      </c>
      <c r="GW305">
        <v>1</v>
      </c>
      <c r="GX305">
        <f t="shared" si="349"/>
        <v>0</v>
      </c>
      <c r="HA305">
        <v>0</v>
      </c>
      <c r="HB305">
        <v>0</v>
      </c>
      <c r="IK305">
        <v>0</v>
      </c>
    </row>
    <row r="306" spans="1:255" x14ac:dyDescent="0.2">
      <c r="A306" s="2">
        <v>18</v>
      </c>
      <c r="B306" s="2">
        <v>1</v>
      </c>
      <c r="C306" s="2">
        <v>687</v>
      </c>
      <c r="D306" s="2"/>
      <c r="E306" s="2" t="s">
        <v>502</v>
      </c>
      <c r="F306" s="2" t="s">
        <v>503</v>
      </c>
      <c r="G306" s="2" t="s">
        <v>504</v>
      </c>
      <c r="H306" s="2" t="s">
        <v>279</v>
      </c>
      <c r="I306" s="2">
        <f>I304*J306</f>
        <v>0.17</v>
      </c>
      <c r="J306" s="2">
        <v>1</v>
      </c>
      <c r="K306" s="2"/>
      <c r="L306" s="2"/>
      <c r="M306" s="2"/>
      <c r="N306" s="2"/>
      <c r="O306" s="2">
        <f t="shared" si="317"/>
        <v>341.36</v>
      </c>
      <c r="P306" s="2">
        <f t="shared" si="318"/>
        <v>341.36</v>
      </c>
      <c r="Q306" s="2">
        <f t="shared" si="319"/>
        <v>0</v>
      </c>
      <c r="R306" s="2">
        <f t="shared" si="320"/>
        <v>0</v>
      </c>
      <c r="S306" s="2">
        <f t="shared" si="321"/>
        <v>0</v>
      </c>
      <c r="T306" s="2">
        <f t="shared" si="322"/>
        <v>0</v>
      </c>
      <c r="U306" s="2">
        <f t="shared" si="323"/>
        <v>0</v>
      </c>
      <c r="V306" s="2">
        <f t="shared" si="324"/>
        <v>0</v>
      </c>
      <c r="W306" s="2">
        <f t="shared" si="325"/>
        <v>0</v>
      </c>
      <c r="X306" s="2">
        <f t="shared" si="326"/>
        <v>0</v>
      </c>
      <c r="Y306" s="2">
        <f t="shared" si="327"/>
        <v>0</v>
      </c>
      <c r="Z306" s="2"/>
      <c r="AA306" s="2">
        <v>16666348</v>
      </c>
      <c r="AB306" s="2">
        <f t="shared" si="328"/>
        <v>2008</v>
      </c>
      <c r="AC306" s="2">
        <f t="shared" si="311"/>
        <v>2008</v>
      </c>
      <c r="AD306" s="2">
        <f t="shared" si="312"/>
        <v>0</v>
      </c>
      <c r="AE306" s="2">
        <f t="shared" si="313"/>
        <v>0</v>
      </c>
      <c r="AF306" s="2">
        <f t="shared" si="314"/>
        <v>0</v>
      </c>
      <c r="AG306" s="2">
        <f t="shared" si="329"/>
        <v>0</v>
      </c>
      <c r="AH306" s="2">
        <f t="shared" si="315"/>
        <v>0</v>
      </c>
      <c r="AI306" s="2">
        <f t="shared" si="316"/>
        <v>0</v>
      </c>
      <c r="AJ306" s="2">
        <f t="shared" si="330"/>
        <v>0</v>
      </c>
      <c r="AK306" s="2">
        <v>2008</v>
      </c>
      <c r="AL306" s="2">
        <v>2008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95</v>
      </c>
      <c r="AU306" s="2">
        <v>65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6</v>
      </c>
      <c r="BE306" s="2" t="s">
        <v>6</v>
      </c>
      <c r="BF306" s="2" t="s">
        <v>6</v>
      </c>
      <c r="BG306" s="2" t="s">
        <v>6</v>
      </c>
      <c r="BH306" s="2">
        <v>3</v>
      </c>
      <c r="BI306" s="2">
        <v>2</v>
      </c>
      <c r="BJ306" s="2" t="s">
        <v>505</v>
      </c>
      <c r="BK306" s="2"/>
      <c r="BL306" s="2"/>
      <c r="BM306" s="2">
        <v>108001</v>
      </c>
      <c r="BN306" s="2">
        <v>0</v>
      </c>
      <c r="BO306" s="2" t="s">
        <v>6</v>
      </c>
      <c r="BP306" s="2">
        <v>0</v>
      </c>
      <c r="BQ306" s="2">
        <v>3</v>
      </c>
      <c r="BR306" s="2">
        <v>0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6</v>
      </c>
      <c r="BZ306" s="2">
        <v>95</v>
      </c>
      <c r="CA306" s="2">
        <v>65</v>
      </c>
      <c r="CB306" s="2"/>
      <c r="CC306" s="2"/>
      <c r="CD306" s="2"/>
      <c r="CE306" s="2"/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6</v>
      </c>
      <c r="CO306" s="2">
        <v>0</v>
      </c>
      <c r="CP306" s="2">
        <f t="shared" si="331"/>
        <v>341.36</v>
      </c>
      <c r="CQ306" s="2">
        <f t="shared" si="332"/>
        <v>2008</v>
      </c>
      <c r="CR306" s="2">
        <f t="shared" si="333"/>
        <v>0</v>
      </c>
      <c r="CS306" s="2">
        <f t="shared" si="334"/>
        <v>0</v>
      </c>
      <c r="CT306" s="2">
        <f t="shared" si="335"/>
        <v>0</v>
      </c>
      <c r="CU306" s="2">
        <f t="shared" si="336"/>
        <v>0</v>
      </c>
      <c r="CV306" s="2">
        <f t="shared" si="337"/>
        <v>0</v>
      </c>
      <c r="CW306" s="2">
        <f t="shared" si="338"/>
        <v>0</v>
      </c>
      <c r="CX306" s="2">
        <f t="shared" si="339"/>
        <v>0</v>
      </c>
      <c r="CY306" s="2">
        <f t="shared" si="340"/>
        <v>0</v>
      </c>
      <c r="CZ306" s="2">
        <f t="shared" si="341"/>
        <v>0</v>
      </c>
      <c r="DA306" s="2"/>
      <c r="DB306" s="2"/>
      <c r="DC306" s="2" t="s">
        <v>6</v>
      </c>
      <c r="DD306" s="2" t="s">
        <v>6</v>
      </c>
      <c r="DE306" s="2" t="s">
        <v>6</v>
      </c>
      <c r="DF306" s="2" t="s">
        <v>6</v>
      </c>
      <c r="DG306" s="2" t="s">
        <v>6</v>
      </c>
      <c r="DH306" s="2" t="s">
        <v>6</v>
      </c>
      <c r="DI306" s="2" t="s">
        <v>6</v>
      </c>
      <c r="DJ306" s="2" t="s">
        <v>6</v>
      </c>
      <c r="DK306" s="2" t="s">
        <v>6</v>
      </c>
      <c r="DL306" s="2" t="s">
        <v>6</v>
      </c>
      <c r="DM306" s="2" t="s">
        <v>6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1010</v>
      </c>
      <c r="DV306" s="2" t="s">
        <v>279</v>
      </c>
      <c r="DW306" s="2" t="s">
        <v>279</v>
      </c>
      <c r="DX306" s="2">
        <v>100</v>
      </c>
      <c r="DY306" s="2"/>
      <c r="DZ306" s="2"/>
      <c r="EA306" s="2"/>
      <c r="EB306" s="2"/>
      <c r="EC306" s="2"/>
      <c r="ED306" s="2"/>
      <c r="EE306" s="2">
        <v>16510370</v>
      </c>
      <c r="EF306" s="2">
        <v>3</v>
      </c>
      <c r="EG306" s="2" t="s">
        <v>448</v>
      </c>
      <c r="EH306" s="2">
        <v>0</v>
      </c>
      <c r="EI306" s="2" t="s">
        <v>6</v>
      </c>
      <c r="EJ306" s="2">
        <v>2</v>
      </c>
      <c r="EK306" s="2">
        <v>108001</v>
      </c>
      <c r="EL306" s="2" t="s">
        <v>449</v>
      </c>
      <c r="EM306" s="2" t="s">
        <v>450</v>
      </c>
      <c r="EN306" s="2"/>
      <c r="EO306" s="2" t="s">
        <v>6</v>
      </c>
      <c r="EP306" s="2"/>
      <c r="EQ306" s="2">
        <v>0</v>
      </c>
      <c r="ER306" s="2">
        <v>2008</v>
      </c>
      <c r="ES306" s="2">
        <v>2008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si="342"/>
        <v>0</v>
      </c>
      <c r="FS306" s="2">
        <v>0</v>
      </c>
      <c r="FT306" s="2"/>
      <c r="FU306" s="2"/>
      <c r="FV306" s="2"/>
      <c r="FW306" s="2"/>
      <c r="FX306" s="2">
        <v>95</v>
      </c>
      <c r="FY306" s="2">
        <v>65</v>
      </c>
      <c r="FZ306" s="2"/>
      <c r="GA306" s="2" t="s">
        <v>6</v>
      </c>
      <c r="GB306" s="2"/>
      <c r="GC306" s="2"/>
      <c r="GD306" s="2">
        <v>0</v>
      </c>
      <c r="GE306" s="2"/>
      <c r="GF306" s="2">
        <v>-1042672921</v>
      </c>
      <c r="GG306" s="2">
        <v>2</v>
      </c>
      <c r="GH306" s="2">
        <v>1</v>
      </c>
      <c r="GI306" s="2">
        <v>-2</v>
      </c>
      <c r="GJ306" s="2">
        <v>0</v>
      </c>
      <c r="GK306" s="2">
        <f>ROUND(R306*(R12)/100,2)</f>
        <v>0</v>
      </c>
      <c r="GL306" s="2">
        <f t="shared" si="343"/>
        <v>0</v>
      </c>
      <c r="GM306" s="2">
        <f t="shared" si="344"/>
        <v>341.36</v>
      </c>
      <c r="GN306" s="2">
        <f t="shared" si="345"/>
        <v>0</v>
      </c>
      <c r="GO306" s="2">
        <f t="shared" si="346"/>
        <v>341.36</v>
      </c>
      <c r="GP306" s="2">
        <f t="shared" si="347"/>
        <v>0</v>
      </c>
      <c r="GQ306" s="2"/>
      <c r="GR306" s="2">
        <v>0</v>
      </c>
      <c r="GS306" s="2">
        <v>3</v>
      </c>
      <c r="GT306" s="2">
        <v>0</v>
      </c>
      <c r="GU306" s="2" t="s">
        <v>6</v>
      </c>
      <c r="GV306" s="2">
        <f t="shared" si="348"/>
        <v>0</v>
      </c>
      <c r="GW306" s="2">
        <v>1</v>
      </c>
      <c r="GX306" s="2">
        <f t="shared" si="349"/>
        <v>0</v>
      </c>
      <c r="GY306" s="2"/>
      <c r="GZ306" s="2"/>
      <c r="HA306" s="2">
        <v>0</v>
      </c>
      <c r="HB306" s="2">
        <v>0</v>
      </c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18</v>
      </c>
      <c r="B307">
        <v>1</v>
      </c>
      <c r="C307">
        <v>697</v>
      </c>
      <c r="E307" t="s">
        <v>502</v>
      </c>
      <c r="F307" t="s">
        <v>503</v>
      </c>
      <c r="G307" t="s">
        <v>504</v>
      </c>
      <c r="H307" t="s">
        <v>279</v>
      </c>
      <c r="I307">
        <f>I305*J307</f>
        <v>0.17</v>
      </c>
      <c r="J307">
        <v>1</v>
      </c>
      <c r="O307">
        <f t="shared" si="317"/>
        <v>2273.46</v>
      </c>
      <c r="P307">
        <f t="shared" si="318"/>
        <v>2273.46</v>
      </c>
      <c r="Q307">
        <f t="shared" si="319"/>
        <v>0</v>
      </c>
      <c r="R307">
        <f t="shared" si="320"/>
        <v>0</v>
      </c>
      <c r="S307">
        <f t="shared" si="321"/>
        <v>0</v>
      </c>
      <c r="T307">
        <f t="shared" si="322"/>
        <v>0</v>
      </c>
      <c r="U307">
        <f t="shared" si="323"/>
        <v>0</v>
      </c>
      <c r="V307">
        <f t="shared" si="324"/>
        <v>0</v>
      </c>
      <c r="W307">
        <f t="shared" si="325"/>
        <v>0</v>
      </c>
      <c r="X307">
        <f t="shared" si="326"/>
        <v>0</v>
      </c>
      <c r="Y307">
        <f t="shared" si="327"/>
        <v>0</v>
      </c>
      <c r="AA307">
        <v>16666349</v>
      </c>
      <c r="AB307">
        <f t="shared" si="328"/>
        <v>2008</v>
      </c>
      <c r="AC307">
        <f t="shared" si="311"/>
        <v>2008</v>
      </c>
      <c r="AD307">
        <f t="shared" si="312"/>
        <v>0</v>
      </c>
      <c r="AE307">
        <f t="shared" si="313"/>
        <v>0</v>
      </c>
      <c r="AF307">
        <f t="shared" si="314"/>
        <v>0</v>
      </c>
      <c r="AG307">
        <f t="shared" si="329"/>
        <v>0</v>
      </c>
      <c r="AH307">
        <f t="shared" si="315"/>
        <v>0</v>
      </c>
      <c r="AI307">
        <f t="shared" si="316"/>
        <v>0</v>
      </c>
      <c r="AJ307">
        <f t="shared" si="330"/>
        <v>0</v>
      </c>
      <c r="AK307">
        <v>2008</v>
      </c>
      <c r="AL307">
        <v>2008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95</v>
      </c>
      <c r="AU307">
        <v>65</v>
      </c>
      <c r="AV307">
        <v>1</v>
      </c>
      <c r="AW307">
        <v>1</v>
      </c>
      <c r="AZ307">
        <v>6.66</v>
      </c>
      <c r="BA307">
        <v>1</v>
      </c>
      <c r="BB307">
        <v>1</v>
      </c>
      <c r="BC307">
        <v>6.66</v>
      </c>
      <c r="BD307" t="s">
        <v>6</v>
      </c>
      <c r="BE307" t="s">
        <v>6</v>
      </c>
      <c r="BF307" t="s">
        <v>6</v>
      </c>
      <c r="BG307" t="s">
        <v>6</v>
      </c>
      <c r="BH307">
        <v>3</v>
      </c>
      <c r="BI307">
        <v>2</v>
      </c>
      <c r="BJ307" t="s">
        <v>505</v>
      </c>
      <c r="BM307">
        <v>108001</v>
      </c>
      <c r="BN307">
        <v>0</v>
      </c>
      <c r="BO307" t="s">
        <v>6</v>
      </c>
      <c r="BP307">
        <v>0</v>
      </c>
      <c r="BQ307">
        <v>3</v>
      </c>
      <c r="BR307">
        <v>0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6</v>
      </c>
      <c r="BZ307">
        <v>95</v>
      </c>
      <c r="CA307">
        <v>65</v>
      </c>
      <c r="CF307">
        <v>0</v>
      </c>
      <c r="CG307">
        <v>0</v>
      </c>
      <c r="CM307">
        <v>0</v>
      </c>
      <c r="CN307" t="s">
        <v>6</v>
      </c>
      <c r="CO307">
        <v>0</v>
      </c>
      <c r="CP307">
        <f t="shared" si="331"/>
        <v>2273.46</v>
      </c>
      <c r="CQ307">
        <f t="shared" si="332"/>
        <v>13373.28</v>
      </c>
      <c r="CR307">
        <f t="shared" si="333"/>
        <v>0</v>
      </c>
      <c r="CS307">
        <f t="shared" si="334"/>
        <v>0</v>
      </c>
      <c r="CT307">
        <f t="shared" si="335"/>
        <v>0</v>
      </c>
      <c r="CU307">
        <f t="shared" si="336"/>
        <v>0</v>
      </c>
      <c r="CV307">
        <f t="shared" si="337"/>
        <v>0</v>
      </c>
      <c r="CW307">
        <f t="shared" si="338"/>
        <v>0</v>
      </c>
      <c r="CX307">
        <f t="shared" si="339"/>
        <v>0</v>
      </c>
      <c r="CY307">
        <f t="shared" si="340"/>
        <v>0</v>
      </c>
      <c r="CZ307">
        <f t="shared" si="341"/>
        <v>0</v>
      </c>
      <c r="DC307" t="s">
        <v>6</v>
      </c>
      <c r="DD307" t="s">
        <v>6</v>
      </c>
      <c r="DE307" t="s">
        <v>6</v>
      </c>
      <c r="DF307" t="s">
        <v>6</v>
      </c>
      <c r="DG307" t="s">
        <v>6</v>
      </c>
      <c r="DH307" t="s">
        <v>6</v>
      </c>
      <c r="DI307" t="s">
        <v>6</v>
      </c>
      <c r="DJ307" t="s">
        <v>6</v>
      </c>
      <c r="DK307" t="s">
        <v>6</v>
      </c>
      <c r="DL307" t="s">
        <v>6</v>
      </c>
      <c r="DM307" t="s">
        <v>6</v>
      </c>
      <c r="DN307">
        <v>0</v>
      </c>
      <c r="DO307">
        <v>0</v>
      </c>
      <c r="DP307">
        <v>1</v>
      </c>
      <c r="DQ307">
        <v>1</v>
      </c>
      <c r="DU307">
        <v>1010</v>
      </c>
      <c r="DV307" t="s">
        <v>279</v>
      </c>
      <c r="DW307" t="s">
        <v>279</v>
      </c>
      <c r="DX307">
        <v>100</v>
      </c>
      <c r="EE307">
        <v>16510370</v>
      </c>
      <c r="EF307">
        <v>3</v>
      </c>
      <c r="EG307" t="s">
        <v>448</v>
      </c>
      <c r="EH307">
        <v>0</v>
      </c>
      <c r="EI307" t="s">
        <v>6</v>
      </c>
      <c r="EJ307">
        <v>2</v>
      </c>
      <c r="EK307">
        <v>108001</v>
      </c>
      <c r="EL307" t="s">
        <v>449</v>
      </c>
      <c r="EM307" t="s">
        <v>450</v>
      </c>
      <c r="EO307" t="s">
        <v>6</v>
      </c>
      <c r="EQ307">
        <v>0</v>
      </c>
      <c r="ER307">
        <v>2008</v>
      </c>
      <c r="ES307">
        <v>2008</v>
      </c>
      <c r="ET307">
        <v>0</v>
      </c>
      <c r="EU307">
        <v>0</v>
      </c>
      <c r="EV307">
        <v>0</v>
      </c>
      <c r="EW307">
        <v>0</v>
      </c>
      <c r="EX307">
        <v>0</v>
      </c>
      <c r="FQ307">
        <v>0</v>
      </c>
      <c r="FR307">
        <f t="shared" si="342"/>
        <v>0</v>
      </c>
      <c r="FS307">
        <v>0</v>
      </c>
      <c r="FX307">
        <v>95</v>
      </c>
      <c r="FY307">
        <v>65</v>
      </c>
      <c r="GA307" t="s">
        <v>6</v>
      </c>
      <c r="GD307">
        <v>0</v>
      </c>
      <c r="GF307">
        <v>-1042672921</v>
      </c>
      <c r="GG307">
        <v>1</v>
      </c>
      <c r="GH307">
        <v>1</v>
      </c>
      <c r="GI307">
        <v>4</v>
      </c>
      <c r="GJ307">
        <v>0</v>
      </c>
      <c r="GK307">
        <f>ROUND(R307*(S12)/100,2)</f>
        <v>0</v>
      </c>
      <c r="GL307">
        <f t="shared" si="343"/>
        <v>0</v>
      </c>
      <c r="GM307">
        <f t="shared" si="344"/>
        <v>2273.46</v>
      </c>
      <c r="GN307">
        <f t="shared" si="345"/>
        <v>0</v>
      </c>
      <c r="GO307">
        <f t="shared" si="346"/>
        <v>2273.46</v>
      </c>
      <c r="GP307">
        <f t="shared" si="347"/>
        <v>0</v>
      </c>
      <c r="GR307">
        <v>0</v>
      </c>
      <c r="GS307">
        <v>3</v>
      </c>
      <c r="GT307">
        <v>0</v>
      </c>
      <c r="GU307" t="s">
        <v>6</v>
      </c>
      <c r="GV307">
        <f t="shared" si="348"/>
        <v>0</v>
      </c>
      <c r="GW307">
        <v>1</v>
      </c>
      <c r="GX307">
        <f t="shared" si="349"/>
        <v>0</v>
      </c>
      <c r="HA307">
        <v>0</v>
      </c>
      <c r="HB307">
        <v>0</v>
      </c>
      <c r="IK307">
        <v>0</v>
      </c>
    </row>
    <row r="308" spans="1:255" x14ac:dyDescent="0.2">
      <c r="A308" s="2">
        <v>17</v>
      </c>
      <c r="B308" s="2">
        <v>1</v>
      </c>
      <c r="C308" s="2">
        <f>ROW(SmtRes!A706)</f>
        <v>706</v>
      </c>
      <c r="D308" s="2">
        <f>ROW(EtalonRes!A687)</f>
        <v>687</v>
      </c>
      <c r="E308" s="2" t="s">
        <v>506</v>
      </c>
      <c r="F308" s="2" t="s">
        <v>507</v>
      </c>
      <c r="G308" s="2" t="s">
        <v>508</v>
      </c>
      <c r="H308" s="2" t="s">
        <v>178</v>
      </c>
      <c r="I308" s="2">
        <f>ROUND(3/100,9)</f>
        <v>0.03</v>
      </c>
      <c r="J308" s="2">
        <v>0</v>
      </c>
      <c r="K308" s="2"/>
      <c r="L308" s="2"/>
      <c r="M308" s="2"/>
      <c r="N308" s="2"/>
      <c r="O308" s="2">
        <f t="shared" si="317"/>
        <v>9</v>
      </c>
      <c r="P308" s="2">
        <f t="shared" si="318"/>
        <v>1.05</v>
      </c>
      <c r="Q308" s="2">
        <f t="shared" si="319"/>
        <v>0.14000000000000001</v>
      </c>
      <c r="R308" s="2">
        <f t="shared" si="320"/>
        <v>0.02</v>
      </c>
      <c r="S308" s="2">
        <f t="shared" si="321"/>
        <v>7.81</v>
      </c>
      <c r="T308" s="2">
        <f t="shared" si="322"/>
        <v>0</v>
      </c>
      <c r="U308" s="2">
        <f t="shared" si="323"/>
        <v>0.7871999999999999</v>
      </c>
      <c r="V308" s="2">
        <f t="shared" si="324"/>
        <v>1.5E-3</v>
      </c>
      <c r="W308" s="2">
        <f t="shared" si="325"/>
        <v>0</v>
      </c>
      <c r="X308" s="2">
        <f t="shared" si="326"/>
        <v>7.44</v>
      </c>
      <c r="Y308" s="2">
        <f t="shared" si="327"/>
        <v>5.09</v>
      </c>
      <c r="Z308" s="2"/>
      <c r="AA308" s="2">
        <v>16666348</v>
      </c>
      <c r="AB308" s="2">
        <f t="shared" si="328"/>
        <v>300.02</v>
      </c>
      <c r="AC308" s="2">
        <f t="shared" si="311"/>
        <v>35.049999999999997</v>
      </c>
      <c r="AD308" s="2">
        <f t="shared" si="312"/>
        <v>4.67</v>
      </c>
      <c r="AE308" s="2">
        <f t="shared" si="313"/>
        <v>0.64</v>
      </c>
      <c r="AF308" s="2">
        <f t="shared" si="314"/>
        <v>260.3</v>
      </c>
      <c r="AG308" s="2">
        <f t="shared" si="329"/>
        <v>0</v>
      </c>
      <c r="AH308" s="2">
        <f t="shared" si="315"/>
        <v>26.24</v>
      </c>
      <c r="AI308" s="2">
        <f t="shared" si="316"/>
        <v>0.05</v>
      </c>
      <c r="AJ308" s="2">
        <f t="shared" si="330"/>
        <v>0</v>
      </c>
      <c r="AK308" s="2">
        <v>300.02</v>
      </c>
      <c r="AL308" s="2">
        <v>35.049999999999997</v>
      </c>
      <c r="AM308" s="2">
        <v>4.67</v>
      </c>
      <c r="AN308" s="2">
        <v>0.64</v>
      </c>
      <c r="AO308" s="2">
        <v>260.3</v>
      </c>
      <c r="AP308" s="2">
        <v>0</v>
      </c>
      <c r="AQ308" s="2">
        <v>26.24</v>
      </c>
      <c r="AR308" s="2">
        <v>0.05</v>
      </c>
      <c r="AS308" s="2">
        <v>0</v>
      </c>
      <c r="AT308" s="2">
        <v>95</v>
      </c>
      <c r="AU308" s="2">
        <v>65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6</v>
      </c>
      <c r="BE308" s="2" t="s">
        <v>6</v>
      </c>
      <c r="BF308" s="2" t="s">
        <v>6</v>
      </c>
      <c r="BG308" s="2" t="s">
        <v>6</v>
      </c>
      <c r="BH308" s="2">
        <v>0</v>
      </c>
      <c r="BI308" s="2">
        <v>2</v>
      </c>
      <c r="BJ308" s="2" t="s">
        <v>509</v>
      </c>
      <c r="BK308" s="2"/>
      <c r="BL308" s="2"/>
      <c r="BM308" s="2">
        <v>108001</v>
      </c>
      <c r="BN308" s="2">
        <v>0</v>
      </c>
      <c r="BO308" s="2" t="s">
        <v>6</v>
      </c>
      <c r="BP308" s="2">
        <v>0</v>
      </c>
      <c r="BQ308" s="2">
        <v>3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6</v>
      </c>
      <c r="BZ308" s="2">
        <v>95</v>
      </c>
      <c r="CA308" s="2">
        <v>65</v>
      </c>
      <c r="CB308" s="2"/>
      <c r="CC308" s="2"/>
      <c r="CD308" s="2"/>
      <c r="CE308" s="2"/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6</v>
      </c>
      <c r="CO308" s="2">
        <v>0</v>
      </c>
      <c r="CP308" s="2">
        <f t="shared" si="331"/>
        <v>9</v>
      </c>
      <c r="CQ308" s="2">
        <f t="shared" si="332"/>
        <v>35.049999999999997</v>
      </c>
      <c r="CR308" s="2">
        <f t="shared" si="333"/>
        <v>4.67</v>
      </c>
      <c r="CS308" s="2">
        <f t="shared" si="334"/>
        <v>0.64</v>
      </c>
      <c r="CT308" s="2">
        <f t="shared" si="335"/>
        <v>260.3</v>
      </c>
      <c r="CU308" s="2">
        <f t="shared" si="336"/>
        <v>0</v>
      </c>
      <c r="CV308" s="2">
        <f t="shared" si="337"/>
        <v>26.24</v>
      </c>
      <c r="CW308" s="2">
        <f t="shared" si="338"/>
        <v>0.05</v>
      </c>
      <c r="CX308" s="2">
        <f t="shared" si="339"/>
        <v>0</v>
      </c>
      <c r="CY308" s="2">
        <f t="shared" si="340"/>
        <v>7.4384999999999994</v>
      </c>
      <c r="CZ308" s="2">
        <f t="shared" si="341"/>
        <v>5.0894999999999992</v>
      </c>
      <c r="DA308" s="2"/>
      <c r="DB308" s="2"/>
      <c r="DC308" s="2" t="s">
        <v>6</v>
      </c>
      <c r="DD308" s="2" t="s">
        <v>6</v>
      </c>
      <c r="DE308" s="2" t="s">
        <v>6</v>
      </c>
      <c r="DF308" s="2" t="s">
        <v>6</v>
      </c>
      <c r="DG308" s="2" t="s">
        <v>6</v>
      </c>
      <c r="DH308" s="2" t="s">
        <v>6</v>
      </c>
      <c r="DI308" s="2" t="s">
        <v>6</v>
      </c>
      <c r="DJ308" s="2" t="s">
        <v>6</v>
      </c>
      <c r="DK308" s="2" t="s">
        <v>6</v>
      </c>
      <c r="DL308" s="2" t="s">
        <v>6</v>
      </c>
      <c r="DM308" s="2" t="s">
        <v>6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1013</v>
      </c>
      <c r="DV308" s="2" t="s">
        <v>178</v>
      </c>
      <c r="DW308" s="2" t="s">
        <v>178</v>
      </c>
      <c r="DX308" s="2">
        <v>1</v>
      </c>
      <c r="DY308" s="2"/>
      <c r="DZ308" s="2"/>
      <c r="EA308" s="2"/>
      <c r="EB308" s="2"/>
      <c r="EC308" s="2"/>
      <c r="ED308" s="2"/>
      <c r="EE308" s="2">
        <v>16510370</v>
      </c>
      <c r="EF308" s="2">
        <v>3</v>
      </c>
      <c r="EG308" s="2" t="s">
        <v>448</v>
      </c>
      <c r="EH308" s="2">
        <v>0</v>
      </c>
      <c r="EI308" s="2" t="s">
        <v>6</v>
      </c>
      <c r="EJ308" s="2">
        <v>2</v>
      </c>
      <c r="EK308" s="2">
        <v>108001</v>
      </c>
      <c r="EL308" s="2" t="s">
        <v>449</v>
      </c>
      <c r="EM308" s="2" t="s">
        <v>450</v>
      </c>
      <c r="EN308" s="2"/>
      <c r="EO308" s="2" t="s">
        <v>6</v>
      </c>
      <c r="EP308" s="2"/>
      <c r="EQ308" s="2">
        <v>0</v>
      </c>
      <c r="ER308" s="2">
        <v>300.02</v>
      </c>
      <c r="ES308" s="2">
        <v>35.049999999999997</v>
      </c>
      <c r="ET308" s="2">
        <v>4.67</v>
      </c>
      <c r="EU308" s="2">
        <v>0.64</v>
      </c>
      <c r="EV308" s="2">
        <v>260.3</v>
      </c>
      <c r="EW308" s="2">
        <v>26.24</v>
      </c>
      <c r="EX308" s="2">
        <v>0.05</v>
      </c>
      <c r="EY308" s="2">
        <v>0</v>
      </c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342"/>
        <v>0</v>
      </c>
      <c r="FS308" s="2">
        <v>0</v>
      </c>
      <c r="FT308" s="2"/>
      <c r="FU308" s="2"/>
      <c r="FV308" s="2"/>
      <c r="FW308" s="2"/>
      <c r="FX308" s="2">
        <v>95</v>
      </c>
      <c r="FY308" s="2">
        <v>65</v>
      </c>
      <c r="FZ308" s="2"/>
      <c r="GA308" s="2" t="s">
        <v>6</v>
      </c>
      <c r="GB308" s="2"/>
      <c r="GC308" s="2"/>
      <c r="GD308" s="2">
        <v>0</v>
      </c>
      <c r="GE308" s="2"/>
      <c r="GF308" s="2">
        <v>-746591408</v>
      </c>
      <c r="GG308" s="2">
        <v>2</v>
      </c>
      <c r="GH308" s="2">
        <v>1</v>
      </c>
      <c r="GI308" s="2">
        <v>-2</v>
      </c>
      <c r="GJ308" s="2">
        <v>0</v>
      </c>
      <c r="GK308" s="2">
        <f>ROUND(R308*(R12)/100,2)</f>
        <v>0</v>
      </c>
      <c r="GL308" s="2">
        <f t="shared" si="343"/>
        <v>0</v>
      </c>
      <c r="GM308" s="2">
        <f t="shared" si="344"/>
        <v>21.53</v>
      </c>
      <c r="GN308" s="2">
        <f t="shared" si="345"/>
        <v>0</v>
      </c>
      <c r="GO308" s="2">
        <f t="shared" si="346"/>
        <v>21.53</v>
      </c>
      <c r="GP308" s="2">
        <f t="shared" si="347"/>
        <v>0</v>
      </c>
      <c r="GQ308" s="2"/>
      <c r="GR308" s="2">
        <v>0</v>
      </c>
      <c r="GS308" s="2">
        <v>3</v>
      </c>
      <c r="GT308" s="2">
        <v>0</v>
      </c>
      <c r="GU308" s="2" t="s">
        <v>6</v>
      </c>
      <c r="GV308" s="2">
        <f t="shared" si="348"/>
        <v>0</v>
      </c>
      <c r="GW308" s="2">
        <v>1</v>
      </c>
      <c r="GX308" s="2">
        <f t="shared" si="349"/>
        <v>0</v>
      </c>
      <c r="GY308" s="2"/>
      <c r="GZ308" s="2"/>
      <c r="HA308" s="2">
        <v>0</v>
      </c>
      <c r="HB308" s="2">
        <v>0</v>
      </c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17</v>
      </c>
      <c r="B309">
        <v>1</v>
      </c>
      <c r="C309">
        <f>ROW(SmtRes!A714)</f>
        <v>714</v>
      </c>
      <c r="D309">
        <f>ROW(EtalonRes!A694)</f>
        <v>694</v>
      </c>
      <c r="E309" t="s">
        <v>506</v>
      </c>
      <c r="F309" t="s">
        <v>507</v>
      </c>
      <c r="G309" t="s">
        <v>508</v>
      </c>
      <c r="H309" t="s">
        <v>178</v>
      </c>
      <c r="I309">
        <f>ROUND(3/100,9)</f>
        <v>0.03</v>
      </c>
      <c r="J309">
        <v>0</v>
      </c>
      <c r="O309">
        <f t="shared" si="317"/>
        <v>59.94</v>
      </c>
      <c r="P309">
        <f t="shared" si="318"/>
        <v>7</v>
      </c>
      <c r="Q309">
        <f t="shared" si="319"/>
        <v>0.93</v>
      </c>
      <c r="R309">
        <f t="shared" si="320"/>
        <v>0.13</v>
      </c>
      <c r="S309">
        <f t="shared" si="321"/>
        <v>52.01</v>
      </c>
      <c r="T309">
        <f t="shared" si="322"/>
        <v>0</v>
      </c>
      <c r="U309">
        <f t="shared" si="323"/>
        <v>0.7871999999999999</v>
      </c>
      <c r="V309">
        <f t="shared" si="324"/>
        <v>1.5E-3</v>
      </c>
      <c r="W309">
        <f t="shared" si="325"/>
        <v>0</v>
      </c>
      <c r="X309">
        <f t="shared" si="326"/>
        <v>49.53</v>
      </c>
      <c r="Y309">
        <f t="shared" si="327"/>
        <v>33.89</v>
      </c>
      <c r="AA309">
        <v>16666349</v>
      </c>
      <c r="AB309">
        <f t="shared" si="328"/>
        <v>300.02</v>
      </c>
      <c r="AC309">
        <f t="shared" si="311"/>
        <v>35.049999999999997</v>
      </c>
      <c r="AD309">
        <f t="shared" si="312"/>
        <v>4.67</v>
      </c>
      <c r="AE309">
        <f t="shared" si="313"/>
        <v>0.64</v>
      </c>
      <c r="AF309">
        <f t="shared" si="314"/>
        <v>260.3</v>
      </c>
      <c r="AG309">
        <f t="shared" si="329"/>
        <v>0</v>
      </c>
      <c r="AH309">
        <f t="shared" si="315"/>
        <v>26.24</v>
      </c>
      <c r="AI309">
        <f t="shared" si="316"/>
        <v>0.05</v>
      </c>
      <c r="AJ309">
        <f t="shared" si="330"/>
        <v>0</v>
      </c>
      <c r="AK309">
        <v>300.02</v>
      </c>
      <c r="AL309">
        <v>35.049999999999997</v>
      </c>
      <c r="AM309">
        <v>4.67</v>
      </c>
      <c r="AN309">
        <v>0.64</v>
      </c>
      <c r="AO309">
        <v>260.3</v>
      </c>
      <c r="AP309">
        <v>0</v>
      </c>
      <c r="AQ309">
        <v>26.24</v>
      </c>
      <c r="AR309">
        <v>0.05</v>
      </c>
      <c r="AS309">
        <v>0</v>
      </c>
      <c r="AT309">
        <v>95</v>
      </c>
      <c r="AU309">
        <v>65</v>
      </c>
      <c r="AV309">
        <v>1</v>
      </c>
      <c r="AW309">
        <v>1</v>
      </c>
      <c r="AZ309">
        <v>6.66</v>
      </c>
      <c r="BA309">
        <v>6.66</v>
      </c>
      <c r="BB309">
        <v>6.66</v>
      </c>
      <c r="BC309">
        <v>6.66</v>
      </c>
      <c r="BD309" t="s">
        <v>6</v>
      </c>
      <c r="BE309" t="s">
        <v>6</v>
      </c>
      <c r="BF309" t="s">
        <v>6</v>
      </c>
      <c r="BG309" t="s">
        <v>6</v>
      </c>
      <c r="BH309">
        <v>0</v>
      </c>
      <c r="BI309">
        <v>2</v>
      </c>
      <c r="BJ309" t="s">
        <v>509</v>
      </c>
      <c r="BM309">
        <v>108001</v>
      </c>
      <c r="BN309">
        <v>0</v>
      </c>
      <c r="BO309" t="s">
        <v>6</v>
      </c>
      <c r="BP309">
        <v>0</v>
      </c>
      <c r="BQ309">
        <v>3</v>
      </c>
      <c r="BR309">
        <v>0</v>
      </c>
      <c r="BS309">
        <v>6.66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6</v>
      </c>
      <c r="BZ309">
        <v>95</v>
      </c>
      <c r="CA309">
        <v>65</v>
      </c>
      <c r="CF309">
        <v>0</v>
      </c>
      <c r="CG309">
        <v>0</v>
      </c>
      <c r="CM309">
        <v>0</v>
      </c>
      <c r="CN309" t="s">
        <v>6</v>
      </c>
      <c r="CO309">
        <v>0</v>
      </c>
      <c r="CP309">
        <f t="shared" si="331"/>
        <v>59.94</v>
      </c>
      <c r="CQ309">
        <f t="shared" si="332"/>
        <v>233.43299999999999</v>
      </c>
      <c r="CR309">
        <f t="shared" si="333"/>
        <v>31.1022</v>
      </c>
      <c r="CS309">
        <f t="shared" si="334"/>
        <v>4.2624000000000004</v>
      </c>
      <c r="CT309">
        <f t="shared" si="335"/>
        <v>1733.5980000000002</v>
      </c>
      <c r="CU309">
        <f t="shared" si="336"/>
        <v>0</v>
      </c>
      <c r="CV309">
        <f t="shared" si="337"/>
        <v>26.24</v>
      </c>
      <c r="CW309">
        <f t="shared" si="338"/>
        <v>0.05</v>
      </c>
      <c r="CX309">
        <f t="shared" si="339"/>
        <v>0</v>
      </c>
      <c r="CY309">
        <f t="shared" si="340"/>
        <v>49.533000000000001</v>
      </c>
      <c r="CZ309">
        <f t="shared" si="341"/>
        <v>33.890999999999998</v>
      </c>
      <c r="DC309" t="s">
        <v>6</v>
      </c>
      <c r="DD309" t="s">
        <v>6</v>
      </c>
      <c r="DE309" t="s">
        <v>6</v>
      </c>
      <c r="DF309" t="s">
        <v>6</v>
      </c>
      <c r="DG309" t="s">
        <v>6</v>
      </c>
      <c r="DH309" t="s">
        <v>6</v>
      </c>
      <c r="DI309" t="s">
        <v>6</v>
      </c>
      <c r="DJ309" t="s">
        <v>6</v>
      </c>
      <c r="DK309" t="s">
        <v>6</v>
      </c>
      <c r="DL309" t="s">
        <v>6</v>
      </c>
      <c r="DM309" t="s">
        <v>6</v>
      </c>
      <c r="DN309">
        <v>0</v>
      </c>
      <c r="DO309">
        <v>0</v>
      </c>
      <c r="DP309">
        <v>1</v>
      </c>
      <c r="DQ309">
        <v>1</v>
      </c>
      <c r="DU309">
        <v>1013</v>
      </c>
      <c r="DV309" t="s">
        <v>178</v>
      </c>
      <c r="DW309" t="s">
        <v>178</v>
      </c>
      <c r="DX309">
        <v>1</v>
      </c>
      <c r="EE309">
        <v>16510370</v>
      </c>
      <c r="EF309">
        <v>3</v>
      </c>
      <c r="EG309" t="s">
        <v>448</v>
      </c>
      <c r="EH309">
        <v>0</v>
      </c>
      <c r="EI309" t="s">
        <v>6</v>
      </c>
      <c r="EJ309">
        <v>2</v>
      </c>
      <c r="EK309">
        <v>108001</v>
      </c>
      <c r="EL309" t="s">
        <v>449</v>
      </c>
      <c r="EM309" t="s">
        <v>450</v>
      </c>
      <c r="EO309" t="s">
        <v>6</v>
      </c>
      <c r="EQ309">
        <v>0</v>
      </c>
      <c r="ER309">
        <v>300.02</v>
      </c>
      <c r="ES309">
        <v>35.049999999999997</v>
      </c>
      <c r="ET309">
        <v>4.67</v>
      </c>
      <c r="EU309">
        <v>0.64</v>
      </c>
      <c r="EV309">
        <v>260.3</v>
      </c>
      <c r="EW309">
        <v>26.24</v>
      </c>
      <c r="EX309">
        <v>0.05</v>
      </c>
      <c r="EY309">
        <v>0</v>
      </c>
      <c r="FQ309">
        <v>0</v>
      </c>
      <c r="FR309">
        <f t="shared" si="342"/>
        <v>0</v>
      </c>
      <c r="FS309">
        <v>0</v>
      </c>
      <c r="FX309">
        <v>95</v>
      </c>
      <c r="FY309">
        <v>65</v>
      </c>
      <c r="GA309" t="s">
        <v>6</v>
      </c>
      <c r="GD309">
        <v>0</v>
      </c>
      <c r="GF309">
        <v>-746591408</v>
      </c>
      <c r="GG309">
        <v>1</v>
      </c>
      <c r="GH309">
        <v>1</v>
      </c>
      <c r="GI309">
        <v>4</v>
      </c>
      <c r="GJ309">
        <v>0</v>
      </c>
      <c r="GK309">
        <f>ROUND(R309*(S12)/100,2)</f>
        <v>0</v>
      </c>
      <c r="GL309">
        <f t="shared" si="343"/>
        <v>0</v>
      </c>
      <c r="GM309">
        <f t="shared" si="344"/>
        <v>143.36000000000001</v>
      </c>
      <c r="GN309">
        <f t="shared" si="345"/>
        <v>0</v>
      </c>
      <c r="GO309">
        <f t="shared" si="346"/>
        <v>143.36000000000001</v>
      </c>
      <c r="GP309">
        <f t="shared" si="347"/>
        <v>0</v>
      </c>
      <c r="GR309">
        <v>0</v>
      </c>
      <c r="GS309">
        <v>3</v>
      </c>
      <c r="GT309">
        <v>0</v>
      </c>
      <c r="GU309" t="s">
        <v>6</v>
      </c>
      <c r="GV309">
        <f t="shared" si="348"/>
        <v>0</v>
      </c>
      <c r="GW309">
        <v>1</v>
      </c>
      <c r="GX309">
        <f t="shared" si="349"/>
        <v>0</v>
      </c>
      <c r="HA309">
        <v>0</v>
      </c>
      <c r="HB309">
        <v>0</v>
      </c>
      <c r="IK309">
        <v>0</v>
      </c>
    </row>
    <row r="310" spans="1:255" x14ac:dyDescent="0.2">
      <c r="A310" s="2">
        <v>18</v>
      </c>
      <c r="B310" s="2">
        <v>1</v>
      </c>
      <c r="C310" s="2">
        <v>705</v>
      </c>
      <c r="D310" s="2"/>
      <c r="E310" s="2" t="s">
        <v>510</v>
      </c>
      <c r="F310" s="2" t="s">
        <v>511</v>
      </c>
      <c r="G310" s="2" t="s">
        <v>512</v>
      </c>
      <c r="H310" s="2" t="s">
        <v>513</v>
      </c>
      <c r="I310" s="2">
        <f>I308*J310</f>
        <v>0.3</v>
      </c>
      <c r="J310" s="2">
        <v>10</v>
      </c>
      <c r="K310" s="2"/>
      <c r="L310" s="2"/>
      <c r="M310" s="2"/>
      <c r="N310" s="2"/>
      <c r="O310" s="2">
        <f t="shared" si="317"/>
        <v>25.68</v>
      </c>
      <c r="P310" s="2">
        <f t="shared" si="318"/>
        <v>25.68</v>
      </c>
      <c r="Q310" s="2">
        <f t="shared" si="319"/>
        <v>0</v>
      </c>
      <c r="R310" s="2">
        <f t="shared" si="320"/>
        <v>0</v>
      </c>
      <c r="S310" s="2">
        <f t="shared" si="321"/>
        <v>0</v>
      </c>
      <c r="T310" s="2">
        <f t="shared" si="322"/>
        <v>0</v>
      </c>
      <c r="U310" s="2">
        <f t="shared" si="323"/>
        <v>0</v>
      </c>
      <c r="V310" s="2">
        <f t="shared" si="324"/>
        <v>0</v>
      </c>
      <c r="W310" s="2">
        <f t="shared" si="325"/>
        <v>0</v>
      </c>
      <c r="X310" s="2">
        <f t="shared" si="326"/>
        <v>0</v>
      </c>
      <c r="Y310" s="2">
        <f t="shared" si="327"/>
        <v>0</v>
      </c>
      <c r="Z310" s="2"/>
      <c r="AA310" s="2">
        <v>16666348</v>
      </c>
      <c r="AB310" s="2">
        <f t="shared" si="328"/>
        <v>85.6</v>
      </c>
      <c r="AC310" s="2">
        <f t="shared" si="311"/>
        <v>85.6</v>
      </c>
      <c r="AD310" s="2">
        <f t="shared" si="312"/>
        <v>0</v>
      </c>
      <c r="AE310" s="2">
        <f t="shared" si="313"/>
        <v>0</v>
      </c>
      <c r="AF310" s="2">
        <f t="shared" si="314"/>
        <v>0</v>
      </c>
      <c r="AG310" s="2">
        <f t="shared" si="329"/>
        <v>0</v>
      </c>
      <c r="AH310" s="2">
        <f t="shared" si="315"/>
        <v>0</v>
      </c>
      <c r="AI310" s="2">
        <f t="shared" si="316"/>
        <v>0</v>
      </c>
      <c r="AJ310" s="2">
        <f t="shared" si="330"/>
        <v>0</v>
      </c>
      <c r="AK310" s="2">
        <v>85.6</v>
      </c>
      <c r="AL310" s="2">
        <v>85.6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95</v>
      </c>
      <c r="AU310" s="2">
        <v>65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6</v>
      </c>
      <c r="BE310" s="2" t="s">
        <v>6</v>
      </c>
      <c r="BF310" s="2" t="s">
        <v>6</v>
      </c>
      <c r="BG310" s="2" t="s">
        <v>6</v>
      </c>
      <c r="BH310" s="2">
        <v>3</v>
      </c>
      <c r="BI310" s="2">
        <v>2</v>
      </c>
      <c r="BJ310" s="2" t="s">
        <v>514</v>
      </c>
      <c r="BK310" s="2"/>
      <c r="BL310" s="2"/>
      <c r="BM310" s="2">
        <v>108001</v>
      </c>
      <c r="BN310" s="2">
        <v>0</v>
      </c>
      <c r="BO310" s="2" t="s">
        <v>6</v>
      </c>
      <c r="BP310" s="2">
        <v>0</v>
      </c>
      <c r="BQ310" s="2">
        <v>3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6</v>
      </c>
      <c r="BZ310" s="2">
        <v>95</v>
      </c>
      <c r="CA310" s="2">
        <v>65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6</v>
      </c>
      <c r="CO310" s="2">
        <v>0</v>
      </c>
      <c r="CP310" s="2">
        <f t="shared" si="331"/>
        <v>25.68</v>
      </c>
      <c r="CQ310" s="2">
        <f t="shared" si="332"/>
        <v>85.6</v>
      </c>
      <c r="CR310" s="2">
        <f t="shared" si="333"/>
        <v>0</v>
      </c>
      <c r="CS310" s="2">
        <f t="shared" si="334"/>
        <v>0</v>
      </c>
      <c r="CT310" s="2">
        <f t="shared" si="335"/>
        <v>0</v>
      </c>
      <c r="CU310" s="2">
        <f t="shared" si="336"/>
        <v>0</v>
      </c>
      <c r="CV310" s="2">
        <f t="shared" si="337"/>
        <v>0</v>
      </c>
      <c r="CW310" s="2">
        <f t="shared" si="338"/>
        <v>0</v>
      </c>
      <c r="CX310" s="2">
        <f t="shared" si="339"/>
        <v>0</v>
      </c>
      <c r="CY310" s="2">
        <f t="shared" si="340"/>
        <v>0</v>
      </c>
      <c r="CZ310" s="2">
        <f t="shared" si="341"/>
        <v>0</v>
      </c>
      <c r="DA310" s="2"/>
      <c r="DB310" s="2"/>
      <c r="DC310" s="2" t="s">
        <v>6</v>
      </c>
      <c r="DD310" s="2" t="s">
        <v>6</v>
      </c>
      <c r="DE310" s="2" t="s">
        <v>6</v>
      </c>
      <c r="DF310" s="2" t="s">
        <v>6</v>
      </c>
      <c r="DG310" s="2" t="s">
        <v>6</v>
      </c>
      <c r="DH310" s="2" t="s">
        <v>6</v>
      </c>
      <c r="DI310" s="2" t="s">
        <v>6</v>
      </c>
      <c r="DJ310" s="2" t="s">
        <v>6</v>
      </c>
      <c r="DK310" s="2" t="s">
        <v>6</v>
      </c>
      <c r="DL310" s="2" t="s">
        <v>6</v>
      </c>
      <c r="DM310" s="2" t="s">
        <v>6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1010</v>
      </c>
      <c r="DV310" s="2" t="s">
        <v>513</v>
      </c>
      <c r="DW310" s="2" t="s">
        <v>513</v>
      </c>
      <c r="DX310" s="2">
        <v>10</v>
      </c>
      <c r="DY310" s="2"/>
      <c r="DZ310" s="2"/>
      <c r="EA310" s="2"/>
      <c r="EB310" s="2"/>
      <c r="EC310" s="2"/>
      <c r="ED310" s="2"/>
      <c r="EE310" s="2">
        <v>16510370</v>
      </c>
      <c r="EF310" s="2">
        <v>3</v>
      </c>
      <c r="EG310" s="2" t="s">
        <v>448</v>
      </c>
      <c r="EH310" s="2">
        <v>0</v>
      </c>
      <c r="EI310" s="2" t="s">
        <v>6</v>
      </c>
      <c r="EJ310" s="2">
        <v>2</v>
      </c>
      <c r="EK310" s="2">
        <v>108001</v>
      </c>
      <c r="EL310" s="2" t="s">
        <v>449</v>
      </c>
      <c r="EM310" s="2" t="s">
        <v>450</v>
      </c>
      <c r="EN310" s="2"/>
      <c r="EO310" s="2" t="s">
        <v>6</v>
      </c>
      <c r="EP310" s="2"/>
      <c r="EQ310" s="2">
        <v>0</v>
      </c>
      <c r="ER310" s="2">
        <v>85.6</v>
      </c>
      <c r="ES310" s="2">
        <v>85.6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342"/>
        <v>0</v>
      </c>
      <c r="FS310" s="2">
        <v>0</v>
      </c>
      <c r="FT310" s="2"/>
      <c r="FU310" s="2"/>
      <c r="FV310" s="2"/>
      <c r="FW310" s="2"/>
      <c r="FX310" s="2">
        <v>95</v>
      </c>
      <c r="FY310" s="2">
        <v>65</v>
      </c>
      <c r="FZ310" s="2"/>
      <c r="GA310" s="2" t="s">
        <v>6</v>
      </c>
      <c r="GB310" s="2"/>
      <c r="GC310" s="2"/>
      <c r="GD310" s="2">
        <v>0</v>
      </c>
      <c r="GE310" s="2"/>
      <c r="GF310" s="2">
        <v>652162526</v>
      </c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0</v>
      </c>
      <c r="GL310" s="2">
        <f t="shared" si="343"/>
        <v>0</v>
      </c>
      <c r="GM310" s="2">
        <f t="shared" si="344"/>
        <v>25.68</v>
      </c>
      <c r="GN310" s="2">
        <f t="shared" si="345"/>
        <v>0</v>
      </c>
      <c r="GO310" s="2">
        <f t="shared" si="346"/>
        <v>25.68</v>
      </c>
      <c r="GP310" s="2">
        <f t="shared" si="347"/>
        <v>0</v>
      </c>
      <c r="GQ310" s="2"/>
      <c r="GR310" s="2">
        <v>0</v>
      </c>
      <c r="GS310" s="2">
        <v>3</v>
      </c>
      <c r="GT310" s="2">
        <v>0</v>
      </c>
      <c r="GU310" s="2" t="s">
        <v>6</v>
      </c>
      <c r="GV310" s="2">
        <f t="shared" si="348"/>
        <v>0</v>
      </c>
      <c r="GW310" s="2">
        <v>1</v>
      </c>
      <c r="GX310" s="2">
        <f t="shared" si="349"/>
        <v>0</v>
      </c>
      <c r="GY310" s="2"/>
      <c r="GZ310" s="2"/>
      <c r="HA310" s="2">
        <v>0</v>
      </c>
      <c r="HB310" s="2">
        <v>0</v>
      </c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18</v>
      </c>
      <c r="B311">
        <v>1</v>
      </c>
      <c r="C311">
        <v>713</v>
      </c>
      <c r="E311" t="s">
        <v>510</v>
      </c>
      <c r="F311" t="s">
        <v>511</v>
      </c>
      <c r="G311" t="s">
        <v>512</v>
      </c>
      <c r="H311" t="s">
        <v>513</v>
      </c>
      <c r="I311">
        <f>I309*J311</f>
        <v>0.3</v>
      </c>
      <c r="J311">
        <v>10</v>
      </c>
      <c r="O311">
        <f t="shared" si="317"/>
        <v>171.03</v>
      </c>
      <c r="P311">
        <f t="shared" si="318"/>
        <v>171.03</v>
      </c>
      <c r="Q311">
        <f t="shared" si="319"/>
        <v>0</v>
      </c>
      <c r="R311">
        <f t="shared" si="320"/>
        <v>0</v>
      </c>
      <c r="S311">
        <f t="shared" si="321"/>
        <v>0</v>
      </c>
      <c r="T311">
        <f t="shared" si="322"/>
        <v>0</v>
      </c>
      <c r="U311">
        <f t="shared" si="323"/>
        <v>0</v>
      </c>
      <c r="V311">
        <f t="shared" si="324"/>
        <v>0</v>
      </c>
      <c r="W311">
        <f t="shared" si="325"/>
        <v>0</v>
      </c>
      <c r="X311">
        <f t="shared" si="326"/>
        <v>0</v>
      </c>
      <c r="Y311">
        <f t="shared" si="327"/>
        <v>0</v>
      </c>
      <c r="AA311">
        <v>16666349</v>
      </c>
      <c r="AB311">
        <f t="shared" si="328"/>
        <v>85.6</v>
      </c>
      <c r="AC311">
        <f t="shared" si="311"/>
        <v>85.6</v>
      </c>
      <c r="AD311">
        <f t="shared" si="312"/>
        <v>0</v>
      </c>
      <c r="AE311">
        <f t="shared" si="313"/>
        <v>0</v>
      </c>
      <c r="AF311">
        <f t="shared" si="314"/>
        <v>0</v>
      </c>
      <c r="AG311">
        <f t="shared" si="329"/>
        <v>0</v>
      </c>
      <c r="AH311">
        <f t="shared" si="315"/>
        <v>0</v>
      </c>
      <c r="AI311">
        <f t="shared" si="316"/>
        <v>0</v>
      </c>
      <c r="AJ311">
        <f t="shared" si="330"/>
        <v>0</v>
      </c>
      <c r="AK311">
        <v>85.6</v>
      </c>
      <c r="AL311">
        <v>85.6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95</v>
      </c>
      <c r="AU311">
        <v>65</v>
      </c>
      <c r="AV311">
        <v>1</v>
      </c>
      <c r="AW311">
        <v>1</v>
      </c>
      <c r="AZ311">
        <v>6.66</v>
      </c>
      <c r="BA311">
        <v>1</v>
      </c>
      <c r="BB311">
        <v>1</v>
      </c>
      <c r="BC311">
        <v>6.66</v>
      </c>
      <c r="BD311" t="s">
        <v>6</v>
      </c>
      <c r="BE311" t="s">
        <v>6</v>
      </c>
      <c r="BF311" t="s">
        <v>6</v>
      </c>
      <c r="BG311" t="s">
        <v>6</v>
      </c>
      <c r="BH311">
        <v>3</v>
      </c>
      <c r="BI311">
        <v>2</v>
      </c>
      <c r="BJ311" t="s">
        <v>514</v>
      </c>
      <c r="BM311">
        <v>108001</v>
      </c>
      <c r="BN311">
        <v>0</v>
      </c>
      <c r="BO311" t="s">
        <v>6</v>
      </c>
      <c r="BP311">
        <v>0</v>
      </c>
      <c r="BQ311">
        <v>3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6</v>
      </c>
      <c r="BZ311">
        <v>95</v>
      </c>
      <c r="CA311">
        <v>65</v>
      </c>
      <c r="CF311">
        <v>0</v>
      </c>
      <c r="CG311">
        <v>0</v>
      </c>
      <c r="CM311">
        <v>0</v>
      </c>
      <c r="CN311" t="s">
        <v>6</v>
      </c>
      <c r="CO311">
        <v>0</v>
      </c>
      <c r="CP311">
        <f t="shared" si="331"/>
        <v>171.03</v>
      </c>
      <c r="CQ311">
        <f t="shared" si="332"/>
        <v>570.096</v>
      </c>
      <c r="CR311">
        <f t="shared" si="333"/>
        <v>0</v>
      </c>
      <c r="CS311">
        <f t="shared" si="334"/>
        <v>0</v>
      </c>
      <c r="CT311">
        <f t="shared" si="335"/>
        <v>0</v>
      </c>
      <c r="CU311">
        <f t="shared" si="336"/>
        <v>0</v>
      </c>
      <c r="CV311">
        <f t="shared" si="337"/>
        <v>0</v>
      </c>
      <c r="CW311">
        <f t="shared" si="338"/>
        <v>0</v>
      </c>
      <c r="CX311">
        <f t="shared" si="339"/>
        <v>0</v>
      </c>
      <c r="CY311">
        <f t="shared" si="340"/>
        <v>0</v>
      </c>
      <c r="CZ311">
        <f t="shared" si="341"/>
        <v>0</v>
      </c>
      <c r="DC311" t="s">
        <v>6</v>
      </c>
      <c r="DD311" t="s">
        <v>6</v>
      </c>
      <c r="DE311" t="s">
        <v>6</v>
      </c>
      <c r="DF311" t="s">
        <v>6</v>
      </c>
      <c r="DG311" t="s">
        <v>6</v>
      </c>
      <c r="DH311" t="s">
        <v>6</v>
      </c>
      <c r="DI311" t="s">
        <v>6</v>
      </c>
      <c r="DJ311" t="s">
        <v>6</v>
      </c>
      <c r="DK311" t="s">
        <v>6</v>
      </c>
      <c r="DL311" t="s">
        <v>6</v>
      </c>
      <c r="DM311" t="s">
        <v>6</v>
      </c>
      <c r="DN311">
        <v>0</v>
      </c>
      <c r="DO311">
        <v>0</v>
      </c>
      <c r="DP311">
        <v>1</v>
      </c>
      <c r="DQ311">
        <v>1</v>
      </c>
      <c r="DU311">
        <v>1010</v>
      </c>
      <c r="DV311" t="s">
        <v>513</v>
      </c>
      <c r="DW311" t="s">
        <v>513</v>
      </c>
      <c r="DX311">
        <v>10</v>
      </c>
      <c r="EE311">
        <v>16510370</v>
      </c>
      <c r="EF311">
        <v>3</v>
      </c>
      <c r="EG311" t="s">
        <v>448</v>
      </c>
      <c r="EH311">
        <v>0</v>
      </c>
      <c r="EI311" t="s">
        <v>6</v>
      </c>
      <c r="EJ311">
        <v>2</v>
      </c>
      <c r="EK311">
        <v>108001</v>
      </c>
      <c r="EL311" t="s">
        <v>449</v>
      </c>
      <c r="EM311" t="s">
        <v>450</v>
      </c>
      <c r="EO311" t="s">
        <v>6</v>
      </c>
      <c r="EQ311">
        <v>0</v>
      </c>
      <c r="ER311">
        <v>85.6</v>
      </c>
      <c r="ES311">
        <v>85.6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342"/>
        <v>0</v>
      </c>
      <c r="FS311">
        <v>0</v>
      </c>
      <c r="FX311">
        <v>95</v>
      </c>
      <c r="FY311">
        <v>65</v>
      </c>
      <c r="GA311" t="s">
        <v>6</v>
      </c>
      <c r="GD311">
        <v>0</v>
      </c>
      <c r="GF311">
        <v>652162526</v>
      </c>
      <c r="GG311">
        <v>1</v>
      </c>
      <c r="GH311">
        <v>1</v>
      </c>
      <c r="GI311">
        <v>4</v>
      </c>
      <c r="GJ311">
        <v>0</v>
      </c>
      <c r="GK311">
        <f>ROUND(R311*(S12)/100,2)</f>
        <v>0</v>
      </c>
      <c r="GL311">
        <f t="shared" si="343"/>
        <v>0</v>
      </c>
      <c r="GM311">
        <f t="shared" si="344"/>
        <v>171.03</v>
      </c>
      <c r="GN311">
        <f t="shared" si="345"/>
        <v>0</v>
      </c>
      <c r="GO311">
        <f t="shared" si="346"/>
        <v>171.03</v>
      </c>
      <c r="GP311">
        <f t="shared" si="347"/>
        <v>0</v>
      </c>
      <c r="GR311">
        <v>0</v>
      </c>
      <c r="GS311">
        <v>3</v>
      </c>
      <c r="GT311">
        <v>0</v>
      </c>
      <c r="GU311" t="s">
        <v>6</v>
      </c>
      <c r="GV311">
        <f t="shared" si="348"/>
        <v>0</v>
      </c>
      <c r="GW311">
        <v>1</v>
      </c>
      <c r="GX311">
        <f t="shared" si="349"/>
        <v>0</v>
      </c>
      <c r="HA311">
        <v>0</v>
      </c>
      <c r="HB311">
        <v>0</v>
      </c>
      <c r="IK311">
        <v>0</v>
      </c>
    </row>
    <row r="312" spans="1:255" x14ac:dyDescent="0.2">
      <c r="A312" s="2">
        <v>17</v>
      </c>
      <c r="B312" s="2">
        <v>1</v>
      </c>
      <c r="C312" s="2">
        <f>ROW(SmtRes!A727)</f>
        <v>727</v>
      </c>
      <c r="D312" s="2">
        <f>ROW(EtalonRes!A706)</f>
        <v>706</v>
      </c>
      <c r="E312" s="2" t="s">
        <v>515</v>
      </c>
      <c r="F312" s="2" t="s">
        <v>516</v>
      </c>
      <c r="G312" s="2" t="s">
        <v>517</v>
      </c>
      <c r="H312" s="2" t="s">
        <v>178</v>
      </c>
      <c r="I312" s="2">
        <f>ROUND(21/100,9)</f>
        <v>0.21</v>
      </c>
      <c r="J312" s="2">
        <v>0</v>
      </c>
      <c r="K312" s="2"/>
      <c r="L312" s="2"/>
      <c r="M312" s="2"/>
      <c r="N312" s="2"/>
      <c r="O312" s="2">
        <f t="shared" si="317"/>
        <v>697.88</v>
      </c>
      <c r="P312" s="2">
        <f t="shared" si="318"/>
        <v>214.03</v>
      </c>
      <c r="Q312" s="2">
        <f t="shared" si="319"/>
        <v>38.880000000000003</v>
      </c>
      <c r="R312" s="2">
        <f t="shared" si="320"/>
        <v>5.22</v>
      </c>
      <c r="S312" s="2">
        <f t="shared" si="321"/>
        <v>444.97</v>
      </c>
      <c r="T312" s="2">
        <f t="shared" si="322"/>
        <v>0</v>
      </c>
      <c r="U312" s="2">
        <f t="shared" si="323"/>
        <v>44.855999999999995</v>
      </c>
      <c r="V312" s="2">
        <f t="shared" si="324"/>
        <v>0.4158</v>
      </c>
      <c r="W312" s="2">
        <f t="shared" si="325"/>
        <v>0</v>
      </c>
      <c r="X312" s="2">
        <f t="shared" si="326"/>
        <v>427.68</v>
      </c>
      <c r="Y312" s="2">
        <f t="shared" si="327"/>
        <v>292.62</v>
      </c>
      <c r="Z312" s="2"/>
      <c r="AA312" s="2">
        <v>16666348</v>
      </c>
      <c r="AB312" s="2">
        <f t="shared" si="328"/>
        <v>3323.23</v>
      </c>
      <c r="AC312" s="2">
        <f t="shared" si="311"/>
        <v>1019.17</v>
      </c>
      <c r="AD312" s="2">
        <f t="shared" si="312"/>
        <v>185.15</v>
      </c>
      <c r="AE312" s="2">
        <f t="shared" si="313"/>
        <v>24.85</v>
      </c>
      <c r="AF312" s="2">
        <f t="shared" si="314"/>
        <v>2118.91</v>
      </c>
      <c r="AG312" s="2">
        <f t="shared" si="329"/>
        <v>0</v>
      </c>
      <c r="AH312" s="2">
        <f t="shared" si="315"/>
        <v>213.6</v>
      </c>
      <c r="AI312" s="2">
        <f t="shared" si="316"/>
        <v>1.98</v>
      </c>
      <c r="AJ312" s="2">
        <f t="shared" si="330"/>
        <v>0</v>
      </c>
      <c r="AK312" s="2">
        <v>3323.23</v>
      </c>
      <c r="AL312" s="2">
        <v>1019.17</v>
      </c>
      <c r="AM312" s="2">
        <v>185.15</v>
      </c>
      <c r="AN312" s="2">
        <v>24.85</v>
      </c>
      <c r="AO312" s="2">
        <v>2118.91</v>
      </c>
      <c r="AP312" s="2">
        <v>0</v>
      </c>
      <c r="AQ312" s="2">
        <v>213.6</v>
      </c>
      <c r="AR312" s="2">
        <v>1.98</v>
      </c>
      <c r="AS312" s="2">
        <v>0</v>
      </c>
      <c r="AT312" s="2">
        <v>95</v>
      </c>
      <c r="AU312" s="2">
        <v>65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6</v>
      </c>
      <c r="BE312" s="2" t="s">
        <v>6</v>
      </c>
      <c r="BF312" s="2" t="s">
        <v>6</v>
      </c>
      <c r="BG312" s="2" t="s">
        <v>6</v>
      </c>
      <c r="BH312" s="2">
        <v>0</v>
      </c>
      <c r="BI312" s="2">
        <v>2</v>
      </c>
      <c r="BJ312" s="2" t="s">
        <v>518</v>
      </c>
      <c r="BK312" s="2"/>
      <c r="BL312" s="2"/>
      <c r="BM312" s="2">
        <v>108001</v>
      </c>
      <c r="BN312" s="2">
        <v>0</v>
      </c>
      <c r="BO312" s="2" t="s">
        <v>6</v>
      </c>
      <c r="BP312" s="2">
        <v>0</v>
      </c>
      <c r="BQ312" s="2">
        <v>3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6</v>
      </c>
      <c r="BZ312" s="2">
        <v>95</v>
      </c>
      <c r="CA312" s="2">
        <v>65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6</v>
      </c>
      <c r="CO312" s="2">
        <v>0</v>
      </c>
      <c r="CP312" s="2">
        <f t="shared" si="331"/>
        <v>697.88</v>
      </c>
      <c r="CQ312" s="2">
        <f t="shared" si="332"/>
        <v>1019.17</v>
      </c>
      <c r="CR312" s="2">
        <f t="shared" si="333"/>
        <v>185.15</v>
      </c>
      <c r="CS312" s="2">
        <f t="shared" si="334"/>
        <v>24.85</v>
      </c>
      <c r="CT312" s="2">
        <f t="shared" si="335"/>
        <v>2118.91</v>
      </c>
      <c r="CU312" s="2">
        <f t="shared" si="336"/>
        <v>0</v>
      </c>
      <c r="CV312" s="2">
        <f t="shared" si="337"/>
        <v>213.6</v>
      </c>
      <c r="CW312" s="2">
        <f t="shared" si="338"/>
        <v>1.98</v>
      </c>
      <c r="CX312" s="2">
        <f t="shared" si="339"/>
        <v>0</v>
      </c>
      <c r="CY312" s="2">
        <f t="shared" si="340"/>
        <v>427.68050000000005</v>
      </c>
      <c r="CZ312" s="2">
        <f t="shared" si="341"/>
        <v>292.62350000000004</v>
      </c>
      <c r="DA312" s="2"/>
      <c r="DB312" s="2"/>
      <c r="DC312" s="2" t="s">
        <v>6</v>
      </c>
      <c r="DD312" s="2" t="s">
        <v>6</v>
      </c>
      <c r="DE312" s="2" t="s">
        <v>6</v>
      </c>
      <c r="DF312" s="2" t="s">
        <v>6</v>
      </c>
      <c r="DG312" s="2" t="s">
        <v>6</v>
      </c>
      <c r="DH312" s="2" t="s">
        <v>6</v>
      </c>
      <c r="DI312" s="2" t="s">
        <v>6</v>
      </c>
      <c r="DJ312" s="2" t="s">
        <v>6</v>
      </c>
      <c r="DK312" s="2" t="s">
        <v>6</v>
      </c>
      <c r="DL312" s="2" t="s">
        <v>6</v>
      </c>
      <c r="DM312" s="2" t="s">
        <v>6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1013</v>
      </c>
      <c r="DV312" s="2" t="s">
        <v>178</v>
      </c>
      <c r="DW312" s="2" t="s">
        <v>178</v>
      </c>
      <c r="DX312" s="2">
        <v>1</v>
      </c>
      <c r="DY312" s="2"/>
      <c r="DZ312" s="2"/>
      <c r="EA312" s="2"/>
      <c r="EB312" s="2"/>
      <c r="EC312" s="2"/>
      <c r="ED312" s="2"/>
      <c r="EE312" s="2">
        <v>16510370</v>
      </c>
      <c r="EF312" s="2">
        <v>3</v>
      </c>
      <c r="EG312" s="2" t="s">
        <v>448</v>
      </c>
      <c r="EH312" s="2">
        <v>0</v>
      </c>
      <c r="EI312" s="2" t="s">
        <v>6</v>
      </c>
      <c r="EJ312" s="2">
        <v>2</v>
      </c>
      <c r="EK312" s="2">
        <v>108001</v>
      </c>
      <c r="EL312" s="2" t="s">
        <v>449</v>
      </c>
      <c r="EM312" s="2" t="s">
        <v>450</v>
      </c>
      <c r="EN312" s="2"/>
      <c r="EO312" s="2" t="s">
        <v>6</v>
      </c>
      <c r="EP312" s="2"/>
      <c r="EQ312" s="2">
        <v>0</v>
      </c>
      <c r="ER312" s="2">
        <v>3323.23</v>
      </c>
      <c r="ES312" s="2">
        <v>1019.17</v>
      </c>
      <c r="ET312" s="2">
        <v>185.15</v>
      </c>
      <c r="EU312" s="2">
        <v>24.85</v>
      </c>
      <c r="EV312" s="2">
        <v>2118.91</v>
      </c>
      <c r="EW312" s="2">
        <v>213.6</v>
      </c>
      <c r="EX312" s="2">
        <v>1.98</v>
      </c>
      <c r="EY312" s="2">
        <v>0</v>
      </c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342"/>
        <v>0</v>
      </c>
      <c r="FS312" s="2">
        <v>0</v>
      </c>
      <c r="FT312" s="2"/>
      <c r="FU312" s="2"/>
      <c r="FV312" s="2"/>
      <c r="FW312" s="2"/>
      <c r="FX312" s="2">
        <v>95</v>
      </c>
      <c r="FY312" s="2">
        <v>65</v>
      </c>
      <c r="FZ312" s="2"/>
      <c r="GA312" s="2" t="s">
        <v>6</v>
      </c>
      <c r="GB312" s="2"/>
      <c r="GC312" s="2"/>
      <c r="GD312" s="2">
        <v>0</v>
      </c>
      <c r="GE312" s="2"/>
      <c r="GF312" s="2">
        <v>74541589</v>
      </c>
      <c r="GG312" s="2">
        <v>2</v>
      </c>
      <c r="GH312" s="2">
        <v>1</v>
      </c>
      <c r="GI312" s="2">
        <v>-2</v>
      </c>
      <c r="GJ312" s="2">
        <v>0</v>
      </c>
      <c r="GK312" s="2">
        <f>ROUND(R312*(R12)/100,2)</f>
        <v>0</v>
      </c>
      <c r="GL312" s="2">
        <f t="shared" si="343"/>
        <v>0</v>
      </c>
      <c r="GM312" s="2">
        <f t="shared" si="344"/>
        <v>1418.18</v>
      </c>
      <c r="GN312" s="2">
        <f t="shared" si="345"/>
        <v>0</v>
      </c>
      <c r="GO312" s="2">
        <f t="shared" si="346"/>
        <v>1418.18</v>
      </c>
      <c r="GP312" s="2">
        <f t="shared" si="347"/>
        <v>0</v>
      </c>
      <c r="GQ312" s="2"/>
      <c r="GR312" s="2">
        <v>0</v>
      </c>
      <c r="GS312" s="2">
        <v>3</v>
      </c>
      <c r="GT312" s="2">
        <v>0</v>
      </c>
      <c r="GU312" s="2" t="s">
        <v>6</v>
      </c>
      <c r="GV312" s="2">
        <f t="shared" si="348"/>
        <v>0</v>
      </c>
      <c r="GW312" s="2">
        <v>1</v>
      </c>
      <c r="GX312" s="2">
        <f t="shared" si="349"/>
        <v>0</v>
      </c>
      <c r="GY312" s="2"/>
      <c r="GZ312" s="2"/>
      <c r="HA312" s="2">
        <v>0</v>
      </c>
      <c r="HB312" s="2">
        <v>0</v>
      </c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17</v>
      </c>
      <c r="B313">
        <v>1</v>
      </c>
      <c r="C313">
        <f>ROW(SmtRes!A740)</f>
        <v>740</v>
      </c>
      <c r="D313">
        <f>ROW(EtalonRes!A718)</f>
        <v>718</v>
      </c>
      <c r="E313" t="s">
        <v>515</v>
      </c>
      <c r="F313" t="s">
        <v>516</v>
      </c>
      <c r="G313" t="s">
        <v>517</v>
      </c>
      <c r="H313" t="s">
        <v>178</v>
      </c>
      <c r="I313">
        <f>ROUND(21/100,9)</f>
        <v>0.21</v>
      </c>
      <c r="J313">
        <v>0</v>
      </c>
      <c r="O313">
        <f t="shared" si="317"/>
        <v>4647.87</v>
      </c>
      <c r="P313">
        <f t="shared" si="318"/>
        <v>1425.41</v>
      </c>
      <c r="Q313">
        <f t="shared" si="319"/>
        <v>258.95</v>
      </c>
      <c r="R313">
        <f t="shared" si="320"/>
        <v>34.76</v>
      </c>
      <c r="S313">
        <f t="shared" si="321"/>
        <v>2963.51</v>
      </c>
      <c r="T313">
        <f t="shared" si="322"/>
        <v>0</v>
      </c>
      <c r="U313">
        <f t="shared" si="323"/>
        <v>44.855999999999995</v>
      </c>
      <c r="V313">
        <f t="shared" si="324"/>
        <v>0.4158</v>
      </c>
      <c r="W313">
        <f t="shared" si="325"/>
        <v>0</v>
      </c>
      <c r="X313">
        <f t="shared" si="326"/>
        <v>2848.36</v>
      </c>
      <c r="Y313">
        <f t="shared" si="327"/>
        <v>1948.88</v>
      </c>
      <c r="AA313">
        <v>16666349</v>
      </c>
      <c r="AB313">
        <f t="shared" si="328"/>
        <v>3323.23</v>
      </c>
      <c r="AC313">
        <f t="shared" si="311"/>
        <v>1019.17</v>
      </c>
      <c r="AD313">
        <f t="shared" si="312"/>
        <v>185.15</v>
      </c>
      <c r="AE313">
        <f t="shared" si="313"/>
        <v>24.85</v>
      </c>
      <c r="AF313">
        <f t="shared" si="314"/>
        <v>2118.91</v>
      </c>
      <c r="AG313">
        <f t="shared" si="329"/>
        <v>0</v>
      </c>
      <c r="AH313">
        <f t="shared" si="315"/>
        <v>213.6</v>
      </c>
      <c r="AI313">
        <f t="shared" si="316"/>
        <v>1.98</v>
      </c>
      <c r="AJ313">
        <f t="shared" si="330"/>
        <v>0</v>
      </c>
      <c r="AK313">
        <v>3323.23</v>
      </c>
      <c r="AL313">
        <v>1019.17</v>
      </c>
      <c r="AM313">
        <v>185.15</v>
      </c>
      <c r="AN313">
        <v>24.85</v>
      </c>
      <c r="AO313">
        <v>2118.91</v>
      </c>
      <c r="AP313">
        <v>0</v>
      </c>
      <c r="AQ313">
        <v>213.6</v>
      </c>
      <c r="AR313">
        <v>1.98</v>
      </c>
      <c r="AS313">
        <v>0</v>
      </c>
      <c r="AT313">
        <v>95</v>
      </c>
      <c r="AU313">
        <v>65</v>
      </c>
      <c r="AV313">
        <v>1</v>
      </c>
      <c r="AW313">
        <v>1</v>
      </c>
      <c r="AZ313">
        <v>6.66</v>
      </c>
      <c r="BA313">
        <v>6.66</v>
      </c>
      <c r="BB313">
        <v>6.66</v>
      </c>
      <c r="BC313">
        <v>6.66</v>
      </c>
      <c r="BD313" t="s">
        <v>6</v>
      </c>
      <c r="BE313" t="s">
        <v>6</v>
      </c>
      <c r="BF313" t="s">
        <v>6</v>
      </c>
      <c r="BG313" t="s">
        <v>6</v>
      </c>
      <c r="BH313">
        <v>0</v>
      </c>
      <c r="BI313">
        <v>2</v>
      </c>
      <c r="BJ313" t="s">
        <v>518</v>
      </c>
      <c r="BM313">
        <v>108001</v>
      </c>
      <c r="BN313">
        <v>0</v>
      </c>
      <c r="BO313" t="s">
        <v>6</v>
      </c>
      <c r="BP313">
        <v>0</v>
      </c>
      <c r="BQ313">
        <v>3</v>
      </c>
      <c r="BR313">
        <v>0</v>
      </c>
      <c r="BS313">
        <v>6.66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6</v>
      </c>
      <c r="BZ313">
        <v>95</v>
      </c>
      <c r="CA313">
        <v>65</v>
      </c>
      <c r="CF313">
        <v>0</v>
      </c>
      <c r="CG313">
        <v>0</v>
      </c>
      <c r="CM313">
        <v>0</v>
      </c>
      <c r="CN313" t="s">
        <v>6</v>
      </c>
      <c r="CO313">
        <v>0</v>
      </c>
      <c r="CP313">
        <f t="shared" si="331"/>
        <v>4647.8700000000008</v>
      </c>
      <c r="CQ313">
        <f t="shared" si="332"/>
        <v>6787.6722</v>
      </c>
      <c r="CR313">
        <f t="shared" si="333"/>
        <v>1233.0990000000002</v>
      </c>
      <c r="CS313">
        <f t="shared" si="334"/>
        <v>165.501</v>
      </c>
      <c r="CT313">
        <f t="shared" si="335"/>
        <v>14111.9406</v>
      </c>
      <c r="CU313">
        <f t="shared" si="336"/>
        <v>0</v>
      </c>
      <c r="CV313">
        <f t="shared" si="337"/>
        <v>213.6</v>
      </c>
      <c r="CW313">
        <f t="shared" si="338"/>
        <v>1.98</v>
      </c>
      <c r="CX313">
        <f t="shared" si="339"/>
        <v>0</v>
      </c>
      <c r="CY313">
        <f t="shared" si="340"/>
        <v>2848.3565000000003</v>
      </c>
      <c r="CZ313">
        <f t="shared" si="341"/>
        <v>1948.8755000000001</v>
      </c>
      <c r="DC313" t="s">
        <v>6</v>
      </c>
      <c r="DD313" t="s">
        <v>6</v>
      </c>
      <c r="DE313" t="s">
        <v>6</v>
      </c>
      <c r="DF313" t="s">
        <v>6</v>
      </c>
      <c r="DG313" t="s">
        <v>6</v>
      </c>
      <c r="DH313" t="s">
        <v>6</v>
      </c>
      <c r="DI313" t="s">
        <v>6</v>
      </c>
      <c r="DJ313" t="s">
        <v>6</v>
      </c>
      <c r="DK313" t="s">
        <v>6</v>
      </c>
      <c r="DL313" t="s">
        <v>6</v>
      </c>
      <c r="DM313" t="s">
        <v>6</v>
      </c>
      <c r="DN313">
        <v>0</v>
      </c>
      <c r="DO313">
        <v>0</v>
      </c>
      <c r="DP313">
        <v>1</v>
      </c>
      <c r="DQ313">
        <v>1</v>
      </c>
      <c r="DU313">
        <v>1013</v>
      </c>
      <c r="DV313" t="s">
        <v>178</v>
      </c>
      <c r="DW313" t="s">
        <v>178</v>
      </c>
      <c r="DX313">
        <v>1</v>
      </c>
      <c r="EE313">
        <v>16510370</v>
      </c>
      <c r="EF313">
        <v>3</v>
      </c>
      <c r="EG313" t="s">
        <v>448</v>
      </c>
      <c r="EH313">
        <v>0</v>
      </c>
      <c r="EI313" t="s">
        <v>6</v>
      </c>
      <c r="EJ313">
        <v>2</v>
      </c>
      <c r="EK313">
        <v>108001</v>
      </c>
      <c r="EL313" t="s">
        <v>449</v>
      </c>
      <c r="EM313" t="s">
        <v>450</v>
      </c>
      <c r="EO313" t="s">
        <v>6</v>
      </c>
      <c r="EQ313">
        <v>0</v>
      </c>
      <c r="ER313">
        <v>3323.23</v>
      </c>
      <c r="ES313">
        <v>1019.17</v>
      </c>
      <c r="ET313">
        <v>185.15</v>
      </c>
      <c r="EU313">
        <v>24.85</v>
      </c>
      <c r="EV313">
        <v>2118.91</v>
      </c>
      <c r="EW313">
        <v>213.6</v>
      </c>
      <c r="EX313">
        <v>1.98</v>
      </c>
      <c r="EY313">
        <v>0</v>
      </c>
      <c r="FQ313">
        <v>0</v>
      </c>
      <c r="FR313">
        <f t="shared" si="342"/>
        <v>0</v>
      </c>
      <c r="FS313">
        <v>0</v>
      </c>
      <c r="FX313">
        <v>95</v>
      </c>
      <c r="FY313">
        <v>65</v>
      </c>
      <c r="GA313" t="s">
        <v>6</v>
      </c>
      <c r="GD313">
        <v>0</v>
      </c>
      <c r="GF313">
        <v>74541589</v>
      </c>
      <c r="GG313">
        <v>1</v>
      </c>
      <c r="GH313">
        <v>1</v>
      </c>
      <c r="GI313">
        <v>4</v>
      </c>
      <c r="GJ313">
        <v>0</v>
      </c>
      <c r="GK313">
        <f>ROUND(R313*(S12)/100,2)</f>
        <v>0</v>
      </c>
      <c r="GL313">
        <f t="shared" si="343"/>
        <v>0</v>
      </c>
      <c r="GM313">
        <f t="shared" si="344"/>
        <v>9445.11</v>
      </c>
      <c r="GN313">
        <f t="shared" si="345"/>
        <v>0</v>
      </c>
      <c r="GO313">
        <f t="shared" si="346"/>
        <v>9445.11</v>
      </c>
      <c r="GP313">
        <f t="shared" si="347"/>
        <v>0</v>
      </c>
      <c r="GR313">
        <v>0</v>
      </c>
      <c r="GS313">
        <v>3</v>
      </c>
      <c r="GT313">
        <v>0</v>
      </c>
      <c r="GU313" t="s">
        <v>6</v>
      </c>
      <c r="GV313">
        <f t="shared" si="348"/>
        <v>0</v>
      </c>
      <c r="GW313">
        <v>1</v>
      </c>
      <c r="GX313">
        <f t="shared" si="349"/>
        <v>0</v>
      </c>
      <c r="HA313">
        <v>0</v>
      </c>
      <c r="HB313">
        <v>0</v>
      </c>
      <c r="IK313">
        <v>0</v>
      </c>
    </row>
    <row r="314" spans="1:255" x14ac:dyDescent="0.2">
      <c r="A314" s="2">
        <v>18</v>
      </c>
      <c r="B314" s="2">
        <v>1</v>
      </c>
      <c r="C314" s="2">
        <v>726</v>
      </c>
      <c r="D314" s="2"/>
      <c r="E314" s="2" t="s">
        <v>519</v>
      </c>
      <c r="F314" s="2" t="s">
        <v>520</v>
      </c>
      <c r="G314" s="2" t="s">
        <v>521</v>
      </c>
      <c r="H314" s="2" t="s">
        <v>185</v>
      </c>
      <c r="I314" s="2">
        <f>I312*J314</f>
        <v>21</v>
      </c>
      <c r="J314" s="2">
        <v>100</v>
      </c>
      <c r="K314" s="2"/>
      <c r="L314" s="2"/>
      <c r="M314" s="2"/>
      <c r="N314" s="2"/>
      <c r="O314" s="2">
        <f t="shared" si="317"/>
        <v>6596.94</v>
      </c>
      <c r="P314" s="2">
        <f t="shared" si="318"/>
        <v>6596.94</v>
      </c>
      <c r="Q314" s="2">
        <f t="shared" si="319"/>
        <v>0</v>
      </c>
      <c r="R314" s="2">
        <f t="shared" si="320"/>
        <v>0</v>
      </c>
      <c r="S314" s="2">
        <f t="shared" si="321"/>
        <v>0</v>
      </c>
      <c r="T314" s="2">
        <f t="shared" si="322"/>
        <v>0</v>
      </c>
      <c r="U314" s="2">
        <f t="shared" si="323"/>
        <v>0</v>
      </c>
      <c r="V314" s="2">
        <f t="shared" si="324"/>
        <v>0</v>
      </c>
      <c r="W314" s="2">
        <f t="shared" si="325"/>
        <v>0</v>
      </c>
      <c r="X314" s="2">
        <f t="shared" si="326"/>
        <v>0</v>
      </c>
      <c r="Y314" s="2">
        <f t="shared" si="327"/>
        <v>0</v>
      </c>
      <c r="Z314" s="2"/>
      <c r="AA314" s="2">
        <v>16666348</v>
      </c>
      <c r="AB314" s="2">
        <f t="shared" si="328"/>
        <v>314.14</v>
      </c>
      <c r="AC314" s="2">
        <f t="shared" ref="AC314:AC345" si="350">ROUND((ES314),6)</f>
        <v>314.14</v>
      </c>
      <c r="AD314" s="2">
        <f t="shared" ref="AD314:AD345" si="351">ROUND((((ET314)-(EU314))+AE314),6)</f>
        <v>0</v>
      </c>
      <c r="AE314" s="2">
        <f t="shared" ref="AE314:AE345" si="352">ROUND((EU314),6)</f>
        <v>0</v>
      </c>
      <c r="AF314" s="2">
        <f t="shared" ref="AF314:AF345" si="353">ROUND((EV314),6)</f>
        <v>0</v>
      </c>
      <c r="AG314" s="2">
        <f t="shared" si="329"/>
        <v>0</v>
      </c>
      <c r="AH314" s="2">
        <f t="shared" ref="AH314:AH345" si="354">(EW314)</f>
        <v>0</v>
      </c>
      <c r="AI314" s="2">
        <f t="shared" ref="AI314:AI345" si="355">(EX314)</f>
        <v>0</v>
      </c>
      <c r="AJ314" s="2">
        <f t="shared" si="330"/>
        <v>0</v>
      </c>
      <c r="AK314" s="2">
        <v>314.14</v>
      </c>
      <c r="AL314" s="2">
        <v>314.14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95</v>
      </c>
      <c r="AU314" s="2">
        <v>65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6</v>
      </c>
      <c r="BE314" s="2" t="s">
        <v>6</v>
      </c>
      <c r="BF314" s="2" t="s">
        <v>6</v>
      </c>
      <c r="BG314" s="2" t="s">
        <v>6</v>
      </c>
      <c r="BH314" s="2">
        <v>3</v>
      </c>
      <c r="BI314" s="2">
        <v>2</v>
      </c>
      <c r="BJ314" s="2" t="s">
        <v>522</v>
      </c>
      <c r="BK314" s="2"/>
      <c r="BL314" s="2"/>
      <c r="BM314" s="2">
        <v>108001</v>
      </c>
      <c r="BN314" s="2">
        <v>0</v>
      </c>
      <c r="BO314" s="2" t="s">
        <v>6</v>
      </c>
      <c r="BP314" s="2">
        <v>0</v>
      </c>
      <c r="BQ314" s="2">
        <v>3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6</v>
      </c>
      <c r="BZ314" s="2">
        <v>95</v>
      </c>
      <c r="CA314" s="2">
        <v>65</v>
      </c>
      <c r="CB314" s="2"/>
      <c r="CC314" s="2"/>
      <c r="CD314" s="2"/>
      <c r="CE314" s="2"/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6</v>
      </c>
      <c r="CO314" s="2">
        <v>0</v>
      </c>
      <c r="CP314" s="2">
        <f t="shared" si="331"/>
        <v>6596.94</v>
      </c>
      <c r="CQ314" s="2">
        <f t="shared" si="332"/>
        <v>314.14</v>
      </c>
      <c r="CR314" s="2">
        <f t="shared" si="333"/>
        <v>0</v>
      </c>
      <c r="CS314" s="2">
        <f t="shared" si="334"/>
        <v>0</v>
      </c>
      <c r="CT314" s="2">
        <f t="shared" si="335"/>
        <v>0</v>
      </c>
      <c r="CU314" s="2">
        <f t="shared" si="336"/>
        <v>0</v>
      </c>
      <c r="CV314" s="2">
        <f t="shared" si="337"/>
        <v>0</v>
      </c>
      <c r="CW314" s="2">
        <f t="shared" si="338"/>
        <v>0</v>
      </c>
      <c r="CX314" s="2">
        <f t="shared" si="339"/>
        <v>0</v>
      </c>
      <c r="CY314" s="2">
        <f t="shared" si="340"/>
        <v>0</v>
      </c>
      <c r="CZ314" s="2">
        <f t="shared" si="341"/>
        <v>0</v>
      </c>
      <c r="DA314" s="2"/>
      <c r="DB314" s="2"/>
      <c r="DC314" s="2" t="s">
        <v>6</v>
      </c>
      <c r="DD314" s="2" t="s">
        <v>6</v>
      </c>
      <c r="DE314" s="2" t="s">
        <v>6</v>
      </c>
      <c r="DF314" s="2" t="s">
        <v>6</v>
      </c>
      <c r="DG314" s="2" t="s">
        <v>6</v>
      </c>
      <c r="DH314" s="2" t="s">
        <v>6</v>
      </c>
      <c r="DI314" s="2" t="s">
        <v>6</v>
      </c>
      <c r="DJ314" s="2" t="s">
        <v>6</v>
      </c>
      <c r="DK314" s="2" t="s">
        <v>6</v>
      </c>
      <c r="DL314" s="2" t="s">
        <v>6</v>
      </c>
      <c r="DM314" s="2" t="s">
        <v>6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1010</v>
      </c>
      <c r="DV314" s="2" t="s">
        <v>185</v>
      </c>
      <c r="DW314" s="2" t="s">
        <v>185</v>
      </c>
      <c r="DX314" s="2">
        <v>1</v>
      </c>
      <c r="DY314" s="2"/>
      <c r="DZ314" s="2"/>
      <c r="EA314" s="2"/>
      <c r="EB314" s="2"/>
      <c r="EC314" s="2"/>
      <c r="ED314" s="2"/>
      <c r="EE314" s="2">
        <v>16510370</v>
      </c>
      <c r="EF314" s="2">
        <v>3</v>
      </c>
      <c r="EG314" s="2" t="s">
        <v>448</v>
      </c>
      <c r="EH314" s="2">
        <v>0</v>
      </c>
      <c r="EI314" s="2" t="s">
        <v>6</v>
      </c>
      <c r="EJ314" s="2">
        <v>2</v>
      </c>
      <c r="EK314" s="2">
        <v>108001</v>
      </c>
      <c r="EL314" s="2" t="s">
        <v>449</v>
      </c>
      <c r="EM314" s="2" t="s">
        <v>450</v>
      </c>
      <c r="EN314" s="2"/>
      <c r="EO314" s="2" t="s">
        <v>6</v>
      </c>
      <c r="EP314" s="2"/>
      <c r="EQ314" s="2">
        <v>0</v>
      </c>
      <c r="ER314" s="2">
        <v>314.14</v>
      </c>
      <c r="ES314" s="2">
        <v>314.14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342"/>
        <v>0</v>
      </c>
      <c r="FS314" s="2">
        <v>0</v>
      </c>
      <c r="FT314" s="2"/>
      <c r="FU314" s="2"/>
      <c r="FV314" s="2"/>
      <c r="FW314" s="2"/>
      <c r="FX314" s="2">
        <v>95</v>
      </c>
      <c r="FY314" s="2">
        <v>65</v>
      </c>
      <c r="FZ314" s="2"/>
      <c r="GA314" s="2" t="s">
        <v>6</v>
      </c>
      <c r="GB314" s="2"/>
      <c r="GC314" s="2"/>
      <c r="GD314" s="2">
        <v>0</v>
      </c>
      <c r="GE314" s="2"/>
      <c r="GF314" s="2">
        <v>1174260458</v>
      </c>
      <c r="GG314" s="2">
        <v>2</v>
      </c>
      <c r="GH314" s="2">
        <v>1</v>
      </c>
      <c r="GI314" s="2">
        <v>-2</v>
      </c>
      <c r="GJ314" s="2">
        <v>0</v>
      </c>
      <c r="GK314" s="2">
        <f>ROUND(R314*(R12)/100,2)</f>
        <v>0</v>
      </c>
      <c r="GL314" s="2">
        <f t="shared" si="343"/>
        <v>0</v>
      </c>
      <c r="GM314" s="2">
        <f t="shared" si="344"/>
        <v>6596.94</v>
      </c>
      <c r="GN314" s="2">
        <f t="shared" si="345"/>
        <v>0</v>
      </c>
      <c r="GO314" s="2">
        <f t="shared" si="346"/>
        <v>6596.94</v>
      </c>
      <c r="GP314" s="2">
        <f t="shared" si="347"/>
        <v>0</v>
      </c>
      <c r="GQ314" s="2"/>
      <c r="GR314" s="2">
        <v>0</v>
      </c>
      <c r="GS314" s="2">
        <v>3</v>
      </c>
      <c r="GT314" s="2">
        <v>0</v>
      </c>
      <c r="GU314" s="2" t="s">
        <v>6</v>
      </c>
      <c r="GV314" s="2">
        <f t="shared" si="348"/>
        <v>0</v>
      </c>
      <c r="GW314" s="2">
        <v>1</v>
      </c>
      <c r="GX314" s="2">
        <f t="shared" si="349"/>
        <v>0</v>
      </c>
      <c r="GY314" s="2"/>
      <c r="GZ314" s="2"/>
      <c r="HA314" s="2">
        <v>0</v>
      </c>
      <c r="HB314" s="2">
        <v>0</v>
      </c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18</v>
      </c>
      <c r="B315">
        <v>1</v>
      </c>
      <c r="C315">
        <v>739</v>
      </c>
      <c r="E315" t="s">
        <v>519</v>
      </c>
      <c r="F315" t="s">
        <v>520</v>
      </c>
      <c r="G315" t="s">
        <v>521</v>
      </c>
      <c r="H315" t="s">
        <v>185</v>
      </c>
      <c r="I315">
        <f>I313*J315</f>
        <v>21</v>
      </c>
      <c r="J315">
        <v>100</v>
      </c>
      <c r="O315">
        <f t="shared" si="317"/>
        <v>43935.62</v>
      </c>
      <c r="P315">
        <f t="shared" si="318"/>
        <v>43935.62</v>
      </c>
      <c r="Q315">
        <f t="shared" si="319"/>
        <v>0</v>
      </c>
      <c r="R315">
        <f t="shared" si="320"/>
        <v>0</v>
      </c>
      <c r="S315">
        <f t="shared" si="321"/>
        <v>0</v>
      </c>
      <c r="T315">
        <f t="shared" si="322"/>
        <v>0</v>
      </c>
      <c r="U315">
        <f t="shared" si="323"/>
        <v>0</v>
      </c>
      <c r="V315">
        <f t="shared" si="324"/>
        <v>0</v>
      </c>
      <c r="W315">
        <f t="shared" si="325"/>
        <v>0</v>
      </c>
      <c r="X315">
        <f t="shared" si="326"/>
        <v>0</v>
      </c>
      <c r="Y315">
        <f t="shared" si="327"/>
        <v>0</v>
      </c>
      <c r="AA315">
        <v>16666349</v>
      </c>
      <c r="AB315">
        <f t="shared" si="328"/>
        <v>314.14</v>
      </c>
      <c r="AC315">
        <f t="shared" si="350"/>
        <v>314.14</v>
      </c>
      <c r="AD315">
        <f t="shared" si="351"/>
        <v>0</v>
      </c>
      <c r="AE315">
        <f t="shared" si="352"/>
        <v>0</v>
      </c>
      <c r="AF315">
        <f t="shared" si="353"/>
        <v>0</v>
      </c>
      <c r="AG315">
        <f t="shared" si="329"/>
        <v>0</v>
      </c>
      <c r="AH315">
        <f t="shared" si="354"/>
        <v>0</v>
      </c>
      <c r="AI315">
        <f t="shared" si="355"/>
        <v>0</v>
      </c>
      <c r="AJ315">
        <f t="shared" si="330"/>
        <v>0</v>
      </c>
      <c r="AK315">
        <v>314.14</v>
      </c>
      <c r="AL315">
        <v>314.14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65</v>
      </c>
      <c r="AV315">
        <v>1</v>
      </c>
      <c r="AW315">
        <v>1</v>
      </c>
      <c r="AZ315">
        <v>6.66</v>
      </c>
      <c r="BA315">
        <v>1</v>
      </c>
      <c r="BB315">
        <v>1</v>
      </c>
      <c r="BC315">
        <v>6.66</v>
      </c>
      <c r="BD315" t="s">
        <v>6</v>
      </c>
      <c r="BE315" t="s">
        <v>6</v>
      </c>
      <c r="BF315" t="s">
        <v>6</v>
      </c>
      <c r="BG315" t="s">
        <v>6</v>
      </c>
      <c r="BH315">
        <v>3</v>
      </c>
      <c r="BI315">
        <v>2</v>
      </c>
      <c r="BJ315" t="s">
        <v>522</v>
      </c>
      <c r="BM315">
        <v>108001</v>
      </c>
      <c r="BN315">
        <v>0</v>
      </c>
      <c r="BO315" t="s">
        <v>6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6</v>
      </c>
      <c r="BZ315">
        <v>95</v>
      </c>
      <c r="CA315">
        <v>65</v>
      </c>
      <c r="CF315">
        <v>0</v>
      </c>
      <c r="CG315">
        <v>0</v>
      </c>
      <c r="CM315">
        <v>0</v>
      </c>
      <c r="CN315" t="s">
        <v>6</v>
      </c>
      <c r="CO315">
        <v>0</v>
      </c>
      <c r="CP315">
        <f t="shared" si="331"/>
        <v>43935.62</v>
      </c>
      <c r="CQ315">
        <f t="shared" si="332"/>
        <v>2092.1723999999999</v>
      </c>
      <c r="CR315">
        <f t="shared" si="333"/>
        <v>0</v>
      </c>
      <c r="CS315">
        <f t="shared" si="334"/>
        <v>0</v>
      </c>
      <c r="CT315">
        <f t="shared" si="335"/>
        <v>0</v>
      </c>
      <c r="CU315">
        <f t="shared" si="336"/>
        <v>0</v>
      </c>
      <c r="CV315">
        <f t="shared" si="337"/>
        <v>0</v>
      </c>
      <c r="CW315">
        <f t="shared" si="338"/>
        <v>0</v>
      </c>
      <c r="CX315">
        <f t="shared" si="339"/>
        <v>0</v>
      </c>
      <c r="CY315">
        <f t="shared" si="340"/>
        <v>0</v>
      </c>
      <c r="CZ315">
        <f t="shared" si="341"/>
        <v>0</v>
      </c>
      <c r="DC315" t="s">
        <v>6</v>
      </c>
      <c r="DD315" t="s">
        <v>6</v>
      </c>
      <c r="DE315" t="s">
        <v>6</v>
      </c>
      <c r="DF315" t="s">
        <v>6</v>
      </c>
      <c r="DG315" t="s">
        <v>6</v>
      </c>
      <c r="DH315" t="s">
        <v>6</v>
      </c>
      <c r="DI315" t="s">
        <v>6</v>
      </c>
      <c r="DJ315" t="s">
        <v>6</v>
      </c>
      <c r="DK315" t="s">
        <v>6</v>
      </c>
      <c r="DL315" t="s">
        <v>6</v>
      </c>
      <c r="DM315" t="s">
        <v>6</v>
      </c>
      <c r="DN315">
        <v>0</v>
      </c>
      <c r="DO315">
        <v>0</v>
      </c>
      <c r="DP315">
        <v>1</v>
      </c>
      <c r="DQ315">
        <v>1</v>
      </c>
      <c r="DU315">
        <v>1010</v>
      </c>
      <c r="DV315" t="s">
        <v>185</v>
      </c>
      <c r="DW315" t="s">
        <v>185</v>
      </c>
      <c r="DX315">
        <v>1</v>
      </c>
      <c r="EE315">
        <v>16510370</v>
      </c>
      <c r="EF315">
        <v>3</v>
      </c>
      <c r="EG315" t="s">
        <v>448</v>
      </c>
      <c r="EH315">
        <v>0</v>
      </c>
      <c r="EI315" t="s">
        <v>6</v>
      </c>
      <c r="EJ315">
        <v>2</v>
      </c>
      <c r="EK315">
        <v>108001</v>
      </c>
      <c r="EL315" t="s">
        <v>449</v>
      </c>
      <c r="EM315" t="s">
        <v>450</v>
      </c>
      <c r="EO315" t="s">
        <v>6</v>
      </c>
      <c r="EQ315">
        <v>0</v>
      </c>
      <c r="ER315">
        <v>314.14</v>
      </c>
      <c r="ES315">
        <v>314.14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342"/>
        <v>0</v>
      </c>
      <c r="FS315">
        <v>0</v>
      </c>
      <c r="FX315">
        <v>95</v>
      </c>
      <c r="FY315">
        <v>65</v>
      </c>
      <c r="GA315" t="s">
        <v>6</v>
      </c>
      <c r="GD315">
        <v>0</v>
      </c>
      <c r="GF315">
        <v>1174260458</v>
      </c>
      <c r="GG315">
        <v>1</v>
      </c>
      <c r="GH315">
        <v>1</v>
      </c>
      <c r="GI315">
        <v>4</v>
      </c>
      <c r="GJ315">
        <v>0</v>
      </c>
      <c r="GK315">
        <f>ROUND(R315*(S12)/100,2)</f>
        <v>0</v>
      </c>
      <c r="GL315">
        <f t="shared" si="343"/>
        <v>0</v>
      </c>
      <c r="GM315">
        <f t="shared" si="344"/>
        <v>43935.62</v>
      </c>
      <c r="GN315">
        <f t="shared" si="345"/>
        <v>0</v>
      </c>
      <c r="GO315">
        <f t="shared" si="346"/>
        <v>43935.62</v>
      </c>
      <c r="GP315">
        <f t="shared" si="347"/>
        <v>0</v>
      </c>
      <c r="GR315">
        <v>0</v>
      </c>
      <c r="GS315">
        <v>3</v>
      </c>
      <c r="GT315">
        <v>0</v>
      </c>
      <c r="GU315" t="s">
        <v>6</v>
      </c>
      <c r="GV315">
        <f t="shared" si="348"/>
        <v>0</v>
      </c>
      <c r="GW315">
        <v>1</v>
      </c>
      <c r="GX315">
        <f t="shared" si="349"/>
        <v>0</v>
      </c>
      <c r="HA315">
        <v>0</v>
      </c>
      <c r="HB315">
        <v>0</v>
      </c>
      <c r="IK315">
        <v>0</v>
      </c>
    </row>
    <row r="316" spans="1:255" x14ac:dyDescent="0.2">
      <c r="A316" s="2">
        <v>17</v>
      </c>
      <c r="B316" s="2">
        <v>1</v>
      </c>
      <c r="C316" s="2">
        <f>ROW(SmtRes!A744)</f>
        <v>744</v>
      </c>
      <c r="D316" s="2">
        <f>ROW(EtalonRes!A721)</f>
        <v>721</v>
      </c>
      <c r="E316" s="2" t="s">
        <v>523</v>
      </c>
      <c r="F316" s="2" t="s">
        <v>524</v>
      </c>
      <c r="G316" s="2" t="s">
        <v>525</v>
      </c>
      <c r="H316" s="2" t="s">
        <v>164</v>
      </c>
      <c r="I316" s="2">
        <f>ROUND(136.5/100,9)</f>
        <v>1.365</v>
      </c>
      <c r="J316" s="2">
        <v>0</v>
      </c>
      <c r="K316" s="2"/>
      <c r="L316" s="2"/>
      <c r="M316" s="2"/>
      <c r="N316" s="2"/>
      <c r="O316" s="2">
        <f t="shared" si="317"/>
        <v>213.39</v>
      </c>
      <c r="P316" s="2">
        <f t="shared" si="318"/>
        <v>22.92</v>
      </c>
      <c r="Q316" s="2">
        <f t="shared" si="319"/>
        <v>0</v>
      </c>
      <c r="R316" s="2">
        <f t="shared" si="320"/>
        <v>0</v>
      </c>
      <c r="S316" s="2">
        <f t="shared" si="321"/>
        <v>190.47</v>
      </c>
      <c r="T316" s="2">
        <f t="shared" si="322"/>
        <v>0</v>
      </c>
      <c r="U316" s="2">
        <f t="shared" si="323"/>
        <v>20.747999999999998</v>
      </c>
      <c r="V316" s="2">
        <f t="shared" si="324"/>
        <v>0</v>
      </c>
      <c r="W316" s="2">
        <f t="shared" si="325"/>
        <v>0</v>
      </c>
      <c r="X316" s="2">
        <f t="shared" si="326"/>
        <v>180.95</v>
      </c>
      <c r="Y316" s="2">
        <f t="shared" si="327"/>
        <v>123.81</v>
      </c>
      <c r="Z316" s="2"/>
      <c r="AA316" s="2">
        <v>16666348</v>
      </c>
      <c r="AB316" s="2">
        <f t="shared" si="328"/>
        <v>156.33000000000001</v>
      </c>
      <c r="AC316" s="2">
        <f t="shared" si="350"/>
        <v>16.79</v>
      </c>
      <c r="AD316" s="2">
        <f t="shared" si="351"/>
        <v>0</v>
      </c>
      <c r="AE316" s="2">
        <f t="shared" si="352"/>
        <v>0</v>
      </c>
      <c r="AF316" s="2">
        <f t="shared" si="353"/>
        <v>139.54</v>
      </c>
      <c r="AG316" s="2">
        <f t="shared" si="329"/>
        <v>0</v>
      </c>
      <c r="AH316" s="2">
        <f t="shared" si="354"/>
        <v>15.2</v>
      </c>
      <c r="AI316" s="2">
        <f t="shared" si="355"/>
        <v>0</v>
      </c>
      <c r="AJ316" s="2">
        <f t="shared" si="330"/>
        <v>0</v>
      </c>
      <c r="AK316" s="2">
        <v>156.33000000000001</v>
      </c>
      <c r="AL316" s="2">
        <v>16.79</v>
      </c>
      <c r="AM316" s="2">
        <v>0</v>
      </c>
      <c r="AN316" s="2">
        <v>0</v>
      </c>
      <c r="AO316" s="2">
        <v>139.54</v>
      </c>
      <c r="AP316" s="2">
        <v>0</v>
      </c>
      <c r="AQ316" s="2">
        <v>15.2</v>
      </c>
      <c r="AR316" s="2">
        <v>0</v>
      </c>
      <c r="AS316" s="2">
        <v>0</v>
      </c>
      <c r="AT316" s="2">
        <v>95</v>
      </c>
      <c r="AU316" s="2">
        <v>65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6</v>
      </c>
      <c r="BE316" s="2" t="s">
        <v>6</v>
      </c>
      <c r="BF316" s="2" t="s">
        <v>6</v>
      </c>
      <c r="BG316" s="2" t="s">
        <v>6</v>
      </c>
      <c r="BH316" s="2">
        <v>0</v>
      </c>
      <c r="BI316" s="2">
        <v>2</v>
      </c>
      <c r="BJ316" s="2" t="s">
        <v>526</v>
      </c>
      <c r="BK316" s="2"/>
      <c r="BL316" s="2"/>
      <c r="BM316" s="2">
        <v>108001</v>
      </c>
      <c r="BN316" s="2">
        <v>0</v>
      </c>
      <c r="BO316" s="2" t="s">
        <v>6</v>
      </c>
      <c r="BP316" s="2">
        <v>0</v>
      </c>
      <c r="BQ316" s="2">
        <v>3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6</v>
      </c>
      <c r="BZ316" s="2">
        <v>95</v>
      </c>
      <c r="CA316" s="2">
        <v>65</v>
      </c>
      <c r="CB316" s="2"/>
      <c r="CC316" s="2"/>
      <c r="CD316" s="2"/>
      <c r="CE316" s="2"/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6</v>
      </c>
      <c r="CO316" s="2">
        <v>0</v>
      </c>
      <c r="CP316" s="2">
        <f t="shared" si="331"/>
        <v>213.39</v>
      </c>
      <c r="CQ316" s="2">
        <f t="shared" si="332"/>
        <v>16.79</v>
      </c>
      <c r="CR316" s="2">
        <f t="shared" si="333"/>
        <v>0</v>
      </c>
      <c r="CS316" s="2">
        <f t="shared" si="334"/>
        <v>0</v>
      </c>
      <c r="CT316" s="2">
        <f t="shared" si="335"/>
        <v>139.54</v>
      </c>
      <c r="CU316" s="2">
        <f t="shared" si="336"/>
        <v>0</v>
      </c>
      <c r="CV316" s="2">
        <f t="shared" si="337"/>
        <v>15.2</v>
      </c>
      <c r="CW316" s="2">
        <f t="shared" si="338"/>
        <v>0</v>
      </c>
      <c r="CX316" s="2">
        <f t="shared" si="339"/>
        <v>0</v>
      </c>
      <c r="CY316" s="2">
        <f t="shared" si="340"/>
        <v>180.94650000000001</v>
      </c>
      <c r="CZ316" s="2">
        <f t="shared" si="341"/>
        <v>123.80549999999999</v>
      </c>
      <c r="DA316" s="2"/>
      <c r="DB316" s="2"/>
      <c r="DC316" s="2" t="s">
        <v>6</v>
      </c>
      <c r="DD316" s="2" t="s">
        <v>6</v>
      </c>
      <c r="DE316" s="2" t="s">
        <v>6</v>
      </c>
      <c r="DF316" s="2" t="s">
        <v>6</v>
      </c>
      <c r="DG316" s="2" t="s">
        <v>6</v>
      </c>
      <c r="DH316" s="2" t="s">
        <v>6</v>
      </c>
      <c r="DI316" s="2" t="s">
        <v>6</v>
      </c>
      <c r="DJ316" s="2" t="s">
        <v>6</v>
      </c>
      <c r="DK316" s="2" t="s">
        <v>6</v>
      </c>
      <c r="DL316" s="2" t="s">
        <v>6</v>
      </c>
      <c r="DM316" s="2" t="s">
        <v>6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1003</v>
      </c>
      <c r="DV316" s="2" t="s">
        <v>164</v>
      </c>
      <c r="DW316" s="2" t="s">
        <v>164</v>
      </c>
      <c r="DX316" s="2">
        <v>100</v>
      </c>
      <c r="DY316" s="2"/>
      <c r="DZ316" s="2"/>
      <c r="EA316" s="2"/>
      <c r="EB316" s="2"/>
      <c r="EC316" s="2"/>
      <c r="ED316" s="2"/>
      <c r="EE316" s="2">
        <v>16510370</v>
      </c>
      <c r="EF316" s="2">
        <v>3</v>
      </c>
      <c r="EG316" s="2" t="s">
        <v>448</v>
      </c>
      <c r="EH316" s="2">
        <v>0</v>
      </c>
      <c r="EI316" s="2" t="s">
        <v>6</v>
      </c>
      <c r="EJ316" s="2">
        <v>2</v>
      </c>
      <c r="EK316" s="2">
        <v>108001</v>
      </c>
      <c r="EL316" s="2" t="s">
        <v>449</v>
      </c>
      <c r="EM316" s="2" t="s">
        <v>450</v>
      </c>
      <c r="EN316" s="2"/>
      <c r="EO316" s="2" t="s">
        <v>6</v>
      </c>
      <c r="EP316" s="2"/>
      <c r="EQ316" s="2">
        <v>0</v>
      </c>
      <c r="ER316" s="2">
        <v>156.33000000000001</v>
      </c>
      <c r="ES316" s="2">
        <v>16.79</v>
      </c>
      <c r="ET316" s="2">
        <v>0</v>
      </c>
      <c r="EU316" s="2">
        <v>0</v>
      </c>
      <c r="EV316" s="2">
        <v>139.54</v>
      </c>
      <c r="EW316" s="2">
        <v>15.2</v>
      </c>
      <c r="EX316" s="2">
        <v>0</v>
      </c>
      <c r="EY316" s="2">
        <v>0</v>
      </c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si="342"/>
        <v>0</v>
      </c>
      <c r="FS316" s="2">
        <v>0</v>
      </c>
      <c r="FT316" s="2"/>
      <c r="FU316" s="2"/>
      <c r="FV316" s="2"/>
      <c r="FW316" s="2"/>
      <c r="FX316" s="2">
        <v>95</v>
      </c>
      <c r="FY316" s="2">
        <v>65</v>
      </c>
      <c r="FZ316" s="2"/>
      <c r="GA316" s="2" t="s">
        <v>6</v>
      </c>
      <c r="GB316" s="2"/>
      <c r="GC316" s="2"/>
      <c r="GD316" s="2">
        <v>0</v>
      </c>
      <c r="GE316" s="2"/>
      <c r="GF316" s="2">
        <v>-596386547</v>
      </c>
      <c r="GG316" s="2">
        <v>2</v>
      </c>
      <c r="GH316" s="2">
        <v>1</v>
      </c>
      <c r="GI316" s="2">
        <v>-2</v>
      </c>
      <c r="GJ316" s="2">
        <v>0</v>
      </c>
      <c r="GK316" s="2">
        <f>ROUND(R316*(R12)/100,2)</f>
        <v>0</v>
      </c>
      <c r="GL316" s="2">
        <f t="shared" si="343"/>
        <v>0</v>
      </c>
      <c r="GM316" s="2">
        <f t="shared" si="344"/>
        <v>518.15</v>
      </c>
      <c r="GN316" s="2">
        <f t="shared" si="345"/>
        <v>0</v>
      </c>
      <c r="GO316" s="2">
        <f t="shared" si="346"/>
        <v>518.15</v>
      </c>
      <c r="GP316" s="2">
        <f t="shared" si="347"/>
        <v>0</v>
      </c>
      <c r="GQ316" s="2"/>
      <c r="GR316" s="2">
        <v>0</v>
      </c>
      <c r="GS316" s="2">
        <v>3</v>
      </c>
      <c r="GT316" s="2">
        <v>0</v>
      </c>
      <c r="GU316" s="2" t="s">
        <v>6</v>
      </c>
      <c r="GV316" s="2">
        <f t="shared" si="348"/>
        <v>0</v>
      </c>
      <c r="GW316" s="2">
        <v>1</v>
      </c>
      <c r="GX316" s="2">
        <f t="shared" si="349"/>
        <v>0</v>
      </c>
      <c r="GY316" s="2"/>
      <c r="GZ316" s="2"/>
      <c r="HA316" s="2">
        <v>0</v>
      </c>
      <c r="HB316" s="2">
        <v>0</v>
      </c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17</v>
      </c>
      <c r="B317">
        <v>1</v>
      </c>
      <c r="C317">
        <f>ROW(SmtRes!A748)</f>
        <v>748</v>
      </c>
      <c r="D317">
        <f>ROW(EtalonRes!A724)</f>
        <v>724</v>
      </c>
      <c r="E317" t="s">
        <v>523</v>
      </c>
      <c r="F317" t="s">
        <v>524</v>
      </c>
      <c r="G317" t="s">
        <v>525</v>
      </c>
      <c r="H317" t="s">
        <v>164</v>
      </c>
      <c r="I317">
        <f>ROUND(136.5/100,9)</f>
        <v>1.365</v>
      </c>
      <c r="J317">
        <v>0</v>
      </c>
      <c r="O317">
        <f t="shared" si="317"/>
        <v>1421.18</v>
      </c>
      <c r="P317">
        <f t="shared" si="318"/>
        <v>152.63999999999999</v>
      </c>
      <c r="Q317">
        <f t="shared" si="319"/>
        <v>0</v>
      </c>
      <c r="R317">
        <f t="shared" si="320"/>
        <v>0</v>
      </c>
      <c r="S317">
        <f t="shared" si="321"/>
        <v>1268.54</v>
      </c>
      <c r="T317">
        <f t="shared" si="322"/>
        <v>0</v>
      </c>
      <c r="U317">
        <f t="shared" si="323"/>
        <v>20.747999999999998</v>
      </c>
      <c r="V317">
        <f t="shared" si="324"/>
        <v>0</v>
      </c>
      <c r="W317">
        <f t="shared" si="325"/>
        <v>0</v>
      </c>
      <c r="X317">
        <f t="shared" si="326"/>
        <v>1205.1099999999999</v>
      </c>
      <c r="Y317">
        <f t="shared" si="327"/>
        <v>824.55</v>
      </c>
      <c r="AA317">
        <v>16666349</v>
      </c>
      <c r="AB317">
        <f t="shared" si="328"/>
        <v>156.33000000000001</v>
      </c>
      <c r="AC317">
        <f t="shared" si="350"/>
        <v>16.79</v>
      </c>
      <c r="AD317">
        <f t="shared" si="351"/>
        <v>0</v>
      </c>
      <c r="AE317">
        <f t="shared" si="352"/>
        <v>0</v>
      </c>
      <c r="AF317">
        <f t="shared" si="353"/>
        <v>139.54</v>
      </c>
      <c r="AG317">
        <f t="shared" si="329"/>
        <v>0</v>
      </c>
      <c r="AH317">
        <f t="shared" si="354"/>
        <v>15.2</v>
      </c>
      <c r="AI317">
        <f t="shared" si="355"/>
        <v>0</v>
      </c>
      <c r="AJ317">
        <f t="shared" si="330"/>
        <v>0</v>
      </c>
      <c r="AK317">
        <v>156.33000000000001</v>
      </c>
      <c r="AL317">
        <v>16.79</v>
      </c>
      <c r="AM317">
        <v>0</v>
      </c>
      <c r="AN317">
        <v>0</v>
      </c>
      <c r="AO317">
        <v>139.54</v>
      </c>
      <c r="AP317">
        <v>0</v>
      </c>
      <c r="AQ317">
        <v>15.2</v>
      </c>
      <c r="AR317">
        <v>0</v>
      </c>
      <c r="AS317">
        <v>0</v>
      </c>
      <c r="AT317">
        <v>95</v>
      </c>
      <c r="AU317">
        <v>65</v>
      </c>
      <c r="AV317">
        <v>1</v>
      </c>
      <c r="AW317">
        <v>1</v>
      </c>
      <c r="AZ317">
        <v>6.66</v>
      </c>
      <c r="BA317">
        <v>6.66</v>
      </c>
      <c r="BB317">
        <v>6.66</v>
      </c>
      <c r="BC317">
        <v>6.66</v>
      </c>
      <c r="BD317" t="s">
        <v>6</v>
      </c>
      <c r="BE317" t="s">
        <v>6</v>
      </c>
      <c r="BF317" t="s">
        <v>6</v>
      </c>
      <c r="BG317" t="s">
        <v>6</v>
      </c>
      <c r="BH317">
        <v>0</v>
      </c>
      <c r="BI317">
        <v>2</v>
      </c>
      <c r="BJ317" t="s">
        <v>526</v>
      </c>
      <c r="BM317">
        <v>108001</v>
      </c>
      <c r="BN317">
        <v>0</v>
      </c>
      <c r="BO317" t="s">
        <v>6</v>
      </c>
      <c r="BP317">
        <v>0</v>
      </c>
      <c r="BQ317">
        <v>3</v>
      </c>
      <c r="BR317">
        <v>0</v>
      </c>
      <c r="BS317">
        <v>6.66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6</v>
      </c>
      <c r="BZ317">
        <v>95</v>
      </c>
      <c r="CA317">
        <v>65</v>
      </c>
      <c r="CF317">
        <v>0</v>
      </c>
      <c r="CG317">
        <v>0</v>
      </c>
      <c r="CM317">
        <v>0</v>
      </c>
      <c r="CN317" t="s">
        <v>6</v>
      </c>
      <c r="CO317">
        <v>0</v>
      </c>
      <c r="CP317">
        <f t="shared" si="331"/>
        <v>1421.1799999999998</v>
      </c>
      <c r="CQ317">
        <f t="shared" si="332"/>
        <v>111.8214</v>
      </c>
      <c r="CR317">
        <f t="shared" si="333"/>
        <v>0</v>
      </c>
      <c r="CS317">
        <f t="shared" si="334"/>
        <v>0</v>
      </c>
      <c r="CT317">
        <f t="shared" si="335"/>
        <v>929.33639999999991</v>
      </c>
      <c r="CU317">
        <f t="shared" si="336"/>
        <v>0</v>
      </c>
      <c r="CV317">
        <f t="shared" si="337"/>
        <v>15.2</v>
      </c>
      <c r="CW317">
        <f t="shared" si="338"/>
        <v>0</v>
      </c>
      <c r="CX317">
        <f t="shared" si="339"/>
        <v>0</v>
      </c>
      <c r="CY317">
        <f t="shared" si="340"/>
        <v>1205.1130000000001</v>
      </c>
      <c r="CZ317">
        <f t="shared" si="341"/>
        <v>824.55099999999993</v>
      </c>
      <c r="DC317" t="s">
        <v>6</v>
      </c>
      <c r="DD317" t="s">
        <v>6</v>
      </c>
      <c r="DE317" t="s">
        <v>6</v>
      </c>
      <c r="DF317" t="s">
        <v>6</v>
      </c>
      <c r="DG317" t="s">
        <v>6</v>
      </c>
      <c r="DH317" t="s">
        <v>6</v>
      </c>
      <c r="DI317" t="s">
        <v>6</v>
      </c>
      <c r="DJ317" t="s">
        <v>6</v>
      </c>
      <c r="DK317" t="s">
        <v>6</v>
      </c>
      <c r="DL317" t="s">
        <v>6</v>
      </c>
      <c r="DM317" t="s">
        <v>6</v>
      </c>
      <c r="DN317">
        <v>0</v>
      </c>
      <c r="DO317">
        <v>0</v>
      </c>
      <c r="DP317">
        <v>1</v>
      </c>
      <c r="DQ317">
        <v>1</v>
      </c>
      <c r="DU317">
        <v>1003</v>
      </c>
      <c r="DV317" t="s">
        <v>164</v>
      </c>
      <c r="DW317" t="s">
        <v>164</v>
      </c>
      <c r="DX317">
        <v>100</v>
      </c>
      <c r="EE317">
        <v>16510370</v>
      </c>
      <c r="EF317">
        <v>3</v>
      </c>
      <c r="EG317" t="s">
        <v>448</v>
      </c>
      <c r="EH317">
        <v>0</v>
      </c>
      <c r="EI317" t="s">
        <v>6</v>
      </c>
      <c r="EJ317">
        <v>2</v>
      </c>
      <c r="EK317">
        <v>108001</v>
      </c>
      <c r="EL317" t="s">
        <v>449</v>
      </c>
      <c r="EM317" t="s">
        <v>450</v>
      </c>
      <c r="EO317" t="s">
        <v>6</v>
      </c>
      <c r="EQ317">
        <v>0</v>
      </c>
      <c r="ER317">
        <v>156.33000000000001</v>
      </c>
      <c r="ES317">
        <v>16.79</v>
      </c>
      <c r="ET317">
        <v>0</v>
      </c>
      <c r="EU317">
        <v>0</v>
      </c>
      <c r="EV317">
        <v>139.54</v>
      </c>
      <c r="EW317">
        <v>15.2</v>
      </c>
      <c r="EX317">
        <v>0</v>
      </c>
      <c r="EY317">
        <v>0</v>
      </c>
      <c r="FQ317">
        <v>0</v>
      </c>
      <c r="FR317">
        <f t="shared" si="342"/>
        <v>0</v>
      </c>
      <c r="FS317">
        <v>0</v>
      </c>
      <c r="FX317">
        <v>95</v>
      </c>
      <c r="FY317">
        <v>65</v>
      </c>
      <c r="GA317" t="s">
        <v>6</v>
      </c>
      <c r="GD317">
        <v>0</v>
      </c>
      <c r="GF317">
        <v>-596386547</v>
      </c>
      <c r="GG317">
        <v>1</v>
      </c>
      <c r="GH317">
        <v>1</v>
      </c>
      <c r="GI317">
        <v>4</v>
      </c>
      <c r="GJ317">
        <v>0</v>
      </c>
      <c r="GK317">
        <f>ROUND(R317*(S12)/100,2)</f>
        <v>0</v>
      </c>
      <c r="GL317">
        <f t="shared" si="343"/>
        <v>0</v>
      </c>
      <c r="GM317">
        <f t="shared" si="344"/>
        <v>3450.84</v>
      </c>
      <c r="GN317">
        <f t="shared" si="345"/>
        <v>0</v>
      </c>
      <c r="GO317">
        <f t="shared" si="346"/>
        <v>3450.84</v>
      </c>
      <c r="GP317">
        <f t="shared" si="347"/>
        <v>0</v>
      </c>
      <c r="GR317">
        <v>0</v>
      </c>
      <c r="GS317">
        <v>3</v>
      </c>
      <c r="GT317">
        <v>0</v>
      </c>
      <c r="GU317" t="s">
        <v>6</v>
      </c>
      <c r="GV317">
        <f t="shared" si="348"/>
        <v>0</v>
      </c>
      <c r="GW317">
        <v>1</v>
      </c>
      <c r="GX317">
        <f t="shared" si="349"/>
        <v>0</v>
      </c>
      <c r="HA317">
        <v>0</v>
      </c>
      <c r="HB317">
        <v>0</v>
      </c>
      <c r="IK317">
        <v>0</v>
      </c>
    </row>
    <row r="318" spans="1:255" x14ac:dyDescent="0.2">
      <c r="A318" s="2">
        <v>18</v>
      </c>
      <c r="B318" s="2">
        <v>1</v>
      </c>
      <c r="C318" s="2">
        <v>743</v>
      </c>
      <c r="D318" s="2"/>
      <c r="E318" s="2" t="s">
        <v>527</v>
      </c>
      <c r="F318" s="2" t="s">
        <v>528</v>
      </c>
      <c r="G318" s="2" t="s">
        <v>529</v>
      </c>
      <c r="H318" s="2" t="s">
        <v>173</v>
      </c>
      <c r="I318" s="2">
        <f>I316*J318</f>
        <v>13.65</v>
      </c>
      <c r="J318" s="2">
        <v>10</v>
      </c>
      <c r="K318" s="2"/>
      <c r="L318" s="2"/>
      <c r="M318" s="2"/>
      <c r="N318" s="2"/>
      <c r="O318" s="2">
        <f t="shared" si="317"/>
        <v>509.15</v>
      </c>
      <c r="P318" s="2">
        <f t="shared" si="318"/>
        <v>509.15</v>
      </c>
      <c r="Q318" s="2">
        <f t="shared" si="319"/>
        <v>0</v>
      </c>
      <c r="R318" s="2">
        <f t="shared" si="320"/>
        <v>0</v>
      </c>
      <c r="S318" s="2">
        <f t="shared" si="321"/>
        <v>0</v>
      </c>
      <c r="T318" s="2">
        <f t="shared" si="322"/>
        <v>0</v>
      </c>
      <c r="U318" s="2">
        <f t="shared" si="323"/>
        <v>0</v>
      </c>
      <c r="V318" s="2">
        <f t="shared" si="324"/>
        <v>0</v>
      </c>
      <c r="W318" s="2">
        <f t="shared" si="325"/>
        <v>0</v>
      </c>
      <c r="X318" s="2">
        <f t="shared" si="326"/>
        <v>0</v>
      </c>
      <c r="Y318" s="2">
        <f t="shared" si="327"/>
        <v>0</v>
      </c>
      <c r="Z318" s="2"/>
      <c r="AA318" s="2">
        <v>16666348</v>
      </c>
      <c r="AB318" s="2">
        <f t="shared" si="328"/>
        <v>37.299999999999997</v>
      </c>
      <c r="AC318" s="2">
        <f t="shared" si="350"/>
        <v>37.299999999999997</v>
      </c>
      <c r="AD318" s="2">
        <f t="shared" si="351"/>
        <v>0</v>
      </c>
      <c r="AE318" s="2">
        <f t="shared" si="352"/>
        <v>0</v>
      </c>
      <c r="AF318" s="2">
        <f t="shared" si="353"/>
        <v>0</v>
      </c>
      <c r="AG318" s="2">
        <f t="shared" si="329"/>
        <v>0</v>
      </c>
      <c r="AH318" s="2">
        <f t="shared" si="354"/>
        <v>0</v>
      </c>
      <c r="AI318" s="2">
        <f t="shared" si="355"/>
        <v>0</v>
      </c>
      <c r="AJ318" s="2">
        <f t="shared" si="330"/>
        <v>0</v>
      </c>
      <c r="AK318" s="2">
        <v>37.299999999999997</v>
      </c>
      <c r="AL318" s="2">
        <v>37.299999999999997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95</v>
      </c>
      <c r="AU318" s="2">
        <v>65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6</v>
      </c>
      <c r="BE318" s="2" t="s">
        <v>6</v>
      </c>
      <c r="BF318" s="2" t="s">
        <v>6</v>
      </c>
      <c r="BG318" s="2" t="s">
        <v>6</v>
      </c>
      <c r="BH318" s="2">
        <v>3</v>
      </c>
      <c r="BI318" s="2">
        <v>2</v>
      </c>
      <c r="BJ318" s="2" t="s">
        <v>530</v>
      </c>
      <c r="BK318" s="2"/>
      <c r="BL318" s="2"/>
      <c r="BM318" s="2">
        <v>108001</v>
      </c>
      <c r="BN318" s="2">
        <v>0</v>
      </c>
      <c r="BO318" s="2" t="s">
        <v>6</v>
      </c>
      <c r="BP318" s="2">
        <v>0</v>
      </c>
      <c r="BQ318" s="2">
        <v>3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6</v>
      </c>
      <c r="BZ318" s="2">
        <v>95</v>
      </c>
      <c r="CA318" s="2">
        <v>65</v>
      </c>
      <c r="CB318" s="2"/>
      <c r="CC318" s="2"/>
      <c r="CD318" s="2"/>
      <c r="CE318" s="2"/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6</v>
      </c>
      <c r="CO318" s="2">
        <v>0</v>
      </c>
      <c r="CP318" s="2">
        <f t="shared" si="331"/>
        <v>509.15</v>
      </c>
      <c r="CQ318" s="2">
        <f t="shared" si="332"/>
        <v>37.299999999999997</v>
      </c>
      <c r="CR318" s="2">
        <f t="shared" si="333"/>
        <v>0</v>
      </c>
      <c r="CS318" s="2">
        <f t="shared" si="334"/>
        <v>0</v>
      </c>
      <c r="CT318" s="2">
        <f t="shared" si="335"/>
        <v>0</v>
      </c>
      <c r="CU318" s="2">
        <f t="shared" si="336"/>
        <v>0</v>
      </c>
      <c r="CV318" s="2">
        <f t="shared" si="337"/>
        <v>0</v>
      </c>
      <c r="CW318" s="2">
        <f t="shared" si="338"/>
        <v>0</v>
      </c>
      <c r="CX318" s="2">
        <f t="shared" si="339"/>
        <v>0</v>
      </c>
      <c r="CY318" s="2">
        <f t="shared" si="340"/>
        <v>0</v>
      </c>
      <c r="CZ318" s="2">
        <f t="shared" si="341"/>
        <v>0</v>
      </c>
      <c r="DA318" s="2"/>
      <c r="DB318" s="2"/>
      <c r="DC318" s="2" t="s">
        <v>6</v>
      </c>
      <c r="DD318" s="2" t="s">
        <v>6</v>
      </c>
      <c r="DE318" s="2" t="s">
        <v>6</v>
      </c>
      <c r="DF318" s="2" t="s">
        <v>6</v>
      </c>
      <c r="DG318" s="2" t="s">
        <v>6</v>
      </c>
      <c r="DH318" s="2" t="s">
        <v>6</v>
      </c>
      <c r="DI318" s="2" t="s">
        <v>6</v>
      </c>
      <c r="DJ318" s="2" t="s">
        <v>6</v>
      </c>
      <c r="DK318" s="2" t="s">
        <v>6</v>
      </c>
      <c r="DL318" s="2" t="s">
        <v>6</v>
      </c>
      <c r="DM318" s="2" t="s">
        <v>6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1003</v>
      </c>
      <c r="DV318" s="2" t="s">
        <v>173</v>
      </c>
      <c r="DW318" s="2" t="s">
        <v>173</v>
      </c>
      <c r="DX318" s="2">
        <v>10</v>
      </c>
      <c r="DY318" s="2"/>
      <c r="DZ318" s="2"/>
      <c r="EA318" s="2"/>
      <c r="EB318" s="2"/>
      <c r="EC318" s="2"/>
      <c r="ED318" s="2"/>
      <c r="EE318" s="2">
        <v>16510370</v>
      </c>
      <c r="EF318" s="2">
        <v>3</v>
      </c>
      <c r="EG318" s="2" t="s">
        <v>448</v>
      </c>
      <c r="EH318" s="2">
        <v>0</v>
      </c>
      <c r="EI318" s="2" t="s">
        <v>6</v>
      </c>
      <c r="EJ318" s="2">
        <v>2</v>
      </c>
      <c r="EK318" s="2">
        <v>108001</v>
      </c>
      <c r="EL318" s="2" t="s">
        <v>449</v>
      </c>
      <c r="EM318" s="2" t="s">
        <v>450</v>
      </c>
      <c r="EN318" s="2"/>
      <c r="EO318" s="2" t="s">
        <v>6</v>
      </c>
      <c r="EP318" s="2"/>
      <c r="EQ318" s="2">
        <v>0</v>
      </c>
      <c r="ER318" s="2">
        <v>37.299999999999997</v>
      </c>
      <c r="ES318" s="2">
        <v>37.299999999999997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si="342"/>
        <v>0</v>
      </c>
      <c r="FS318" s="2">
        <v>0</v>
      </c>
      <c r="FT318" s="2"/>
      <c r="FU318" s="2"/>
      <c r="FV318" s="2"/>
      <c r="FW318" s="2"/>
      <c r="FX318" s="2">
        <v>95</v>
      </c>
      <c r="FY318" s="2">
        <v>65</v>
      </c>
      <c r="FZ318" s="2"/>
      <c r="GA318" s="2" t="s">
        <v>6</v>
      </c>
      <c r="GB318" s="2"/>
      <c r="GC318" s="2"/>
      <c r="GD318" s="2">
        <v>0</v>
      </c>
      <c r="GE318" s="2"/>
      <c r="GF318" s="2">
        <v>-782946111</v>
      </c>
      <c r="GG318" s="2">
        <v>2</v>
      </c>
      <c r="GH318" s="2">
        <v>1</v>
      </c>
      <c r="GI318" s="2">
        <v>-2</v>
      </c>
      <c r="GJ318" s="2">
        <v>0</v>
      </c>
      <c r="GK318" s="2">
        <f>ROUND(R318*(R12)/100,2)</f>
        <v>0</v>
      </c>
      <c r="GL318" s="2">
        <f t="shared" si="343"/>
        <v>0</v>
      </c>
      <c r="GM318" s="2">
        <f t="shared" si="344"/>
        <v>509.15</v>
      </c>
      <c r="GN318" s="2">
        <f t="shared" si="345"/>
        <v>0</v>
      </c>
      <c r="GO318" s="2">
        <f t="shared" si="346"/>
        <v>509.15</v>
      </c>
      <c r="GP318" s="2">
        <f t="shared" si="347"/>
        <v>0</v>
      </c>
      <c r="GQ318" s="2"/>
      <c r="GR318" s="2">
        <v>0</v>
      </c>
      <c r="GS318" s="2">
        <v>3</v>
      </c>
      <c r="GT318" s="2">
        <v>0</v>
      </c>
      <c r="GU318" s="2" t="s">
        <v>6</v>
      </c>
      <c r="GV318" s="2">
        <f t="shared" si="348"/>
        <v>0</v>
      </c>
      <c r="GW318" s="2">
        <v>1</v>
      </c>
      <c r="GX318" s="2">
        <f t="shared" si="349"/>
        <v>0</v>
      </c>
      <c r="GY318" s="2"/>
      <c r="GZ318" s="2"/>
      <c r="HA318" s="2">
        <v>0</v>
      </c>
      <c r="HB318" s="2">
        <v>0</v>
      </c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18</v>
      </c>
      <c r="B319">
        <v>1</v>
      </c>
      <c r="C319">
        <v>747</v>
      </c>
      <c r="E319" t="s">
        <v>527</v>
      </c>
      <c r="F319" t="s">
        <v>528</v>
      </c>
      <c r="G319" t="s">
        <v>529</v>
      </c>
      <c r="H319" t="s">
        <v>173</v>
      </c>
      <c r="I319">
        <f>I317*J319</f>
        <v>13.65</v>
      </c>
      <c r="J319">
        <v>10</v>
      </c>
      <c r="O319">
        <f t="shared" si="317"/>
        <v>3390.91</v>
      </c>
      <c r="P319">
        <f t="shared" si="318"/>
        <v>3390.91</v>
      </c>
      <c r="Q319">
        <f t="shared" si="319"/>
        <v>0</v>
      </c>
      <c r="R319">
        <f t="shared" si="320"/>
        <v>0</v>
      </c>
      <c r="S319">
        <f t="shared" si="321"/>
        <v>0</v>
      </c>
      <c r="T319">
        <f t="shared" si="322"/>
        <v>0</v>
      </c>
      <c r="U319">
        <f t="shared" si="323"/>
        <v>0</v>
      </c>
      <c r="V319">
        <f t="shared" si="324"/>
        <v>0</v>
      </c>
      <c r="W319">
        <f t="shared" si="325"/>
        <v>0</v>
      </c>
      <c r="X319">
        <f t="shared" si="326"/>
        <v>0</v>
      </c>
      <c r="Y319">
        <f t="shared" si="327"/>
        <v>0</v>
      </c>
      <c r="AA319">
        <v>16666349</v>
      </c>
      <c r="AB319">
        <f t="shared" si="328"/>
        <v>37.299999999999997</v>
      </c>
      <c r="AC319">
        <f t="shared" si="350"/>
        <v>37.299999999999997</v>
      </c>
      <c r="AD319">
        <f t="shared" si="351"/>
        <v>0</v>
      </c>
      <c r="AE319">
        <f t="shared" si="352"/>
        <v>0</v>
      </c>
      <c r="AF319">
        <f t="shared" si="353"/>
        <v>0</v>
      </c>
      <c r="AG319">
        <f t="shared" si="329"/>
        <v>0</v>
      </c>
      <c r="AH319">
        <f t="shared" si="354"/>
        <v>0</v>
      </c>
      <c r="AI319">
        <f t="shared" si="355"/>
        <v>0</v>
      </c>
      <c r="AJ319">
        <f t="shared" si="330"/>
        <v>0</v>
      </c>
      <c r="AK319">
        <v>37.299999999999997</v>
      </c>
      <c r="AL319">
        <v>37.299999999999997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95</v>
      </c>
      <c r="AU319">
        <v>65</v>
      </c>
      <c r="AV319">
        <v>1</v>
      </c>
      <c r="AW319">
        <v>1</v>
      </c>
      <c r="AZ319">
        <v>6.66</v>
      </c>
      <c r="BA319">
        <v>1</v>
      </c>
      <c r="BB319">
        <v>1</v>
      </c>
      <c r="BC319">
        <v>6.66</v>
      </c>
      <c r="BD319" t="s">
        <v>6</v>
      </c>
      <c r="BE319" t="s">
        <v>6</v>
      </c>
      <c r="BF319" t="s">
        <v>6</v>
      </c>
      <c r="BG319" t="s">
        <v>6</v>
      </c>
      <c r="BH319">
        <v>3</v>
      </c>
      <c r="BI319">
        <v>2</v>
      </c>
      <c r="BJ319" t="s">
        <v>530</v>
      </c>
      <c r="BM319">
        <v>108001</v>
      </c>
      <c r="BN319">
        <v>0</v>
      </c>
      <c r="BO319" t="s">
        <v>6</v>
      </c>
      <c r="BP319">
        <v>0</v>
      </c>
      <c r="BQ319">
        <v>3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6</v>
      </c>
      <c r="BZ319">
        <v>95</v>
      </c>
      <c r="CA319">
        <v>65</v>
      </c>
      <c r="CF319">
        <v>0</v>
      </c>
      <c r="CG319">
        <v>0</v>
      </c>
      <c r="CM319">
        <v>0</v>
      </c>
      <c r="CN319" t="s">
        <v>6</v>
      </c>
      <c r="CO319">
        <v>0</v>
      </c>
      <c r="CP319">
        <f t="shared" si="331"/>
        <v>3390.91</v>
      </c>
      <c r="CQ319">
        <f t="shared" si="332"/>
        <v>248.41799999999998</v>
      </c>
      <c r="CR319">
        <f t="shared" si="333"/>
        <v>0</v>
      </c>
      <c r="CS319">
        <f t="shared" si="334"/>
        <v>0</v>
      </c>
      <c r="CT319">
        <f t="shared" si="335"/>
        <v>0</v>
      </c>
      <c r="CU319">
        <f t="shared" si="336"/>
        <v>0</v>
      </c>
      <c r="CV319">
        <f t="shared" si="337"/>
        <v>0</v>
      </c>
      <c r="CW319">
        <f t="shared" si="338"/>
        <v>0</v>
      </c>
      <c r="CX319">
        <f t="shared" si="339"/>
        <v>0</v>
      </c>
      <c r="CY319">
        <f t="shared" si="340"/>
        <v>0</v>
      </c>
      <c r="CZ319">
        <f t="shared" si="341"/>
        <v>0</v>
      </c>
      <c r="DC319" t="s">
        <v>6</v>
      </c>
      <c r="DD319" t="s">
        <v>6</v>
      </c>
      <c r="DE319" t="s">
        <v>6</v>
      </c>
      <c r="DF319" t="s">
        <v>6</v>
      </c>
      <c r="DG319" t="s">
        <v>6</v>
      </c>
      <c r="DH319" t="s">
        <v>6</v>
      </c>
      <c r="DI319" t="s">
        <v>6</v>
      </c>
      <c r="DJ319" t="s">
        <v>6</v>
      </c>
      <c r="DK319" t="s">
        <v>6</v>
      </c>
      <c r="DL319" t="s">
        <v>6</v>
      </c>
      <c r="DM319" t="s">
        <v>6</v>
      </c>
      <c r="DN319">
        <v>0</v>
      </c>
      <c r="DO319">
        <v>0</v>
      </c>
      <c r="DP319">
        <v>1</v>
      </c>
      <c r="DQ319">
        <v>1</v>
      </c>
      <c r="DU319">
        <v>1003</v>
      </c>
      <c r="DV319" t="s">
        <v>173</v>
      </c>
      <c r="DW319" t="s">
        <v>173</v>
      </c>
      <c r="DX319">
        <v>10</v>
      </c>
      <c r="EE319">
        <v>16510370</v>
      </c>
      <c r="EF319">
        <v>3</v>
      </c>
      <c r="EG319" t="s">
        <v>448</v>
      </c>
      <c r="EH319">
        <v>0</v>
      </c>
      <c r="EI319" t="s">
        <v>6</v>
      </c>
      <c r="EJ319">
        <v>2</v>
      </c>
      <c r="EK319">
        <v>108001</v>
      </c>
      <c r="EL319" t="s">
        <v>449</v>
      </c>
      <c r="EM319" t="s">
        <v>450</v>
      </c>
      <c r="EO319" t="s">
        <v>6</v>
      </c>
      <c r="EQ319">
        <v>0</v>
      </c>
      <c r="ER319">
        <v>37.299999999999997</v>
      </c>
      <c r="ES319">
        <v>37.299999999999997</v>
      </c>
      <c r="ET319">
        <v>0</v>
      </c>
      <c r="EU319">
        <v>0</v>
      </c>
      <c r="EV319">
        <v>0</v>
      </c>
      <c r="EW319">
        <v>0</v>
      </c>
      <c r="EX319">
        <v>0</v>
      </c>
      <c r="FQ319">
        <v>0</v>
      </c>
      <c r="FR319">
        <f t="shared" si="342"/>
        <v>0</v>
      </c>
      <c r="FS319">
        <v>0</v>
      </c>
      <c r="FX319">
        <v>95</v>
      </c>
      <c r="FY319">
        <v>65</v>
      </c>
      <c r="GA319" t="s">
        <v>6</v>
      </c>
      <c r="GD319">
        <v>0</v>
      </c>
      <c r="GF319">
        <v>-782946111</v>
      </c>
      <c r="GG319">
        <v>1</v>
      </c>
      <c r="GH319">
        <v>1</v>
      </c>
      <c r="GI319">
        <v>4</v>
      </c>
      <c r="GJ319">
        <v>0</v>
      </c>
      <c r="GK319">
        <f>ROUND(R319*(S12)/100,2)</f>
        <v>0</v>
      </c>
      <c r="GL319">
        <f t="shared" si="343"/>
        <v>0</v>
      </c>
      <c r="GM319">
        <f t="shared" si="344"/>
        <v>3390.91</v>
      </c>
      <c r="GN319">
        <f t="shared" si="345"/>
        <v>0</v>
      </c>
      <c r="GO319">
        <f t="shared" si="346"/>
        <v>3390.91</v>
      </c>
      <c r="GP319">
        <f t="shared" si="347"/>
        <v>0</v>
      </c>
      <c r="GR319">
        <v>0</v>
      </c>
      <c r="GS319">
        <v>3</v>
      </c>
      <c r="GT319">
        <v>0</v>
      </c>
      <c r="GU319" t="s">
        <v>6</v>
      </c>
      <c r="GV319">
        <f t="shared" si="348"/>
        <v>0</v>
      </c>
      <c r="GW319">
        <v>1</v>
      </c>
      <c r="GX319">
        <f t="shared" si="349"/>
        <v>0</v>
      </c>
      <c r="HA319">
        <v>0</v>
      </c>
      <c r="HB319">
        <v>0</v>
      </c>
      <c r="IK319">
        <v>0</v>
      </c>
    </row>
    <row r="320" spans="1:255" x14ac:dyDescent="0.2">
      <c r="A320" s="2">
        <v>17</v>
      </c>
      <c r="B320" s="2">
        <v>1</v>
      </c>
      <c r="C320" s="2">
        <f>ROW(SmtRes!A762)</f>
        <v>762</v>
      </c>
      <c r="D320" s="2">
        <f>ROW(EtalonRes!A734)</f>
        <v>734</v>
      </c>
      <c r="E320" s="2" t="s">
        <v>531</v>
      </c>
      <c r="F320" s="2" t="s">
        <v>532</v>
      </c>
      <c r="G320" s="2" t="s">
        <v>533</v>
      </c>
      <c r="H320" s="2" t="s">
        <v>164</v>
      </c>
      <c r="I320" s="2">
        <f>ROUND(948.5/100,9)</f>
        <v>9.4849999999999994</v>
      </c>
      <c r="J320" s="2">
        <v>0</v>
      </c>
      <c r="K320" s="2"/>
      <c r="L320" s="2"/>
      <c r="M320" s="2"/>
      <c r="N320" s="2"/>
      <c r="O320" s="2">
        <f t="shared" si="317"/>
        <v>826.62</v>
      </c>
      <c r="P320" s="2">
        <f t="shared" si="318"/>
        <v>215.21</v>
      </c>
      <c r="Q320" s="2">
        <f t="shared" si="319"/>
        <v>50.56</v>
      </c>
      <c r="R320" s="2">
        <f t="shared" si="320"/>
        <v>7.21</v>
      </c>
      <c r="S320" s="2">
        <f t="shared" si="321"/>
        <v>560.85</v>
      </c>
      <c r="T320" s="2">
        <f t="shared" si="322"/>
        <v>0</v>
      </c>
      <c r="U320" s="2">
        <f t="shared" si="323"/>
        <v>59.660649999999997</v>
      </c>
      <c r="V320" s="2">
        <f t="shared" si="324"/>
        <v>0.56909999999999994</v>
      </c>
      <c r="W320" s="2">
        <f t="shared" si="325"/>
        <v>0</v>
      </c>
      <c r="X320" s="2">
        <f t="shared" si="326"/>
        <v>539.66</v>
      </c>
      <c r="Y320" s="2">
        <f t="shared" si="327"/>
        <v>369.24</v>
      </c>
      <c r="Z320" s="2"/>
      <c r="AA320" s="2">
        <v>16666348</v>
      </c>
      <c r="AB320" s="2">
        <f t="shared" si="328"/>
        <v>87.15</v>
      </c>
      <c r="AC320" s="2">
        <f t="shared" si="350"/>
        <v>22.69</v>
      </c>
      <c r="AD320" s="2">
        <f t="shared" si="351"/>
        <v>5.33</v>
      </c>
      <c r="AE320" s="2">
        <f t="shared" si="352"/>
        <v>0.76</v>
      </c>
      <c r="AF320" s="2">
        <f t="shared" si="353"/>
        <v>59.13</v>
      </c>
      <c r="AG320" s="2">
        <f t="shared" si="329"/>
        <v>0</v>
      </c>
      <c r="AH320" s="2">
        <f t="shared" si="354"/>
        <v>6.29</v>
      </c>
      <c r="AI320" s="2">
        <f t="shared" si="355"/>
        <v>0.06</v>
      </c>
      <c r="AJ320" s="2">
        <f t="shared" si="330"/>
        <v>0</v>
      </c>
      <c r="AK320" s="2">
        <v>87.15</v>
      </c>
      <c r="AL320" s="2">
        <v>22.69</v>
      </c>
      <c r="AM320" s="2">
        <v>5.33</v>
      </c>
      <c r="AN320" s="2">
        <v>0.76</v>
      </c>
      <c r="AO320" s="2">
        <v>59.13</v>
      </c>
      <c r="AP320" s="2">
        <v>0</v>
      </c>
      <c r="AQ320" s="2">
        <v>6.29</v>
      </c>
      <c r="AR320" s="2">
        <v>0.06</v>
      </c>
      <c r="AS320" s="2">
        <v>0</v>
      </c>
      <c r="AT320" s="2">
        <v>95</v>
      </c>
      <c r="AU320" s="2">
        <v>65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6</v>
      </c>
      <c r="BE320" s="2" t="s">
        <v>6</v>
      </c>
      <c r="BF320" s="2" t="s">
        <v>6</v>
      </c>
      <c r="BG320" s="2" t="s">
        <v>6</v>
      </c>
      <c r="BH320" s="2">
        <v>0</v>
      </c>
      <c r="BI320" s="2">
        <v>2</v>
      </c>
      <c r="BJ320" s="2" t="s">
        <v>534</v>
      </c>
      <c r="BK320" s="2"/>
      <c r="BL320" s="2"/>
      <c r="BM320" s="2">
        <v>108001</v>
      </c>
      <c r="BN320" s="2">
        <v>0</v>
      </c>
      <c r="BO320" s="2" t="s">
        <v>6</v>
      </c>
      <c r="BP320" s="2">
        <v>0</v>
      </c>
      <c r="BQ320" s="2">
        <v>3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6</v>
      </c>
      <c r="BZ320" s="2">
        <v>95</v>
      </c>
      <c r="CA320" s="2">
        <v>65</v>
      </c>
      <c r="CB320" s="2"/>
      <c r="CC320" s="2"/>
      <c r="CD320" s="2"/>
      <c r="CE320" s="2"/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6</v>
      </c>
      <c r="CO320" s="2">
        <v>0</v>
      </c>
      <c r="CP320" s="2">
        <f t="shared" si="331"/>
        <v>826.62</v>
      </c>
      <c r="CQ320" s="2">
        <f t="shared" si="332"/>
        <v>22.69</v>
      </c>
      <c r="CR320" s="2">
        <f t="shared" si="333"/>
        <v>5.33</v>
      </c>
      <c r="CS320" s="2">
        <f t="shared" si="334"/>
        <v>0.76</v>
      </c>
      <c r="CT320" s="2">
        <f t="shared" si="335"/>
        <v>59.13</v>
      </c>
      <c r="CU320" s="2">
        <f t="shared" si="336"/>
        <v>0</v>
      </c>
      <c r="CV320" s="2">
        <f t="shared" si="337"/>
        <v>6.29</v>
      </c>
      <c r="CW320" s="2">
        <f t="shared" si="338"/>
        <v>0.06</v>
      </c>
      <c r="CX320" s="2">
        <f t="shared" si="339"/>
        <v>0</v>
      </c>
      <c r="CY320" s="2">
        <f t="shared" si="340"/>
        <v>539.65700000000004</v>
      </c>
      <c r="CZ320" s="2">
        <f t="shared" si="341"/>
        <v>369.23900000000003</v>
      </c>
      <c r="DA320" s="2"/>
      <c r="DB320" s="2"/>
      <c r="DC320" s="2" t="s">
        <v>6</v>
      </c>
      <c r="DD320" s="2" t="s">
        <v>6</v>
      </c>
      <c r="DE320" s="2" t="s">
        <v>6</v>
      </c>
      <c r="DF320" s="2" t="s">
        <v>6</v>
      </c>
      <c r="DG320" s="2" t="s">
        <v>6</v>
      </c>
      <c r="DH320" s="2" t="s">
        <v>6</v>
      </c>
      <c r="DI320" s="2" t="s">
        <v>6</v>
      </c>
      <c r="DJ320" s="2" t="s">
        <v>6</v>
      </c>
      <c r="DK320" s="2" t="s">
        <v>6</v>
      </c>
      <c r="DL320" s="2" t="s">
        <v>6</v>
      </c>
      <c r="DM320" s="2" t="s">
        <v>6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1003</v>
      </c>
      <c r="DV320" s="2" t="s">
        <v>164</v>
      </c>
      <c r="DW320" s="2" t="s">
        <v>164</v>
      </c>
      <c r="DX320" s="2">
        <v>100</v>
      </c>
      <c r="DY320" s="2"/>
      <c r="DZ320" s="2"/>
      <c r="EA320" s="2"/>
      <c r="EB320" s="2"/>
      <c r="EC320" s="2"/>
      <c r="ED320" s="2"/>
      <c r="EE320" s="2">
        <v>16510370</v>
      </c>
      <c r="EF320" s="2">
        <v>3</v>
      </c>
      <c r="EG320" s="2" t="s">
        <v>448</v>
      </c>
      <c r="EH320" s="2">
        <v>0</v>
      </c>
      <c r="EI320" s="2" t="s">
        <v>6</v>
      </c>
      <c r="EJ320" s="2">
        <v>2</v>
      </c>
      <c r="EK320" s="2">
        <v>108001</v>
      </c>
      <c r="EL320" s="2" t="s">
        <v>449</v>
      </c>
      <c r="EM320" s="2" t="s">
        <v>450</v>
      </c>
      <c r="EN320" s="2"/>
      <c r="EO320" s="2" t="s">
        <v>6</v>
      </c>
      <c r="EP320" s="2"/>
      <c r="EQ320" s="2">
        <v>0</v>
      </c>
      <c r="ER320" s="2">
        <v>87.15</v>
      </c>
      <c r="ES320" s="2">
        <v>22.69</v>
      </c>
      <c r="ET320" s="2">
        <v>5.33</v>
      </c>
      <c r="EU320" s="2">
        <v>0.76</v>
      </c>
      <c r="EV320" s="2">
        <v>59.13</v>
      </c>
      <c r="EW320" s="2">
        <v>6.29</v>
      </c>
      <c r="EX320" s="2">
        <v>0.06</v>
      </c>
      <c r="EY320" s="2">
        <v>0</v>
      </c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342"/>
        <v>0</v>
      </c>
      <c r="FS320" s="2">
        <v>0</v>
      </c>
      <c r="FT320" s="2"/>
      <c r="FU320" s="2"/>
      <c r="FV320" s="2"/>
      <c r="FW320" s="2"/>
      <c r="FX320" s="2">
        <v>95</v>
      </c>
      <c r="FY320" s="2">
        <v>65</v>
      </c>
      <c r="FZ320" s="2"/>
      <c r="GA320" s="2" t="s">
        <v>6</v>
      </c>
      <c r="GB320" s="2"/>
      <c r="GC320" s="2"/>
      <c r="GD320" s="2">
        <v>0</v>
      </c>
      <c r="GE320" s="2"/>
      <c r="GF320" s="2">
        <v>1667817228</v>
      </c>
      <c r="GG320" s="2">
        <v>2</v>
      </c>
      <c r="GH320" s="2">
        <v>1</v>
      </c>
      <c r="GI320" s="2">
        <v>-2</v>
      </c>
      <c r="GJ320" s="2">
        <v>0</v>
      </c>
      <c r="GK320" s="2">
        <f>ROUND(R320*(R12)/100,2)</f>
        <v>0</v>
      </c>
      <c r="GL320" s="2">
        <f t="shared" si="343"/>
        <v>0</v>
      </c>
      <c r="GM320" s="2">
        <f t="shared" si="344"/>
        <v>1735.52</v>
      </c>
      <c r="GN320" s="2">
        <f t="shared" si="345"/>
        <v>0</v>
      </c>
      <c r="GO320" s="2">
        <f t="shared" si="346"/>
        <v>1735.52</v>
      </c>
      <c r="GP320" s="2">
        <f t="shared" si="347"/>
        <v>0</v>
      </c>
      <c r="GQ320" s="2"/>
      <c r="GR320" s="2">
        <v>0</v>
      </c>
      <c r="GS320" s="2">
        <v>3</v>
      </c>
      <c r="GT320" s="2">
        <v>0</v>
      </c>
      <c r="GU320" s="2" t="s">
        <v>6</v>
      </c>
      <c r="GV320" s="2">
        <f t="shared" si="348"/>
        <v>0</v>
      </c>
      <c r="GW320" s="2">
        <v>1</v>
      </c>
      <c r="GX320" s="2">
        <f t="shared" si="349"/>
        <v>0</v>
      </c>
      <c r="GY320" s="2"/>
      <c r="GZ320" s="2"/>
      <c r="HA320" s="2">
        <v>0</v>
      </c>
      <c r="HB320" s="2">
        <v>0</v>
      </c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55" x14ac:dyDescent="0.2">
      <c r="A321">
        <v>17</v>
      </c>
      <c r="B321">
        <v>1</v>
      </c>
      <c r="C321">
        <f>ROW(SmtRes!A776)</f>
        <v>776</v>
      </c>
      <c r="D321">
        <f>ROW(EtalonRes!A744)</f>
        <v>744</v>
      </c>
      <c r="E321" t="s">
        <v>531</v>
      </c>
      <c r="F321" t="s">
        <v>532</v>
      </c>
      <c r="G321" t="s">
        <v>533</v>
      </c>
      <c r="H321" t="s">
        <v>164</v>
      </c>
      <c r="I321">
        <f>ROUND(948.5/100,9)</f>
        <v>9.4849999999999994</v>
      </c>
      <c r="J321">
        <v>0</v>
      </c>
      <c r="O321">
        <f t="shared" si="317"/>
        <v>5505.28</v>
      </c>
      <c r="P321">
        <f t="shared" si="318"/>
        <v>1433.33</v>
      </c>
      <c r="Q321">
        <f t="shared" si="319"/>
        <v>336.7</v>
      </c>
      <c r="R321">
        <f t="shared" si="320"/>
        <v>48.01</v>
      </c>
      <c r="S321">
        <f t="shared" si="321"/>
        <v>3735.25</v>
      </c>
      <c r="T321">
        <f t="shared" si="322"/>
        <v>0</v>
      </c>
      <c r="U321">
        <f t="shared" si="323"/>
        <v>59.660649999999997</v>
      </c>
      <c r="V321">
        <f t="shared" si="324"/>
        <v>0.56909999999999994</v>
      </c>
      <c r="W321">
        <f t="shared" si="325"/>
        <v>0</v>
      </c>
      <c r="X321">
        <f t="shared" si="326"/>
        <v>3594.1</v>
      </c>
      <c r="Y321">
        <f t="shared" si="327"/>
        <v>2459.12</v>
      </c>
      <c r="AA321">
        <v>16666349</v>
      </c>
      <c r="AB321">
        <f t="shared" si="328"/>
        <v>87.15</v>
      </c>
      <c r="AC321">
        <f t="shared" si="350"/>
        <v>22.69</v>
      </c>
      <c r="AD321">
        <f t="shared" si="351"/>
        <v>5.33</v>
      </c>
      <c r="AE321">
        <f t="shared" si="352"/>
        <v>0.76</v>
      </c>
      <c r="AF321">
        <f t="shared" si="353"/>
        <v>59.13</v>
      </c>
      <c r="AG321">
        <f t="shared" si="329"/>
        <v>0</v>
      </c>
      <c r="AH321">
        <f t="shared" si="354"/>
        <v>6.29</v>
      </c>
      <c r="AI321">
        <f t="shared" si="355"/>
        <v>0.06</v>
      </c>
      <c r="AJ321">
        <f t="shared" si="330"/>
        <v>0</v>
      </c>
      <c r="AK321">
        <v>87.15</v>
      </c>
      <c r="AL321">
        <v>22.69</v>
      </c>
      <c r="AM321">
        <v>5.33</v>
      </c>
      <c r="AN321">
        <v>0.76</v>
      </c>
      <c r="AO321">
        <v>59.13</v>
      </c>
      <c r="AP321">
        <v>0</v>
      </c>
      <c r="AQ321">
        <v>6.29</v>
      </c>
      <c r="AR321">
        <v>0.06</v>
      </c>
      <c r="AS321">
        <v>0</v>
      </c>
      <c r="AT321">
        <v>95</v>
      </c>
      <c r="AU321">
        <v>65</v>
      </c>
      <c r="AV321">
        <v>1</v>
      </c>
      <c r="AW321">
        <v>1</v>
      </c>
      <c r="AZ321">
        <v>6.66</v>
      </c>
      <c r="BA321">
        <v>6.66</v>
      </c>
      <c r="BB321">
        <v>6.66</v>
      </c>
      <c r="BC321">
        <v>6.66</v>
      </c>
      <c r="BD321" t="s">
        <v>6</v>
      </c>
      <c r="BE321" t="s">
        <v>6</v>
      </c>
      <c r="BF321" t="s">
        <v>6</v>
      </c>
      <c r="BG321" t="s">
        <v>6</v>
      </c>
      <c r="BH321">
        <v>0</v>
      </c>
      <c r="BI321">
        <v>2</v>
      </c>
      <c r="BJ321" t="s">
        <v>534</v>
      </c>
      <c r="BM321">
        <v>108001</v>
      </c>
      <c r="BN321">
        <v>0</v>
      </c>
      <c r="BO321" t="s">
        <v>6</v>
      </c>
      <c r="BP321">
        <v>0</v>
      </c>
      <c r="BQ321">
        <v>3</v>
      </c>
      <c r="BR321">
        <v>0</v>
      </c>
      <c r="BS321">
        <v>6.66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6</v>
      </c>
      <c r="BZ321">
        <v>95</v>
      </c>
      <c r="CA321">
        <v>65</v>
      </c>
      <c r="CF321">
        <v>0</v>
      </c>
      <c r="CG321">
        <v>0</v>
      </c>
      <c r="CM321">
        <v>0</v>
      </c>
      <c r="CN321" t="s">
        <v>6</v>
      </c>
      <c r="CO321">
        <v>0</v>
      </c>
      <c r="CP321">
        <f t="shared" si="331"/>
        <v>5505.28</v>
      </c>
      <c r="CQ321">
        <f t="shared" si="332"/>
        <v>151.11540000000002</v>
      </c>
      <c r="CR321">
        <f t="shared" si="333"/>
        <v>35.497799999999998</v>
      </c>
      <c r="CS321">
        <f t="shared" si="334"/>
        <v>5.0616000000000003</v>
      </c>
      <c r="CT321">
        <f t="shared" si="335"/>
        <v>393.80580000000003</v>
      </c>
      <c r="CU321">
        <f t="shared" si="336"/>
        <v>0</v>
      </c>
      <c r="CV321">
        <f t="shared" si="337"/>
        <v>6.29</v>
      </c>
      <c r="CW321">
        <f t="shared" si="338"/>
        <v>0.06</v>
      </c>
      <c r="CX321">
        <f t="shared" si="339"/>
        <v>0</v>
      </c>
      <c r="CY321">
        <f t="shared" si="340"/>
        <v>3594.0970000000002</v>
      </c>
      <c r="CZ321">
        <f t="shared" si="341"/>
        <v>2459.1190000000001</v>
      </c>
      <c r="DC321" t="s">
        <v>6</v>
      </c>
      <c r="DD321" t="s">
        <v>6</v>
      </c>
      <c r="DE321" t="s">
        <v>6</v>
      </c>
      <c r="DF321" t="s">
        <v>6</v>
      </c>
      <c r="DG321" t="s">
        <v>6</v>
      </c>
      <c r="DH321" t="s">
        <v>6</v>
      </c>
      <c r="DI321" t="s">
        <v>6</v>
      </c>
      <c r="DJ321" t="s">
        <v>6</v>
      </c>
      <c r="DK321" t="s">
        <v>6</v>
      </c>
      <c r="DL321" t="s">
        <v>6</v>
      </c>
      <c r="DM321" t="s">
        <v>6</v>
      </c>
      <c r="DN321">
        <v>0</v>
      </c>
      <c r="DO321">
        <v>0</v>
      </c>
      <c r="DP321">
        <v>1</v>
      </c>
      <c r="DQ321">
        <v>1</v>
      </c>
      <c r="DU321">
        <v>1003</v>
      </c>
      <c r="DV321" t="s">
        <v>164</v>
      </c>
      <c r="DW321" t="s">
        <v>164</v>
      </c>
      <c r="DX321">
        <v>100</v>
      </c>
      <c r="EE321">
        <v>16510370</v>
      </c>
      <c r="EF321">
        <v>3</v>
      </c>
      <c r="EG321" t="s">
        <v>448</v>
      </c>
      <c r="EH321">
        <v>0</v>
      </c>
      <c r="EI321" t="s">
        <v>6</v>
      </c>
      <c r="EJ321">
        <v>2</v>
      </c>
      <c r="EK321">
        <v>108001</v>
      </c>
      <c r="EL321" t="s">
        <v>449</v>
      </c>
      <c r="EM321" t="s">
        <v>450</v>
      </c>
      <c r="EO321" t="s">
        <v>6</v>
      </c>
      <c r="EQ321">
        <v>0</v>
      </c>
      <c r="ER321">
        <v>87.15</v>
      </c>
      <c r="ES321">
        <v>22.69</v>
      </c>
      <c r="ET321">
        <v>5.33</v>
      </c>
      <c r="EU321">
        <v>0.76</v>
      </c>
      <c r="EV321">
        <v>59.13</v>
      </c>
      <c r="EW321">
        <v>6.29</v>
      </c>
      <c r="EX321">
        <v>0.06</v>
      </c>
      <c r="EY321">
        <v>0</v>
      </c>
      <c r="FQ321">
        <v>0</v>
      </c>
      <c r="FR321">
        <f t="shared" si="342"/>
        <v>0</v>
      </c>
      <c r="FS321">
        <v>0</v>
      </c>
      <c r="FX321">
        <v>95</v>
      </c>
      <c r="FY321">
        <v>65</v>
      </c>
      <c r="GA321" t="s">
        <v>6</v>
      </c>
      <c r="GD321">
        <v>0</v>
      </c>
      <c r="GF321">
        <v>1667817228</v>
      </c>
      <c r="GG321">
        <v>1</v>
      </c>
      <c r="GH321">
        <v>1</v>
      </c>
      <c r="GI321">
        <v>4</v>
      </c>
      <c r="GJ321">
        <v>0</v>
      </c>
      <c r="GK321">
        <f>ROUND(R321*(S12)/100,2)</f>
        <v>0</v>
      </c>
      <c r="GL321">
        <f t="shared" si="343"/>
        <v>0</v>
      </c>
      <c r="GM321">
        <f t="shared" si="344"/>
        <v>11558.5</v>
      </c>
      <c r="GN321">
        <f t="shared" si="345"/>
        <v>0</v>
      </c>
      <c r="GO321">
        <f t="shared" si="346"/>
        <v>11558.5</v>
      </c>
      <c r="GP321">
        <f t="shared" si="347"/>
        <v>0</v>
      </c>
      <c r="GR321">
        <v>0</v>
      </c>
      <c r="GS321">
        <v>3</v>
      </c>
      <c r="GT321">
        <v>0</v>
      </c>
      <c r="GU321" t="s">
        <v>6</v>
      </c>
      <c r="GV321">
        <f t="shared" si="348"/>
        <v>0</v>
      </c>
      <c r="GW321">
        <v>1</v>
      </c>
      <c r="GX321">
        <f t="shared" si="349"/>
        <v>0</v>
      </c>
      <c r="HA321">
        <v>0</v>
      </c>
      <c r="HB321">
        <v>0</v>
      </c>
      <c r="IK321">
        <v>0</v>
      </c>
    </row>
    <row r="322" spans="1:255" x14ac:dyDescent="0.2">
      <c r="A322" s="2">
        <v>18</v>
      </c>
      <c r="B322" s="2">
        <v>1</v>
      </c>
      <c r="C322" s="2">
        <v>759</v>
      </c>
      <c r="D322" s="2"/>
      <c r="E322" s="2" t="s">
        <v>535</v>
      </c>
      <c r="F322" s="2" t="s">
        <v>536</v>
      </c>
      <c r="G322" s="2" t="s">
        <v>537</v>
      </c>
      <c r="H322" s="2" t="s">
        <v>538</v>
      </c>
      <c r="I322" s="2">
        <f>I320*J322</f>
        <v>0.68</v>
      </c>
      <c r="J322" s="2">
        <v>7.1692145492883511E-2</v>
      </c>
      <c r="K322" s="2"/>
      <c r="L322" s="2"/>
      <c r="M322" s="2"/>
      <c r="N322" s="2"/>
      <c r="O322" s="2">
        <f t="shared" si="317"/>
        <v>2064.96</v>
      </c>
      <c r="P322" s="2">
        <f t="shared" si="318"/>
        <v>2064.96</v>
      </c>
      <c r="Q322" s="2">
        <f t="shared" si="319"/>
        <v>0</v>
      </c>
      <c r="R322" s="2">
        <f t="shared" si="320"/>
        <v>0</v>
      </c>
      <c r="S322" s="2">
        <f t="shared" si="321"/>
        <v>0</v>
      </c>
      <c r="T322" s="2">
        <f t="shared" si="322"/>
        <v>0</v>
      </c>
      <c r="U322" s="2">
        <f t="shared" si="323"/>
        <v>0</v>
      </c>
      <c r="V322" s="2">
        <f t="shared" si="324"/>
        <v>0</v>
      </c>
      <c r="W322" s="2">
        <f t="shared" si="325"/>
        <v>0</v>
      </c>
      <c r="X322" s="2">
        <f t="shared" si="326"/>
        <v>0</v>
      </c>
      <c r="Y322" s="2">
        <f t="shared" si="327"/>
        <v>0</v>
      </c>
      <c r="Z322" s="2"/>
      <c r="AA322" s="2">
        <v>16666348</v>
      </c>
      <c r="AB322" s="2">
        <f t="shared" si="328"/>
        <v>3036.7</v>
      </c>
      <c r="AC322" s="2">
        <f t="shared" si="350"/>
        <v>3036.7</v>
      </c>
      <c r="AD322" s="2">
        <f t="shared" si="351"/>
        <v>0</v>
      </c>
      <c r="AE322" s="2">
        <f t="shared" si="352"/>
        <v>0</v>
      </c>
      <c r="AF322" s="2">
        <f t="shared" si="353"/>
        <v>0</v>
      </c>
      <c r="AG322" s="2">
        <f t="shared" si="329"/>
        <v>0</v>
      </c>
      <c r="AH322" s="2">
        <f t="shared" si="354"/>
        <v>0</v>
      </c>
      <c r="AI322" s="2">
        <f t="shared" si="355"/>
        <v>0</v>
      </c>
      <c r="AJ322" s="2">
        <f t="shared" si="330"/>
        <v>0</v>
      </c>
      <c r="AK322" s="2">
        <v>3036.7</v>
      </c>
      <c r="AL322" s="2">
        <v>3036.7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95</v>
      </c>
      <c r="AU322" s="2">
        <v>65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6</v>
      </c>
      <c r="BE322" s="2" t="s">
        <v>6</v>
      </c>
      <c r="BF322" s="2" t="s">
        <v>6</v>
      </c>
      <c r="BG322" s="2" t="s">
        <v>6</v>
      </c>
      <c r="BH322" s="2">
        <v>3</v>
      </c>
      <c r="BI322" s="2">
        <v>2</v>
      </c>
      <c r="BJ322" s="2" t="s">
        <v>539</v>
      </c>
      <c r="BK322" s="2"/>
      <c r="BL322" s="2"/>
      <c r="BM322" s="2">
        <v>108001</v>
      </c>
      <c r="BN322" s="2">
        <v>0</v>
      </c>
      <c r="BO322" s="2" t="s">
        <v>6</v>
      </c>
      <c r="BP322" s="2">
        <v>0</v>
      </c>
      <c r="BQ322" s="2">
        <v>3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6</v>
      </c>
      <c r="BZ322" s="2">
        <v>95</v>
      </c>
      <c r="CA322" s="2">
        <v>65</v>
      </c>
      <c r="CB322" s="2"/>
      <c r="CC322" s="2"/>
      <c r="CD322" s="2"/>
      <c r="CE322" s="2"/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6</v>
      </c>
      <c r="CO322" s="2">
        <v>0</v>
      </c>
      <c r="CP322" s="2">
        <f t="shared" si="331"/>
        <v>2064.96</v>
      </c>
      <c r="CQ322" s="2">
        <f t="shared" si="332"/>
        <v>3036.7</v>
      </c>
      <c r="CR322" s="2">
        <f t="shared" si="333"/>
        <v>0</v>
      </c>
      <c r="CS322" s="2">
        <f t="shared" si="334"/>
        <v>0</v>
      </c>
      <c r="CT322" s="2">
        <f t="shared" si="335"/>
        <v>0</v>
      </c>
      <c r="CU322" s="2">
        <f t="shared" si="336"/>
        <v>0</v>
      </c>
      <c r="CV322" s="2">
        <f t="shared" si="337"/>
        <v>0</v>
      </c>
      <c r="CW322" s="2">
        <f t="shared" si="338"/>
        <v>0</v>
      </c>
      <c r="CX322" s="2">
        <f t="shared" si="339"/>
        <v>0</v>
      </c>
      <c r="CY322" s="2">
        <f t="shared" si="340"/>
        <v>0</v>
      </c>
      <c r="CZ322" s="2">
        <f t="shared" si="341"/>
        <v>0</v>
      </c>
      <c r="DA322" s="2"/>
      <c r="DB322" s="2"/>
      <c r="DC322" s="2" t="s">
        <v>6</v>
      </c>
      <c r="DD322" s="2" t="s">
        <v>6</v>
      </c>
      <c r="DE322" s="2" t="s">
        <v>6</v>
      </c>
      <c r="DF322" s="2" t="s">
        <v>6</v>
      </c>
      <c r="DG322" s="2" t="s">
        <v>6</v>
      </c>
      <c r="DH322" s="2" t="s">
        <v>6</v>
      </c>
      <c r="DI322" s="2" t="s">
        <v>6</v>
      </c>
      <c r="DJ322" s="2" t="s">
        <v>6</v>
      </c>
      <c r="DK322" s="2" t="s">
        <v>6</v>
      </c>
      <c r="DL322" s="2" t="s">
        <v>6</v>
      </c>
      <c r="DM322" s="2" t="s">
        <v>6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1013</v>
      </c>
      <c r="DV322" s="2" t="s">
        <v>538</v>
      </c>
      <c r="DW322" s="2" t="s">
        <v>540</v>
      </c>
      <c r="DX322" s="2">
        <v>1</v>
      </c>
      <c r="DY322" s="2"/>
      <c r="DZ322" s="2"/>
      <c r="EA322" s="2"/>
      <c r="EB322" s="2"/>
      <c r="EC322" s="2"/>
      <c r="ED322" s="2"/>
      <c r="EE322" s="2">
        <v>16510370</v>
      </c>
      <c r="EF322" s="2">
        <v>3</v>
      </c>
      <c r="EG322" s="2" t="s">
        <v>448</v>
      </c>
      <c r="EH322" s="2">
        <v>0</v>
      </c>
      <c r="EI322" s="2" t="s">
        <v>6</v>
      </c>
      <c r="EJ322" s="2">
        <v>2</v>
      </c>
      <c r="EK322" s="2">
        <v>108001</v>
      </c>
      <c r="EL322" s="2" t="s">
        <v>449</v>
      </c>
      <c r="EM322" s="2" t="s">
        <v>450</v>
      </c>
      <c r="EN322" s="2"/>
      <c r="EO322" s="2" t="s">
        <v>6</v>
      </c>
      <c r="EP322" s="2"/>
      <c r="EQ322" s="2">
        <v>0</v>
      </c>
      <c r="ER322" s="2">
        <v>3036.7</v>
      </c>
      <c r="ES322" s="2">
        <v>3036.7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si="342"/>
        <v>0</v>
      </c>
      <c r="FS322" s="2">
        <v>0</v>
      </c>
      <c r="FT322" s="2"/>
      <c r="FU322" s="2"/>
      <c r="FV322" s="2"/>
      <c r="FW322" s="2"/>
      <c r="FX322" s="2">
        <v>95</v>
      </c>
      <c r="FY322" s="2">
        <v>65</v>
      </c>
      <c r="FZ322" s="2"/>
      <c r="GA322" s="2" t="s">
        <v>6</v>
      </c>
      <c r="GB322" s="2"/>
      <c r="GC322" s="2"/>
      <c r="GD322" s="2">
        <v>0</v>
      </c>
      <c r="GE322" s="2"/>
      <c r="GF322" s="2">
        <v>194647264</v>
      </c>
      <c r="GG322" s="2">
        <v>2</v>
      </c>
      <c r="GH322" s="2">
        <v>1</v>
      </c>
      <c r="GI322" s="2">
        <v>-2</v>
      </c>
      <c r="GJ322" s="2">
        <v>0</v>
      </c>
      <c r="GK322" s="2">
        <f>ROUND(R322*(R12)/100,2)</f>
        <v>0</v>
      </c>
      <c r="GL322" s="2">
        <f t="shared" si="343"/>
        <v>0</v>
      </c>
      <c r="GM322" s="2">
        <f t="shared" si="344"/>
        <v>2064.96</v>
      </c>
      <c r="GN322" s="2">
        <f t="shared" si="345"/>
        <v>0</v>
      </c>
      <c r="GO322" s="2">
        <f t="shared" si="346"/>
        <v>2064.96</v>
      </c>
      <c r="GP322" s="2">
        <f t="shared" si="347"/>
        <v>0</v>
      </c>
      <c r="GQ322" s="2"/>
      <c r="GR322" s="2">
        <v>0</v>
      </c>
      <c r="GS322" s="2">
        <v>3</v>
      </c>
      <c r="GT322" s="2">
        <v>0</v>
      </c>
      <c r="GU322" s="2" t="s">
        <v>6</v>
      </c>
      <c r="GV322" s="2">
        <f t="shared" si="348"/>
        <v>0</v>
      </c>
      <c r="GW322" s="2">
        <v>1</v>
      </c>
      <c r="GX322" s="2">
        <f t="shared" si="349"/>
        <v>0</v>
      </c>
      <c r="GY322" s="2"/>
      <c r="GZ322" s="2"/>
      <c r="HA322" s="2">
        <v>0</v>
      </c>
      <c r="HB322" s="2">
        <v>0</v>
      </c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18</v>
      </c>
      <c r="B323">
        <v>1</v>
      </c>
      <c r="C323">
        <v>773</v>
      </c>
      <c r="E323" t="s">
        <v>535</v>
      </c>
      <c r="F323" t="s">
        <v>536</v>
      </c>
      <c r="G323" t="s">
        <v>537</v>
      </c>
      <c r="H323" t="s">
        <v>538</v>
      </c>
      <c r="I323">
        <f>I321*J323</f>
        <v>0.68</v>
      </c>
      <c r="J323">
        <v>7.1692145492883511E-2</v>
      </c>
      <c r="O323">
        <f t="shared" si="317"/>
        <v>13752.61</v>
      </c>
      <c r="P323">
        <f t="shared" si="318"/>
        <v>13752.61</v>
      </c>
      <c r="Q323">
        <f t="shared" si="319"/>
        <v>0</v>
      </c>
      <c r="R323">
        <f t="shared" si="320"/>
        <v>0</v>
      </c>
      <c r="S323">
        <f t="shared" si="321"/>
        <v>0</v>
      </c>
      <c r="T323">
        <f t="shared" si="322"/>
        <v>0</v>
      </c>
      <c r="U323">
        <f t="shared" si="323"/>
        <v>0</v>
      </c>
      <c r="V323">
        <f t="shared" si="324"/>
        <v>0</v>
      </c>
      <c r="W323">
        <f t="shared" si="325"/>
        <v>0</v>
      </c>
      <c r="X323">
        <f t="shared" si="326"/>
        <v>0</v>
      </c>
      <c r="Y323">
        <f t="shared" si="327"/>
        <v>0</v>
      </c>
      <c r="AA323">
        <v>16666349</v>
      </c>
      <c r="AB323">
        <f t="shared" si="328"/>
        <v>3036.7</v>
      </c>
      <c r="AC323">
        <f t="shared" si="350"/>
        <v>3036.7</v>
      </c>
      <c r="AD323">
        <f t="shared" si="351"/>
        <v>0</v>
      </c>
      <c r="AE323">
        <f t="shared" si="352"/>
        <v>0</v>
      </c>
      <c r="AF323">
        <f t="shared" si="353"/>
        <v>0</v>
      </c>
      <c r="AG323">
        <f t="shared" si="329"/>
        <v>0</v>
      </c>
      <c r="AH323">
        <f t="shared" si="354"/>
        <v>0</v>
      </c>
      <c r="AI323">
        <f t="shared" si="355"/>
        <v>0</v>
      </c>
      <c r="AJ323">
        <f t="shared" si="330"/>
        <v>0</v>
      </c>
      <c r="AK323">
        <v>3036.7</v>
      </c>
      <c r="AL323">
        <v>3036.7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95</v>
      </c>
      <c r="AU323">
        <v>65</v>
      </c>
      <c r="AV323">
        <v>1</v>
      </c>
      <c r="AW323">
        <v>1</v>
      </c>
      <c r="AZ323">
        <v>6.66</v>
      </c>
      <c r="BA323">
        <v>1</v>
      </c>
      <c r="BB323">
        <v>1</v>
      </c>
      <c r="BC323">
        <v>6.66</v>
      </c>
      <c r="BD323" t="s">
        <v>6</v>
      </c>
      <c r="BE323" t="s">
        <v>6</v>
      </c>
      <c r="BF323" t="s">
        <v>6</v>
      </c>
      <c r="BG323" t="s">
        <v>6</v>
      </c>
      <c r="BH323">
        <v>3</v>
      </c>
      <c r="BI323">
        <v>2</v>
      </c>
      <c r="BJ323" t="s">
        <v>539</v>
      </c>
      <c r="BM323">
        <v>108001</v>
      </c>
      <c r="BN323">
        <v>0</v>
      </c>
      <c r="BO323" t="s">
        <v>6</v>
      </c>
      <c r="BP323">
        <v>0</v>
      </c>
      <c r="BQ323">
        <v>3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95</v>
      </c>
      <c r="CA323">
        <v>65</v>
      </c>
      <c r="CF323">
        <v>0</v>
      </c>
      <c r="CG323">
        <v>0</v>
      </c>
      <c r="CM323">
        <v>0</v>
      </c>
      <c r="CN323" t="s">
        <v>6</v>
      </c>
      <c r="CO323">
        <v>0</v>
      </c>
      <c r="CP323">
        <f t="shared" si="331"/>
        <v>13752.61</v>
      </c>
      <c r="CQ323">
        <f t="shared" si="332"/>
        <v>20224.421999999999</v>
      </c>
      <c r="CR323">
        <f t="shared" si="333"/>
        <v>0</v>
      </c>
      <c r="CS323">
        <f t="shared" si="334"/>
        <v>0</v>
      </c>
      <c r="CT323">
        <f t="shared" si="335"/>
        <v>0</v>
      </c>
      <c r="CU323">
        <f t="shared" si="336"/>
        <v>0</v>
      </c>
      <c r="CV323">
        <f t="shared" si="337"/>
        <v>0</v>
      </c>
      <c r="CW323">
        <f t="shared" si="338"/>
        <v>0</v>
      </c>
      <c r="CX323">
        <f t="shared" si="339"/>
        <v>0</v>
      </c>
      <c r="CY323">
        <f t="shared" si="340"/>
        <v>0</v>
      </c>
      <c r="CZ323">
        <f t="shared" si="341"/>
        <v>0</v>
      </c>
      <c r="DC323" t="s">
        <v>6</v>
      </c>
      <c r="DD323" t="s">
        <v>6</v>
      </c>
      <c r="DE323" t="s">
        <v>6</v>
      </c>
      <c r="DF323" t="s">
        <v>6</v>
      </c>
      <c r="DG323" t="s">
        <v>6</v>
      </c>
      <c r="DH323" t="s">
        <v>6</v>
      </c>
      <c r="DI323" t="s">
        <v>6</v>
      </c>
      <c r="DJ323" t="s">
        <v>6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1013</v>
      </c>
      <c r="DV323" t="s">
        <v>538</v>
      </c>
      <c r="DW323" t="s">
        <v>540</v>
      </c>
      <c r="DX323">
        <v>1</v>
      </c>
      <c r="EE323">
        <v>16510370</v>
      </c>
      <c r="EF323">
        <v>3</v>
      </c>
      <c r="EG323" t="s">
        <v>448</v>
      </c>
      <c r="EH323">
        <v>0</v>
      </c>
      <c r="EI323" t="s">
        <v>6</v>
      </c>
      <c r="EJ323">
        <v>2</v>
      </c>
      <c r="EK323">
        <v>108001</v>
      </c>
      <c r="EL323" t="s">
        <v>449</v>
      </c>
      <c r="EM323" t="s">
        <v>450</v>
      </c>
      <c r="EO323" t="s">
        <v>6</v>
      </c>
      <c r="EQ323">
        <v>0</v>
      </c>
      <c r="ER323">
        <v>3036.7</v>
      </c>
      <c r="ES323">
        <v>3036.7</v>
      </c>
      <c r="ET323">
        <v>0</v>
      </c>
      <c r="EU323">
        <v>0</v>
      </c>
      <c r="EV323">
        <v>0</v>
      </c>
      <c r="EW323">
        <v>0</v>
      </c>
      <c r="EX323">
        <v>0</v>
      </c>
      <c r="FQ323">
        <v>0</v>
      </c>
      <c r="FR323">
        <f t="shared" si="342"/>
        <v>0</v>
      </c>
      <c r="FS323">
        <v>0</v>
      </c>
      <c r="FX323">
        <v>95</v>
      </c>
      <c r="FY323">
        <v>65</v>
      </c>
      <c r="GA323" t="s">
        <v>6</v>
      </c>
      <c r="GD323">
        <v>0</v>
      </c>
      <c r="GF323">
        <v>194647264</v>
      </c>
      <c r="GG323">
        <v>1</v>
      </c>
      <c r="GH323">
        <v>1</v>
      </c>
      <c r="GI323">
        <v>4</v>
      </c>
      <c r="GJ323">
        <v>0</v>
      </c>
      <c r="GK323">
        <f>ROUND(R323*(S12)/100,2)</f>
        <v>0</v>
      </c>
      <c r="GL323">
        <f t="shared" si="343"/>
        <v>0</v>
      </c>
      <c r="GM323">
        <f t="shared" si="344"/>
        <v>13752.61</v>
      </c>
      <c r="GN323">
        <f t="shared" si="345"/>
        <v>0</v>
      </c>
      <c r="GO323">
        <f t="shared" si="346"/>
        <v>13752.61</v>
      </c>
      <c r="GP323">
        <f t="shared" si="347"/>
        <v>0</v>
      </c>
      <c r="GR323">
        <v>0</v>
      </c>
      <c r="GS323">
        <v>3</v>
      </c>
      <c r="GT323">
        <v>0</v>
      </c>
      <c r="GU323" t="s">
        <v>6</v>
      </c>
      <c r="GV323">
        <f t="shared" si="348"/>
        <v>0</v>
      </c>
      <c r="GW323">
        <v>1</v>
      </c>
      <c r="GX323">
        <f t="shared" si="349"/>
        <v>0</v>
      </c>
      <c r="HA323">
        <v>0</v>
      </c>
      <c r="HB323">
        <v>0</v>
      </c>
      <c r="IK323">
        <v>0</v>
      </c>
    </row>
    <row r="324" spans="1:255" x14ac:dyDescent="0.2">
      <c r="A324" s="2">
        <v>18</v>
      </c>
      <c r="B324" s="2">
        <v>1</v>
      </c>
      <c r="C324" s="2">
        <v>760</v>
      </c>
      <c r="D324" s="2"/>
      <c r="E324" s="2" t="s">
        <v>541</v>
      </c>
      <c r="F324" s="2" t="s">
        <v>542</v>
      </c>
      <c r="G324" s="2" t="s">
        <v>543</v>
      </c>
      <c r="H324" s="2" t="s">
        <v>538</v>
      </c>
      <c r="I324" s="2">
        <f>I320*J324</f>
        <v>0.89</v>
      </c>
      <c r="J324" s="2">
        <v>9.3832366895097524E-2</v>
      </c>
      <c r="K324" s="2"/>
      <c r="L324" s="2"/>
      <c r="M324" s="2"/>
      <c r="N324" s="2"/>
      <c r="O324" s="2">
        <f t="shared" si="317"/>
        <v>4284.4799999999996</v>
      </c>
      <c r="P324" s="2">
        <f t="shared" si="318"/>
        <v>4284.4799999999996</v>
      </c>
      <c r="Q324" s="2">
        <f t="shared" si="319"/>
        <v>0</v>
      </c>
      <c r="R324" s="2">
        <f t="shared" si="320"/>
        <v>0</v>
      </c>
      <c r="S324" s="2">
        <f t="shared" si="321"/>
        <v>0</v>
      </c>
      <c r="T324" s="2">
        <f t="shared" si="322"/>
        <v>0</v>
      </c>
      <c r="U324" s="2">
        <f t="shared" si="323"/>
        <v>0</v>
      </c>
      <c r="V324" s="2">
        <f t="shared" si="324"/>
        <v>0</v>
      </c>
      <c r="W324" s="2">
        <f t="shared" si="325"/>
        <v>0</v>
      </c>
      <c r="X324" s="2">
        <f t="shared" si="326"/>
        <v>0</v>
      </c>
      <c r="Y324" s="2">
        <f t="shared" si="327"/>
        <v>0</v>
      </c>
      <c r="Z324" s="2"/>
      <c r="AA324" s="2">
        <v>16666348</v>
      </c>
      <c r="AB324" s="2">
        <f t="shared" si="328"/>
        <v>4814.0200000000004</v>
      </c>
      <c r="AC324" s="2">
        <f t="shared" si="350"/>
        <v>4814.0200000000004</v>
      </c>
      <c r="AD324" s="2">
        <f t="shared" si="351"/>
        <v>0</v>
      </c>
      <c r="AE324" s="2">
        <f t="shared" si="352"/>
        <v>0</v>
      </c>
      <c r="AF324" s="2">
        <f t="shared" si="353"/>
        <v>0</v>
      </c>
      <c r="AG324" s="2">
        <f t="shared" si="329"/>
        <v>0</v>
      </c>
      <c r="AH324" s="2">
        <f t="shared" si="354"/>
        <v>0</v>
      </c>
      <c r="AI324" s="2">
        <f t="shared" si="355"/>
        <v>0</v>
      </c>
      <c r="AJ324" s="2">
        <f t="shared" si="330"/>
        <v>0</v>
      </c>
      <c r="AK324" s="2">
        <v>4814.0200000000004</v>
      </c>
      <c r="AL324" s="2">
        <v>4814.0200000000004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95</v>
      </c>
      <c r="AU324" s="2">
        <v>65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6</v>
      </c>
      <c r="BE324" s="2" t="s">
        <v>6</v>
      </c>
      <c r="BF324" s="2" t="s">
        <v>6</v>
      </c>
      <c r="BG324" s="2" t="s">
        <v>6</v>
      </c>
      <c r="BH324" s="2">
        <v>3</v>
      </c>
      <c r="BI324" s="2">
        <v>2</v>
      </c>
      <c r="BJ324" s="2" t="s">
        <v>544</v>
      </c>
      <c r="BK324" s="2"/>
      <c r="BL324" s="2"/>
      <c r="BM324" s="2">
        <v>108001</v>
      </c>
      <c r="BN324" s="2">
        <v>0</v>
      </c>
      <c r="BO324" s="2" t="s">
        <v>6</v>
      </c>
      <c r="BP324" s="2">
        <v>0</v>
      </c>
      <c r="BQ324" s="2">
        <v>3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6</v>
      </c>
      <c r="BZ324" s="2">
        <v>95</v>
      </c>
      <c r="CA324" s="2">
        <v>65</v>
      </c>
      <c r="CB324" s="2"/>
      <c r="CC324" s="2"/>
      <c r="CD324" s="2"/>
      <c r="CE324" s="2"/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6</v>
      </c>
      <c r="CO324" s="2">
        <v>0</v>
      </c>
      <c r="CP324" s="2">
        <f t="shared" si="331"/>
        <v>4284.4799999999996</v>
      </c>
      <c r="CQ324" s="2">
        <f t="shared" si="332"/>
        <v>4814.0200000000004</v>
      </c>
      <c r="CR324" s="2">
        <f t="shared" si="333"/>
        <v>0</v>
      </c>
      <c r="CS324" s="2">
        <f t="shared" si="334"/>
        <v>0</v>
      </c>
      <c r="CT324" s="2">
        <f t="shared" si="335"/>
        <v>0</v>
      </c>
      <c r="CU324" s="2">
        <f t="shared" si="336"/>
        <v>0</v>
      </c>
      <c r="CV324" s="2">
        <f t="shared" si="337"/>
        <v>0</v>
      </c>
      <c r="CW324" s="2">
        <f t="shared" si="338"/>
        <v>0</v>
      </c>
      <c r="CX324" s="2">
        <f t="shared" si="339"/>
        <v>0</v>
      </c>
      <c r="CY324" s="2">
        <f t="shared" si="340"/>
        <v>0</v>
      </c>
      <c r="CZ324" s="2">
        <f t="shared" si="341"/>
        <v>0</v>
      </c>
      <c r="DA324" s="2"/>
      <c r="DB324" s="2"/>
      <c r="DC324" s="2" t="s">
        <v>6</v>
      </c>
      <c r="DD324" s="2" t="s">
        <v>6</v>
      </c>
      <c r="DE324" s="2" t="s">
        <v>6</v>
      </c>
      <c r="DF324" s="2" t="s">
        <v>6</v>
      </c>
      <c r="DG324" s="2" t="s">
        <v>6</v>
      </c>
      <c r="DH324" s="2" t="s">
        <v>6</v>
      </c>
      <c r="DI324" s="2" t="s">
        <v>6</v>
      </c>
      <c r="DJ324" s="2" t="s">
        <v>6</v>
      </c>
      <c r="DK324" s="2" t="s">
        <v>6</v>
      </c>
      <c r="DL324" s="2" t="s">
        <v>6</v>
      </c>
      <c r="DM324" s="2" t="s">
        <v>6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1013</v>
      </c>
      <c r="DV324" s="2" t="s">
        <v>538</v>
      </c>
      <c r="DW324" s="2" t="s">
        <v>540</v>
      </c>
      <c r="DX324" s="2">
        <v>1</v>
      </c>
      <c r="DY324" s="2"/>
      <c r="DZ324" s="2"/>
      <c r="EA324" s="2"/>
      <c r="EB324" s="2"/>
      <c r="EC324" s="2"/>
      <c r="ED324" s="2"/>
      <c r="EE324" s="2">
        <v>16510370</v>
      </c>
      <c r="EF324" s="2">
        <v>3</v>
      </c>
      <c r="EG324" s="2" t="s">
        <v>448</v>
      </c>
      <c r="EH324" s="2">
        <v>0</v>
      </c>
      <c r="EI324" s="2" t="s">
        <v>6</v>
      </c>
      <c r="EJ324" s="2">
        <v>2</v>
      </c>
      <c r="EK324" s="2">
        <v>108001</v>
      </c>
      <c r="EL324" s="2" t="s">
        <v>449</v>
      </c>
      <c r="EM324" s="2" t="s">
        <v>450</v>
      </c>
      <c r="EN324" s="2"/>
      <c r="EO324" s="2" t="s">
        <v>6</v>
      </c>
      <c r="EP324" s="2"/>
      <c r="EQ324" s="2">
        <v>0</v>
      </c>
      <c r="ER324" s="2">
        <v>4814.0200000000004</v>
      </c>
      <c r="ES324" s="2">
        <v>4814.0200000000004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342"/>
        <v>0</v>
      </c>
      <c r="FS324" s="2">
        <v>0</v>
      </c>
      <c r="FT324" s="2"/>
      <c r="FU324" s="2"/>
      <c r="FV324" s="2"/>
      <c r="FW324" s="2"/>
      <c r="FX324" s="2">
        <v>95</v>
      </c>
      <c r="FY324" s="2">
        <v>65</v>
      </c>
      <c r="FZ324" s="2"/>
      <c r="GA324" s="2" t="s">
        <v>6</v>
      </c>
      <c r="GB324" s="2"/>
      <c r="GC324" s="2"/>
      <c r="GD324" s="2">
        <v>0</v>
      </c>
      <c r="GE324" s="2"/>
      <c r="GF324" s="2">
        <v>-329874626</v>
      </c>
      <c r="GG324" s="2">
        <v>2</v>
      </c>
      <c r="GH324" s="2">
        <v>1</v>
      </c>
      <c r="GI324" s="2">
        <v>-2</v>
      </c>
      <c r="GJ324" s="2">
        <v>0</v>
      </c>
      <c r="GK324" s="2">
        <f>ROUND(R324*(R12)/100,2)</f>
        <v>0</v>
      </c>
      <c r="GL324" s="2">
        <f t="shared" si="343"/>
        <v>0</v>
      </c>
      <c r="GM324" s="2">
        <f t="shared" si="344"/>
        <v>4284.4799999999996</v>
      </c>
      <c r="GN324" s="2">
        <f t="shared" si="345"/>
        <v>0</v>
      </c>
      <c r="GO324" s="2">
        <f t="shared" si="346"/>
        <v>4284.4799999999996</v>
      </c>
      <c r="GP324" s="2">
        <f t="shared" si="347"/>
        <v>0</v>
      </c>
      <c r="GQ324" s="2"/>
      <c r="GR324" s="2">
        <v>0</v>
      </c>
      <c r="GS324" s="2">
        <v>3</v>
      </c>
      <c r="GT324" s="2">
        <v>0</v>
      </c>
      <c r="GU324" s="2" t="s">
        <v>6</v>
      </c>
      <c r="GV324" s="2">
        <f t="shared" si="348"/>
        <v>0</v>
      </c>
      <c r="GW324" s="2">
        <v>1</v>
      </c>
      <c r="GX324" s="2">
        <f t="shared" si="349"/>
        <v>0</v>
      </c>
      <c r="GY324" s="2"/>
      <c r="GZ324" s="2"/>
      <c r="HA324" s="2">
        <v>0</v>
      </c>
      <c r="HB324" s="2">
        <v>0</v>
      </c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18</v>
      </c>
      <c r="B325">
        <v>1</v>
      </c>
      <c r="C325">
        <v>774</v>
      </c>
      <c r="E325" t="s">
        <v>541</v>
      </c>
      <c r="F325" t="s">
        <v>542</v>
      </c>
      <c r="G325" t="s">
        <v>543</v>
      </c>
      <c r="H325" t="s">
        <v>538</v>
      </c>
      <c r="I325">
        <f>I321*J325</f>
        <v>0.89</v>
      </c>
      <c r="J325">
        <v>9.3832366895097524E-2</v>
      </c>
      <c r="O325">
        <f t="shared" si="317"/>
        <v>28534.62</v>
      </c>
      <c r="P325">
        <f t="shared" si="318"/>
        <v>28534.62</v>
      </c>
      <c r="Q325">
        <f t="shared" si="319"/>
        <v>0</v>
      </c>
      <c r="R325">
        <f t="shared" si="320"/>
        <v>0</v>
      </c>
      <c r="S325">
        <f t="shared" si="321"/>
        <v>0</v>
      </c>
      <c r="T325">
        <f t="shared" si="322"/>
        <v>0</v>
      </c>
      <c r="U325">
        <f t="shared" si="323"/>
        <v>0</v>
      </c>
      <c r="V325">
        <f t="shared" si="324"/>
        <v>0</v>
      </c>
      <c r="W325">
        <f t="shared" si="325"/>
        <v>0</v>
      </c>
      <c r="X325">
        <f t="shared" si="326"/>
        <v>0</v>
      </c>
      <c r="Y325">
        <f t="shared" si="327"/>
        <v>0</v>
      </c>
      <c r="AA325">
        <v>16666349</v>
      </c>
      <c r="AB325">
        <f t="shared" si="328"/>
        <v>4814.0200000000004</v>
      </c>
      <c r="AC325">
        <f t="shared" si="350"/>
        <v>4814.0200000000004</v>
      </c>
      <c r="AD325">
        <f t="shared" si="351"/>
        <v>0</v>
      </c>
      <c r="AE325">
        <f t="shared" si="352"/>
        <v>0</v>
      </c>
      <c r="AF325">
        <f t="shared" si="353"/>
        <v>0</v>
      </c>
      <c r="AG325">
        <f t="shared" si="329"/>
        <v>0</v>
      </c>
      <c r="AH325">
        <f t="shared" si="354"/>
        <v>0</v>
      </c>
      <c r="AI325">
        <f t="shared" si="355"/>
        <v>0</v>
      </c>
      <c r="AJ325">
        <f t="shared" si="330"/>
        <v>0</v>
      </c>
      <c r="AK325">
        <v>4814.0200000000004</v>
      </c>
      <c r="AL325">
        <v>4814.0200000000004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95</v>
      </c>
      <c r="AU325">
        <v>65</v>
      </c>
      <c r="AV325">
        <v>1</v>
      </c>
      <c r="AW325">
        <v>1</v>
      </c>
      <c r="AZ325">
        <v>6.66</v>
      </c>
      <c r="BA325">
        <v>1</v>
      </c>
      <c r="BB325">
        <v>1</v>
      </c>
      <c r="BC325">
        <v>6.66</v>
      </c>
      <c r="BD325" t="s">
        <v>6</v>
      </c>
      <c r="BE325" t="s">
        <v>6</v>
      </c>
      <c r="BF325" t="s">
        <v>6</v>
      </c>
      <c r="BG325" t="s">
        <v>6</v>
      </c>
      <c r="BH325">
        <v>3</v>
      </c>
      <c r="BI325">
        <v>2</v>
      </c>
      <c r="BJ325" t="s">
        <v>544</v>
      </c>
      <c r="BM325">
        <v>108001</v>
      </c>
      <c r="BN325">
        <v>0</v>
      </c>
      <c r="BO325" t="s">
        <v>6</v>
      </c>
      <c r="BP325">
        <v>0</v>
      </c>
      <c r="BQ325">
        <v>3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95</v>
      </c>
      <c r="CA325">
        <v>65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331"/>
        <v>28534.62</v>
      </c>
      <c r="CQ325">
        <f t="shared" si="332"/>
        <v>32061.373200000002</v>
      </c>
      <c r="CR325">
        <f t="shared" si="333"/>
        <v>0</v>
      </c>
      <c r="CS325">
        <f t="shared" si="334"/>
        <v>0</v>
      </c>
      <c r="CT325">
        <f t="shared" si="335"/>
        <v>0</v>
      </c>
      <c r="CU325">
        <f t="shared" si="336"/>
        <v>0</v>
      </c>
      <c r="CV325">
        <f t="shared" si="337"/>
        <v>0</v>
      </c>
      <c r="CW325">
        <f t="shared" si="338"/>
        <v>0</v>
      </c>
      <c r="CX325">
        <f t="shared" si="339"/>
        <v>0</v>
      </c>
      <c r="CY325">
        <f t="shared" si="340"/>
        <v>0</v>
      </c>
      <c r="CZ325">
        <f t="shared" si="341"/>
        <v>0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1013</v>
      </c>
      <c r="DV325" t="s">
        <v>538</v>
      </c>
      <c r="DW325" t="s">
        <v>540</v>
      </c>
      <c r="DX325">
        <v>1</v>
      </c>
      <c r="EE325">
        <v>16510370</v>
      </c>
      <c r="EF325">
        <v>3</v>
      </c>
      <c r="EG325" t="s">
        <v>448</v>
      </c>
      <c r="EH325">
        <v>0</v>
      </c>
      <c r="EI325" t="s">
        <v>6</v>
      </c>
      <c r="EJ325">
        <v>2</v>
      </c>
      <c r="EK325">
        <v>108001</v>
      </c>
      <c r="EL325" t="s">
        <v>449</v>
      </c>
      <c r="EM325" t="s">
        <v>450</v>
      </c>
      <c r="EO325" t="s">
        <v>6</v>
      </c>
      <c r="EQ325">
        <v>0</v>
      </c>
      <c r="ER325">
        <v>4814.0200000000004</v>
      </c>
      <c r="ES325">
        <v>4814.0200000000004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42"/>
        <v>0</v>
      </c>
      <c r="FS325">
        <v>0</v>
      </c>
      <c r="FX325">
        <v>95</v>
      </c>
      <c r="FY325">
        <v>65</v>
      </c>
      <c r="GA325" t="s">
        <v>6</v>
      </c>
      <c r="GD325">
        <v>0</v>
      </c>
      <c r="GF325">
        <v>-329874626</v>
      </c>
      <c r="GG325">
        <v>1</v>
      </c>
      <c r="GH325">
        <v>1</v>
      </c>
      <c r="GI325">
        <v>4</v>
      </c>
      <c r="GJ325">
        <v>0</v>
      </c>
      <c r="GK325">
        <f>ROUND(R325*(S12)/100,2)</f>
        <v>0</v>
      </c>
      <c r="GL325">
        <f t="shared" si="343"/>
        <v>0</v>
      </c>
      <c r="GM325">
        <f t="shared" si="344"/>
        <v>28534.62</v>
      </c>
      <c r="GN325">
        <f t="shared" si="345"/>
        <v>0</v>
      </c>
      <c r="GO325">
        <f t="shared" si="346"/>
        <v>28534.62</v>
      </c>
      <c r="GP325">
        <f t="shared" si="347"/>
        <v>0</v>
      </c>
      <c r="GR325">
        <v>0</v>
      </c>
      <c r="GS325">
        <v>3</v>
      </c>
      <c r="GT325">
        <v>0</v>
      </c>
      <c r="GU325" t="s">
        <v>6</v>
      </c>
      <c r="GV325">
        <f t="shared" si="348"/>
        <v>0</v>
      </c>
      <c r="GW325">
        <v>1</v>
      </c>
      <c r="GX325">
        <f t="shared" si="349"/>
        <v>0</v>
      </c>
      <c r="HA325">
        <v>0</v>
      </c>
      <c r="HB325">
        <v>0</v>
      </c>
      <c r="IK325">
        <v>0</v>
      </c>
    </row>
    <row r="326" spans="1:255" x14ac:dyDescent="0.2">
      <c r="A326" s="2">
        <v>18</v>
      </c>
      <c r="B326" s="2">
        <v>1</v>
      </c>
      <c r="C326" s="2">
        <v>761</v>
      </c>
      <c r="D326" s="2"/>
      <c r="E326" s="2" t="s">
        <v>545</v>
      </c>
      <c r="F326" s="2" t="s">
        <v>546</v>
      </c>
      <c r="G326" s="2" t="s">
        <v>547</v>
      </c>
      <c r="H326" s="2" t="s">
        <v>538</v>
      </c>
      <c r="I326" s="2">
        <f>I320*J326</f>
        <v>0.14499999999999999</v>
      </c>
      <c r="J326" s="2">
        <v>1.5287295730100159E-2</v>
      </c>
      <c r="K326" s="2"/>
      <c r="L326" s="2"/>
      <c r="M326" s="2"/>
      <c r="N326" s="2"/>
      <c r="O326" s="2">
        <f t="shared" si="317"/>
        <v>1184.99</v>
      </c>
      <c r="P326" s="2">
        <f t="shared" si="318"/>
        <v>1184.99</v>
      </c>
      <c r="Q326" s="2">
        <f t="shared" si="319"/>
        <v>0</v>
      </c>
      <c r="R326" s="2">
        <f t="shared" si="320"/>
        <v>0</v>
      </c>
      <c r="S326" s="2">
        <f t="shared" si="321"/>
        <v>0</v>
      </c>
      <c r="T326" s="2">
        <f t="shared" si="322"/>
        <v>0</v>
      </c>
      <c r="U326" s="2">
        <f t="shared" si="323"/>
        <v>0</v>
      </c>
      <c r="V326" s="2">
        <f t="shared" si="324"/>
        <v>0</v>
      </c>
      <c r="W326" s="2">
        <f t="shared" si="325"/>
        <v>0</v>
      </c>
      <c r="X326" s="2">
        <f t="shared" si="326"/>
        <v>0</v>
      </c>
      <c r="Y326" s="2">
        <f t="shared" si="327"/>
        <v>0</v>
      </c>
      <c r="Z326" s="2"/>
      <c r="AA326" s="2">
        <v>16666348</v>
      </c>
      <c r="AB326" s="2">
        <f t="shared" si="328"/>
        <v>8172.36</v>
      </c>
      <c r="AC326" s="2">
        <f t="shared" si="350"/>
        <v>8172.36</v>
      </c>
      <c r="AD326" s="2">
        <f t="shared" si="351"/>
        <v>0</v>
      </c>
      <c r="AE326" s="2">
        <f t="shared" si="352"/>
        <v>0</v>
      </c>
      <c r="AF326" s="2">
        <f t="shared" si="353"/>
        <v>0</v>
      </c>
      <c r="AG326" s="2">
        <f t="shared" si="329"/>
        <v>0</v>
      </c>
      <c r="AH326" s="2">
        <f t="shared" si="354"/>
        <v>0</v>
      </c>
      <c r="AI326" s="2">
        <f t="shared" si="355"/>
        <v>0</v>
      </c>
      <c r="AJ326" s="2">
        <f t="shared" si="330"/>
        <v>0</v>
      </c>
      <c r="AK326" s="2">
        <v>8172.36</v>
      </c>
      <c r="AL326" s="2">
        <v>8172.36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95</v>
      </c>
      <c r="AU326" s="2">
        <v>65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3</v>
      </c>
      <c r="BI326" s="2">
        <v>2</v>
      </c>
      <c r="BJ326" s="2" t="s">
        <v>548</v>
      </c>
      <c r="BK326" s="2"/>
      <c r="BL326" s="2"/>
      <c r="BM326" s="2">
        <v>108001</v>
      </c>
      <c r="BN326" s="2">
        <v>0</v>
      </c>
      <c r="BO326" s="2" t="s">
        <v>6</v>
      </c>
      <c r="BP326" s="2">
        <v>0</v>
      </c>
      <c r="BQ326" s="2">
        <v>3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95</v>
      </c>
      <c r="CA326" s="2">
        <v>65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6</v>
      </c>
      <c r="CO326" s="2">
        <v>0</v>
      </c>
      <c r="CP326" s="2">
        <f t="shared" si="331"/>
        <v>1184.99</v>
      </c>
      <c r="CQ326" s="2">
        <f t="shared" si="332"/>
        <v>8172.36</v>
      </c>
      <c r="CR326" s="2">
        <f t="shared" si="333"/>
        <v>0</v>
      </c>
      <c r="CS326" s="2">
        <f t="shared" si="334"/>
        <v>0</v>
      </c>
      <c r="CT326" s="2">
        <f t="shared" si="335"/>
        <v>0</v>
      </c>
      <c r="CU326" s="2">
        <f t="shared" si="336"/>
        <v>0</v>
      </c>
      <c r="CV326" s="2">
        <f t="shared" si="337"/>
        <v>0</v>
      </c>
      <c r="CW326" s="2">
        <f t="shared" si="338"/>
        <v>0</v>
      </c>
      <c r="CX326" s="2">
        <f t="shared" si="339"/>
        <v>0</v>
      </c>
      <c r="CY326" s="2">
        <f t="shared" si="340"/>
        <v>0</v>
      </c>
      <c r="CZ326" s="2">
        <f t="shared" si="341"/>
        <v>0</v>
      </c>
      <c r="DA326" s="2"/>
      <c r="DB326" s="2"/>
      <c r="DC326" s="2" t="s">
        <v>6</v>
      </c>
      <c r="DD326" s="2" t="s">
        <v>6</v>
      </c>
      <c r="DE326" s="2" t="s">
        <v>6</v>
      </c>
      <c r="DF326" s="2" t="s">
        <v>6</v>
      </c>
      <c r="DG326" s="2" t="s">
        <v>6</v>
      </c>
      <c r="DH326" s="2" t="s">
        <v>6</v>
      </c>
      <c r="DI326" s="2" t="s">
        <v>6</v>
      </c>
      <c r="DJ326" s="2" t="s">
        <v>6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1013</v>
      </c>
      <c r="DV326" s="2" t="s">
        <v>538</v>
      </c>
      <c r="DW326" s="2" t="s">
        <v>540</v>
      </c>
      <c r="DX326" s="2">
        <v>1</v>
      </c>
      <c r="DY326" s="2"/>
      <c r="DZ326" s="2"/>
      <c r="EA326" s="2"/>
      <c r="EB326" s="2"/>
      <c r="EC326" s="2"/>
      <c r="ED326" s="2"/>
      <c r="EE326" s="2">
        <v>16510370</v>
      </c>
      <c r="EF326" s="2">
        <v>3</v>
      </c>
      <c r="EG326" s="2" t="s">
        <v>448</v>
      </c>
      <c r="EH326" s="2">
        <v>0</v>
      </c>
      <c r="EI326" s="2" t="s">
        <v>6</v>
      </c>
      <c r="EJ326" s="2">
        <v>2</v>
      </c>
      <c r="EK326" s="2">
        <v>108001</v>
      </c>
      <c r="EL326" s="2" t="s">
        <v>449</v>
      </c>
      <c r="EM326" s="2" t="s">
        <v>450</v>
      </c>
      <c r="EN326" s="2"/>
      <c r="EO326" s="2" t="s">
        <v>6</v>
      </c>
      <c r="EP326" s="2"/>
      <c r="EQ326" s="2">
        <v>0</v>
      </c>
      <c r="ER326" s="2">
        <v>8172.36</v>
      </c>
      <c r="ES326" s="2">
        <v>8172.36</v>
      </c>
      <c r="ET326" s="2">
        <v>0</v>
      </c>
      <c r="EU326" s="2">
        <v>0</v>
      </c>
      <c r="EV326" s="2">
        <v>0</v>
      </c>
      <c r="EW326" s="2">
        <v>0</v>
      </c>
      <c r="EX326" s="2">
        <v>0</v>
      </c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342"/>
        <v>0</v>
      </c>
      <c r="FS326" s="2">
        <v>0</v>
      </c>
      <c r="FT326" s="2"/>
      <c r="FU326" s="2"/>
      <c r="FV326" s="2"/>
      <c r="FW326" s="2"/>
      <c r="FX326" s="2">
        <v>95</v>
      </c>
      <c r="FY326" s="2">
        <v>65</v>
      </c>
      <c r="FZ326" s="2"/>
      <c r="GA326" s="2" t="s">
        <v>6</v>
      </c>
      <c r="GB326" s="2"/>
      <c r="GC326" s="2"/>
      <c r="GD326" s="2">
        <v>0</v>
      </c>
      <c r="GE326" s="2"/>
      <c r="GF326" s="2">
        <v>1501375859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si="343"/>
        <v>0</v>
      </c>
      <c r="GM326" s="2">
        <f t="shared" si="344"/>
        <v>1184.99</v>
      </c>
      <c r="GN326" s="2">
        <f t="shared" si="345"/>
        <v>0</v>
      </c>
      <c r="GO326" s="2">
        <f t="shared" si="346"/>
        <v>1184.99</v>
      </c>
      <c r="GP326" s="2">
        <f t="shared" si="347"/>
        <v>0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si="348"/>
        <v>0</v>
      </c>
      <c r="GW326" s="2">
        <v>1</v>
      </c>
      <c r="GX326" s="2">
        <f t="shared" si="349"/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18</v>
      </c>
      <c r="B327">
        <v>1</v>
      </c>
      <c r="C327">
        <v>775</v>
      </c>
      <c r="E327" t="s">
        <v>545</v>
      </c>
      <c r="F327" t="s">
        <v>546</v>
      </c>
      <c r="G327" t="s">
        <v>547</v>
      </c>
      <c r="H327" t="s">
        <v>538</v>
      </c>
      <c r="I327">
        <f>I321*J327</f>
        <v>0.14499999999999999</v>
      </c>
      <c r="J327">
        <v>1.5287295730100159E-2</v>
      </c>
      <c r="O327">
        <f t="shared" si="317"/>
        <v>7892.05</v>
      </c>
      <c r="P327">
        <f t="shared" si="318"/>
        <v>7892.05</v>
      </c>
      <c r="Q327">
        <f t="shared" si="319"/>
        <v>0</v>
      </c>
      <c r="R327">
        <f t="shared" si="320"/>
        <v>0</v>
      </c>
      <c r="S327">
        <f t="shared" si="321"/>
        <v>0</v>
      </c>
      <c r="T327">
        <f t="shared" si="322"/>
        <v>0</v>
      </c>
      <c r="U327">
        <f t="shared" si="323"/>
        <v>0</v>
      </c>
      <c r="V327">
        <f t="shared" si="324"/>
        <v>0</v>
      </c>
      <c r="W327">
        <f t="shared" si="325"/>
        <v>0</v>
      </c>
      <c r="X327">
        <f t="shared" si="326"/>
        <v>0</v>
      </c>
      <c r="Y327">
        <f t="shared" si="327"/>
        <v>0</v>
      </c>
      <c r="AA327">
        <v>16666349</v>
      </c>
      <c r="AB327">
        <f t="shared" si="328"/>
        <v>8172.36</v>
      </c>
      <c r="AC327">
        <f t="shared" si="350"/>
        <v>8172.36</v>
      </c>
      <c r="AD327">
        <f t="shared" si="351"/>
        <v>0</v>
      </c>
      <c r="AE327">
        <f t="shared" si="352"/>
        <v>0</v>
      </c>
      <c r="AF327">
        <f t="shared" si="353"/>
        <v>0</v>
      </c>
      <c r="AG327">
        <f t="shared" si="329"/>
        <v>0</v>
      </c>
      <c r="AH327">
        <f t="shared" si="354"/>
        <v>0</v>
      </c>
      <c r="AI327">
        <f t="shared" si="355"/>
        <v>0</v>
      </c>
      <c r="AJ327">
        <f t="shared" si="330"/>
        <v>0</v>
      </c>
      <c r="AK327">
        <v>8172.36</v>
      </c>
      <c r="AL327">
        <v>8172.36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95</v>
      </c>
      <c r="AU327">
        <v>65</v>
      </c>
      <c r="AV327">
        <v>1</v>
      </c>
      <c r="AW327">
        <v>1</v>
      </c>
      <c r="AZ327">
        <v>6.66</v>
      </c>
      <c r="BA327">
        <v>1</v>
      </c>
      <c r="BB327">
        <v>1</v>
      </c>
      <c r="BC327">
        <v>6.66</v>
      </c>
      <c r="BD327" t="s">
        <v>6</v>
      </c>
      <c r="BE327" t="s">
        <v>6</v>
      </c>
      <c r="BF327" t="s">
        <v>6</v>
      </c>
      <c r="BG327" t="s">
        <v>6</v>
      </c>
      <c r="BH327">
        <v>3</v>
      </c>
      <c r="BI327">
        <v>2</v>
      </c>
      <c r="BJ327" t="s">
        <v>548</v>
      </c>
      <c r="BM327">
        <v>108001</v>
      </c>
      <c r="BN327">
        <v>0</v>
      </c>
      <c r="BO327" t="s">
        <v>6</v>
      </c>
      <c r="BP327">
        <v>0</v>
      </c>
      <c r="BQ327">
        <v>3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95</v>
      </c>
      <c r="CA327">
        <v>65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331"/>
        <v>7892.05</v>
      </c>
      <c r="CQ327">
        <f t="shared" si="332"/>
        <v>54427.917600000001</v>
      </c>
      <c r="CR327">
        <f t="shared" si="333"/>
        <v>0</v>
      </c>
      <c r="CS327">
        <f t="shared" si="334"/>
        <v>0</v>
      </c>
      <c r="CT327">
        <f t="shared" si="335"/>
        <v>0</v>
      </c>
      <c r="CU327">
        <f t="shared" si="336"/>
        <v>0</v>
      </c>
      <c r="CV327">
        <f t="shared" si="337"/>
        <v>0</v>
      </c>
      <c r="CW327">
        <f t="shared" si="338"/>
        <v>0</v>
      </c>
      <c r="CX327">
        <f t="shared" si="339"/>
        <v>0</v>
      </c>
      <c r="CY327">
        <f t="shared" si="340"/>
        <v>0</v>
      </c>
      <c r="CZ327">
        <f t="shared" si="341"/>
        <v>0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538</v>
      </c>
      <c r="DW327" t="s">
        <v>540</v>
      </c>
      <c r="DX327">
        <v>1</v>
      </c>
      <c r="EE327">
        <v>16510370</v>
      </c>
      <c r="EF327">
        <v>3</v>
      </c>
      <c r="EG327" t="s">
        <v>448</v>
      </c>
      <c r="EH327">
        <v>0</v>
      </c>
      <c r="EI327" t="s">
        <v>6</v>
      </c>
      <c r="EJ327">
        <v>2</v>
      </c>
      <c r="EK327">
        <v>108001</v>
      </c>
      <c r="EL327" t="s">
        <v>449</v>
      </c>
      <c r="EM327" t="s">
        <v>450</v>
      </c>
      <c r="EO327" t="s">
        <v>6</v>
      </c>
      <c r="EQ327">
        <v>0</v>
      </c>
      <c r="ER327">
        <v>8172.36</v>
      </c>
      <c r="ES327">
        <v>8172.36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42"/>
        <v>0</v>
      </c>
      <c r="FS327">
        <v>0</v>
      </c>
      <c r="FX327">
        <v>95</v>
      </c>
      <c r="FY327">
        <v>65</v>
      </c>
      <c r="GA327" t="s">
        <v>6</v>
      </c>
      <c r="GD327">
        <v>0</v>
      </c>
      <c r="GF327">
        <v>1501375859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343"/>
        <v>0</v>
      </c>
      <c r="GM327">
        <f t="shared" si="344"/>
        <v>7892.05</v>
      </c>
      <c r="GN327">
        <f t="shared" si="345"/>
        <v>0</v>
      </c>
      <c r="GO327">
        <f t="shared" si="346"/>
        <v>7892.05</v>
      </c>
      <c r="GP327">
        <f t="shared" si="347"/>
        <v>0</v>
      </c>
      <c r="GR327">
        <v>0</v>
      </c>
      <c r="GS327">
        <v>3</v>
      </c>
      <c r="GT327">
        <v>0</v>
      </c>
      <c r="GU327" t="s">
        <v>6</v>
      </c>
      <c r="GV327">
        <f t="shared" si="348"/>
        <v>0</v>
      </c>
      <c r="GW327">
        <v>1</v>
      </c>
      <c r="GX327">
        <f t="shared" si="349"/>
        <v>0</v>
      </c>
      <c r="HA327">
        <v>0</v>
      </c>
      <c r="HB327">
        <v>0</v>
      </c>
      <c r="IK327">
        <v>0</v>
      </c>
    </row>
    <row r="328" spans="1:255" x14ac:dyDescent="0.2">
      <c r="A328" s="2">
        <v>18</v>
      </c>
      <c r="B328" s="2">
        <v>1</v>
      </c>
      <c r="C328" s="2">
        <v>758</v>
      </c>
      <c r="D328" s="2"/>
      <c r="E328" s="2" t="s">
        <v>549</v>
      </c>
      <c r="F328" s="2" t="s">
        <v>550</v>
      </c>
      <c r="G328" s="2" t="s">
        <v>551</v>
      </c>
      <c r="H328" s="2" t="s">
        <v>538</v>
      </c>
      <c r="I328" s="2">
        <f>I320*J328</f>
        <v>0.77699999999999991</v>
      </c>
      <c r="J328" s="2">
        <v>8.1918819188191883E-2</v>
      </c>
      <c r="K328" s="2"/>
      <c r="L328" s="2"/>
      <c r="M328" s="2"/>
      <c r="N328" s="2"/>
      <c r="O328" s="2">
        <f t="shared" si="317"/>
        <v>893.7</v>
      </c>
      <c r="P328" s="2">
        <f t="shared" si="318"/>
        <v>893.7</v>
      </c>
      <c r="Q328" s="2">
        <f t="shared" si="319"/>
        <v>0</v>
      </c>
      <c r="R328" s="2">
        <f t="shared" si="320"/>
        <v>0</v>
      </c>
      <c r="S328" s="2">
        <f t="shared" si="321"/>
        <v>0</v>
      </c>
      <c r="T328" s="2">
        <f t="shared" si="322"/>
        <v>0</v>
      </c>
      <c r="U328" s="2">
        <f t="shared" si="323"/>
        <v>0</v>
      </c>
      <c r="V328" s="2">
        <f t="shared" si="324"/>
        <v>0</v>
      </c>
      <c r="W328" s="2">
        <f t="shared" si="325"/>
        <v>0</v>
      </c>
      <c r="X328" s="2">
        <f t="shared" si="326"/>
        <v>0</v>
      </c>
      <c r="Y328" s="2">
        <f t="shared" si="327"/>
        <v>0</v>
      </c>
      <c r="Z328" s="2"/>
      <c r="AA328" s="2">
        <v>16666348</v>
      </c>
      <c r="AB328" s="2">
        <f t="shared" si="328"/>
        <v>1150.19</v>
      </c>
      <c r="AC328" s="2">
        <f t="shared" si="350"/>
        <v>1150.19</v>
      </c>
      <c r="AD328" s="2">
        <f t="shared" si="351"/>
        <v>0</v>
      </c>
      <c r="AE328" s="2">
        <f t="shared" si="352"/>
        <v>0</v>
      </c>
      <c r="AF328" s="2">
        <f t="shared" si="353"/>
        <v>0</v>
      </c>
      <c r="AG328" s="2">
        <f t="shared" si="329"/>
        <v>0</v>
      </c>
      <c r="AH328" s="2">
        <f t="shared" si="354"/>
        <v>0</v>
      </c>
      <c r="AI328" s="2">
        <f t="shared" si="355"/>
        <v>0</v>
      </c>
      <c r="AJ328" s="2">
        <f t="shared" si="330"/>
        <v>0</v>
      </c>
      <c r="AK328" s="2">
        <v>1150.19</v>
      </c>
      <c r="AL328" s="2">
        <v>1150.19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95</v>
      </c>
      <c r="AU328" s="2">
        <v>65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3</v>
      </c>
      <c r="BI328" s="2">
        <v>2</v>
      </c>
      <c r="BJ328" s="2" t="s">
        <v>552</v>
      </c>
      <c r="BK328" s="2"/>
      <c r="BL328" s="2"/>
      <c r="BM328" s="2">
        <v>108001</v>
      </c>
      <c r="BN328" s="2">
        <v>0</v>
      </c>
      <c r="BO328" s="2" t="s">
        <v>6</v>
      </c>
      <c r="BP328" s="2">
        <v>0</v>
      </c>
      <c r="BQ328" s="2">
        <v>3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95</v>
      </c>
      <c r="CA328" s="2">
        <v>65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6</v>
      </c>
      <c r="CO328" s="2">
        <v>0</v>
      </c>
      <c r="CP328" s="2">
        <f t="shared" si="331"/>
        <v>893.7</v>
      </c>
      <c r="CQ328" s="2">
        <f t="shared" si="332"/>
        <v>1150.19</v>
      </c>
      <c r="CR328" s="2">
        <f t="shared" si="333"/>
        <v>0</v>
      </c>
      <c r="CS328" s="2">
        <f t="shared" si="334"/>
        <v>0</v>
      </c>
      <c r="CT328" s="2">
        <f t="shared" si="335"/>
        <v>0</v>
      </c>
      <c r="CU328" s="2">
        <f t="shared" si="336"/>
        <v>0</v>
      </c>
      <c r="CV328" s="2">
        <f t="shared" si="337"/>
        <v>0</v>
      </c>
      <c r="CW328" s="2">
        <f t="shared" si="338"/>
        <v>0</v>
      </c>
      <c r="CX328" s="2">
        <f t="shared" si="339"/>
        <v>0</v>
      </c>
      <c r="CY328" s="2">
        <f t="shared" si="340"/>
        <v>0</v>
      </c>
      <c r="CZ328" s="2">
        <f t="shared" si="341"/>
        <v>0</v>
      </c>
      <c r="DA328" s="2"/>
      <c r="DB328" s="2"/>
      <c r="DC328" s="2" t="s">
        <v>6</v>
      </c>
      <c r="DD328" s="2" t="s">
        <v>6</v>
      </c>
      <c r="DE328" s="2" t="s">
        <v>6</v>
      </c>
      <c r="DF328" s="2" t="s">
        <v>6</v>
      </c>
      <c r="DG328" s="2" t="s">
        <v>6</v>
      </c>
      <c r="DH328" s="2" t="s">
        <v>6</v>
      </c>
      <c r="DI328" s="2" t="s">
        <v>6</v>
      </c>
      <c r="DJ328" s="2" t="s">
        <v>6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1013</v>
      </c>
      <c r="DV328" s="2" t="s">
        <v>538</v>
      </c>
      <c r="DW328" s="2" t="s">
        <v>540</v>
      </c>
      <c r="DX328" s="2">
        <v>1</v>
      </c>
      <c r="DY328" s="2"/>
      <c r="DZ328" s="2"/>
      <c r="EA328" s="2"/>
      <c r="EB328" s="2"/>
      <c r="EC328" s="2"/>
      <c r="ED328" s="2"/>
      <c r="EE328" s="2">
        <v>16510370</v>
      </c>
      <c r="EF328" s="2">
        <v>3</v>
      </c>
      <c r="EG328" s="2" t="s">
        <v>448</v>
      </c>
      <c r="EH328" s="2">
        <v>0</v>
      </c>
      <c r="EI328" s="2" t="s">
        <v>6</v>
      </c>
      <c r="EJ328" s="2">
        <v>2</v>
      </c>
      <c r="EK328" s="2">
        <v>108001</v>
      </c>
      <c r="EL328" s="2" t="s">
        <v>449</v>
      </c>
      <c r="EM328" s="2" t="s">
        <v>450</v>
      </c>
      <c r="EN328" s="2"/>
      <c r="EO328" s="2" t="s">
        <v>6</v>
      </c>
      <c r="EP328" s="2"/>
      <c r="EQ328" s="2">
        <v>0</v>
      </c>
      <c r="ER328" s="2">
        <v>1150.19</v>
      </c>
      <c r="ES328" s="2">
        <v>1150.19</v>
      </c>
      <c r="ET328" s="2">
        <v>0</v>
      </c>
      <c r="EU328" s="2">
        <v>0</v>
      </c>
      <c r="EV328" s="2">
        <v>0</v>
      </c>
      <c r="EW328" s="2">
        <v>0</v>
      </c>
      <c r="EX328" s="2">
        <v>0</v>
      </c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342"/>
        <v>0</v>
      </c>
      <c r="FS328" s="2">
        <v>0</v>
      </c>
      <c r="FT328" s="2"/>
      <c r="FU328" s="2"/>
      <c r="FV328" s="2"/>
      <c r="FW328" s="2"/>
      <c r="FX328" s="2">
        <v>95</v>
      </c>
      <c r="FY328" s="2">
        <v>65</v>
      </c>
      <c r="FZ328" s="2"/>
      <c r="GA328" s="2" t="s">
        <v>6</v>
      </c>
      <c r="GB328" s="2"/>
      <c r="GC328" s="2"/>
      <c r="GD328" s="2">
        <v>0</v>
      </c>
      <c r="GE328" s="2"/>
      <c r="GF328" s="2">
        <v>1306444111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343"/>
        <v>0</v>
      </c>
      <c r="GM328" s="2">
        <f t="shared" si="344"/>
        <v>893.7</v>
      </c>
      <c r="GN328" s="2">
        <f t="shared" si="345"/>
        <v>0</v>
      </c>
      <c r="GO328" s="2">
        <f t="shared" si="346"/>
        <v>893.7</v>
      </c>
      <c r="GP328" s="2">
        <f t="shared" si="347"/>
        <v>0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348"/>
        <v>0</v>
      </c>
      <c r="GW328" s="2">
        <v>1</v>
      </c>
      <c r="GX328" s="2">
        <f t="shared" si="349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18</v>
      </c>
      <c r="B329">
        <v>1</v>
      </c>
      <c r="C329">
        <v>772</v>
      </c>
      <c r="E329" t="s">
        <v>549</v>
      </c>
      <c r="F329" t="s">
        <v>550</v>
      </c>
      <c r="G329" t="s">
        <v>551</v>
      </c>
      <c r="H329" t="s">
        <v>538</v>
      </c>
      <c r="I329">
        <f>I321*J329</f>
        <v>0.77699999999999991</v>
      </c>
      <c r="J329">
        <v>8.1918819188191883E-2</v>
      </c>
      <c r="O329">
        <f t="shared" si="317"/>
        <v>5952.03</v>
      </c>
      <c r="P329">
        <f t="shared" si="318"/>
        <v>5952.03</v>
      </c>
      <c r="Q329">
        <f t="shared" si="319"/>
        <v>0</v>
      </c>
      <c r="R329">
        <f t="shared" si="320"/>
        <v>0</v>
      </c>
      <c r="S329">
        <f t="shared" si="321"/>
        <v>0</v>
      </c>
      <c r="T329">
        <f t="shared" si="322"/>
        <v>0</v>
      </c>
      <c r="U329">
        <f t="shared" si="323"/>
        <v>0</v>
      </c>
      <c r="V329">
        <f t="shared" si="324"/>
        <v>0</v>
      </c>
      <c r="W329">
        <f t="shared" si="325"/>
        <v>0</v>
      </c>
      <c r="X329">
        <f t="shared" si="326"/>
        <v>0</v>
      </c>
      <c r="Y329">
        <f t="shared" si="327"/>
        <v>0</v>
      </c>
      <c r="AA329">
        <v>16666349</v>
      </c>
      <c r="AB329">
        <f t="shared" si="328"/>
        <v>1150.19</v>
      </c>
      <c r="AC329">
        <f t="shared" si="350"/>
        <v>1150.19</v>
      </c>
      <c r="AD329">
        <f t="shared" si="351"/>
        <v>0</v>
      </c>
      <c r="AE329">
        <f t="shared" si="352"/>
        <v>0</v>
      </c>
      <c r="AF329">
        <f t="shared" si="353"/>
        <v>0</v>
      </c>
      <c r="AG329">
        <f t="shared" si="329"/>
        <v>0</v>
      </c>
      <c r="AH329">
        <f t="shared" si="354"/>
        <v>0</v>
      </c>
      <c r="AI329">
        <f t="shared" si="355"/>
        <v>0</v>
      </c>
      <c r="AJ329">
        <f t="shared" si="330"/>
        <v>0</v>
      </c>
      <c r="AK329">
        <v>1150.19</v>
      </c>
      <c r="AL329">
        <v>1150.19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95</v>
      </c>
      <c r="AU329">
        <v>65</v>
      </c>
      <c r="AV329">
        <v>1</v>
      </c>
      <c r="AW329">
        <v>1</v>
      </c>
      <c r="AZ329">
        <v>6.66</v>
      </c>
      <c r="BA329">
        <v>1</v>
      </c>
      <c r="BB329">
        <v>1</v>
      </c>
      <c r="BC329">
        <v>6.66</v>
      </c>
      <c r="BD329" t="s">
        <v>6</v>
      </c>
      <c r="BE329" t="s">
        <v>6</v>
      </c>
      <c r="BF329" t="s">
        <v>6</v>
      </c>
      <c r="BG329" t="s">
        <v>6</v>
      </c>
      <c r="BH329">
        <v>3</v>
      </c>
      <c r="BI329">
        <v>2</v>
      </c>
      <c r="BJ329" t="s">
        <v>552</v>
      </c>
      <c r="BM329">
        <v>108001</v>
      </c>
      <c r="BN329">
        <v>0</v>
      </c>
      <c r="BO329" t="s">
        <v>6</v>
      </c>
      <c r="BP329">
        <v>0</v>
      </c>
      <c r="BQ329">
        <v>3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95</v>
      </c>
      <c r="CA329">
        <v>65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331"/>
        <v>5952.03</v>
      </c>
      <c r="CQ329">
        <f t="shared" si="332"/>
        <v>7660.2654000000002</v>
      </c>
      <c r="CR329">
        <f t="shared" si="333"/>
        <v>0</v>
      </c>
      <c r="CS329">
        <f t="shared" si="334"/>
        <v>0</v>
      </c>
      <c r="CT329">
        <f t="shared" si="335"/>
        <v>0</v>
      </c>
      <c r="CU329">
        <f t="shared" si="336"/>
        <v>0</v>
      </c>
      <c r="CV329">
        <f t="shared" si="337"/>
        <v>0</v>
      </c>
      <c r="CW329">
        <f t="shared" si="338"/>
        <v>0</v>
      </c>
      <c r="CX329">
        <f t="shared" si="339"/>
        <v>0</v>
      </c>
      <c r="CY329">
        <f t="shared" si="340"/>
        <v>0</v>
      </c>
      <c r="CZ329">
        <f t="shared" si="341"/>
        <v>0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1013</v>
      </c>
      <c r="DV329" t="s">
        <v>538</v>
      </c>
      <c r="DW329" t="s">
        <v>540</v>
      </c>
      <c r="DX329">
        <v>1</v>
      </c>
      <c r="EE329">
        <v>16510370</v>
      </c>
      <c r="EF329">
        <v>3</v>
      </c>
      <c r="EG329" t="s">
        <v>448</v>
      </c>
      <c r="EH329">
        <v>0</v>
      </c>
      <c r="EI329" t="s">
        <v>6</v>
      </c>
      <c r="EJ329">
        <v>2</v>
      </c>
      <c r="EK329">
        <v>108001</v>
      </c>
      <c r="EL329" t="s">
        <v>449</v>
      </c>
      <c r="EM329" t="s">
        <v>450</v>
      </c>
      <c r="EO329" t="s">
        <v>6</v>
      </c>
      <c r="EQ329">
        <v>0</v>
      </c>
      <c r="ER329">
        <v>1150.19</v>
      </c>
      <c r="ES329">
        <v>1150.19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42"/>
        <v>0</v>
      </c>
      <c r="FS329">
        <v>0</v>
      </c>
      <c r="FX329">
        <v>95</v>
      </c>
      <c r="FY329">
        <v>65</v>
      </c>
      <c r="GA329" t="s">
        <v>6</v>
      </c>
      <c r="GD329">
        <v>0</v>
      </c>
      <c r="GF329">
        <v>1306444111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343"/>
        <v>0</v>
      </c>
      <c r="GM329">
        <f t="shared" si="344"/>
        <v>5952.03</v>
      </c>
      <c r="GN329">
        <f t="shared" si="345"/>
        <v>0</v>
      </c>
      <c r="GO329">
        <f t="shared" si="346"/>
        <v>5952.03</v>
      </c>
      <c r="GP329">
        <f t="shared" si="347"/>
        <v>0</v>
      </c>
      <c r="GR329">
        <v>0</v>
      </c>
      <c r="GS329">
        <v>3</v>
      </c>
      <c r="GT329">
        <v>0</v>
      </c>
      <c r="GU329" t="s">
        <v>6</v>
      </c>
      <c r="GV329">
        <f t="shared" si="348"/>
        <v>0</v>
      </c>
      <c r="GW329">
        <v>1</v>
      </c>
      <c r="GX329">
        <f t="shared" si="349"/>
        <v>0</v>
      </c>
      <c r="HA329">
        <v>0</v>
      </c>
      <c r="HB329">
        <v>0</v>
      </c>
      <c r="IK329">
        <v>0</v>
      </c>
    </row>
    <row r="330" spans="1:255" x14ac:dyDescent="0.2">
      <c r="A330" s="2">
        <v>17</v>
      </c>
      <c r="B330" s="2">
        <v>1</v>
      </c>
      <c r="C330" s="2">
        <f>ROW(SmtRes!A779)</f>
        <v>779</v>
      </c>
      <c r="D330" s="2">
        <f>ROW(EtalonRes!A747)</f>
        <v>747</v>
      </c>
      <c r="E330" s="2" t="s">
        <v>553</v>
      </c>
      <c r="F330" s="2" t="s">
        <v>554</v>
      </c>
      <c r="G330" s="2" t="s">
        <v>555</v>
      </c>
      <c r="H330" s="2" t="s">
        <v>164</v>
      </c>
      <c r="I330" s="2">
        <f>ROUND(54/100,9)</f>
        <v>0.54</v>
      </c>
      <c r="J330" s="2">
        <v>0</v>
      </c>
      <c r="K330" s="2"/>
      <c r="L330" s="2"/>
      <c r="M330" s="2"/>
      <c r="N330" s="2"/>
      <c r="O330" s="2">
        <f t="shared" si="317"/>
        <v>155.49</v>
      </c>
      <c r="P330" s="2">
        <f t="shared" si="318"/>
        <v>0</v>
      </c>
      <c r="Q330" s="2">
        <f t="shared" si="319"/>
        <v>77.959999999999994</v>
      </c>
      <c r="R330" s="2">
        <f t="shared" si="320"/>
        <v>0</v>
      </c>
      <c r="S330" s="2">
        <f t="shared" si="321"/>
        <v>77.53</v>
      </c>
      <c r="T330" s="2">
        <f t="shared" si="322"/>
        <v>0</v>
      </c>
      <c r="U330" s="2">
        <f t="shared" si="323"/>
        <v>8.4456000000000007</v>
      </c>
      <c r="V330" s="2">
        <f t="shared" si="324"/>
        <v>0</v>
      </c>
      <c r="W330" s="2">
        <f t="shared" si="325"/>
        <v>0</v>
      </c>
      <c r="X330" s="2">
        <f t="shared" si="326"/>
        <v>76.75</v>
      </c>
      <c r="Y330" s="2">
        <f t="shared" si="327"/>
        <v>46.52</v>
      </c>
      <c r="Z330" s="2"/>
      <c r="AA330" s="2">
        <v>16666348</v>
      </c>
      <c r="AB330" s="2">
        <f t="shared" si="328"/>
        <v>287.95</v>
      </c>
      <c r="AC330" s="2">
        <f t="shared" si="350"/>
        <v>0</v>
      </c>
      <c r="AD330" s="2">
        <f t="shared" si="351"/>
        <v>144.37</v>
      </c>
      <c r="AE330" s="2">
        <f t="shared" si="352"/>
        <v>0</v>
      </c>
      <c r="AF330" s="2">
        <f t="shared" si="353"/>
        <v>143.58000000000001</v>
      </c>
      <c r="AG330" s="2">
        <f t="shared" si="329"/>
        <v>0</v>
      </c>
      <c r="AH330" s="2">
        <f t="shared" si="354"/>
        <v>15.64</v>
      </c>
      <c r="AI330" s="2">
        <f t="shared" si="355"/>
        <v>0</v>
      </c>
      <c r="AJ330" s="2">
        <f t="shared" si="330"/>
        <v>0</v>
      </c>
      <c r="AK330" s="2">
        <v>287.95</v>
      </c>
      <c r="AL330" s="2">
        <v>0</v>
      </c>
      <c r="AM330" s="2">
        <v>144.37</v>
      </c>
      <c r="AN330" s="2">
        <v>0</v>
      </c>
      <c r="AO330" s="2">
        <v>143.58000000000001</v>
      </c>
      <c r="AP330" s="2">
        <v>0</v>
      </c>
      <c r="AQ330" s="2">
        <v>15.64</v>
      </c>
      <c r="AR330" s="2">
        <v>0</v>
      </c>
      <c r="AS330" s="2">
        <v>0</v>
      </c>
      <c r="AT330" s="2">
        <v>99</v>
      </c>
      <c r="AU330" s="2">
        <v>60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0</v>
      </c>
      <c r="BI330" s="2">
        <v>1</v>
      </c>
      <c r="BJ330" s="2" t="s">
        <v>556</v>
      </c>
      <c r="BK330" s="2"/>
      <c r="BL330" s="2"/>
      <c r="BM330" s="2">
        <v>46001</v>
      </c>
      <c r="BN330" s="2">
        <v>0</v>
      </c>
      <c r="BO330" s="2" t="s">
        <v>6</v>
      </c>
      <c r="BP330" s="2">
        <v>0</v>
      </c>
      <c r="BQ330" s="2">
        <v>2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110</v>
      </c>
      <c r="CA330" s="2">
        <v>70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6</v>
      </c>
      <c r="CO330" s="2">
        <v>0</v>
      </c>
      <c r="CP330" s="2">
        <f t="shared" si="331"/>
        <v>155.49</v>
      </c>
      <c r="CQ330" s="2">
        <f t="shared" si="332"/>
        <v>0</v>
      </c>
      <c r="CR330" s="2">
        <f t="shared" si="333"/>
        <v>144.37</v>
      </c>
      <c r="CS330" s="2">
        <f t="shared" si="334"/>
        <v>0</v>
      </c>
      <c r="CT330" s="2">
        <f t="shared" si="335"/>
        <v>143.58000000000001</v>
      </c>
      <c r="CU330" s="2">
        <f t="shared" si="336"/>
        <v>0</v>
      </c>
      <c r="CV330" s="2">
        <f t="shared" si="337"/>
        <v>15.64</v>
      </c>
      <c r="CW330" s="2">
        <f t="shared" si="338"/>
        <v>0</v>
      </c>
      <c r="CX330" s="2">
        <f t="shared" si="339"/>
        <v>0</v>
      </c>
      <c r="CY330" s="2">
        <f t="shared" si="340"/>
        <v>76.7547</v>
      </c>
      <c r="CZ330" s="2">
        <f t="shared" si="341"/>
        <v>46.518000000000001</v>
      </c>
      <c r="DA330" s="2"/>
      <c r="DB330" s="2"/>
      <c r="DC330" s="2" t="s">
        <v>6</v>
      </c>
      <c r="DD330" s="2" t="s">
        <v>6</v>
      </c>
      <c r="DE330" s="2" t="s">
        <v>6</v>
      </c>
      <c r="DF330" s="2" t="s">
        <v>6</v>
      </c>
      <c r="DG330" s="2" t="s">
        <v>6</v>
      </c>
      <c r="DH330" s="2" t="s">
        <v>6</v>
      </c>
      <c r="DI330" s="2" t="s">
        <v>6</v>
      </c>
      <c r="DJ330" s="2" t="s">
        <v>6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1003</v>
      </c>
      <c r="DV330" s="2" t="s">
        <v>164</v>
      </c>
      <c r="DW330" s="2" t="s">
        <v>164</v>
      </c>
      <c r="DX330" s="2">
        <v>100</v>
      </c>
      <c r="DY330" s="2"/>
      <c r="DZ330" s="2"/>
      <c r="EA330" s="2"/>
      <c r="EB330" s="2"/>
      <c r="EC330" s="2"/>
      <c r="ED330" s="2"/>
      <c r="EE330" s="2">
        <v>16510555</v>
      </c>
      <c r="EF330" s="2">
        <v>2</v>
      </c>
      <c r="EG330" s="2" t="s">
        <v>20</v>
      </c>
      <c r="EH330" s="2">
        <v>0</v>
      </c>
      <c r="EI330" s="2" t="s">
        <v>6</v>
      </c>
      <c r="EJ330" s="2">
        <v>1</v>
      </c>
      <c r="EK330" s="2">
        <v>46001</v>
      </c>
      <c r="EL330" s="2" t="s">
        <v>21</v>
      </c>
      <c r="EM330" s="2" t="s">
        <v>22</v>
      </c>
      <c r="EN330" s="2"/>
      <c r="EO330" s="2" t="s">
        <v>6</v>
      </c>
      <c r="EP330" s="2"/>
      <c r="EQ330" s="2">
        <v>0</v>
      </c>
      <c r="ER330" s="2">
        <v>287.95</v>
      </c>
      <c r="ES330" s="2">
        <v>0</v>
      </c>
      <c r="ET330" s="2">
        <v>144.37</v>
      </c>
      <c r="EU330" s="2">
        <v>0</v>
      </c>
      <c r="EV330" s="2">
        <v>143.58000000000001</v>
      </c>
      <c r="EW330" s="2">
        <v>15.64</v>
      </c>
      <c r="EX330" s="2">
        <v>0</v>
      </c>
      <c r="EY330" s="2">
        <v>0</v>
      </c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342"/>
        <v>0</v>
      </c>
      <c r="FS330" s="2">
        <v>0</v>
      </c>
      <c r="FT330" s="2" t="s">
        <v>23</v>
      </c>
      <c r="FU330" s="2" t="s">
        <v>24</v>
      </c>
      <c r="FV330" s="2"/>
      <c r="FW330" s="2"/>
      <c r="FX330" s="2">
        <v>99</v>
      </c>
      <c r="FY330" s="2">
        <v>59.5</v>
      </c>
      <c r="FZ330" s="2"/>
      <c r="GA330" s="2" t="s">
        <v>6</v>
      </c>
      <c r="GB330" s="2"/>
      <c r="GC330" s="2"/>
      <c r="GD330" s="2">
        <v>0</v>
      </c>
      <c r="GE330" s="2"/>
      <c r="GF330" s="2">
        <v>1483479153</v>
      </c>
      <c r="GG330" s="2">
        <v>2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343"/>
        <v>0</v>
      </c>
      <c r="GM330" s="2">
        <f t="shared" si="344"/>
        <v>278.76</v>
      </c>
      <c r="GN330" s="2">
        <f t="shared" si="345"/>
        <v>278.76</v>
      </c>
      <c r="GO330" s="2">
        <f t="shared" si="346"/>
        <v>0</v>
      </c>
      <c r="GP330" s="2">
        <f t="shared" si="347"/>
        <v>0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348"/>
        <v>0</v>
      </c>
      <c r="GW330" s="2">
        <v>1</v>
      </c>
      <c r="GX330" s="2">
        <f t="shared" si="349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17</v>
      </c>
      <c r="B331">
        <v>1</v>
      </c>
      <c r="C331">
        <f>ROW(SmtRes!A782)</f>
        <v>782</v>
      </c>
      <c r="D331">
        <f>ROW(EtalonRes!A750)</f>
        <v>750</v>
      </c>
      <c r="E331" t="s">
        <v>553</v>
      </c>
      <c r="F331" t="s">
        <v>554</v>
      </c>
      <c r="G331" t="s">
        <v>555</v>
      </c>
      <c r="H331" t="s">
        <v>164</v>
      </c>
      <c r="I331">
        <f>ROUND(54/100,9)</f>
        <v>0.54</v>
      </c>
      <c r="J331">
        <v>0</v>
      </c>
      <c r="O331">
        <f t="shared" si="317"/>
        <v>1035.58</v>
      </c>
      <c r="P331">
        <f t="shared" si="318"/>
        <v>0</v>
      </c>
      <c r="Q331">
        <f t="shared" si="319"/>
        <v>519.21</v>
      </c>
      <c r="R331">
        <f t="shared" si="320"/>
        <v>0</v>
      </c>
      <c r="S331">
        <f t="shared" si="321"/>
        <v>516.37</v>
      </c>
      <c r="T331">
        <f t="shared" si="322"/>
        <v>0</v>
      </c>
      <c r="U331">
        <f t="shared" si="323"/>
        <v>8.4456000000000007</v>
      </c>
      <c r="V331">
        <f t="shared" si="324"/>
        <v>0</v>
      </c>
      <c r="W331">
        <f t="shared" si="325"/>
        <v>0</v>
      </c>
      <c r="X331">
        <f t="shared" si="326"/>
        <v>511.21</v>
      </c>
      <c r="Y331">
        <f t="shared" si="327"/>
        <v>309.82</v>
      </c>
      <c r="AA331">
        <v>16666349</v>
      </c>
      <c r="AB331">
        <f t="shared" si="328"/>
        <v>287.95</v>
      </c>
      <c r="AC331">
        <f t="shared" si="350"/>
        <v>0</v>
      </c>
      <c r="AD331">
        <f t="shared" si="351"/>
        <v>144.37</v>
      </c>
      <c r="AE331">
        <f t="shared" si="352"/>
        <v>0</v>
      </c>
      <c r="AF331">
        <f t="shared" si="353"/>
        <v>143.58000000000001</v>
      </c>
      <c r="AG331">
        <f t="shared" si="329"/>
        <v>0</v>
      </c>
      <c r="AH331">
        <f t="shared" si="354"/>
        <v>15.64</v>
      </c>
      <c r="AI331">
        <f t="shared" si="355"/>
        <v>0</v>
      </c>
      <c r="AJ331">
        <f t="shared" si="330"/>
        <v>0</v>
      </c>
      <c r="AK331">
        <v>287.95</v>
      </c>
      <c r="AL331">
        <v>0</v>
      </c>
      <c r="AM331">
        <v>144.37</v>
      </c>
      <c r="AN331">
        <v>0</v>
      </c>
      <c r="AO331">
        <v>143.58000000000001</v>
      </c>
      <c r="AP331">
        <v>0</v>
      </c>
      <c r="AQ331">
        <v>15.64</v>
      </c>
      <c r="AR331">
        <v>0</v>
      </c>
      <c r="AS331">
        <v>0</v>
      </c>
      <c r="AT331">
        <v>99</v>
      </c>
      <c r="AU331">
        <v>60</v>
      </c>
      <c r="AV331">
        <v>1</v>
      </c>
      <c r="AW331">
        <v>1</v>
      </c>
      <c r="AZ331">
        <v>6.66</v>
      </c>
      <c r="BA331">
        <v>6.66</v>
      </c>
      <c r="BB331">
        <v>6.66</v>
      </c>
      <c r="BC331">
        <v>6.66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1</v>
      </c>
      <c r="BJ331" t="s">
        <v>556</v>
      </c>
      <c r="BM331">
        <v>46001</v>
      </c>
      <c r="BN331">
        <v>0</v>
      </c>
      <c r="BO331" t="s">
        <v>6</v>
      </c>
      <c r="BP331">
        <v>0</v>
      </c>
      <c r="BQ331">
        <v>2</v>
      </c>
      <c r="BR331">
        <v>0</v>
      </c>
      <c r="BS331">
        <v>6.66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110</v>
      </c>
      <c r="CA331">
        <v>70</v>
      </c>
      <c r="CF331">
        <v>0</v>
      </c>
      <c r="CG331">
        <v>0</v>
      </c>
      <c r="CM331">
        <v>0</v>
      </c>
      <c r="CN331" t="s">
        <v>6</v>
      </c>
      <c r="CO331">
        <v>0</v>
      </c>
      <c r="CP331">
        <f t="shared" si="331"/>
        <v>1035.58</v>
      </c>
      <c r="CQ331">
        <f t="shared" si="332"/>
        <v>0</v>
      </c>
      <c r="CR331">
        <f t="shared" si="333"/>
        <v>961.50420000000008</v>
      </c>
      <c r="CS331">
        <f t="shared" si="334"/>
        <v>0</v>
      </c>
      <c r="CT331">
        <f t="shared" si="335"/>
        <v>956.2428000000001</v>
      </c>
      <c r="CU331">
        <f t="shared" si="336"/>
        <v>0</v>
      </c>
      <c r="CV331">
        <f t="shared" si="337"/>
        <v>15.64</v>
      </c>
      <c r="CW331">
        <f t="shared" si="338"/>
        <v>0</v>
      </c>
      <c r="CX331">
        <f t="shared" si="339"/>
        <v>0</v>
      </c>
      <c r="CY331">
        <f t="shared" si="340"/>
        <v>511.2063</v>
      </c>
      <c r="CZ331">
        <f t="shared" si="341"/>
        <v>309.822</v>
      </c>
      <c r="DC331" t="s">
        <v>6</v>
      </c>
      <c r="DD331" t="s">
        <v>6</v>
      </c>
      <c r="DE331" t="s">
        <v>6</v>
      </c>
      <c r="DF331" t="s">
        <v>6</v>
      </c>
      <c r="DG331" t="s">
        <v>6</v>
      </c>
      <c r="DH331" t="s">
        <v>6</v>
      </c>
      <c r="DI331" t="s">
        <v>6</v>
      </c>
      <c r="DJ331" t="s">
        <v>6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164</v>
      </c>
      <c r="DW331" t="s">
        <v>164</v>
      </c>
      <c r="DX331">
        <v>100</v>
      </c>
      <c r="EE331">
        <v>16510555</v>
      </c>
      <c r="EF331">
        <v>2</v>
      </c>
      <c r="EG331" t="s">
        <v>20</v>
      </c>
      <c r="EH331">
        <v>0</v>
      </c>
      <c r="EI331" t="s">
        <v>6</v>
      </c>
      <c r="EJ331">
        <v>1</v>
      </c>
      <c r="EK331">
        <v>46001</v>
      </c>
      <c r="EL331" t="s">
        <v>21</v>
      </c>
      <c r="EM331" t="s">
        <v>22</v>
      </c>
      <c r="EO331" t="s">
        <v>6</v>
      </c>
      <c r="EQ331">
        <v>0</v>
      </c>
      <c r="ER331">
        <v>287.95</v>
      </c>
      <c r="ES331">
        <v>0</v>
      </c>
      <c r="ET331">
        <v>144.37</v>
      </c>
      <c r="EU331">
        <v>0</v>
      </c>
      <c r="EV331">
        <v>143.58000000000001</v>
      </c>
      <c r="EW331">
        <v>15.64</v>
      </c>
      <c r="EX331">
        <v>0</v>
      </c>
      <c r="EY331">
        <v>0</v>
      </c>
      <c r="FQ331">
        <v>0</v>
      </c>
      <c r="FR331">
        <f t="shared" si="342"/>
        <v>0</v>
      </c>
      <c r="FS331">
        <v>0</v>
      </c>
      <c r="FT331" t="s">
        <v>23</v>
      </c>
      <c r="FU331" t="s">
        <v>24</v>
      </c>
      <c r="FX331">
        <v>99</v>
      </c>
      <c r="FY331">
        <v>59.5</v>
      </c>
      <c r="GA331" t="s">
        <v>6</v>
      </c>
      <c r="GD331">
        <v>0</v>
      </c>
      <c r="GF331">
        <v>1483479153</v>
      </c>
      <c r="GG331">
        <v>1</v>
      </c>
      <c r="GH331">
        <v>1</v>
      </c>
      <c r="GI331">
        <v>4</v>
      </c>
      <c r="GJ331">
        <v>0</v>
      </c>
      <c r="GK331">
        <f>ROUND(R331*(S12)/100,2)</f>
        <v>0</v>
      </c>
      <c r="GL331">
        <f t="shared" si="343"/>
        <v>0</v>
      </c>
      <c r="GM331">
        <f t="shared" si="344"/>
        <v>1856.61</v>
      </c>
      <c r="GN331">
        <f t="shared" si="345"/>
        <v>1856.61</v>
      </c>
      <c r="GO331">
        <f t="shared" si="346"/>
        <v>0</v>
      </c>
      <c r="GP331">
        <f t="shared" si="347"/>
        <v>0</v>
      </c>
      <c r="GR331">
        <v>0</v>
      </c>
      <c r="GS331">
        <v>3</v>
      </c>
      <c r="GT331">
        <v>0</v>
      </c>
      <c r="GU331" t="s">
        <v>6</v>
      </c>
      <c r="GV331">
        <f t="shared" si="348"/>
        <v>0</v>
      </c>
      <c r="GW331">
        <v>1</v>
      </c>
      <c r="GX331">
        <f t="shared" si="349"/>
        <v>0</v>
      </c>
      <c r="HA331">
        <v>0</v>
      </c>
      <c r="HB331">
        <v>0</v>
      </c>
      <c r="IK331">
        <v>0</v>
      </c>
    </row>
    <row r="332" spans="1:255" x14ac:dyDescent="0.2">
      <c r="A332" s="2">
        <v>17</v>
      </c>
      <c r="B332" s="2">
        <v>1</v>
      </c>
      <c r="C332" s="2">
        <f>ROW(SmtRes!A792)</f>
        <v>792</v>
      </c>
      <c r="D332" s="2">
        <f>ROW(EtalonRes!A758)</f>
        <v>758</v>
      </c>
      <c r="E332" s="2" t="s">
        <v>557</v>
      </c>
      <c r="F332" s="2" t="s">
        <v>558</v>
      </c>
      <c r="G332" s="2" t="s">
        <v>559</v>
      </c>
      <c r="H332" s="2" t="s">
        <v>164</v>
      </c>
      <c r="I332" s="2">
        <f>ROUND(54/100,9)</f>
        <v>0.54</v>
      </c>
      <c r="J332" s="2">
        <v>0</v>
      </c>
      <c r="K332" s="2"/>
      <c r="L332" s="2"/>
      <c r="M332" s="2"/>
      <c r="N332" s="2"/>
      <c r="O332" s="2">
        <f t="shared" si="317"/>
        <v>107.85</v>
      </c>
      <c r="P332" s="2">
        <f t="shared" si="318"/>
        <v>22.18</v>
      </c>
      <c r="Q332" s="2">
        <f t="shared" si="319"/>
        <v>1.92</v>
      </c>
      <c r="R332" s="2">
        <f t="shared" si="320"/>
        <v>0.27</v>
      </c>
      <c r="S332" s="2">
        <f t="shared" si="321"/>
        <v>83.75</v>
      </c>
      <c r="T332" s="2">
        <f t="shared" si="322"/>
        <v>0</v>
      </c>
      <c r="U332" s="2">
        <f t="shared" si="323"/>
        <v>8.91</v>
      </c>
      <c r="V332" s="2">
        <f t="shared" si="324"/>
        <v>2.1600000000000001E-2</v>
      </c>
      <c r="W332" s="2">
        <f t="shared" si="325"/>
        <v>0</v>
      </c>
      <c r="X332" s="2">
        <f t="shared" si="326"/>
        <v>79.819999999999993</v>
      </c>
      <c r="Y332" s="2">
        <f t="shared" si="327"/>
        <v>54.61</v>
      </c>
      <c r="Z332" s="2"/>
      <c r="AA332" s="2">
        <v>16666348</v>
      </c>
      <c r="AB332" s="2">
        <f t="shared" si="328"/>
        <v>199.73</v>
      </c>
      <c r="AC332" s="2">
        <f t="shared" si="350"/>
        <v>41.08</v>
      </c>
      <c r="AD332" s="2">
        <f t="shared" si="351"/>
        <v>3.55</v>
      </c>
      <c r="AE332" s="2">
        <f t="shared" si="352"/>
        <v>0.5</v>
      </c>
      <c r="AF332" s="2">
        <f t="shared" si="353"/>
        <v>155.1</v>
      </c>
      <c r="AG332" s="2">
        <f t="shared" si="329"/>
        <v>0</v>
      </c>
      <c r="AH332" s="2">
        <f t="shared" si="354"/>
        <v>16.5</v>
      </c>
      <c r="AI332" s="2">
        <f t="shared" si="355"/>
        <v>0.04</v>
      </c>
      <c r="AJ332" s="2">
        <f t="shared" si="330"/>
        <v>0</v>
      </c>
      <c r="AK332" s="2">
        <v>199.73</v>
      </c>
      <c r="AL332" s="2">
        <v>41.08</v>
      </c>
      <c r="AM332" s="2">
        <v>3.55</v>
      </c>
      <c r="AN332" s="2">
        <v>0.5</v>
      </c>
      <c r="AO332" s="2">
        <v>155.1</v>
      </c>
      <c r="AP332" s="2">
        <v>0</v>
      </c>
      <c r="AQ332" s="2">
        <v>16.5</v>
      </c>
      <c r="AR332" s="2">
        <v>0.04</v>
      </c>
      <c r="AS332" s="2">
        <v>0</v>
      </c>
      <c r="AT332" s="2">
        <v>95</v>
      </c>
      <c r="AU332" s="2">
        <v>65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6</v>
      </c>
      <c r="BE332" s="2" t="s">
        <v>6</v>
      </c>
      <c r="BF332" s="2" t="s">
        <v>6</v>
      </c>
      <c r="BG332" s="2" t="s">
        <v>6</v>
      </c>
      <c r="BH332" s="2">
        <v>0</v>
      </c>
      <c r="BI332" s="2">
        <v>2</v>
      </c>
      <c r="BJ332" s="2" t="s">
        <v>560</v>
      </c>
      <c r="BK332" s="2"/>
      <c r="BL332" s="2"/>
      <c r="BM332" s="2">
        <v>108001</v>
      </c>
      <c r="BN332" s="2">
        <v>0</v>
      </c>
      <c r="BO332" s="2" t="s">
        <v>6</v>
      </c>
      <c r="BP332" s="2">
        <v>0</v>
      </c>
      <c r="BQ332" s="2">
        <v>3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6</v>
      </c>
      <c r="BZ332" s="2">
        <v>95</v>
      </c>
      <c r="CA332" s="2">
        <v>65</v>
      </c>
      <c r="CB332" s="2"/>
      <c r="CC332" s="2"/>
      <c r="CD332" s="2"/>
      <c r="CE332" s="2"/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6</v>
      </c>
      <c r="CO332" s="2">
        <v>0</v>
      </c>
      <c r="CP332" s="2">
        <f t="shared" si="331"/>
        <v>107.85</v>
      </c>
      <c r="CQ332" s="2">
        <f t="shared" si="332"/>
        <v>41.08</v>
      </c>
      <c r="CR332" s="2">
        <f t="shared" si="333"/>
        <v>3.55</v>
      </c>
      <c r="CS332" s="2">
        <f t="shared" si="334"/>
        <v>0.5</v>
      </c>
      <c r="CT332" s="2">
        <f t="shared" si="335"/>
        <v>155.1</v>
      </c>
      <c r="CU332" s="2">
        <f t="shared" si="336"/>
        <v>0</v>
      </c>
      <c r="CV332" s="2">
        <f t="shared" si="337"/>
        <v>16.5</v>
      </c>
      <c r="CW332" s="2">
        <f t="shared" si="338"/>
        <v>0.04</v>
      </c>
      <c r="CX332" s="2">
        <f t="shared" si="339"/>
        <v>0</v>
      </c>
      <c r="CY332" s="2">
        <f t="shared" si="340"/>
        <v>79.819000000000003</v>
      </c>
      <c r="CZ332" s="2">
        <f t="shared" si="341"/>
        <v>54.613</v>
      </c>
      <c r="DA332" s="2"/>
      <c r="DB332" s="2"/>
      <c r="DC332" s="2" t="s">
        <v>6</v>
      </c>
      <c r="DD332" s="2" t="s">
        <v>6</v>
      </c>
      <c r="DE332" s="2" t="s">
        <v>6</v>
      </c>
      <c r="DF332" s="2" t="s">
        <v>6</v>
      </c>
      <c r="DG332" s="2" t="s">
        <v>6</v>
      </c>
      <c r="DH332" s="2" t="s">
        <v>6</v>
      </c>
      <c r="DI332" s="2" t="s">
        <v>6</v>
      </c>
      <c r="DJ332" s="2" t="s">
        <v>6</v>
      </c>
      <c r="DK332" s="2" t="s">
        <v>6</v>
      </c>
      <c r="DL332" s="2" t="s">
        <v>6</v>
      </c>
      <c r="DM332" s="2" t="s">
        <v>6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1003</v>
      </c>
      <c r="DV332" s="2" t="s">
        <v>164</v>
      </c>
      <c r="DW332" s="2" t="s">
        <v>164</v>
      </c>
      <c r="DX332" s="2">
        <v>100</v>
      </c>
      <c r="DY332" s="2"/>
      <c r="DZ332" s="2"/>
      <c r="EA332" s="2"/>
      <c r="EB332" s="2"/>
      <c r="EC332" s="2"/>
      <c r="ED332" s="2"/>
      <c r="EE332" s="2">
        <v>16510370</v>
      </c>
      <c r="EF332" s="2">
        <v>3</v>
      </c>
      <c r="EG332" s="2" t="s">
        <v>448</v>
      </c>
      <c r="EH332" s="2">
        <v>0</v>
      </c>
      <c r="EI332" s="2" t="s">
        <v>6</v>
      </c>
      <c r="EJ332" s="2">
        <v>2</v>
      </c>
      <c r="EK332" s="2">
        <v>108001</v>
      </c>
      <c r="EL332" s="2" t="s">
        <v>449</v>
      </c>
      <c r="EM332" s="2" t="s">
        <v>450</v>
      </c>
      <c r="EN332" s="2"/>
      <c r="EO332" s="2" t="s">
        <v>6</v>
      </c>
      <c r="EP332" s="2"/>
      <c r="EQ332" s="2">
        <v>0</v>
      </c>
      <c r="ER332" s="2">
        <v>199.73</v>
      </c>
      <c r="ES332" s="2">
        <v>41.08</v>
      </c>
      <c r="ET332" s="2">
        <v>3.55</v>
      </c>
      <c r="EU332" s="2">
        <v>0.5</v>
      </c>
      <c r="EV332" s="2">
        <v>155.1</v>
      </c>
      <c r="EW332" s="2">
        <v>16.5</v>
      </c>
      <c r="EX332" s="2">
        <v>0.04</v>
      </c>
      <c r="EY332" s="2">
        <v>0</v>
      </c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342"/>
        <v>0</v>
      </c>
      <c r="FS332" s="2">
        <v>0</v>
      </c>
      <c r="FT332" s="2"/>
      <c r="FU332" s="2"/>
      <c r="FV332" s="2"/>
      <c r="FW332" s="2"/>
      <c r="FX332" s="2">
        <v>95</v>
      </c>
      <c r="FY332" s="2">
        <v>65</v>
      </c>
      <c r="FZ332" s="2"/>
      <c r="GA332" s="2" t="s">
        <v>6</v>
      </c>
      <c r="GB332" s="2"/>
      <c r="GC332" s="2"/>
      <c r="GD332" s="2">
        <v>0</v>
      </c>
      <c r="GE332" s="2"/>
      <c r="GF332" s="2">
        <v>-1689853832</v>
      </c>
      <c r="GG332" s="2">
        <v>2</v>
      </c>
      <c r="GH332" s="2">
        <v>1</v>
      </c>
      <c r="GI332" s="2">
        <v>-2</v>
      </c>
      <c r="GJ332" s="2">
        <v>0</v>
      </c>
      <c r="GK332" s="2">
        <f>ROUND(R332*(R12)/100,2)</f>
        <v>0</v>
      </c>
      <c r="GL332" s="2">
        <f t="shared" si="343"/>
        <v>0</v>
      </c>
      <c r="GM332" s="2">
        <f t="shared" si="344"/>
        <v>242.28</v>
      </c>
      <c r="GN332" s="2">
        <f t="shared" si="345"/>
        <v>0</v>
      </c>
      <c r="GO332" s="2">
        <f t="shared" si="346"/>
        <v>242.28</v>
      </c>
      <c r="GP332" s="2">
        <f t="shared" si="347"/>
        <v>0</v>
      </c>
      <c r="GQ332" s="2"/>
      <c r="GR332" s="2">
        <v>0</v>
      </c>
      <c r="GS332" s="2">
        <v>3</v>
      </c>
      <c r="GT332" s="2">
        <v>0</v>
      </c>
      <c r="GU332" s="2" t="s">
        <v>6</v>
      </c>
      <c r="GV332" s="2">
        <f t="shared" si="348"/>
        <v>0</v>
      </c>
      <c r="GW332" s="2">
        <v>1</v>
      </c>
      <c r="GX332" s="2">
        <f t="shared" si="349"/>
        <v>0</v>
      </c>
      <c r="GY332" s="2"/>
      <c r="GZ332" s="2"/>
      <c r="HA332" s="2">
        <v>0</v>
      </c>
      <c r="HB332" s="2">
        <v>0</v>
      </c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17</v>
      </c>
      <c r="B333">
        <v>1</v>
      </c>
      <c r="C333">
        <f>ROW(SmtRes!A802)</f>
        <v>802</v>
      </c>
      <c r="D333">
        <f>ROW(EtalonRes!A766)</f>
        <v>766</v>
      </c>
      <c r="E333" t="s">
        <v>557</v>
      </c>
      <c r="F333" t="s">
        <v>558</v>
      </c>
      <c r="G333" t="s">
        <v>559</v>
      </c>
      <c r="H333" t="s">
        <v>164</v>
      </c>
      <c r="I333">
        <f>ROUND(54/100,9)</f>
        <v>0.54</v>
      </c>
      <c r="J333">
        <v>0</v>
      </c>
      <c r="O333">
        <f t="shared" si="317"/>
        <v>718.31</v>
      </c>
      <c r="P333">
        <f t="shared" si="318"/>
        <v>147.74</v>
      </c>
      <c r="Q333">
        <f t="shared" si="319"/>
        <v>12.77</v>
      </c>
      <c r="R333">
        <f t="shared" si="320"/>
        <v>1.8</v>
      </c>
      <c r="S333">
        <f t="shared" si="321"/>
        <v>557.79999999999995</v>
      </c>
      <c r="T333">
        <f t="shared" si="322"/>
        <v>0</v>
      </c>
      <c r="U333">
        <f t="shared" si="323"/>
        <v>8.91</v>
      </c>
      <c r="V333">
        <f t="shared" si="324"/>
        <v>2.1600000000000001E-2</v>
      </c>
      <c r="W333">
        <f t="shared" si="325"/>
        <v>0</v>
      </c>
      <c r="X333">
        <f t="shared" si="326"/>
        <v>531.62</v>
      </c>
      <c r="Y333">
        <f t="shared" si="327"/>
        <v>363.74</v>
      </c>
      <c r="AA333">
        <v>16666349</v>
      </c>
      <c r="AB333">
        <f t="shared" si="328"/>
        <v>199.73</v>
      </c>
      <c r="AC333">
        <f t="shared" si="350"/>
        <v>41.08</v>
      </c>
      <c r="AD333">
        <f t="shared" si="351"/>
        <v>3.55</v>
      </c>
      <c r="AE333">
        <f t="shared" si="352"/>
        <v>0.5</v>
      </c>
      <c r="AF333">
        <f t="shared" si="353"/>
        <v>155.1</v>
      </c>
      <c r="AG333">
        <f t="shared" si="329"/>
        <v>0</v>
      </c>
      <c r="AH333">
        <f t="shared" si="354"/>
        <v>16.5</v>
      </c>
      <c r="AI333">
        <f t="shared" si="355"/>
        <v>0.04</v>
      </c>
      <c r="AJ333">
        <f t="shared" si="330"/>
        <v>0</v>
      </c>
      <c r="AK333">
        <v>199.73</v>
      </c>
      <c r="AL333">
        <v>41.08</v>
      </c>
      <c r="AM333">
        <v>3.55</v>
      </c>
      <c r="AN333">
        <v>0.5</v>
      </c>
      <c r="AO333">
        <v>155.1</v>
      </c>
      <c r="AP333">
        <v>0</v>
      </c>
      <c r="AQ333">
        <v>16.5</v>
      </c>
      <c r="AR333">
        <v>0.04</v>
      </c>
      <c r="AS333">
        <v>0</v>
      </c>
      <c r="AT333">
        <v>95</v>
      </c>
      <c r="AU333">
        <v>65</v>
      </c>
      <c r="AV333">
        <v>1</v>
      </c>
      <c r="AW333">
        <v>1</v>
      </c>
      <c r="AZ333">
        <v>6.66</v>
      </c>
      <c r="BA333">
        <v>6.66</v>
      </c>
      <c r="BB333">
        <v>6.66</v>
      </c>
      <c r="BC333">
        <v>6.66</v>
      </c>
      <c r="BD333" t="s">
        <v>6</v>
      </c>
      <c r="BE333" t="s">
        <v>6</v>
      </c>
      <c r="BF333" t="s">
        <v>6</v>
      </c>
      <c r="BG333" t="s">
        <v>6</v>
      </c>
      <c r="BH333">
        <v>0</v>
      </c>
      <c r="BI333">
        <v>2</v>
      </c>
      <c r="BJ333" t="s">
        <v>560</v>
      </c>
      <c r="BM333">
        <v>108001</v>
      </c>
      <c r="BN333">
        <v>0</v>
      </c>
      <c r="BO333" t="s">
        <v>6</v>
      </c>
      <c r="BP333">
        <v>0</v>
      </c>
      <c r="BQ333">
        <v>3</v>
      </c>
      <c r="BR333">
        <v>0</v>
      </c>
      <c r="BS333">
        <v>6.66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95</v>
      </c>
      <c r="CA333">
        <v>65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331"/>
        <v>718.31</v>
      </c>
      <c r="CQ333">
        <f t="shared" si="332"/>
        <v>273.59280000000001</v>
      </c>
      <c r="CR333">
        <f t="shared" si="333"/>
        <v>23.643000000000001</v>
      </c>
      <c r="CS333">
        <f t="shared" si="334"/>
        <v>3.33</v>
      </c>
      <c r="CT333">
        <f t="shared" si="335"/>
        <v>1032.9659999999999</v>
      </c>
      <c r="CU333">
        <f t="shared" si="336"/>
        <v>0</v>
      </c>
      <c r="CV333">
        <f t="shared" si="337"/>
        <v>16.5</v>
      </c>
      <c r="CW333">
        <f t="shared" si="338"/>
        <v>0.04</v>
      </c>
      <c r="CX333">
        <f t="shared" si="339"/>
        <v>0</v>
      </c>
      <c r="CY333">
        <f t="shared" si="340"/>
        <v>531.61999999999989</v>
      </c>
      <c r="CZ333">
        <f t="shared" si="341"/>
        <v>363.73999999999995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1003</v>
      </c>
      <c r="DV333" t="s">
        <v>164</v>
      </c>
      <c r="DW333" t="s">
        <v>164</v>
      </c>
      <c r="DX333">
        <v>100</v>
      </c>
      <c r="EE333">
        <v>16510370</v>
      </c>
      <c r="EF333">
        <v>3</v>
      </c>
      <c r="EG333" t="s">
        <v>448</v>
      </c>
      <c r="EH333">
        <v>0</v>
      </c>
      <c r="EI333" t="s">
        <v>6</v>
      </c>
      <c r="EJ333">
        <v>2</v>
      </c>
      <c r="EK333">
        <v>108001</v>
      </c>
      <c r="EL333" t="s">
        <v>449</v>
      </c>
      <c r="EM333" t="s">
        <v>450</v>
      </c>
      <c r="EO333" t="s">
        <v>6</v>
      </c>
      <c r="EQ333">
        <v>0</v>
      </c>
      <c r="ER333">
        <v>199.73</v>
      </c>
      <c r="ES333">
        <v>41.08</v>
      </c>
      <c r="ET333">
        <v>3.55</v>
      </c>
      <c r="EU333">
        <v>0.5</v>
      </c>
      <c r="EV333">
        <v>155.1</v>
      </c>
      <c r="EW333">
        <v>16.5</v>
      </c>
      <c r="EX333">
        <v>0.04</v>
      </c>
      <c r="EY333">
        <v>0</v>
      </c>
      <c r="FQ333">
        <v>0</v>
      </c>
      <c r="FR333">
        <f t="shared" si="342"/>
        <v>0</v>
      </c>
      <c r="FS333">
        <v>0</v>
      </c>
      <c r="FX333">
        <v>95</v>
      </c>
      <c r="FY333">
        <v>65</v>
      </c>
      <c r="GA333" t="s">
        <v>6</v>
      </c>
      <c r="GD333">
        <v>0</v>
      </c>
      <c r="GF333">
        <v>-1689853832</v>
      </c>
      <c r="GG333">
        <v>1</v>
      </c>
      <c r="GH333">
        <v>1</v>
      </c>
      <c r="GI333">
        <v>4</v>
      </c>
      <c r="GJ333">
        <v>0</v>
      </c>
      <c r="GK333">
        <f>ROUND(R333*(S12)/100,2)</f>
        <v>0</v>
      </c>
      <c r="GL333">
        <f t="shared" si="343"/>
        <v>0</v>
      </c>
      <c r="GM333">
        <f t="shared" si="344"/>
        <v>1613.67</v>
      </c>
      <c r="GN333">
        <f t="shared" si="345"/>
        <v>0</v>
      </c>
      <c r="GO333">
        <f t="shared" si="346"/>
        <v>1613.67</v>
      </c>
      <c r="GP333">
        <f t="shared" si="347"/>
        <v>0</v>
      </c>
      <c r="GR333">
        <v>0</v>
      </c>
      <c r="GS333">
        <v>3</v>
      </c>
      <c r="GT333">
        <v>0</v>
      </c>
      <c r="GU333" t="s">
        <v>6</v>
      </c>
      <c r="GV333">
        <f t="shared" si="348"/>
        <v>0</v>
      </c>
      <c r="GW333">
        <v>1</v>
      </c>
      <c r="GX333">
        <f t="shared" si="349"/>
        <v>0</v>
      </c>
      <c r="HA333">
        <v>0</v>
      </c>
      <c r="HB333">
        <v>0</v>
      </c>
      <c r="IK333">
        <v>0</v>
      </c>
    </row>
    <row r="334" spans="1:255" x14ac:dyDescent="0.2">
      <c r="A334" s="2">
        <v>18</v>
      </c>
      <c r="B334" s="2">
        <v>1</v>
      </c>
      <c r="C334" s="2">
        <v>789</v>
      </c>
      <c r="D334" s="2"/>
      <c r="E334" s="2" t="s">
        <v>561</v>
      </c>
      <c r="F334" s="2" t="s">
        <v>536</v>
      </c>
      <c r="G334" s="2" t="s">
        <v>537</v>
      </c>
      <c r="H334" s="2" t="s">
        <v>538</v>
      </c>
      <c r="I334" s="2">
        <f>I332*J334</f>
        <v>8.9999999999999993E-3</v>
      </c>
      <c r="J334" s="2">
        <v>1.6666666666666663E-2</v>
      </c>
      <c r="K334" s="2"/>
      <c r="L334" s="2"/>
      <c r="M334" s="2"/>
      <c r="N334" s="2"/>
      <c r="O334" s="2">
        <f t="shared" si="317"/>
        <v>27.33</v>
      </c>
      <c r="P334" s="2">
        <f t="shared" si="318"/>
        <v>27.33</v>
      </c>
      <c r="Q334" s="2">
        <f t="shared" si="319"/>
        <v>0</v>
      </c>
      <c r="R334" s="2">
        <f t="shared" si="320"/>
        <v>0</v>
      </c>
      <c r="S334" s="2">
        <f t="shared" si="321"/>
        <v>0</v>
      </c>
      <c r="T334" s="2">
        <f t="shared" si="322"/>
        <v>0</v>
      </c>
      <c r="U334" s="2">
        <f t="shared" si="323"/>
        <v>0</v>
      </c>
      <c r="V334" s="2">
        <f t="shared" si="324"/>
        <v>0</v>
      </c>
      <c r="W334" s="2">
        <f t="shared" si="325"/>
        <v>0</v>
      </c>
      <c r="X334" s="2">
        <f t="shared" si="326"/>
        <v>0</v>
      </c>
      <c r="Y334" s="2">
        <f t="shared" si="327"/>
        <v>0</v>
      </c>
      <c r="Z334" s="2"/>
      <c r="AA334" s="2">
        <v>16666348</v>
      </c>
      <c r="AB334" s="2">
        <f t="shared" si="328"/>
        <v>3036.7</v>
      </c>
      <c r="AC334" s="2">
        <f t="shared" si="350"/>
        <v>3036.7</v>
      </c>
      <c r="AD334" s="2">
        <f t="shared" si="351"/>
        <v>0</v>
      </c>
      <c r="AE334" s="2">
        <f t="shared" si="352"/>
        <v>0</v>
      </c>
      <c r="AF334" s="2">
        <f t="shared" si="353"/>
        <v>0</v>
      </c>
      <c r="AG334" s="2">
        <f t="shared" si="329"/>
        <v>0</v>
      </c>
      <c r="AH334" s="2">
        <f t="shared" si="354"/>
        <v>0</v>
      </c>
      <c r="AI334" s="2">
        <f t="shared" si="355"/>
        <v>0</v>
      </c>
      <c r="AJ334" s="2">
        <f t="shared" si="330"/>
        <v>0</v>
      </c>
      <c r="AK334" s="2">
        <v>3036.7</v>
      </c>
      <c r="AL334" s="2">
        <v>3036.7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95</v>
      </c>
      <c r="AU334" s="2">
        <v>65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6</v>
      </c>
      <c r="BE334" s="2" t="s">
        <v>6</v>
      </c>
      <c r="BF334" s="2" t="s">
        <v>6</v>
      </c>
      <c r="BG334" s="2" t="s">
        <v>6</v>
      </c>
      <c r="BH334" s="2">
        <v>3</v>
      </c>
      <c r="BI334" s="2">
        <v>2</v>
      </c>
      <c r="BJ334" s="2" t="s">
        <v>539</v>
      </c>
      <c r="BK334" s="2"/>
      <c r="BL334" s="2"/>
      <c r="BM334" s="2">
        <v>108001</v>
      </c>
      <c r="BN334" s="2">
        <v>0</v>
      </c>
      <c r="BO334" s="2" t="s">
        <v>6</v>
      </c>
      <c r="BP334" s="2">
        <v>0</v>
      </c>
      <c r="BQ334" s="2">
        <v>3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6</v>
      </c>
      <c r="BZ334" s="2">
        <v>95</v>
      </c>
      <c r="CA334" s="2">
        <v>65</v>
      </c>
      <c r="CB334" s="2"/>
      <c r="CC334" s="2"/>
      <c r="CD334" s="2"/>
      <c r="CE334" s="2"/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6</v>
      </c>
      <c r="CO334" s="2">
        <v>0</v>
      </c>
      <c r="CP334" s="2">
        <f t="shared" si="331"/>
        <v>27.33</v>
      </c>
      <c r="CQ334" s="2">
        <f t="shared" si="332"/>
        <v>3036.7</v>
      </c>
      <c r="CR334" s="2">
        <f t="shared" si="333"/>
        <v>0</v>
      </c>
      <c r="CS334" s="2">
        <f t="shared" si="334"/>
        <v>0</v>
      </c>
      <c r="CT334" s="2">
        <f t="shared" si="335"/>
        <v>0</v>
      </c>
      <c r="CU334" s="2">
        <f t="shared" si="336"/>
        <v>0</v>
      </c>
      <c r="CV334" s="2">
        <f t="shared" si="337"/>
        <v>0</v>
      </c>
      <c r="CW334" s="2">
        <f t="shared" si="338"/>
        <v>0</v>
      </c>
      <c r="CX334" s="2">
        <f t="shared" si="339"/>
        <v>0</v>
      </c>
      <c r="CY334" s="2">
        <f t="shared" si="340"/>
        <v>0</v>
      </c>
      <c r="CZ334" s="2">
        <f t="shared" si="341"/>
        <v>0</v>
      </c>
      <c r="DA334" s="2"/>
      <c r="DB334" s="2"/>
      <c r="DC334" s="2" t="s">
        <v>6</v>
      </c>
      <c r="DD334" s="2" t="s">
        <v>6</v>
      </c>
      <c r="DE334" s="2" t="s">
        <v>6</v>
      </c>
      <c r="DF334" s="2" t="s">
        <v>6</v>
      </c>
      <c r="DG334" s="2" t="s">
        <v>6</v>
      </c>
      <c r="DH334" s="2" t="s">
        <v>6</v>
      </c>
      <c r="DI334" s="2" t="s">
        <v>6</v>
      </c>
      <c r="DJ334" s="2" t="s">
        <v>6</v>
      </c>
      <c r="DK334" s="2" t="s">
        <v>6</v>
      </c>
      <c r="DL334" s="2" t="s">
        <v>6</v>
      </c>
      <c r="DM334" s="2" t="s">
        <v>6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1013</v>
      </c>
      <c r="DV334" s="2" t="s">
        <v>538</v>
      </c>
      <c r="DW334" s="2" t="s">
        <v>540</v>
      </c>
      <c r="DX334" s="2">
        <v>1</v>
      </c>
      <c r="DY334" s="2"/>
      <c r="DZ334" s="2"/>
      <c r="EA334" s="2"/>
      <c r="EB334" s="2"/>
      <c r="EC334" s="2"/>
      <c r="ED334" s="2"/>
      <c r="EE334" s="2">
        <v>16510370</v>
      </c>
      <c r="EF334" s="2">
        <v>3</v>
      </c>
      <c r="EG334" s="2" t="s">
        <v>448</v>
      </c>
      <c r="EH334" s="2">
        <v>0</v>
      </c>
      <c r="EI334" s="2" t="s">
        <v>6</v>
      </c>
      <c r="EJ334" s="2">
        <v>2</v>
      </c>
      <c r="EK334" s="2">
        <v>108001</v>
      </c>
      <c r="EL334" s="2" t="s">
        <v>449</v>
      </c>
      <c r="EM334" s="2" t="s">
        <v>450</v>
      </c>
      <c r="EN334" s="2"/>
      <c r="EO334" s="2" t="s">
        <v>6</v>
      </c>
      <c r="EP334" s="2"/>
      <c r="EQ334" s="2">
        <v>0</v>
      </c>
      <c r="ER334" s="2">
        <v>3036.7</v>
      </c>
      <c r="ES334" s="2">
        <v>3036.7</v>
      </c>
      <c r="ET334" s="2">
        <v>0</v>
      </c>
      <c r="EU334" s="2">
        <v>0</v>
      </c>
      <c r="EV334" s="2">
        <v>0</v>
      </c>
      <c r="EW334" s="2">
        <v>0</v>
      </c>
      <c r="EX334" s="2">
        <v>0</v>
      </c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342"/>
        <v>0</v>
      </c>
      <c r="FS334" s="2">
        <v>0</v>
      </c>
      <c r="FT334" s="2"/>
      <c r="FU334" s="2"/>
      <c r="FV334" s="2"/>
      <c r="FW334" s="2"/>
      <c r="FX334" s="2">
        <v>95</v>
      </c>
      <c r="FY334" s="2">
        <v>65</v>
      </c>
      <c r="FZ334" s="2"/>
      <c r="GA334" s="2" t="s">
        <v>6</v>
      </c>
      <c r="GB334" s="2"/>
      <c r="GC334" s="2"/>
      <c r="GD334" s="2">
        <v>0</v>
      </c>
      <c r="GE334" s="2"/>
      <c r="GF334" s="2">
        <v>194647264</v>
      </c>
      <c r="GG334" s="2">
        <v>2</v>
      </c>
      <c r="GH334" s="2">
        <v>1</v>
      </c>
      <c r="GI334" s="2">
        <v>-2</v>
      </c>
      <c r="GJ334" s="2">
        <v>0</v>
      </c>
      <c r="GK334" s="2">
        <f>ROUND(R334*(R12)/100,2)</f>
        <v>0</v>
      </c>
      <c r="GL334" s="2">
        <f t="shared" si="343"/>
        <v>0</v>
      </c>
      <c r="GM334" s="2">
        <f t="shared" si="344"/>
        <v>27.33</v>
      </c>
      <c r="GN334" s="2">
        <f t="shared" si="345"/>
        <v>0</v>
      </c>
      <c r="GO334" s="2">
        <f t="shared" si="346"/>
        <v>27.33</v>
      </c>
      <c r="GP334" s="2">
        <f t="shared" si="347"/>
        <v>0</v>
      </c>
      <c r="GQ334" s="2"/>
      <c r="GR334" s="2">
        <v>0</v>
      </c>
      <c r="GS334" s="2">
        <v>3</v>
      </c>
      <c r="GT334" s="2">
        <v>0</v>
      </c>
      <c r="GU334" s="2" t="s">
        <v>6</v>
      </c>
      <c r="GV334" s="2">
        <f t="shared" si="348"/>
        <v>0</v>
      </c>
      <c r="GW334" s="2">
        <v>1</v>
      </c>
      <c r="GX334" s="2">
        <f t="shared" si="349"/>
        <v>0</v>
      </c>
      <c r="GY334" s="2"/>
      <c r="GZ334" s="2"/>
      <c r="HA334" s="2">
        <v>0</v>
      </c>
      <c r="HB334" s="2">
        <v>0</v>
      </c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18</v>
      </c>
      <c r="B335">
        <v>1</v>
      </c>
      <c r="C335">
        <v>799</v>
      </c>
      <c r="E335" t="s">
        <v>561</v>
      </c>
      <c r="F335" t="s">
        <v>536</v>
      </c>
      <c r="G335" t="s">
        <v>537</v>
      </c>
      <c r="H335" t="s">
        <v>538</v>
      </c>
      <c r="I335">
        <f>I333*J335</f>
        <v>8.9999999999999993E-3</v>
      </c>
      <c r="J335">
        <v>1.6666666666666663E-2</v>
      </c>
      <c r="O335">
        <f t="shared" si="317"/>
        <v>182.02</v>
      </c>
      <c r="P335">
        <f t="shared" si="318"/>
        <v>182.02</v>
      </c>
      <c r="Q335">
        <f t="shared" si="319"/>
        <v>0</v>
      </c>
      <c r="R335">
        <f t="shared" si="320"/>
        <v>0</v>
      </c>
      <c r="S335">
        <f t="shared" si="321"/>
        <v>0</v>
      </c>
      <c r="T335">
        <f t="shared" si="322"/>
        <v>0</v>
      </c>
      <c r="U335">
        <f t="shared" si="323"/>
        <v>0</v>
      </c>
      <c r="V335">
        <f t="shared" si="324"/>
        <v>0</v>
      </c>
      <c r="W335">
        <f t="shared" si="325"/>
        <v>0</v>
      </c>
      <c r="X335">
        <f t="shared" si="326"/>
        <v>0</v>
      </c>
      <c r="Y335">
        <f t="shared" si="327"/>
        <v>0</v>
      </c>
      <c r="AA335">
        <v>16666349</v>
      </c>
      <c r="AB335">
        <f t="shared" si="328"/>
        <v>3036.7</v>
      </c>
      <c r="AC335">
        <f t="shared" si="350"/>
        <v>3036.7</v>
      </c>
      <c r="AD335">
        <f t="shared" si="351"/>
        <v>0</v>
      </c>
      <c r="AE335">
        <f t="shared" si="352"/>
        <v>0</v>
      </c>
      <c r="AF335">
        <f t="shared" si="353"/>
        <v>0</v>
      </c>
      <c r="AG335">
        <f t="shared" si="329"/>
        <v>0</v>
      </c>
      <c r="AH335">
        <f t="shared" si="354"/>
        <v>0</v>
      </c>
      <c r="AI335">
        <f t="shared" si="355"/>
        <v>0</v>
      </c>
      <c r="AJ335">
        <f t="shared" si="330"/>
        <v>0</v>
      </c>
      <c r="AK335">
        <v>3036.7</v>
      </c>
      <c r="AL335">
        <v>3036.7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95</v>
      </c>
      <c r="AU335">
        <v>65</v>
      </c>
      <c r="AV335">
        <v>1</v>
      </c>
      <c r="AW335">
        <v>1</v>
      </c>
      <c r="AZ335">
        <v>6.66</v>
      </c>
      <c r="BA335">
        <v>1</v>
      </c>
      <c r="BB335">
        <v>1</v>
      </c>
      <c r="BC335">
        <v>6.66</v>
      </c>
      <c r="BD335" t="s">
        <v>6</v>
      </c>
      <c r="BE335" t="s">
        <v>6</v>
      </c>
      <c r="BF335" t="s">
        <v>6</v>
      </c>
      <c r="BG335" t="s">
        <v>6</v>
      </c>
      <c r="BH335">
        <v>3</v>
      </c>
      <c r="BI335">
        <v>2</v>
      </c>
      <c r="BJ335" t="s">
        <v>539</v>
      </c>
      <c r="BM335">
        <v>108001</v>
      </c>
      <c r="BN335">
        <v>0</v>
      </c>
      <c r="BO335" t="s">
        <v>6</v>
      </c>
      <c r="BP335">
        <v>0</v>
      </c>
      <c r="BQ335">
        <v>3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95</v>
      </c>
      <c r="CA335">
        <v>65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331"/>
        <v>182.02</v>
      </c>
      <c r="CQ335">
        <f t="shared" si="332"/>
        <v>20224.421999999999</v>
      </c>
      <c r="CR335">
        <f t="shared" si="333"/>
        <v>0</v>
      </c>
      <c r="CS335">
        <f t="shared" si="334"/>
        <v>0</v>
      </c>
      <c r="CT335">
        <f t="shared" si="335"/>
        <v>0</v>
      </c>
      <c r="CU335">
        <f t="shared" si="336"/>
        <v>0</v>
      </c>
      <c r="CV335">
        <f t="shared" si="337"/>
        <v>0</v>
      </c>
      <c r="CW335">
        <f t="shared" si="338"/>
        <v>0</v>
      </c>
      <c r="CX335">
        <f t="shared" si="339"/>
        <v>0</v>
      </c>
      <c r="CY335">
        <f t="shared" si="340"/>
        <v>0</v>
      </c>
      <c r="CZ335">
        <f t="shared" si="341"/>
        <v>0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1013</v>
      </c>
      <c r="DV335" t="s">
        <v>538</v>
      </c>
      <c r="DW335" t="s">
        <v>540</v>
      </c>
      <c r="DX335">
        <v>1</v>
      </c>
      <c r="EE335">
        <v>16510370</v>
      </c>
      <c r="EF335">
        <v>3</v>
      </c>
      <c r="EG335" t="s">
        <v>448</v>
      </c>
      <c r="EH335">
        <v>0</v>
      </c>
      <c r="EI335" t="s">
        <v>6</v>
      </c>
      <c r="EJ335">
        <v>2</v>
      </c>
      <c r="EK335">
        <v>108001</v>
      </c>
      <c r="EL335" t="s">
        <v>449</v>
      </c>
      <c r="EM335" t="s">
        <v>450</v>
      </c>
      <c r="EO335" t="s">
        <v>6</v>
      </c>
      <c r="EQ335">
        <v>0</v>
      </c>
      <c r="ER335">
        <v>3036.7</v>
      </c>
      <c r="ES335">
        <v>3036.7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 t="shared" si="342"/>
        <v>0</v>
      </c>
      <c r="FS335">
        <v>0</v>
      </c>
      <c r="FX335">
        <v>95</v>
      </c>
      <c r="FY335">
        <v>65</v>
      </c>
      <c r="GA335" t="s">
        <v>6</v>
      </c>
      <c r="GD335">
        <v>0</v>
      </c>
      <c r="GF335">
        <v>194647264</v>
      </c>
      <c r="GG335">
        <v>1</v>
      </c>
      <c r="GH335">
        <v>1</v>
      </c>
      <c r="GI335">
        <v>4</v>
      </c>
      <c r="GJ335">
        <v>0</v>
      </c>
      <c r="GK335">
        <f>ROUND(R335*(S12)/100,2)</f>
        <v>0</v>
      </c>
      <c r="GL335">
        <f t="shared" si="343"/>
        <v>0</v>
      </c>
      <c r="GM335">
        <f t="shared" si="344"/>
        <v>182.02</v>
      </c>
      <c r="GN335">
        <f t="shared" si="345"/>
        <v>0</v>
      </c>
      <c r="GO335">
        <f t="shared" si="346"/>
        <v>182.02</v>
      </c>
      <c r="GP335">
        <f t="shared" si="347"/>
        <v>0</v>
      </c>
      <c r="GR335">
        <v>0</v>
      </c>
      <c r="GS335">
        <v>3</v>
      </c>
      <c r="GT335">
        <v>0</v>
      </c>
      <c r="GU335" t="s">
        <v>6</v>
      </c>
      <c r="GV335">
        <f t="shared" si="348"/>
        <v>0</v>
      </c>
      <c r="GW335">
        <v>1</v>
      </c>
      <c r="GX335">
        <f t="shared" si="349"/>
        <v>0</v>
      </c>
      <c r="HA335">
        <v>0</v>
      </c>
      <c r="HB335">
        <v>0</v>
      </c>
      <c r="IK335">
        <v>0</v>
      </c>
    </row>
    <row r="336" spans="1:255" x14ac:dyDescent="0.2">
      <c r="A336" s="2">
        <v>18</v>
      </c>
      <c r="B336" s="2">
        <v>1</v>
      </c>
      <c r="C336" s="2">
        <v>790</v>
      </c>
      <c r="D336" s="2"/>
      <c r="E336" s="2" t="s">
        <v>562</v>
      </c>
      <c r="F336" s="2" t="s">
        <v>542</v>
      </c>
      <c r="G336" s="2" t="s">
        <v>543</v>
      </c>
      <c r="H336" s="2" t="s">
        <v>538</v>
      </c>
      <c r="I336" s="2">
        <f>I332*J336</f>
        <v>4.4999999999999998E-2</v>
      </c>
      <c r="J336" s="2">
        <v>8.3333333333333329E-2</v>
      </c>
      <c r="K336" s="2"/>
      <c r="L336" s="2"/>
      <c r="M336" s="2"/>
      <c r="N336" s="2"/>
      <c r="O336" s="2">
        <f t="shared" ref="O336:O367" si="356">ROUND(CP336,2)</f>
        <v>216.63</v>
      </c>
      <c r="P336" s="2">
        <f t="shared" ref="P336:P367" si="357">ROUND(CQ336*I336,2)</f>
        <v>216.63</v>
      </c>
      <c r="Q336" s="2">
        <f t="shared" ref="Q336:Q367" si="358">ROUND(CR336*I336,2)</f>
        <v>0</v>
      </c>
      <c r="R336" s="2">
        <f t="shared" ref="R336:R367" si="359">ROUND(CS336*I336,2)</f>
        <v>0</v>
      </c>
      <c r="S336" s="2">
        <f t="shared" ref="S336:S367" si="360">ROUND(CT336*I336,2)</f>
        <v>0</v>
      </c>
      <c r="T336" s="2">
        <f t="shared" ref="T336:T367" si="361">ROUND(CU336*I336,2)</f>
        <v>0</v>
      </c>
      <c r="U336" s="2">
        <f t="shared" ref="U336:U367" si="362">CV336*I336</f>
        <v>0</v>
      </c>
      <c r="V336" s="2">
        <f t="shared" ref="V336:V367" si="363">CW336*I336</f>
        <v>0</v>
      </c>
      <c r="W336" s="2">
        <f t="shared" ref="W336:W367" si="364">ROUND(CX336*I336,2)</f>
        <v>0</v>
      </c>
      <c r="X336" s="2">
        <f t="shared" ref="X336:X367" si="365">ROUND(CY336,2)</f>
        <v>0</v>
      </c>
      <c r="Y336" s="2">
        <f t="shared" ref="Y336:Y367" si="366">ROUND(CZ336,2)</f>
        <v>0</v>
      </c>
      <c r="Z336" s="2"/>
      <c r="AA336" s="2">
        <v>16666348</v>
      </c>
      <c r="AB336" s="2">
        <f t="shared" ref="AB336:AB367" si="367">ROUND((AC336+AD336+AF336),6)</f>
        <v>4814.0200000000004</v>
      </c>
      <c r="AC336" s="2">
        <f t="shared" si="350"/>
        <v>4814.0200000000004</v>
      </c>
      <c r="AD336" s="2">
        <f t="shared" si="351"/>
        <v>0</v>
      </c>
      <c r="AE336" s="2">
        <f t="shared" si="352"/>
        <v>0</v>
      </c>
      <c r="AF336" s="2">
        <f t="shared" si="353"/>
        <v>0</v>
      </c>
      <c r="AG336" s="2">
        <f t="shared" ref="AG336:AG367" si="368">ROUND((AP336),6)</f>
        <v>0</v>
      </c>
      <c r="AH336" s="2">
        <f t="shared" si="354"/>
        <v>0</v>
      </c>
      <c r="AI336" s="2">
        <f t="shared" si="355"/>
        <v>0</v>
      </c>
      <c r="AJ336" s="2">
        <f t="shared" ref="AJ336:AJ367" si="369">ROUND((AS336),6)</f>
        <v>0</v>
      </c>
      <c r="AK336" s="2">
        <v>4814.0200000000004</v>
      </c>
      <c r="AL336" s="2">
        <v>4814.0200000000004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95</v>
      </c>
      <c r="AU336" s="2">
        <v>65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6</v>
      </c>
      <c r="BE336" s="2" t="s">
        <v>6</v>
      </c>
      <c r="BF336" s="2" t="s">
        <v>6</v>
      </c>
      <c r="BG336" s="2" t="s">
        <v>6</v>
      </c>
      <c r="BH336" s="2">
        <v>3</v>
      </c>
      <c r="BI336" s="2">
        <v>2</v>
      </c>
      <c r="BJ336" s="2" t="s">
        <v>544</v>
      </c>
      <c r="BK336" s="2"/>
      <c r="BL336" s="2"/>
      <c r="BM336" s="2">
        <v>108001</v>
      </c>
      <c r="BN336" s="2">
        <v>0</v>
      </c>
      <c r="BO336" s="2" t="s">
        <v>6</v>
      </c>
      <c r="BP336" s="2">
        <v>0</v>
      </c>
      <c r="BQ336" s="2">
        <v>3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6</v>
      </c>
      <c r="BZ336" s="2">
        <v>95</v>
      </c>
      <c r="CA336" s="2">
        <v>65</v>
      </c>
      <c r="CB336" s="2"/>
      <c r="CC336" s="2"/>
      <c r="CD336" s="2"/>
      <c r="CE336" s="2"/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6</v>
      </c>
      <c r="CO336" s="2">
        <v>0</v>
      </c>
      <c r="CP336" s="2">
        <f t="shared" ref="CP336:CP367" si="370">(P336+Q336+S336)</f>
        <v>216.63</v>
      </c>
      <c r="CQ336" s="2">
        <f t="shared" ref="CQ336:CQ367" si="371">AC336*BC336</f>
        <v>4814.0200000000004</v>
      </c>
      <c r="CR336" s="2">
        <f t="shared" ref="CR336:CR367" si="372">AD336*BB336</f>
        <v>0</v>
      </c>
      <c r="CS336" s="2">
        <f t="shared" ref="CS336:CS367" si="373">AE336*BS336</f>
        <v>0</v>
      </c>
      <c r="CT336" s="2">
        <f t="shared" ref="CT336:CT367" si="374">AF336*BA336</f>
        <v>0</v>
      </c>
      <c r="CU336" s="2">
        <f t="shared" ref="CU336:CU367" si="375">AG336</f>
        <v>0</v>
      </c>
      <c r="CV336" s="2">
        <f t="shared" ref="CV336:CV367" si="376">AH336</f>
        <v>0</v>
      </c>
      <c r="CW336" s="2">
        <f t="shared" ref="CW336:CW367" si="377">AI336</f>
        <v>0</v>
      </c>
      <c r="CX336" s="2">
        <f t="shared" ref="CX336:CX367" si="378">AJ336</f>
        <v>0</v>
      </c>
      <c r="CY336" s="2">
        <f t="shared" ref="CY336:CY367" si="379">(((S336+R336)*AT336)/100)</f>
        <v>0</v>
      </c>
      <c r="CZ336" s="2">
        <f t="shared" ref="CZ336:CZ367" si="380">(((S336+R336)*AU336)/100)</f>
        <v>0</v>
      </c>
      <c r="DA336" s="2"/>
      <c r="DB336" s="2"/>
      <c r="DC336" s="2" t="s">
        <v>6</v>
      </c>
      <c r="DD336" s="2" t="s">
        <v>6</v>
      </c>
      <c r="DE336" s="2" t="s">
        <v>6</v>
      </c>
      <c r="DF336" s="2" t="s">
        <v>6</v>
      </c>
      <c r="DG336" s="2" t="s">
        <v>6</v>
      </c>
      <c r="DH336" s="2" t="s">
        <v>6</v>
      </c>
      <c r="DI336" s="2" t="s">
        <v>6</v>
      </c>
      <c r="DJ336" s="2" t="s">
        <v>6</v>
      </c>
      <c r="DK336" s="2" t="s">
        <v>6</v>
      </c>
      <c r="DL336" s="2" t="s">
        <v>6</v>
      </c>
      <c r="DM336" s="2" t="s">
        <v>6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1013</v>
      </c>
      <c r="DV336" s="2" t="s">
        <v>538</v>
      </c>
      <c r="DW336" s="2" t="s">
        <v>540</v>
      </c>
      <c r="DX336" s="2">
        <v>1</v>
      </c>
      <c r="DY336" s="2"/>
      <c r="DZ336" s="2"/>
      <c r="EA336" s="2"/>
      <c r="EB336" s="2"/>
      <c r="EC336" s="2"/>
      <c r="ED336" s="2"/>
      <c r="EE336" s="2">
        <v>16510370</v>
      </c>
      <c r="EF336" s="2">
        <v>3</v>
      </c>
      <c r="EG336" s="2" t="s">
        <v>448</v>
      </c>
      <c r="EH336" s="2">
        <v>0</v>
      </c>
      <c r="EI336" s="2" t="s">
        <v>6</v>
      </c>
      <c r="EJ336" s="2">
        <v>2</v>
      </c>
      <c r="EK336" s="2">
        <v>108001</v>
      </c>
      <c r="EL336" s="2" t="s">
        <v>449</v>
      </c>
      <c r="EM336" s="2" t="s">
        <v>450</v>
      </c>
      <c r="EN336" s="2"/>
      <c r="EO336" s="2" t="s">
        <v>6</v>
      </c>
      <c r="EP336" s="2"/>
      <c r="EQ336" s="2">
        <v>0</v>
      </c>
      <c r="ER336" s="2">
        <v>4814.0200000000004</v>
      </c>
      <c r="ES336" s="2">
        <v>4814.0200000000004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ref="FR336:FR367" si="381">ROUND(IF(AND(BH336=3,BI336=3),P336,0),2)</f>
        <v>0</v>
      </c>
      <c r="FS336" s="2">
        <v>0</v>
      </c>
      <c r="FT336" s="2"/>
      <c r="FU336" s="2"/>
      <c r="FV336" s="2"/>
      <c r="FW336" s="2"/>
      <c r="FX336" s="2">
        <v>95</v>
      </c>
      <c r="FY336" s="2">
        <v>65</v>
      </c>
      <c r="FZ336" s="2"/>
      <c r="GA336" s="2" t="s">
        <v>6</v>
      </c>
      <c r="GB336" s="2"/>
      <c r="GC336" s="2"/>
      <c r="GD336" s="2">
        <v>0</v>
      </c>
      <c r="GE336" s="2"/>
      <c r="GF336" s="2">
        <v>-329874626</v>
      </c>
      <c r="GG336" s="2">
        <v>2</v>
      </c>
      <c r="GH336" s="2">
        <v>1</v>
      </c>
      <c r="GI336" s="2">
        <v>-2</v>
      </c>
      <c r="GJ336" s="2">
        <v>0</v>
      </c>
      <c r="GK336" s="2">
        <f>ROUND(R336*(R12)/100,2)</f>
        <v>0</v>
      </c>
      <c r="GL336" s="2">
        <f t="shared" ref="GL336:GL367" si="382">ROUND(IF(AND(BH336=3,BI336=3,FS336&lt;&gt;0),P336,0),2)</f>
        <v>0</v>
      </c>
      <c r="GM336" s="2">
        <f t="shared" ref="GM336:GM367" si="383">ROUND(O336+X336+Y336+GK336,2)+GX336</f>
        <v>216.63</v>
      </c>
      <c r="GN336" s="2">
        <f t="shared" ref="GN336:GN367" si="384">IF(OR(BI336=0,BI336=1),ROUND(O336+X336+Y336+GK336,2),0)</f>
        <v>0</v>
      </c>
      <c r="GO336" s="2">
        <f t="shared" ref="GO336:GO367" si="385">IF(BI336=2,ROUND(O336+X336+Y336+GK336,2),0)</f>
        <v>216.63</v>
      </c>
      <c r="GP336" s="2">
        <f t="shared" ref="GP336:GP367" si="386">IF(BI336=4,ROUND(O336+X336+Y336+GK336,2)+GX336,0)</f>
        <v>0</v>
      </c>
      <c r="GQ336" s="2"/>
      <c r="GR336" s="2">
        <v>0</v>
      </c>
      <c r="GS336" s="2">
        <v>3</v>
      </c>
      <c r="GT336" s="2">
        <v>0</v>
      </c>
      <c r="GU336" s="2" t="s">
        <v>6</v>
      </c>
      <c r="GV336" s="2">
        <f t="shared" ref="GV336:GV367" si="387">ROUND(GT336,6)</f>
        <v>0</v>
      </c>
      <c r="GW336" s="2">
        <v>1</v>
      </c>
      <c r="GX336" s="2">
        <f t="shared" ref="GX336:GX367" si="388">ROUND(GV336*GW336*I336,2)</f>
        <v>0</v>
      </c>
      <c r="GY336" s="2"/>
      <c r="GZ336" s="2"/>
      <c r="HA336" s="2">
        <v>0</v>
      </c>
      <c r="HB336" s="2">
        <v>0</v>
      </c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55" x14ac:dyDescent="0.2">
      <c r="A337">
        <v>18</v>
      </c>
      <c r="B337">
        <v>1</v>
      </c>
      <c r="C337">
        <v>800</v>
      </c>
      <c r="E337" t="s">
        <v>562</v>
      </c>
      <c r="F337" t="s">
        <v>542</v>
      </c>
      <c r="G337" t="s">
        <v>543</v>
      </c>
      <c r="H337" t="s">
        <v>538</v>
      </c>
      <c r="I337">
        <f>I333*J337</f>
        <v>4.4999999999999998E-2</v>
      </c>
      <c r="J337">
        <v>8.3333333333333329E-2</v>
      </c>
      <c r="O337">
        <f t="shared" si="356"/>
        <v>1442.76</v>
      </c>
      <c r="P337">
        <f t="shared" si="357"/>
        <v>1442.76</v>
      </c>
      <c r="Q337">
        <f t="shared" si="358"/>
        <v>0</v>
      </c>
      <c r="R337">
        <f t="shared" si="359"/>
        <v>0</v>
      </c>
      <c r="S337">
        <f t="shared" si="360"/>
        <v>0</v>
      </c>
      <c r="T337">
        <f t="shared" si="361"/>
        <v>0</v>
      </c>
      <c r="U337">
        <f t="shared" si="362"/>
        <v>0</v>
      </c>
      <c r="V337">
        <f t="shared" si="363"/>
        <v>0</v>
      </c>
      <c r="W337">
        <f t="shared" si="364"/>
        <v>0</v>
      </c>
      <c r="X337">
        <f t="shared" si="365"/>
        <v>0</v>
      </c>
      <c r="Y337">
        <f t="shared" si="366"/>
        <v>0</v>
      </c>
      <c r="AA337">
        <v>16666349</v>
      </c>
      <c r="AB337">
        <f t="shared" si="367"/>
        <v>4814.0200000000004</v>
      </c>
      <c r="AC337">
        <f t="shared" si="350"/>
        <v>4814.0200000000004</v>
      </c>
      <c r="AD337">
        <f t="shared" si="351"/>
        <v>0</v>
      </c>
      <c r="AE337">
        <f t="shared" si="352"/>
        <v>0</v>
      </c>
      <c r="AF337">
        <f t="shared" si="353"/>
        <v>0</v>
      </c>
      <c r="AG337">
        <f t="shared" si="368"/>
        <v>0</v>
      </c>
      <c r="AH337">
        <f t="shared" si="354"/>
        <v>0</v>
      </c>
      <c r="AI337">
        <f t="shared" si="355"/>
        <v>0</v>
      </c>
      <c r="AJ337">
        <f t="shared" si="369"/>
        <v>0</v>
      </c>
      <c r="AK337">
        <v>4814.0200000000004</v>
      </c>
      <c r="AL337">
        <v>4814.0200000000004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95</v>
      </c>
      <c r="AU337">
        <v>65</v>
      </c>
      <c r="AV337">
        <v>1</v>
      </c>
      <c r="AW337">
        <v>1</v>
      </c>
      <c r="AZ337">
        <v>6.66</v>
      </c>
      <c r="BA337">
        <v>1</v>
      </c>
      <c r="BB337">
        <v>1</v>
      </c>
      <c r="BC337">
        <v>6.66</v>
      </c>
      <c r="BD337" t="s">
        <v>6</v>
      </c>
      <c r="BE337" t="s">
        <v>6</v>
      </c>
      <c r="BF337" t="s">
        <v>6</v>
      </c>
      <c r="BG337" t="s">
        <v>6</v>
      </c>
      <c r="BH337">
        <v>3</v>
      </c>
      <c r="BI337">
        <v>2</v>
      </c>
      <c r="BJ337" t="s">
        <v>544</v>
      </c>
      <c r="BM337">
        <v>108001</v>
      </c>
      <c r="BN337">
        <v>0</v>
      </c>
      <c r="BO337" t="s">
        <v>6</v>
      </c>
      <c r="BP337">
        <v>0</v>
      </c>
      <c r="BQ337">
        <v>3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95</v>
      </c>
      <c r="CA337">
        <v>65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370"/>
        <v>1442.76</v>
      </c>
      <c r="CQ337">
        <f t="shared" si="371"/>
        <v>32061.373200000002</v>
      </c>
      <c r="CR337">
        <f t="shared" si="372"/>
        <v>0</v>
      </c>
      <c r="CS337">
        <f t="shared" si="373"/>
        <v>0</v>
      </c>
      <c r="CT337">
        <f t="shared" si="374"/>
        <v>0</v>
      </c>
      <c r="CU337">
        <f t="shared" si="375"/>
        <v>0</v>
      </c>
      <c r="CV337">
        <f t="shared" si="376"/>
        <v>0</v>
      </c>
      <c r="CW337">
        <f t="shared" si="377"/>
        <v>0</v>
      </c>
      <c r="CX337">
        <f t="shared" si="378"/>
        <v>0</v>
      </c>
      <c r="CY337">
        <f t="shared" si="379"/>
        <v>0</v>
      </c>
      <c r="CZ337">
        <f t="shared" si="380"/>
        <v>0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1013</v>
      </c>
      <c r="DV337" t="s">
        <v>538</v>
      </c>
      <c r="DW337" t="s">
        <v>540</v>
      </c>
      <c r="DX337">
        <v>1</v>
      </c>
      <c r="EE337">
        <v>16510370</v>
      </c>
      <c r="EF337">
        <v>3</v>
      </c>
      <c r="EG337" t="s">
        <v>448</v>
      </c>
      <c r="EH337">
        <v>0</v>
      </c>
      <c r="EI337" t="s">
        <v>6</v>
      </c>
      <c r="EJ337">
        <v>2</v>
      </c>
      <c r="EK337">
        <v>108001</v>
      </c>
      <c r="EL337" t="s">
        <v>449</v>
      </c>
      <c r="EM337" t="s">
        <v>450</v>
      </c>
      <c r="EO337" t="s">
        <v>6</v>
      </c>
      <c r="EQ337">
        <v>0</v>
      </c>
      <c r="ER337">
        <v>4814.0200000000004</v>
      </c>
      <c r="ES337">
        <v>4814.0200000000004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381"/>
        <v>0</v>
      </c>
      <c r="FS337">
        <v>0</v>
      </c>
      <c r="FX337">
        <v>95</v>
      </c>
      <c r="FY337">
        <v>65</v>
      </c>
      <c r="GA337" t="s">
        <v>6</v>
      </c>
      <c r="GD337">
        <v>0</v>
      </c>
      <c r="GF337">
        <v>-329874626</v>
      </c>
      <c r="GG337">
        <v>1</v>
      </c>
      <c r="GH337">
        <v>1</v>
      </c>
      <c r="GI337">
        <v>4</v>
      </c>
      <c r="GJ337">
        <v>0</v>
      </c>
      <c r="GK337">
        <f>ROUND(R337*(S12)/100,2)</f>
        <v>0</v>
      </c>
      <c r="GL337">
        <f t="shared" si="382"/>
        <v>0</v>
      </c>
      <c r="GM337">
        <f t="shared" si="383"/>
        <v>1442.76</v>
      </c>
      <c r="GN337">
        <f t="shared" si="384"/>
        <v>0</v>
      </c>
      <c r="GO337">
        <f t="shared" si="385"/>
        <v>1442.76</v>
      </c>
      <c r="GP337">
        <f t="shared" si="386"/>
        <v>0</v>
      </c>
      <c r="GR337">
        <v>0</v>
      </c>
      <c r="GS337">
        <v>3</v>
      </c>
      <c r="GT337">
        <v>0</v>
      </c>
      <c r="GU337" t="s">
        <v>6</v>
      </c>
      <c r="GV337">
        <f t="shared" si="387"/>
        <v>0</v>
      </c>
      <c r="GW337">
        <v>1</v>
      </c>
      <c r="GX337">
        <f t="shared" si="388"/>
        <v>0</v>
      </c>
      <c r="HA337">
        <v>0</v>
      </c>
      <c r="HB337">
        <v>0</v>
      </c>
      <c r="IK337">
        <v>0</v>
      </c>
    </row>
    <row r="338" spans="1:255" x14ac:dyDescent="0.2">
      <c r="A338" s="2">
        <v>17</v>
      </c>
      <c r="B338" s="2">
        <v>1</v>
      </c>
      <c r="C338" s="2">
        <f>ROW(SmtRes!A816)</f>
        <v>816</v>
      </c>
      <c r="D338" s="2">
        <f>ROW(EtalonRes!A779)</f>
        <v>779</v>
      </c>
      <c r="E338" s="2" t="s">
        <v>563</v>
      </c>
      <c r="F338" s="2" t="s">
        <v>564</v>
      </c>
      <c r="G338" s="2" t="s">
        <v>565</v>
      </c>
      <c r="H338" s="2" t="s">
        <v>164</v>
      </c>
      <c r="I338" s="2">
        <f>ROUND(52/100,9)</f>
        <v>0.52</v>
      </c>
      <c r="J338" s="2">
        <v>0</v>
      </c>
      <c r="K338" s="2"/>
      <c r="L338" s="2"/>
      <c r="M338" s="2"/>
      <c r="N338" s="2"/>
      <c r="O338" s="2">
        <f t="shared" si="356"/>
        <v>180.58</v>
      </c>
      <c r="P338" s="2">
        <f t="shared" si="357"/>
        <v>56.84</v>
      </c>
      <c r="Q338" s="2">
        <f t="shared" si="358"/>
        <v>49.44</v>
      </c>
      <c r="R338" s="2">
        <f t="shared" si="359"/>
        <v>4.96</v>
      </c>
      <c r="S338" s="2">
        <f t="shared" si="360"/>
        <v>74.3</v>
      </c>
      <c r="T338" s="2">
        <f t="shared" si="361"/>
        <v>0</v>
      </c>
      <c r="U338" s="2">
        <f t="shared" si="362"/>
        <v>7.9039999999999999</v>
      </c>
      <c r="V338" s="2">
        <f t="shared" si="363"/>
        <v>0.3952</v>
      </c>
      <c r="W338" s="2">
        <f t="shared" si="364"/>
        <v>0</v>
      </c>
      <c r="X338" s="2">
        <f t="shared" si="365"/>
        <v>75.3</v>
      </c>
      <c r="Y338" s="2">
        <f t="shared" si="366"/>
        <v>51.52</v>
      </c>
      <c r="Z338" s="2"/>
      <c r="AA338" s="2">
        <v>16666348</v>
      </c>
      <c r="AB338" s="2">
        <f t="shared" si="367"/>
        <v>347.26</v>
      </c>
      <c r="AC338" s="2">
        <f t="shared" si="350"/>
        <v>109.31</v>
      </c>
      <c r="AD338" s="2">
        <f t="shared" si="351"/>
        <v>95.07</v>
      </c>
      <c r="AE338" s="2">
        <f t="shared" si="352"/>
        <v>9.5399999999999991</v>
      </c>
      <c r="AF338" s="2">
        <f t="shared" si="353"/>
        <v>142.88</v>
      </c>
      <c r="AG338" s="2">
        <f t="shared" si="368"/>
        <v>0</v>
      </c>
      <c r="AH338" s="2">
        <f t="shared" si="354"/>
        <v>15.2</v>
      </c>
      <c r="AI338" s="2">
        <f t="shared" si="355"/>
        <v>0.76</v>
      </c>
      <c r="AJ338" s="2">
        <f t="shared" si="369"/>
        <v>0</v>
      </c>
      <c r="AK338" s="2">
        <v>347.26</v>
      </c>
      <c r="AL338" s="2">
        <v>109.31</v>
      </c>
      <c r="AM338" s="2">
        <v>95.07</v>
      </c>
      <c r="AN338" s="2">
        <v>9.5399999999999991</v>
      </c>
      <c r="AO338" s="2">
        <v>142.88</v>
      </c>
      <c r="AP338" s="2">
        <v>0</v>
      </c>
      <c r="AQ338" s="2">
        <v>15.2</v>
      </c>
      <c r="AR338" s="2">
        <v>0.76</v>
      </c>
      <c r="AS338" s="2">
        <v>0</v>
      </c>
      <c r="AT338" s="2">
        <v>95</v>
      </c>
      <c r="AU338" s="2">
        <v>65</v>
      </c>
      <c r="AV338" s="2">
        <v>1</v>
      </c>
      <c r="AW338" s="2">
        <v>1</v>
      </c>
      <c r="AX338" s="2"/>
      <c r="AY338" s="2"/>
      <c r="AZ338" s="2">
        <v>1</v>
      </c>
      <c r="BA338" s="2">
        <v>1</v>
      </c>
      <c r="BB338" s="2">
        <v>1</v>
      </c>
      <c r="BC338" s="2">
        <v>1</v>
      </c>
      <c r="BD338" s="2" t="s">
        <v>6</v>
      </c>
      <c r="BE338" s="2" t="s">
        <v>6</v>
      </c>
      <c r="BF338" s="2" t="s">
        <v>6</v>
      </c>
      <c r="BG338" s="2" t="s">
        <v>6</v>
      </c>
      <c r="BH338" s="2">
        <v>0</v>
      </c>
      <c r="BI338" s="2">
        <v>2</v>
      </c>
      <c r="BJ338" s="2" t="s">
        <v>566</v>
      </c>
      <c r="BK338" s="2"/>
      <c r="BL338" s="2"/>
      <c r="BM338" s="2">
        <v>108001</v>
      </c>
      <c r="BN338" s="2">
        <v>0</v>
      </c>
      <c r="BO338" s="2" t="s">
        <v>6</v>
      </c>
      <c r="BP338" s="2">
        <v>0</v>
      </c>
      <c r="BQ338" s="2">
        <v>3</v>
      </c>
      <c r="BR338" s="2">
        <v>0</v>
      </c>
      <c r="BS338" s="2">
        <v>1</v>
      </c>
      <c r="BT338" s="2">
        <v>1</v>
      </c>
      <c r="BU338" s="2">
        <v>1</v>
      </c>
      <c r="BV338" s="2">
        <v>1</v>
      </c>
      <c r="BW338" s="2">
        <v>1</v>
      </c>
      <c r="BX338" s="2">
        <v>1</v>
      </c>
      <c r="BY338" s="2" t="s">
        <v>6</v>
      </c>
      <c r="BZ338" s="2">
        <v>95</v>
      </c>
      <c r="CA338" s="2">
        <v>65</v>
      </c>
      <c r="CB338" s="2"/>
      <c r="CC338" s="2"/>
      <c r="CD338" s="2"/>
      <c r="CE338" s="2"/>
      <c r="CF338" s="2">
        <v>0</v>
      </c>
      <c r="CG338" s="2">
        <v>0</v>
      </c>
      <c r="CH338" s="2"/>
      <c r="CI338" s="2"/>
      <c r="CJ338" s="2"/>
      <c r="CK338" s="2"/>
      <c r="CL338" s="2"/>
      <c r="CM338" s="2">
        <v>0</v>
      </c>
      <c r="CN338" s="2" t="s">
        <v>6</v>
      </c>
      <c r="CO338" s="2">
        <v>0</v>
      </c>
      <c r="CP338" s="2">
        <f t="shared" si="370"/>
        <v>180.57999999999998</v>
      </c>
      <c r="CQ338" s="2">
        <f t="shared" si="371"/>
        <v>109.31</v>
      </c>
      <c r="CR338" s="2">
        <f t="shared" si="372"/>
        <v>95.07</v>
      </c>
      <c r="CS338" s="2">
        <f t="shared" si="373"/>
        <v>9.5399999999999991</v>
      </c>
      <c r="CT338" s="2">
        <f t="shared" si="374"/>
        <v>142.88</v>
      </c>
      <c r="CU338" s="2">
        <f t="shared" si="375"/>
        <v>0</v>
      </c>
      <c r="CV338" s="2">
        <f t="shared" si="376"/>
        <v>15.2</v>
      </c>
      <c r="CW338" s="2">
        <f t="shared" si="377"/>
        <v>0.76</v>
      </c>
      <c r="CX338" s="2">
        <f t="shared" si="378"/>
        <v>0</v>
      </c>
      <c r="CY338" s="2">
        <f t="shared" si="379"/>
        <v>75.296999999999983</v>
      </c>
      <c r="CZ338" s="2">
        <f t="shared" si="380"/>
        <v>51.518999999999998</v>
      </c>
      <c r="DA338" s="2"/>
      <c r="DB338" s="2"/>
      <c r="DC338" s="2" t="s">
        <v>6</v>
      </c>
      <c r="DD338" s="2" t="s">
        <v>6</v>
      </c>
      <c r="DE338" s="2" t="s">
        <v>6</v>
      </c>
      <c r="DF338" s="2" t="s">
        <v>6</v>
      </c>
      <c r="DG338" s="2" t="s">
        <v>6</v>
      </c>
      <c r="DH338" s="2" t="s">
        <v>6</v>
      </c>
      <c r="DI338" s="2" t="s">
        <v>6</v>
      </c>
      <c r="DJ338" s="2" t="s">
        <v>6</v>
      </c>
      <c r="DK338" s="2" t="s">
        <v>6</v>
      </c>
      <c r="DL338" s="2" t="s">
        <v>6</v>
      </c>
      <c r="DM338" s="2" t="s">
        <v>6</v>
      </c>
      <c r="DN338" s="2">
        <v>0</v>
      </c>
      <c r="DO338" s="2">
        <v>0</v>
      </c>
      <c r="DP338" s="2">
        <v>1</v>
      </c>
      <c r="DQ338" s="2">
        <v>1</v>
      </c>
      <c r="DR338" s="2"/>
      <c r="DS338" s="2"/>
      <c r="DT338" s="2"/>
      <c r="DU338" s="2">
        <v>1003</v>
      </c>
      <c r="DV338" s="2" t="s">
        <v>164</v>
      </c>
      <c r="DW338" s="2" t="s">
        <v>164</v>
      </c>
      <c r="DX338" s="2">
        <v>100</v>
      </c>
      <c r="DY338" s="2"/>
      <c r="DZ338" s="2"/>
      <c r="EA338" s="2"/>
      <c r="EB338" s="2"/>
      <c r="EC338" s="2"/>
      <c r="ED338" s="2"/>
      <c r="EE338" s="2">
        <v>16510370</v>
      </c>
      <c r="EF338" s="2">
        <v>3</v>
      </c>
      <c r="EG338" s="2" t="s">
        <v>448</v>
      </c>
      <c r="EH338" s="2">
        <v>0</v>
      </c>
      <c r="EI338" s="2" t="s">
        <v>6</v>
      </c>
      <c r="EJ338" s="2">
        <v>2</v>
      </c>
      <c r="EK338" s="2">
        <v>108001</v>
      </c>
      <c r="EL338" s="2" t="s">
        <v>449</v>
      </c>
      <c r="EM338" s="2" t="s">
        <v>450</v>
      </c>
      <c r="EN338" s="2"/>
      <c r="EO338" s="2" t="s">
        <v>6</v>
      </c>
      <c r="EP338" s="2"/>
      <c r="EQ338" s="2">
        <v>0</v>
      </c>
      <c r="ER338" s="2">
        <v>347.26</v>
      </c>
      <c r="ES338" s="2">
        <v>109.31</v>
      </c>
      <c r="ET338" s="2">
        <v>95.07</v>
      </c>
      <c r="EU338" s="2">
        <v>9.5399999999999991</v>
      </c>
      <c r="EV338" s="2">
        <v>142.88</v>
      </c>
      <c r="EW338" s="2">
        <v>15.2</v>
      </c>
      <c r="EX338" s="2">
        <v>0.76</v>
      </c>
      <c r="EY338" s="2">
        <v>0</v>
      </c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>
        <v>0</v>
      </c>
      <c r="FR338" s="2">
        <f t="shared" si="381"/>
        <v>0</v>
      </c>
      <c r="FS338" s="2">
        <v>0</v>
      </c>
      <c r="FT338" s="2"/>
      <c r="FU338" s="2"/>
      <c r="FV338" s="2"/>
      <c r="FW338" s="2"/>
      <c r="FX338" s="2">
        <v>95</v>
      </c>
      <c r="FY338" s="2">
        <v>65</v>
      </c>
      <c r="FZ338" s="2"/>
      <c r="GA338" s="2" t="s">
        <v>6</v>
      </c>
      <c r="GB338" s="2"/>
      <c r="GC338" s="2"/>
      <c r="GD338" s="2">
        <v>0</v>
      </c>
      <c r="GE338" s="2"/>
      <c r="GF338" s="2">
        <v>-877313759</v>
      </c>
      <c r="GG338" s="2">
        <v>2</v>
      </c>
      <c r="GH338" s="2">
        <v>1</v>
      </c>
      <c r="GI338" s="2">
        <v>-2</v>
      </c>
      <c r="GJ338" s="2">
        <v>0</v>
      </c>
      <c r="GK338" s="2">
        <f>ROUND(R338*(R12)/100,2)</f>
        <v>0</v>
      </c>
      <c r="GL338" s="2">
        <f t="shared" si="382"/>
        <v>0</v>
      </c>
      <c r="GM338" s="2">
        <f t="shared" si="383"/>
        <v>307.39999999999998</v>
      </c>
      <c r="GN338" s="2">
        <f t="shared" si="384"/>
        <v>0</v>
      </c>
      <c r="GO338" s="2">
        <f t="shared" si="385"/>
        <v>307.39999999999998</v>
      </c>
      <c r="GP338" s="2">
        <f t="shared" si="386"/>
        <v>0</v>
      </c>
      <c r="GQ338" s="2"/>
      <c r="GR338" s="2">
        <v>0</v>
      </c>
      <c r="GS338" s="2">
        <v>3</v>
      </c>
      <c r="GT338" s="2">
        <v>0</v>
      </c>
      <c r="GU338" s="2" t="s">
        <v>6</v>
      </c>
      <c r="GV338" s="2">
        <f t="shared" si="387"/>
        <v>0</v>
      </c>
      <c r="GW338" s="2">
        <v>1</v>
      </c>
      <c r="GX338" s="2">
        <f t="shared" si="388"/>
        <v>0</v>
      </c>
      <c r="GY338" s="2"/>
      <c r="GZ338" s="2"/>
      <c r="HA338" s="2">
        <v>0</v>
      </c>
      <c r="HB338" s="2">
        <v>0</v>
      </c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>
        <v>0</v>
      </c>
      <c r="IL338" s="2"/>
      <c r="IM338" s="2"/>
      <c r="IN338" s="2"/>
      <c r="IO338" s="2"/>
      <c r="IP338" s="2"/>
      <c r="IQ338" s="2"/>
      <c r="IR338" s="2"/>
      <c r="IS338" s="2"/>
      <c r="IT338" s="2"/>
      <c r="IU338" s="2"/>
    </row>
    <row r="339" spans="1:255" x14ac:dyDescent="0.2">
      <c r="A339">
        <v>17</v>
      </c>
      <c r="B339">
        <v>1</v>
      </c>
      <c r="C339">
        <f>ROW(SmtRes!A830)</f>
        <v>830</v>
      </c>
      <c r="D339">
        <f>ROW(EtalonRes!A792)</f>
        <v>792</v>
      </c>
      <c r="E339" t="s">
        <v>563</v>
      </c>
      <c r="F339" t="s">
        <v>564</v>
      </c>
      <c r="G339" t="s">
        <v>565</v>
      </c>
      <c r="H339" t="s">
        <v>164</v>
      </c>
      <c r="I339">
        <f>ROUND(52/100,9)</f>
        <v>0.52</v>
      </c>
      <c r="J339">
        <v>0</v>
      </c>
      <c r="O339">
        <f t="shared" si="356"/>
        <v>1202.6300000000001</v>
      </c>
      <c r="P339">
        <f t="shared" si="357"/>
        <v>378.56</v>
      </c>
      <c r="Q339">
        <f t="shared" si="358"/>
        <v>329.25</v>
      </c>
      <c r="R339">
        <f t="shared" si="359"/>
        <v>33.04</v>
      </c>
      <c r="S339">
        <f t="shared" si="360"/>
        <v>494.82</v>
      </c>
      <c r="T339">
        <f t="shared" si="361"/>
        <v>0</v>
      </c>
      <c r="U339">
        <f t="shared" si="362"/>
        <v>7.9039999999999999</v>
      </c>
      <c r="V339">
        <f t="shared" si="363"/>
        <v>0.3952</v>
      </c>
      <c r="W339">
        <f t="shared" si="364"/>
        <v>0</v>
      </c>
      <c r="X339">
        <f t="shared" si="365"/>
        <v>501.47</v>
      </c>
      <c r="Y339">
        <f t="shared" si="366"/>
        <v>343.11</v>
      </c>
      <c r="AA339">
        <v>16666349</v>
      </c>
      <c r="AB339">
        <f t="shared" si="367"/>
        <v>347.26</v>
      </c>
      <c r="AC339">
        <f t="shared" si="350"/>
        <v>109.31</v>
      </c>
      <c r="AD339">
        <f t="shared" si="351"/>
        <v>95.07</v>
      </c>
      <c r="AE339">
        <f t="shared" si="352"/>
        <v>9.5399999999999991</v>
      </c>
      <c r="AF339">
        <f t="shared" si="353"/>
        <v>142.88</v>
      </c>
      <c r="AG339">
        <f t="shared" si="368"/>
        <v>0</v>
      </c>
      <c r="AH339">
        <f t="shared" si="354"/>
        <v>15.2</v>
      </c>
      <c r="AI339">
        <f t="shared" si="355"/>
        <v>0.76</v>
      </c>
      <c r="AJ339">
        <f t="shared" si="369"/>
        <v>0</v>
      </c>
      <c r="AK339">
        <v>347.26</v>
      </c>
      <c r="AL339">
        <v>109.31</v>
      </c>
      <c r="AM339">
        <v>95.07</v>
      </c>
      <c r="AN339">
        <v>9.5399999999999991</v>
      </c>
      <c r="AO339">
        <v>142.88</v>
      </c>
      <c r="AP339">
        <v>0</v>
      </c>
      <c r="AQ339">
        <v>15.2</v>
      </c>
      <c r="AR339">
        <v>0.76</v>
      </c>
      <c r="AS339">
        <v>0</v>
      </c>
      <c r="AT339">
        <v>95</v>
      </c>
      <c r="AU339">
        <v>65</v>
      </c>
      <c r="AV339">
        <v>1</v>
      </c>
      <c r="AW339">
        <v>1</v>
      </c>
      <c r="AZ339">
        <v>6.66</v>
      </c>
      <c r="BA339">
        <v>6.66</v>
      </c>
      <c r="BB339">
        <v>6.66</v>
      </c>
      <c r="BC339">
        <v>6.66</v>
      </c>
      <c r="BD339" t="s">
        <v>6</v>
      </c>
      <c r="BE339" t="s">
        <v>6</v>
      </c>
      <c r="BF339" t="s">
        <v>6</v>
      </c>
      <c r="BG339" t="s">
        <v>6</v>
      </c>
      <c r="BH339">
        <v>0</v>
      </c>
      <c r="BI339">
        <v>2</v>
      </c>
      <c r="BJ339" t="s">
        <v>566</v>
      </c>
      <c r="BM339">
        <v>108001</v>
      </c>
      <c r="BN339">
        <v>0</v>
      </c>
      <c r="BO339" t="s">
        <v>6</v>
      </c>
      <c r="BP339">
        <v>0</v>
      </c>
      <c r="BQ339">
        <v>3</v>
      </c>
      <c r="BR339">
        <v>0</v>
      </c>
      <c r="BS339">
        <v>6.66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95</v>
      </c>
      <c r="CA339">
        <v>65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370"/>
        <v>1202.6299999999999</v>
      </c>
      <c r="CQ339">
        <f t="shared" si="371"/>
        <v>728.00459999999998</v>
      </c>
      <c r="CR339">
        <f t="shared" si="372"/>
        <v>633.1662</v>
      </c>
      <c r="CS339">
        <f t="shared" si="373"/>
        <v>63.536399999999993</v>
      </c>
      <c r="CT339">
        <f t="shared" si="374"/>
        <v>951.58079999999995</v>
      </c>
      <c r="CU339">
        <f t="shared" si="375"/>
        <v>0</v>
      </c>
      <c r="CV339">
        <f t="shared" si="376"/>
        <v>15.2</v>
      </c>
      <c r="CW339">
        <f t="shared" si="377"/>
        <v>0.76</v>
      </c>
      <c r="CX339">
        <f t="shared" si="378"/>
        <v>0</v>
      </c>
      <c r="CY339">
        <f t="shared" si="379"/>
        <v>501.46700000000004</v>
      </c>
      <c r="CZ339">
        <f t="shared" si="380"/>
        <v>343.10900000000004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1003</v>
      </c>
      <c r="DV339" t="s">
        <v>164</v>
      </c>
      <c r="DW339" t="s">
        <v>164</v>
      </c>
      <c r="DX339">
        <v>100</v>
      </c>
      <c r="EE339">
        <v>16510370</v>
      </c>
      <c r="EF339">
        <v>3</v>
      </c>
      <c r="EG339" t="s">
        <v>448</v>
      </c>
      <c r="EH339">
        <v>0</v>
      </c>
      <c r="EI339" t="s">
        <v>6</v>
      </c>
      <c r="EJ339">
        <v>2</v>
      </c>
      <c r="EK339">
        <v>108001</v>
      </c>
      <c r="EL339" t="s">
        <v>449</v>
      </c>
      <c r="EM339" t="s">
        <v>450</v>
      </c>
      <c r="EO339" t="s">
        <v>6</v>
      </c>
      <c r="EQ339">
        <v>0</v>
      </c>
      <c r="ER339">
        <v>347.26</v>
      </c>
      <c r="ES339">
        <v>109.31</v>
      </c>
      <c r="ET339">
        <v>95.07</v>
      </c>
      <c r="EU339">
        <v>9.5399999999999991</v>
      </c>
      <c r="EV339">
        <v>142.88</v>
      </c>
      <c r="EW339">
        <v>15.2</v>
      </c>
      <c r="EX339">
        <v>0.76</v>
      </c>
      <c r="EY339">
        <v>0</v>
      </c>
      <c r="FQ339">
        <v>0</v>
      </c>
      <c r="FR339">
        <f t="shared" si="381"/>
        <v>0</v>
      </c>
      <c r="FS339">
        <v>0</v>
      </c>
      <c r="FX339">
        <v>95</v>
      </c>
      <c r="FY339">
        <v>65</v>
      </c>
      <c r="GA339" t="s">
        <v>6</v>
      </c>
      <c r="GD339">
        <v>0</v>
      </c>
      <c r="GF339">
        <v>-877313759</v>
      </c>
      <c r="GG339">
        <v>1</v>
      </c>
      <c r="GH339">
        <v>1</v>
      </c>
      <c r="GI339">
        <v>4</v>
      </c>
      <c r="GJ339">
        <v>0</v>
      </c>
      <c r="GK339">
        <f>ROUND(R339*(S12)/100,2)</f>
        <v>0</v>
      </c>
      <c r="GL339">
        <f t="shared" si="382"/>
        <v>0</v>
      </c>
      <c r="GM339">
        <f t="shared" si="383"/>
        <v>2047.21</v>
      </c>
      <c r="GN339">
        <f t="shared" si="384"/>
        <v>0</v>
      </c>
      <c r="GO339">
        <f t="shared" si="385"/>
        <v>2047.21</v>
      </c>
      <c r="GP339">
        <f t="shared" si="386"/>
        <v>0</v>
      </c>
      <c r="GR339">
        <v>0</v>
      </c>
      <c r="GS339">
        <v>3</v>
      </c>
      <c r="GT339">
        <v>0</v>
      </c>
      <c r="GU339" t="s">
        <v>6</v>
      </c>
      <c r="GV339">
        <f t="shared" si="387"/>
        <v>0</v>
      </c>
      <c r="GW339">
        <v>1</v>
      </c>
      <c r="GX339">
        <f t="shared" si="388"/>
        <v>0</v>
      </c>
      <c r="HA339">
        <v>0</v>
      </c>
      <c r="HB339">
        <v>0</v>
      </c>
      <c r="IK339">
        <v>0</v>
      </c>
    </row>
    <row r="340" spans="1:255" x14ac:dyDescent="0.2">
      <c r="A340" s="2">
        <v>18</v>
      </c>
      <c r="B340" s="2">
        <v>1</v>
      </c>
      <c r="C340" s="2">
        <v>815</v>
      </c>
      <c r="D340" s="2"/>
      <c r="E340" s="2" t="s">
        <v>567</v>
      </c>
      <c r="F340" s="2" t="s">
        <v>568</v>
      </c>
      <c r="G340" s="2" t="s">
        <v>569</v>
      </c>
      <c r="H340" s="2" t="s">
        <v>71</v>
      </c>
      <c r="I340" s="2">
        <f>I338*J340</f>
        <v>52</v>
      </c>
      <c r="J340" s="2">
        <v>100</v>
      </c>
      <c r="K340" s="2"/>
      <c r="L340" s="2"/>
      <c r="M340" s="2"/>
      <c r="N340" s="2"/>
      <c r="O340" s="2">
        <f t="shared" si="356"/>
        <v>1414.4</v>
      </c>
      <c r="P340" s="2">
        <f t="shared" si="357"/>
        <v>1414.4</v>
      </c>
      <c r="Q340" s="2">
        <f t="shared" si="358"/>
        <v>0</v>
      </c>
      <c r="R340" s="2">
        <f t="shared" si="359"/>
        <v>0</v>
      </c>
      <c r="S340" s="2">
        <f t="shared" si="360"/>
        <v>0</v>
      </c>
      <c r="T340" s="2">
        <f t="shared" si="361"/>
        <v>0</v>
      </c>
      <c r="U340" s="2">
        <f t="shared" si="362"/>
        <v>0</v>
      </c>
      <c r="V340" s="2">
        <f t="shared" si="363"/>
        <v>0</v>
      </c>
      <c r="W340" s="2">
        <f t="shared" si="364"/>
        <v>0</v>
      </c>
      <c r="X340" s="2">
        <f t="shared" si="365"/>
        <v>0</v>
      </c>
      <c r="Y340" s="2">
        <f t="shared" si="366"/>
        <v>0</v>
      </c>
      <c r="Z340" s="2"/>
      <c r="AA340" s="2">
        <v>16666348</v>
      </c>
      <c r="AB340" s="2">
        <f t="shared" si="367"/>
        <v>27.2</v>
      </c>
      <c r="AC340" s="2">
        <f t="shared" si="350"/>
        <v>27.2</v>
      </c>
      <c r="AD340" s="2">
        <f t="shared" si="351"/>
        <v>0</v>
      </c>
      <c r="AE340" s="2">
        <f t="shared" si="352"/>
        <v>0</v>
      </c>
      <c r="AF340" s="2">
        <f t="shared" si="353"/>
        <v>0</v>
      </c>
      <c r="AG340" s="2">
        <f t="shared" si="368"/>
        <v>0</v>
      </c>
      <c r="AH340" s="2">
        <f t="shared" si="354"/>
        <v>0</v>
      </c>
      <c r="AI340" s="2">
        <f t="shared" si="355"/>
        <v>0</v>
      </c>
      <c r="AJ340" s="2">
        <f t="shared" si="369"/>
        <v>0</v>
      </c>
      <c r="AK340" s="2">
        <v>27.2</v>
      </c>
      <c r="AL340" s="2">
        <v>27.2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95</v>
      </c>
      <c r="AU340" s="2">
        <v>65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6</v>
      </c>
      <c r="BE340" s="2" t="s">
        <v>6</v>
      </c>
      <c r="BF340" s="2" t="s">
        <v>6</v>
      </c>
      <c r="BG340" s="2" t="s">
        <v>6</v>
      </c>
      <c r="BH340" s="2">
        <v>3</v>
      </c>
      <c r="BI340" s="2">
        <v>2</v>
      </c>
      <c r="BJ340" s="2" t="s">
        <v>570</v>
      </c>
      <c r="BK340" s="2"/>
      <c r="BL340" s="2"/>
      <c r="BM340" s="2">
        <v>108001</v>
      </c>
      <c r="BN340" s="2">
        <v>0</v>
      </c>
      <c r="BO340" s="2" t="s">
        <v>6</v>
      </c>
      <c r="BP340" s="2">
        <v>0</v>
      </c>
      <c r="BQ340" s="2">
        <v>3</v>
      </c>
      <c r="BR340" s="2">
        <v>0</v>
      </c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6</v>
      </c>
      <c r="BZ340" s="2">
        <v>95</v>
      </c>
      <c r="CA340" s="2">
        <v>65</v>
      </c>
      <c r="CB340" s="2"/>
      <c r="CC340" s="2"/>
      <c r="CD340" s="2"/>
      <c r="CE340" s="2"/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6</v>
      </c>
      <c r="CO340" s="2">
        <v>0</v>
      </c>
      <c r="CP340" s="2">
        <f t="shared" si="370"/>
        <v>1414.4</v>
      </c>
      <c r="CQ340" s="2">
        <f t="shared" si="371"/>
        <v>27.2</v>
      </c>
      <c r="CR340" s="2">
        <f t="shared" si="372"/>
        <v>0</v>
      </c>
      <c r="CS340" s="2">
        <f t="shared" si="373"/>
        <v>0</v>
      </c>
      <c r="CT340" s="2">
        <f t="shared" si="374"/>
        <v>0</v>
      </c>
      <c r="CU340" s="2">
        <f t="shared" si="375"/>
        <v>0</v>
      </c>
      <c r="CV340" s="2">
        <f t="shared" si="376"/>
        <v>0</v>
      </c>
      <c r="CW340" s="2">
        <f t="shared" si="377"/>
        <v>0</v>
      </c>
      <c r="CX340" s="2">
        <f t="shared" si="378"/>
        <v>0</v>
      </c>
      <c r="CY340" s="2">
        <f t="shared" si="379"/>
        <v>0</v>
      </c>
      <c r="CZ340" s="2">
        <f t="shared" si="380"/>
        <v>0</v>
      </c>
      <c r="DA340" s="2"/>
      <c r="DB340" s="2"/>
      <c r="DC340" s="2" t="s">
        <v>6</v>
      </c>
      <c r="DD340" s="2" t="s">
        <v>6</v>
      </c>
      <c r="DE340" s="2" t="s">
        <v>6</v>
      </c>
      <c r="DF340" s="2" t="s">
        <v>6</v>
      </c>
      <c r="DG340" s="2" t="s">
        <v>6</v>
      </c>
      <c r="DH340" s="2" t="s">
        <v>6</v>
      </c>
      <c r="DI340" s="2" t="s">
        <v>6</v>
      </c>
      <c r="DJ340" s="2" t="s">
        <v>6</v>
      </c>
      <c r="DK340" s="2" t="s">
        <v>6</v>
      </c>
      <c r="DL340" s="2" t="s">
        <v>6</v>
      </c>
      <c r="DM340" s="2" t="s">
        <v>6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1003</v>
      </c>
      <c r="DV340" s="2" t="s">
        <v>71</v>
      </c>
      <c r="DW340" s="2" t="s">
        <v>71</v>
      </c>
      <c r="DX340" s="2">
        <v>1</v>
      </c>
      <c r="DY340" s="2"/>
      <c r="DZ340" s="2"/>
      <c r="EA340" s="2"/>
      <c r="EB340" s="2"/>
      <c r="EC340" s="2"/>
      <c r="ED340" s="2"/>
      <c r="EE340" s="2">
        <v>16510370</v>
      </c>
      <c r="EF340" s="2">
        <v>3</v>
      </c>
      <c r="EG340" s="2" t="s">
        <v>448</v>
      </c>
      <c r="EH340" s="2">
        <v>0</v>
      </c>
      <c r="EI340" s="2" t="s">
        <v>6</v>
      </c>
      <c r="EJ340" s="2">
        <v>2</v>
      </c>
      <c r="EK340" s="2">
        <v>108001</v>
      </c>
      <c r="EL340" s="2" t="s">
        <v>449</v>
      </c>
      <c r="EM340" s="2" t="s">
        <v>450</v>
      </c>
      <c r="EN340" s="2"/>
      <c r="EO340" s="2" t="s">
        <v>6</v>
      </c>
      <c r="EP340" s="2"/>
      <c r="EQ340" s="2">
        <v>0</v>
      </c>
      <c r="ER340" s="2">
        <v>27.2</v>
      </c>
      <c r="ES340" s="2">
        <v>27.2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si="381"/>
        <v>0</v>
      </c>
      <c r="FS340" s="2">
        <v>0</v>
      </c>
      <c r="FT340" s="2"/>
      <c r="FU340" s="2"/>
      <c r="FV340" s="2"/>
      <c r="FW340" s="2"/>
      <c r="FX340" s="2">
        <v>95</v>
      </c>
      <c r="FY340" s="2">
        <v>65</v>
      </c>
      <c r="FZ340" s="2"/>
      <c r="GA340" s="2" t="s">
        <v>6</v>
      </c>
      <c r="GB340" s="2"/>
      <c r="GC340" s="2"/>
      <c r="GD340" s="2">
        <v>0</v>
      </c>
      <c r="GE340" s="2"/>
      <c r="GF340" s="2">
        <v>1275628479</v>
      </c>
      <c r="GG340" s="2">
        <v>2</v>
      </c>
      <c r="GH340" s="2">
        <v>1</v>
      </c>
      <c r="GI340" s="2">
        <v>-2</v>
      </c>
      <c r="GJ340" s="2">
        <v>0</v>
      </c>
      <c r="GK340" s="2">
        <f>ROUND(R340*(R12)/100,2)</f>
        <v>0</v>
      </c>
      <c r="GL340" s="2">
        <f t="shared" si="382"/>
        <v>0</v>
      </c>
      <c r="GM340" s="2">
        <f t="shared" si="383"/>
        <v>1414.4</v>
      </c>
      <c r="GN340" s="2">
        <f t="shared" si="384"/>
        <v>0</v>
      </c>
      <c r="GO340" s="2">
        <f t="shared" si="385"/>
        <v>1414.4</v>
      </c>
      <c r="GP340" s="2">
        <f t="shared" si="386"/>
        <v>0</v>
      </c>
      <c r="GQ340" s="2"/>
      <c r="GR340" s="2">
        <v>0</v>
      </c>
      <c r="GS340" s="2">
        <v>3</v>
      </c>
      <c r="GT340" s="2">
        <v>0</v>
      </c>
      <c r="GU340" s="2" t="s">
        <v>6</v>
      </c>
      <c r="GV340" s="2">
        <f t="shared" si="387"/>
        <v>0</v>
      </c>
      <c r="GW340" s="2">
        <v>1</v>
      </c>
      <c r="GX340" s="2">
        <f t="shared" si="388"/>
        <v>0</v>
      </c>
      <c r="GY340" s="2"/>
      <c r="GZ340" s="2"/>
      <c r="HA340" s="2">
        <v>0</v>
      </c>
      <c r="HB340" s="2">
        <v>0</v>
      </c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>
        <v>0</v>
      </c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18</v>
      </c>
      <c r="B341">
        <v>1</v>
      </c>
      <c r="C341">
        <v>829</v>
      </c>
      <c r="E341" t="s">
        <v>567</v>
      </c>
      <c r="F341" t="s">
        <v>568</v>
      </c>
      <c r="G341" t="s">
        <v>569</v>
      </c>
      <c r="H341" t="s">
        <v>71</v>
      </c>
      <c r="I341">
        <f>I339*J341</f>
        <v>52</v>
      </c>
      <c r="J341">
        <v>100</v>
      </c>
      <c r="O341">
        <f t="shared" si="356"/>
        <v>9419.9</v>
      </c>
      <c r="P341">
        <f t="shared" si="357"/>
        <v>9419.9</v>
      </c>
      <c r="Q341">
        <f t="shared" si="358"/>
        <v>0</v>
      </c>
      <c r="R341">
        <f t="shared" si="359"/>
        <v>0</v>
      </c>
      <c r="S341">
        <f t="shared" si="360"/>
        <v>0</v>
      </c>
      <c r="T341">
        <f t="shared" si="361"/>
        <v>0</v>
      </c>
      <c r="U341">
        <f t="shared" si="362"/>
        <v>0</v>
      </c>
      <c r="V341">
        <f t="shared" si="363"/>
        <v>0</v>
      </c>
      <c r="W341">
        <f t="shared" si="364"/>
        <v>0</v>
      </c>
      <c r="X341">
        <f t="shared" si="365"/>
        <v>0</v>
      </c>
      <c r="Y341">
        <f t="shared" si="366"/>
        <v>0</v>
      </c>
      <c r="AA341">
        <v>16666349</v>
      </c>
      <c r="AB341">
        <f t="shared" si="367"/>
        <v>27.2</v>
      </c>
      <c r="AC341">
        <f t="shared" si="350"/>
        <v>27.2</v>
      </c>
      <c r="AD341">
        <f t="shared" si="351"/>
        <v>0</v>
      </c>
      <c r="AE341">
        <f t="shared" si="352"/>
        <v>0</v>
      </c>
      <c r="AF341">
        <f t="shared" si="353"/>
        <v>0</v>
      </c>
      <c r="AG341">
        <f t="shared" si="368"/>
        <v>0</v>
      </c>
      <c r="AH341">
        <f t="shared" si="354"/>
        <v>0</v>
      </c>
      <c r="AI341">
        <f t="shared" si="355"/>
        <v>0</v>
      </c>
      <c r="AJ341">
        <f t="shared" si="369"/>
        <v>0</v>
      </c>
      <c r="AK341">
        <v>27.2</v>
      </c>
      <c r="AL341">
        <v>27.2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95</v>
      </c>
      <c r="AU341">
        <v>65</v>
      </c>
      <c r="AV341">
        <v>1</v>
      </c>
      <c r="AW341">
        <v>1</v>
      </c>
      <c r="AZ341">
        <v>6.66</v>
      </c>
      <c r="BA341">
        <v>1</v>
      </c>
      <c r="BB341">
        <v>1</v>
      </c>
      <c r="BC341">
        <v>6.66</v>
      </c>
      <c r="BD341" t="s">
        <v>6</v>
      </c>
      <c r="BE341" t="s">
        <v>6</v>
      </c>
      <c r="BF341" t="s">
        <v>6</v>
      </c>
      <c r="BG341" t="s">
        <v>6</v>
      </c>
      <c r="BH341">
        <v>3</v>
      </c>
      <c r="BI341">
        <v>2</v>
      </c>
      <c r="BJ341" t="s">
        <v>570</v>
      </c>
      <c r="BM341">
        <v>108001</v>
      </c>
      <c r="BN341">
        <v>0</v>
      </c>
      <c r="BO341" t="s">
        <v>6</v>
      </c>
      <c r="BP341">
        <v>0</v>
      </c>
      <c r="BQ341">
        <v>3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95</v>
      </c>
      <c r="CA341">
        <v>65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si="370"/>
        <v>9419.9</v>
      </c>
      <c r="CQ341">
        <f t="shared" si="371"/>
        <v>181.15199999999999</v>
      </c>
      <c r="CR341">
        <f t="shared" si="372"/>
        <v>0</v>
      </c>
      <c r="CS341">
        <f t="shared" si="373"/>
        <v>0</v>
      </c>
      <c r="CT341">
        <f t="shared" si="374"/>
        <v>0</v>
      </c>
      <c r="CU341">
        <f t="shared" si="375"/>
        <v>0</v>
      </c>
      <c r="CV341">
        <f t="shared" si="376"/>
        <v>0</v>
      </c>
      <c r="CW341">
        <f t="shared" si="377"/>
        <v>0</v>
      </c>
      <c r="CX341">
        <f t="shared" si="378"/>
        <v>0</v>
      </c>
      <c r="CY341">
        <f t="shared" si="379"/>
        <v>0</v>
      </c>
      <c r="CZ341">
        <f t="shared" si="380"/>
        <v>0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1003</v>
      </c>
      <c r="DV341" t="s">
        <v>71</v>
      </c>
      <c r="DW341" t="s">
        <v>71</v>
      </c>
      <c r="DX341">
        <v>1</v>
      </c>
      <c r="EE341">
        <v>16510370</v>
      </c>
      <c r="EF341">
        <v>3</v>
      </c>
      <c r="EG341" t="s">
        <v>448</v>
      </c>
      <c r="EH341">
        <v>0</v>
      </c>
      <c r="EI341" t="s">
        <v>6</v>
      </c>
      <c r="EJ341">
        <v>2</v>
      </c>
      <c r="EK341">
        <v>108001</v>
      </c>
      <c r="EL341" t="s">
        <v>449</v>
      </c>
      <c r="EM341" t="s">
        <v>450</v>
      </c>
      <c r="EO341" t="s">
        <v>6</v>
      </c>
      <c r="EQ341">
        <v>0</v>
      </c>
      <c r="ER341">
        <v>27.2</v>
      </c>
      <c r="ES341">
        <v>27.2</v>
      </c>
      <c r="ET341">
        <v>0</v>
      </c>
      <c r="EU341">
        <v>0</v>
      </c>
      <c r="EV341">
        <v>0</v>
      </c>
      <c r="EW341">
        <v>0</v>
      </c>
      <c r="EX341">
        <v>0</v>
      </c>
      <c r="FQ341">
        <v>0</v>
      </c>
      <c r="FR341">
        <f t="shared" si="381"/>
        <v>0</v>
      </c>
      <c r="FS341">
        <v>0</v>
      </c>
      <c r="FX341">
        <v>95</v>
      </c>
      <c r="FY341">
        <v>65</v>
      </c>
      <c r="GA341" t="s">
        <v>6</v>
      </c>
      <c r="GD341">
        <v>0</v>
      </c>
      <c r="GF341">
        <v>1275628479</v>
      </c>
      <c r="GG341">
        <v>1</v>
      </c>
      <c r="GH341">
        <v>1</v>
      </c>
      <c r="GI341">
        <v>4</v>
      </c>
      <c r="GJ341">
        <v>0</v>
      </c>
      <c r="GK341">
        <f>ROUND(R341*(S12)/100,2)</f>
        <v>0</v>
      </c>
      <c r="GL341">
        <f t="shared" si="382"/>
        <v>0</v>
      </c>
      <c r="GM341">
        <f t="shared" si="383"/>
        <v>9419.9</v>
      </c>
      <c r="GN341">
        <f t="shared" si="384"/>
        <v>0</v>
      </c>
      <c r="GO341">
        <f t="shared" si="385"/>
        <v>9419.9</v>
      </c>
      <c r="GP341">
        <f t="shared" si="386"/>
        <v>0</v>
      </c>
      <c r="GR341">
        <v>0</v>
      </c>
      <c r="GS341">
        <v>3</v>
      </c>
      <c r="GT341">
        <v>0</v>
      </c>
      <c r="GU341" t="s">
        <v>6</v>
      </c>
      <c r="GV341">
        <f t="shared" si="387"/>
        <v>0</v>
      </c>
      <c r="GW341">
        <v>1</v>
      </c>
      <c r="GX341">
        <f t="shared" si="388"/>
        <v>0</v>
      </c>
      <c r="HA341">
        <v>0</v>
      </c>
      <c r="HB341">
        <v>0</v>
      </c>
      <c r="IK341">
        <v>0</v>
      </c>
    </row>
    <row r="342" spans="1:255" x14ac:dyDescent="0.2">
      <c r="A342" s="2">
        <v>17</v>
      </c>
      <c r="B342" s="2">
        <v>1</v>
      </c>
      <c r="C342" s="2">
        <f>ROW(SmtRes!A838)</f>
        <v>838</v>
      </c>
      <c r="D342" s="2">
        <f>ROW(EtalonRes!A798)</f>
        <v>798</v>
      </c>
      <c r="E342" s="2" t="s">
        <v>571</v>
      </c>
      <c r="F342" s="2" t="s">
        <v>572</v>
      </c>
      <c r="G342" s="2" t="s">
        <v>573</v>
      </c>
      <c r="H342" s="2" t="s">
        <v>164</v>
      </c>
      <c r="I342" s="2">
        <f>ROUND(67.5/100,9)</f>
        <v>0.67500000000000004</v>
      </c>
      <c r="J342" s="2">
        <v>0</v>
      </c>
      <c r="K342" s="2"/>
      <c r="L342" s="2"/>
      <c r="M342" s="2"/>
      <c r="N342" s="2"/>
      <c r="O342" s="2">
        <f t="shared" si="356"/>
        <v>139.56</v>
      </c>
      <c r="P342" s="2">
        <f t="shared" si="357"/>
        <v>34.78</v>
      </c>
      <c r="Q342" s="2">
        <f t="shared" si="358"/>
        <v>0.21</v>
      </c>
      <c r="R342" s="2">
        <f t="shared" si="359"/>
        <v>0.09</v>
      </c>
      <c r="S342" s="2">
        <f t="shared" si="360"/>
        <v>104.57</v>
      </c>
      <c r="T342" s="2">
        <f t="shared" si="361"/>
        <v>0</v>
      </c>
      <c r="U342" s="2">
        <f t="shared" si="362"/>
        <v>10.995750000000001</v>
      </c>
      <c r="V342" s="2">
        <f t="shared" si="363"/>
        <v>6.7500000000000008E-3</v>
      </c>
      <c r="W342" s="2">
        <f t="shared" si="364"/>
        <v>0</v>
      </c>
      <c r="X342" s="2">
        <f t="shared" si="365"/>
        <v>99.43</v>
      </c>
      <c r="Y342" s="2">
        <f t="shared" si="366"/>
        <v>68.03</v>
      </c>
      <c r="Z342" s="2"/>
      <c r="AA342" s="2">
        <v>16666348</v>
      </c>
      <c r="AB342" s="2">
        <f t="shared" si="367"/>
        <v>206.76</v>
      </c>
      <c r="AC342" s="2">
        <f t="shared" si="350"/>
        <v>51.53</v>
      </c>
      <c r="AD342" s="2">
        <f t="shared" si="351"/>
        <v>0.31</v>
      </c>
      <c r="AE342" s="2">
        <f t="shared" si="352"/>
        <v>0.14000000000000001</v>
      </c>
      <c r="AF342" s="2">
        <f t="shared" si="353"/>
        <v>154.91999999999999</v>
      </c>
      <c r="AG342" s="2">
        <f t="shared" si="368"/>
        <v>0</v>
      </c>
      <c r="AH342" s="2">
        <f t="shared" si="354"/>
        <v>16.29</v>
      </c>
      <c r="AI342" s="2">
        <f t="shared" si="355"/>
        <v>0.01</v>
      </c>
      <c r="AJ342" s="2">
        <f t="shared" si="369"/>
        <v>0</v>
      </c>
      <c r="AK342" s="2">
        <v>206.76</v>
      </c>
      <c r="AL342" s="2">
        <v>51.53</v>
      </c>
      <c r="AM342" s="2">
        <v>0.31</v>
      </c>
      <c r="AN342" s="2">
        <v>0.14000000000000001</v>
      </c>
      <c r="AO342" s="2">
        <v>154.91999999999999</v>
      </c>
      <c r="AP342" s="2">
        <v>0</v>
      </c>
      <c r="AQ342" s="2">
        <v>16.29</v>
      </c>
      <c r="AR342" s="2">
        <v>0.01</v>
      </c>
      <c r="AS342" s="2">
        <v>0</v>
      </c>
      <c r="AT342" s="2">
        <v>95</v>
      </c>
      <c r="AU342" s="2">
        <v>65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6</v>
      </c>
      <c r="BE342" s="2" t="s">
        <v>6</v>
      </c>
      <c r="BF342" s="2" t="s">
        <v>6</v>
      </c>
      <c r="BG342" s="2" t="s">
        <v>6</v>
      </c>
      <c r="BH342" s="2">
        <v>0</v>
      </c>
      <c r="BI342" s="2">
        <v>2</v>
      </c>
      <c r="BJ342" s="2" t="s">
        <v>574</v>
      </c>
      <c r="BK342" s="2"/>
      <c r="BL342" s="2"/>
      <c r="BM342" s="2">
        <v>108001</v>
      </c>
      <c r="BN342" s="2">
        <v>0</v>
      </c>
      <c r="BO342" s="2" t="s">
        <v>6</v>
      </c>
      <c r="BP342" s="2">
        <v>0</v>
      </c>
      <c r="BQ342" s="2">
        <v>3</v>
      </c>
      <c r="BR342" s="2">
        <v>0</v>
      </c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6</v>
      </c>
      <c r="BZ342" s="2">
        <v>95</v>
      </c>
      <c r="CA342" s="2">
        <v>65</v>
      </c>
      <c r="CB342" s="2"/>
      <c r="CC342" s="2"/>
      <c r="CD342" s="2"/>
      <c r="CE342" s="2"/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6</v>
      </c>
      <c r="CO342" s="2">
        <v>0</v>
      </c>
      <c r="CP342" s="2">
        <f t="shared" si="370"/>
        <v>139.56</v>
      </c>
      <c r="CQ342" s="2">
        <f t="shared" si="371"/>
        <v>51.53</v>
      </c>
      <c r="CR342" s="2">
        <f t="shared" si="372"/>
        <v>0.31</v>
      </c>
      <c r="CS342" s="2">
        <f t="shared" si="373"/>
        <v>0.14000000000000001</v>
      </c>
      <c r="CT342" s="2">
        <f t="shared" si="374"/>
        <v>154.91999999999999</v>
      </c>
      <c r="CU342" s="2">
        <f t="shared" si="375"/>
        <v>0</v>
      </c>
      <c r="CV342" s="2">
        <f t="shared" si="376"/>
        <v>16.29</v>
      </c>
      <c r="CW342" s="2">
        <f t="shared" si="377"/>
        <v>0.01</v>
      </c>
      <c r="CX342" s="2">
        <f t="shared" si="378"/>
        <v>0</v>
      </c>
      <c r="CY342" s="2">
        <f t="shared" si="379"/>
        <v>99.426999999999992</v>
      </c>
      <c r="CZ342" s="2">
        <f t="shared" si="380"/>
        <v>68.028999999999996</v>
      </c>
      <c r="DA342" s="2"/>
      <c r="DB342" s="2"/>
      <c r="DC342" s="2" t="s">
        <v>6</v>
      </c>
      <c r="DD342" s="2" t="s">
        <v>6</v>
      </c>
      <c r="DE342" s="2" t="s">
        <v>6</v>
      </c>
      <c r="DF342" s="2" t="s">
        <v>6</v>
      </c>
      <c r="DG342" s="2" t="s">
        <v>6</v>
      </c>
      <c r="DH342" s="2" t="s">
        <v>6</v>
      </c>
      <c r="DI342" s="2" t="s">
        <v>6</v>
      </c>
      <c r="DJ342" s="2" t="s">
        <v>6</v>
      </c>
      <c r="DK342" s="2" t="s">
        <v>6</v>
      </c>
      <c r="DL342" s="2" t="s">
        <v>6</v>
      </c>
      <c r="DM342" s="2" t="s">
        <v>6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1003</v>
      </c>
      <c r="DV342" s="2" t="s">
        <v>164</v>
      </c>
      <c r="DW342" s="2" t="s">
        <v>164</v>
      </c>
      <c r="DX342" s="2">
        <v>100</v>
      </c>
      <c r="DY342" s="2"/>
      <c r="DZ342" s="2"/>
      <c r="EA342" s="2"/>
      <c r="EB342" s="2"/>
      <c r="EC342" s="2"/>
      <c r="ED342" s="2"/>
      <c r="EE342" s="2">
        <v>16510370</v>
      </c>
      <c r="EF342" s="2">
        <v>3</v>
      </c>
      <c r="EG342" s="2" t="s">
        <v>448</v>
      </c>
      <c r="EH342" s="2">
        <v>0</v>
      </c>
      <c r="EI342" s="2" t="s">
        <v>6</v>
      </c>
      <c r="EJ342" s="2">
        <v>2</v>
      </c>
      <c r="EK342" s="2">
        <v>108001</v>
      </c>
      <c r="EL342" s="2" t="s">
        <v>449</v>
      </c>
      <c r="EM342" s="2" t="s">
        <v>450</v>
      </c>
      <c r="EN342" s="2"/>
      <c r="EO342" s="2" t="s">
        <v>6</v>
      </c>
      <c r="EP342" s="2"/>
      <c r="EQ342" s="2">
        <v>0</v>
      </c>
      <c r="ER342" s="2">
        <v>206.76</v>
      </c>
      <c r="ES342" s="2">
        <v>51.53</v>
      </c>
      <c r="ET342" s="2">
        <v>0.31</v>
      </c>
      <c r="EU342" s="2">
        <v>0.14000000000000001</v>
      </c>
      <c r="EV342" s="2">
        <v>154.91999999999999</v>
      </c>
      <c r="EW342" s="2">
        <v>16.29</v>
      </c>
      <c r="EX342" s="2">
        <v>0.01</v>
      </c>
      <c r="EY342" s="2">
        <v>0</v>
      </c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si="381"/>
        <v>0</v>
      </c>
      <c r="FS342" s="2">
        <v>0</v>
      </c>
      <c r="FT342" s="2"/>
      <c r="FU342" s="2"/>
      <c r="FV342" s="2"/>
      <c r="FW342" s="2"/>
      <c r="FX342" s="2">
        <v>95</v>
      </c>
      <c r="FY342" s="2">
        <v>65</v>
      </c>
      <c r="FZ342" s="2"/>
      <c r="GA342" s="2" t="s">
        <v>6</v>
      </c>
      <c r="GB342" s="2"/>
      <c r="GC342" s="2"/>
      <c r="GD342" s="2">
        <v>0</v>
      </c>
      <c r="GE342" s="2"/>
      <c r="GF342" s="2">
        <v>-1776686347</v>
      </c>
      <c r="GG342" s="2">
        <v>2</v>
      </c>
      <c r="GH342" s="2">
        <v>1</v>
      </c>
      <c r="GI342" s="2">
        <v>-2</v>
      </c>
      <c r="GJ342" s="2">
        <v>0</v>
      </c>
      <c r="GK342" s="2">
        <f>ROUND(R342*(R12)/100,2)</f>
        <v>0</v>
      </c>
      <c r="GL342" s="2">
        <f t="shared" si="382"/>
        <v>0</v>
      </c>
      <c r="GM342" s="2">
        <f t="shared" si="383"/>
        <v>307.02</v>
      </c>
      <c r="GN342" s="2">
        <f t="shared" si="384"/>
        <v>0</v>
      </c>
      <c r="GO342" s="2">
        <f t="shared" si="385"/>
        <v>307.02</v>
      </c>
      <c r="GP342" s="2">
        <f t="shared" si="386"/>
        <v>0</v>
      </c>
      <c r="GQ342" s="2"/>
      <c r="GR342" s="2">
        <v>0</v>
      </c>
      <c r="GS342" s="2">
        <v>3</v>
      </c>
      <c r="GT342" s="2">
        <v>0</v>
      </c>
      <c r="GU342" s="2" t="s">
        <v>6</v>
      </c>
      <c r="GV342" s="2">
        <f t="shared" si="387"/>
        <v>0</v>
      </c>
      <c r="GW342" s="2">
        <v>1</v>
      </c>
      <c r="GX342" s="2">
        <f t="shared" si="388"/>
        <v>0</v>
      </c>
      <c r="GY342" s="2"/>
      <c r="GZ342" s="2"/>
      <c r="HA342" s="2">
        <v>0</v>
      </c>
      <c r="HB342" s="2">
        <v>0</v>
      </c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>
        <v>0</v>
      </c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17</v>
      </c>
      <c r="B343">
        <v>1</v>
      </c>
      <c r="C343">
        <f>ROW(SmtRes!A846)</f>
        <v>846</v>
      </c>
      <c r="D343">
        <f>ROW(EtalonRes!A804)</f>
        <v>804</v>
      </c>
      <c r="E343" t="s">
        <v>571</v>
      </c>
      <c r="F343" t="s">
        <v>572</v>
      </c>
      <c r="G343" t="s">
        <v>573</v>
      </c>
      <c r="H343" t="s">
        <v>164</v>
      </c>
      <c r="I343">
        <f>ROUND(67.5/100,9)</f>
        <v>0.67500000000000004</v>
      </c>
      <c r="J343">
        <v>0</v>
      </c>
      <c r="O343">
        <f t="shared" si="356"/>
        <v>929.48</v>
      </c>
      <c r="P343">
        <f t="shared" si="357"/>
        <v>231.65</v>
      </c>
      <c r="Q343">
        <f t="shared" si="358"/>
        <v>1.39</v>
      </c>
      <c r="R343">
        <f t="shared" si="359"/>
        <v>0.63</v>
      </c>
      <c r="S343">
        <f t="shared" si="360"/>
        <v>696.44</v>
      </c>
      <c r="T343">
        <f t="shared" si="361"/>
        <v>0</v>
      </c>
      <c r="U343">
        <f t="shared" si="362"/>
        <v>10.995750000000001</v>
      </c>
      <c r="V343">
        <f t="shared" si="363"/>
        <v>6.7500000000000008E-3</v>
      </c>
      <c r="W343">
        <f t="shared" si="364"/>
        <v>0</v>
      </c>
      <c r="X343">
        <f t="shared" si="365"/>
        <v>662.22</v>
      </c>
      <c r="Y343">
        <f t="shared" si="366"/>
        <v>453.1</v>
      </c>
      <c r="AA343">
        <v>16666349</v>
      </c>
      <c r="AB343">
        <f t="shared" si="367"/>
        <v>206.76</v>
      </c>
      <c r="AC343">
        <f t="shared" si="350"/>
        <v>51.53</v>
      </c>
      <c r="AD343">
        <f t="shared" si="351"/>
        <v>0.31</v>
      </c>
      <c r="AE343">
        <f t="shared" si="352"/>
        <v>0.14000000000000001</v>
      </c>
      <c r="AF343">
        <f t="shared" si="353"/>
        <v>154.91999999999999</v>
      </c>
      <c r="AG343">
        <f t="shared" si="368"/>
        <v>0</v>
      </c>
      <c r="AH343">
        <f t="shared" si="354"/>
        <v>16.29</v>
      </c>
      <c r="AI343">
        <f t="shared" si="355"/>
        <v>0.01</v>
      </c>
      <c r="AJ343">
        <f t="shared" si="369"/>
        <v>0</v>
      </c>
      <c r="AK343">
        <v>206.76</v>
      </c>
      <c r="AL343">
        <v>51.53</v>
      </c>
      <c r="AM343">
        <v>0.31</v>
      </c>
      <c r="AN343">
        <v>0.14000000000000001</v>
      </c>
      <c r="AO343">
        <v>154.91999999999999</v>
      </c>
      <c r="AP343">
        <v>0</v>
      </c>
      <c r="AQ343">
        <v>16.29</v>
      </c>
      <c r="AR343">
        <v>0.01</v>
      </c>
      <c r="AS343">
        <v>0</v>
      </c>
      <c r="AT343">
        <v>95</v>
      </c>
      <c r="AU343">
        <v>65</v>
      </c>
      <c r="AV343">
        <v>1</v>
      </c>
      <c r="AW343">
        <v>1</v>
      </c>
      <c r="AZ343">
        <v>6.66</v>
      </c>
      <c r="BA343">
        <v>6.66</v>
      </c>
      <c r="BB343">
        <v>6.66</v>
      </c>
      <c r="BC343">
        <v>6.66</v>
      </c>
      <c r="BD343" t="s">
        <v>6</v>
      </c>
      <c r="BE343" t="s">
        <v>6</v>
      </c>
      <c r="BF343" t="s">
        <v>6</v>
      </c>
      <c r="BG343" t="s">
        <v>6</v>
      </c>
      <c r="BH343">
        <v>0</v>
      </c>
      <c r="BI343">
        <v>2</v>
      </c>
      <c r="BJ343" t="s">
        <v>574</v>
      </c>
      <c r="BM343">
        <v>108001</v>
      </c>
      <c r="BN343">
        <v>0</v>
      </c>
      <c r="BO343" t="s">
        <v>6</v>
      </c>
      <c r="BP343">
        <v>0</v>
      </c>
      <c r="BQ343">
        <v>3</v>
      </c>
      <c r="BR343">
        <v>0</v>
      </c>
      <c r="BS343">
        <v>6.66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95</v>
      </c>
      <c r="CA343">
        <v>65</v>
      </c>
      <c r="CF343">
        <v>0</v>
      </c>
      <c r="CG343">
        <v>0</v>
      </c>
      <c r="CM343">
        <v>0</v>
      </c>
      <c r="CN343" t="s">
        <v>6</v>
      </c>
      <c r="CO343">
        <v>0</v>
      </c>
      <c r="CP343">
        <f t="shared" si="370"/>
        <v>929.48</v>
      </c>
      <c r="CQ343">
        <f t="shared" si="371"/>
        <v>343.18979999999999</v>
      </c>
      <c r="CR343">
        <f t="shared" si="372"/>
        <v>2.0646</v>
      </c>
      <c r="CS343">
        <f t="shared" si="373"/>
        <v>0.93240000000000012</v>
      </c>
      <c r="CT343">
        <f t="shared" si="374"/>
        <v>1031.7672</v>
      </c>
      <c r="CU343">
        <f t="shared" si="375"/>
        <v>0</v>
      </c>
      <c r="CV343">
        <f t="shared" si="376"/>
        <v>16.29</v>
      </c>
      <c r="CW343">
        <f t="shared" si="377"/>
        <v>0.01</v>
      </c>
      <c r="CX343">
        <f t="shared" si="378"/>
        <v>0</v>
      </c>
      <c r="CY343">
        <f t="shared" si="379"/>
        <v>662.21650000000011</v>
      </c>
      <c r="CZ343">
        <f t="shared" si="380"/>
        <v>453.09550000000002</v>
      </c>
      <c r="DC343" t="s">
        <v>6</v>
      </c>
      <c r="DD343" t="s">
        <v>6</v>
      </c>
      <c r="DE343" t="s">
        <v>6</v>
      </c>
      <c r="DF343" t="s">
        <v>6</v>
      </c>
      <c r="DG343" t="s">
        <v>6</v>
      </c>
      <c r="DH343" t="s">
        <v>6</v>
      </c>
      <c r="DI343" t="s">
        <v>6</v>
      </c>
      <c r="DJ343" t="s">
        <v>6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1003</v>
      </c>
      <c r="DV343" t="s">
        <v>164</v>
      </c>
      <c r="DW343" t="s">
        <v>164</v>
      </c>
      <c r="DX343">
        <v>100</v>
      </c>
      <c r="EE343">
        <v>16510370</v>
      </c>
      <c r="EF343">
        <v>3</v>
      </c>
      <c r="EG343" t="s">
        <v>448</v>
      </c>
      <c r="EH343">
        <v>0</v>
      </c>
      <c r="EI343" t="s">
        <v>6</v>
      </c>
      <c r="EJ343">
        <v>2</v>
      </c>
      <c r="EK343">
        <v>108001</v>
      </c>
      <c r="EL343" t="s">
        <v>449</v>
      </c>
      <c r="EM343" t="s">
        <v>450</v>
      </c>
      <c r="EO343" t="s">
        <v>6</v>
      </c>
      <c r="EQ343">
        <v>0</v>
      </c>
      <c r="ER343">
        <v>206.76</v>
      </c>
      <c r="ES343">
        <v>51.53</v>
      </c>
      <c r="ET343">
        <v>0.31</v>
      </c>
      <c r="EU343">
        <v>0.14000000000000001</v>
      </c>
      <c r="EV343">
        <v>154.91999999999999</v>
      </c>
      <c r="EW343">
        <v>16.29</v>
      </c>
      <c r="EX343">
        <v>0.01</v>
      </c>
      <c r="EY343">
        <v>0</v>
      </c>
      <c r="FQ343">
        <v>0</v>
      </c>
      <c r="FR343">
        <f t="shared" si="381"/>
        <v>0</v>
      </c>
      <c r="FS343">
        <v>0</v>
      </c>
      <c r="FX343">
        <v>95</v>
      </c>
      <c r="FY343">
        <v>65</v>
      </c>
      <c r="GA343" t="s">
        <v>6</v>
      </c>
      <c r="GD343">
        <v>0</v>
      </c>
      <c r="GF343">
        <v>-1776686347</v>
      </c>
      <c r="GG343">
        <v>1</v>
      </c>
      <c r="GH343">
        <v>1</v>
      </c>
      <c r="GI343">
        <v>4</v>
      </c>
      <c r="GJ343">
        <v>0</v>
      </c>
      <c r="GK343">
        <f>ROUND(R343*(S12)/100,2)</f>
        <v>0</v>
      </c>
      <c r="GL343">
        <f t="shared" si="382"/>
        <v>0</v>
      </c>
      <c r="GM343">
        <f t="shared" si="383"/>
        <v>2044.8</v>
      </c>
      <c r="GN343">
        <f t="shared" si="384"/>
        <v>0</v>
      </c>
      <c r="GO343">
        <f t="shared" si="385"/>
        <v>2044.8</v>
      </c>
      <c r="GP343">
        <f t="shared" si="386"/>
        <v>0</v>
      </c>
      <c r="GR343">
        <v>0</v>
      </c>
      <c r="GS343">
        <v>3</v>
      </c>
      <c r="GT343">
        <v>0</v>
      </c>
      <c r="GU343" t="s">
        <v>6</v>
      </c>
      <c r="GV343">
        <f t="shared" si="387"/>
        <v>0</v>
      </c>
      <c r="GW343">
        <v>1</v>
      </c>
      <c r="GX343">
        <f t="shared" si="388"/>
        <v>0</v>
      </c>
      <c r="HA343">
        <v>0</v>
      </c>
      <c r="HB343">
        <v>0</v>
      </c>
      <c r="IK343">
        <v>0</v>
      </c>
    </row>
    <row r="344" spans="1:255" x14ac:dyDescent="0.2">
      <c r="A344" s="2">
        <v>18</v>
      </c>
      <c r="B344" s="2">
        <v>1</v>
      </c>
      <c r="C344" s="2">
        <v>836</v>
      </c>
      <c r="D344" s="2"/>
      <c r="E344" s="2" t="s">
        <v>575</v>
      </c>
      <c r="F344" s="2" t="s">
        <v>576</v>
      </c>
      <c r="G344" s="2" t="s">
        <v>577</v>
      </c>
      <c r="H344" s="2" t="s">
        <v>164</v>
      </c>
      <c r="I344" s="2">
        <f>I342*J344</f>
        <v>0.23</v>
      </c>
      <c r="J344" s="2">
        <v>0.34074074074074073</v>
      </c>
      <c r="K344" s="2"/>
      <c r="L344" s="2"/>
      <c r="M344" s="2"/>
      <c r="N344" s="2"/>
      <c r="O344" s="2">
        <f t="shared" si="356"/>
        <v>39.33</v>
      </c>
      <c r="P344" s="2">
        <f t="shared" si="357"/>
        <v>39.33</v>
      </c>
      <c r="Q344" s="2">
        <f t="shared" si="358"/>
        <v>0</v>
      </c>
      <c r="R344" s="2">
        <f t="shared" si="359"/>
        <v>0</v>
      </c>
      <c r="S344" s="2">
        <f t="shared" si="360"/>
        <v>0</v>
      </c>
      <c r="T344" s="2">
        <f t="shared" si="361"/>
        <v>0</v>
      </c>
      <c r="U344" s="2">
        <f t="shared" si="362"/>
        <v>0</v>
      </c>
      <c r="V344" s="2">
        <f t="shared" si="363"/>
        <v>0</v>
      </c>
      <c r="W344" s="2">
        <f t="shared" si="364"/>
        <v>0</v>
      </c>
      <c r="X344" s="2">
        <f t="shared" si="365"/>
        <v>0</v>
      </c>
      <c r="Y344" s="2">
        <f t="shared" si="366"/>
        <v>0</v>
      </c>
      <c r="Z344" s="2"/>
      <c r="AA344" s="2">
        <v>16666348</v>
      </c>
      <c r="AB344" s="2">
        <f t="shared" si="367"/>
        <v>171</v>
      </c>
      <c r="AC344" s="2">
        <f t="shared" si="350"/>
        <v>171</v>
      </c>
      <c r="AD344" s="2">
        <f t="shared" si="351"/>
        <v>0</v>
      </c>
      <c r="AE344" s="2">
        <f t="shared" si="352"/>
        <v>0</v>
      </c>
      <c r="AF344" s="2">
        <f t="shared" si="353"/>
        <v>0</v>
      </c>
      <c r="AG344" s="2">
        <f t="shared" si="368"/>
        <v>0</v>
      </c>
      <c r="AH344" s="2">
        <f t="shared" si="354"/>
        <v>0</v>
      </c>
      <c r="AI344" s="2">
        <f t="shared" si="355"/>
        <v>0</v>
      </c>
      <c r="AJ344" s="2">
        <f t="shared" si="369"/>
        <v>0</v>
      </c>
      <c r="AK344" s="2">
        <v>171</v>
      </c>
      <c r="AL344" s="2">
        <v>171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95</v>
      </c>
      <c r="AU344" s="2">
        <v>65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6</v>
      </c>
      <c r="BE344" s="2" t="s">
        <v>6</v>
      </c>
      <c r="BF344" s="2" t="s">
        <v>6</v>
      </c>
      <c r="BG344" s="2" t="s">
        <v>6</v>
      </c>
      <c r="BH344" s="2">
        <v>3</v>
      </c>
      <c r="BI344" s="2">
        <v>2</v>
      </c>
      <c r="BJ344" s="2" t="s">
        <v>578</v>
      </c>
      <c r="BK344" s="2"/>
      <c r="BL344" s="2"/>
      <c r="BM344" s="2">
        <v>108001</v>
      </c>
      <c r="BN344" s="2">
        <v>0</v>
      </c>
      <c r="BO344" s="2" t="s">
        <v>6</v>
      </c>
      <c r="BP344" s="2">
        <v>0</v>
      </c>
      <c r="BQ344" s="2">
        <v>3</v>
      </c>
      <c r="BR344" s="2">
        <v>0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6</v>
      </c>
      <c r="BZ344" s="2">
        <v>95</v>
      </c>
      <c r="CA344" s="2">
        <v>65</v>
      </c>
      <c r="CB344" s="2"/>
      <c r="CC344" s="2"/>
      <c r="CD344" s="2"/>
      <c r="CE344" s="2"/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6</v>
      </c>
      <c r="CO344" s="2">
        <v>0</v>
      </c>
      <c r="CP344" s="2">
        <f t="shared" si="370"/>
        <v>39.33</v>
      </c>
      <c r="CQ344" s="2">
        <f t="shared" si="371"/>
        <v>171</v>
      </c>
      <c r="CR344" s="2">
        <f t="shared" si="372"/>
        <v>0</v>
      </c>
      <c r="CS344" s="2">
        <f t="shared" si="373"/>
        <v>0</v>
      </c>
      <c r="CT344" s="2">
        <f t="shared" si="374"/>
        <v>0</v>
      </c>
      <c r="CU344" s="2">
        <f t="shared" si="375"/>
        <v>0</v>
      </c>
      <c r="CV344" s="2">
        <f t="shared" si="376"/>
        <v>0</v>
      </c>
      <c r="CW344" s="2">
        <f t="shared" si="377"/>
        <v>0</v>
      </c>
      <c r="CX344" s="2">
        <f t="shared" si="378"/>
        <v>0</v>
      </c>
      <c r="CY344" s="2">
        <f t="shared" si="379"/>
        <v>0</v>
      </c>
      <c r="CZ344" s="2">
        <f t="shared" si="380"/>
        <v>0</v>
      </c>
      <c r="DA344" s="2"/>
      <c r="DB344" s="2"/>
      <c r="DC344" s="2" t="s">
        <v>6</v>
      </c>
      <c r="DD344" s="2" t="s">
        <v>6</v>
      </c>
      <c r="DE344" s="2" t="s">
        <v>6</v>
      </c>
      <c r="DF344" s="2" t="s">
        <v>6</v>
      </c>
      <c r="DG344" s="2" t="s">
        <v>6</v>
      </c>
      <c r="DH344" s="2" t="s">
        <v>6</v>
      </c>
      <c r="DI344" s="2" t="s">
        <v>6</v>
      </c>
      <c r="DJ344" s="2" t="s">
        <v>6</v>
      </c>
      <c r="DK344" s="2" t="s">
        <v>6</v>
      </c>
      <c r="DL344" s="2" t="s">
        <v>6</v>
      </c>
      <c r="DM344" s="2" t="s">
        <v>6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1003</v>
      </c>
      <c r="DV344" s="2" t="s">
        <v>164</v>
      </c>
      <c r="DW344" s="2" t="s">
        <v>164</v>
      </c>
      <c r="DX344" s="2">
        <v>100</v>
      </c>
      <c r="DY344" s="2"/>
      <c r="DZ344" s="2"/>
      <c r="EA344" s="2"/>
      <c r="EB344" s="2"/>
      <c r="EC344" s="2"/>
      <c r="ED344" s="2"/>
      <c r="EE344" s="2">
        <v>16510370</v>
      </c>
      <c r="EF344" s="2">
        <v>3</v>
      </c>
      <c r="EG344" s="2" t="s">
        <v>448</v>
      </c>
      <c r="EH344" s="2">
        <v>0</v>
      </c>
      <c r="EI344" s="2" t="s">
        <v>6</v>
      </c>
      <c r="EJ344" s="2">
        <v>2</v>
      </c>
      <c r="EK344" s="2">
        <v>108001</v>
      </c>
      <c r="EL344" s="2" t="s">
        <v>449</v>
      </c>
      <c r="EM344" s="2" t="s">
        <v>450</v>
      </c>
      <c r="EN344" s="2"/>
      <c r="EO344" s="2" t="s">
        <v>6</v>
      </c>
      <c r="EP344" s="2"/>
      <c r="EQ344" s="2">
        <v>0</v>
      </c>
      <c r="ER344" s="2">
        <v>171</v>
      </c>
      <c r="ES344" s="2">
        <v>171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381"/>
        <v>0</v>
      </c>
      <c r="FS344" s="2">
        <v>0</v>
      </c>
      <c r="FT344" s="2"/>
      <c r="FU344" s="2"/>
      <c r="FV344" s="2"/>
      <c r="FW344" s="2"/>
      <c r="FX344" s="2">
        <v>95</v>
      </c>
      <c r="FY344" s="2">
        <v>65</v>
      </c>
      <c r="FZ344" s="2"/>
      <c r="GA344" s="2" t="s">
        <v>6</v>
      </c>
      <c r="GB344" s="2"/>
      <c r="GC344" s="2"/>
      <c r="GD344" s="2">
        <v>0</v>
      </c>
      <c r="GE344" s="2"/>
      <c r="GF344" s="2">
        <v>1730089238</v>
      </c>
      <c r="GG344" s="2">
        <v>2</v>
      </c>
      <c r="GH344" s="2">
        <v>1</v>
      </c>
      <c r="GI344" s="2">
        <v>-2</v>
      </c>
      <c r="GJ344" s="2">
        <v>0</v>
      </c>
      <c r="GK344" s="2">
        <f>ROUND(R344*(R12)/100,2)</f>
        <v>0</v>
      </c>
      <c r="GL344" s="2">
        <f t="shared" si="382"/>
        <v>0</v>
      </c>
      <c r="GM344" s="2">
        <f t="shared" si="383"/>
        <v>39.33</v>
      </c>
      <c r="GN344" s="2">
        <f t="shared" si="384"/>
        <v>0</v>
      </c>
      <c r="GO344" s="2">
        <f t="shared" si="385"/>
        <v>39.33</v>
      </c>
      <c r="GP344" s="2">
        <f t="shared" si="386"/>
        <v>0</v>
      </c>
      <c r="GQ344" s="2"/>
      <c r="GR344" s="2">
        <v>0</v>
      </c>
      <c r="GS344" s="2">
        <v>3</v>
      </c>
      <c r="GT344" s="2">
        <v>0</v>
      </c>
      <c r="GU344" s="2" t="s">
        <v>6</v>
      </c>
      <c r="GV344" s="2">
        <f t="shared" si="387"/>
        <v>0</v>
      </c>
      <c r="GW344" s="2">
        <v>1</v>
      </c>
      <c r="GX344" s="2">
        <f t="shared" si="388"/>
        <v>0</v>
      </c>
      <c r="GY344" s="2"/>
      <c r="GZ344" s="2"/>
      <c r="HA344" s="2">
        <v>0</v>
      </c>
      <c r="HB344" s="2">
        <v>0</v>
      </c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>
        <v>0</v>
      </c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18</v>
      </c>
      <c r="B345">
        <v>1</v>
      </c>
      <c r="C345">
        <v>844</v>
      </c>
      <c r="E345" t="s">
        <v>575</v>
      </c>
      <c r="F345" t="s">
        <v>576</v>
      </c>
      <c r="G345" t="s">
        <v>577</v>
      </c>
      <c r="H345" t="s">
        <v>164</v>
      </c>
      <c r="I345">
        <f>I343*J345</f>
        <v>0.23</v>
      </c>
      <c r="J345">
        <v>0.34074074074074073</v>
      </c>
      <c r="O345">
        <f t="shared" si="356"/>
        <v>261.94</v>
      </c>
      <c r="P345">
        <f t="shared" si="357"/>
        <v>261.94</v>
      </c>
      <c r="Q345">
        <f t="shared" si="358"/>
        <v>0</v>
      </c>
      <c r="R345">
        <f t="shared" si="359"/>
        <v>0</v>
      </c>
      <c r="S345">
        <f t="shared" si="360"/>
        <v>0</v>
      </c>
      <c r="T345">
        <f t="shared" si="361"/>
        <v>0</v>
      </c>
      <c r="U345">
        <f t="shared" si="362"/>
        <v>0</v>
      </c>
      <c r="V345">
        <f t="shared" si="363"/>
        <v>0</v>
      </c>
      <c r="W345">
        <f t="shared" si="364"/>
        <v>0</v>
      </c>
      <c r="X345">
        <f t="shared" si="365"/>
        <v>0</v>
      </c>
      <c r="Y345">
        <f t="shared" si="366"/>
        <v>0</v>
      </c>
      <c r="AA345">
        <v>16666349</v>
      </c>
      <c r="AB345">
        <f t="shared" si="367"/>
        <v>171</v>
      </c>
      <c r="AC345">
        <f t="shared" si="350"/>
        <v>171</v>
      </c>
      <c r="AD345">
        <f t="shared" si="351"/>
        <v>0</v>
      </c>
      <c r="AE345">
        <f t="shared" si="352"/>
        <v>0</v>
      </c>
      <c r="AF345">
        <f t="shared" si="353"/>
        <v>0</v>
      </c>
      <c r="AG345">
        <f t="shared" si="368"/>
        <v>0</v>
      </c>
      <c r="AH345">
        <f t="shared" si="354"/>
        <v>0</v>
      </c>
      <c r="AI345">
        <f t="shared" si="355"/>
        <v>0</v>
      </c>
      <c r="AJ345">
        <f t="shared" si="369"/>
        <v>0</v>
      </c>
      <c r="AK345">
        <v>171</v>
      </c>
      <c r="AL345">
        <v>171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95</v>
      </c>
      <c r="AU345">
        <v>65</v>
      </c>
      <c r="AV345">
        <v>1</v>
      </c>
      <c r="AW345">
        <v>1</v>
      </c>
      <c r="AZ345">
        <v>6.66</v>
      </c>
      <c r="BA345">
        <v>1</v>
      </c>
      <c r="BB345">
        <v>1</v>
      </c>
      <c r="BC345">
        <v>6.66</v>
      </c>
      <c r="BD345" t="s">
        <v>6</v>
      </c>
      <c r="BE345" t="s">
        <v>6</v>
      </c>
      <c r="BF345" t="s">
        <v>6</v>
      </c>
      <c r="BG345" t="s">
        <v>6</v>
      </c>
      <c r="BH345">
        <v>3</v>
      </c>
      <c r="BI345">
        <v>2</v>
      </c>
      <c r="BJ345" t="s">
        <v>578</v>
      </c>
      <c r="BM345">
        <v>108001</v>
      </c>
      <c r="BN345">
        <v>0</v>
      </c>
      <c r="BO345" t="s">
        <v>6</v>
      </c>
      <c r="BP345">
        <v>0</v>
      </c>
      <c r="BQ345">
        <v>3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95</v>
      </c>
      <c r="CA345">
        <v>65</v>
      </c>
      <c r="CF345">
        <v>0</v>
      </c>
      <c r="CG345">
        <v>0</v>
      </c>
      <c r="CM345">
        <v>0</v>
      </c>
      <c r="CN345" t="s">
        <v>6</v>
      </c>
      <c r="CO345">
        <v>0</v>
      </c>
      <c r="CP345">
        <f t="shared" si="370"/>
        <v>261.94</v>
      </c>
      <c r="CQ345">
        <f t="shared" si="371"/>
        <v>1138.8600000000001</v>
      </c>
      <c r="CR345">
        <f t="shared" si="372"/>
        <v>0</v>
      </c>
      <c r="CS345">
        <f t="shared" si="373"/>
        <v>0</v>
      </c>
      <c r="CT345">
        <f t="shared" si="374"/>
        <v>0</v>
      </c>
      <c r="CU345">
        <f t="shared" si="375"/>
        <v>0</v>
      </c>
      <c r="CV345">
        <f t="shared" si="376"/>
        <v>0</v>
      </c>
      <c r="CW345">
        <f t="shared" si="377"/>
        <v>0</v>
      </c>
      <c r="CX345">
        <f t="shared" si="378"/>
        <v>0</v>
      </c>
      <c r="CY345">
        <f t="shared" si="379"/>
        <v>0</v>
      </c>
      <c r="CZ345">
        <f t="shared" si="380"/>
        <v>0</v>
      </c>
      <c r="DC345" t="s">
        <v>6</v>
      </c>
      <c r="DD345" t="s">
        <v>6</v>
      </c>
      <c r="DE345" t="s">
        <v>6</v>
      </c>
      <c r="DF345" t="s">
        <v>6</v>
      </c>
      <c r="DG345" t="s">
        <v>6</v>
      </c>
      <c r="DH345" t="s">
        <v>6</v>
      </c>
      <c r="DI345" t="s">
        <v>6</v>
      </c>
      <c r="DJ345" t="s">
        <v>6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1003</v>
      </c>
      <c r="DV345" t="s">
        <v>164</v>
      </c>
      <c r="DW345" t="s">
        <v>164</v>
      </c>
      <c r="DX345">
        <v>100</v>
      </c>
      <c r="EE345">
        <v>16510370</v>
      </c>
      <c r="EF345">
        <v>3</v>
      </c>
      <c r="EG345" t="s">
        <v>448</v>
      </c>
      <c r="EH345">
        <v>0</v>
      </c>
      <c r="EI345" t="s">
        <v>6</v>
      </c>
      <c r="EJ345">
        <v>2</v>
      </c>
      <c r="EK345">
        <v>108001</v>
      </c>
      <c r="EL345" t="s">
        <v>449</v>
      </c>
      <c r="EM345" t="s">
        <v>450</v>
      </c>
      <c r="EO345" t="s">
        <v>6</v>
      </c>
      <c r="EQ345">
        <v>0</v>
      </c>
      <c r="ER345">
        <v>171</v>
      </c>
      <c r="ES345">
        <v>171</v>
      </c>
      <c r="ET345">
        <v>0</v>
      </c>
      <c r="EU345">
        <v>0</v>
      </c>
      <c r="EV345">
        <v>0</v>
      </c>
      <c r="EW345">
        <v>0</v>
      </c>
      <c r="EX345">
        <v>0</v>
      </c>
      <c r="FQ345">
        <v>0</v>
      </c>
      <c r="FR345">
        <f t="shared" si="381"/>
        <v>0</v>
      </c>
      <c r="FS345">
        <v>0</v>
      </c>
      <c r="FX345">
        <v>95</v>
      </c>
      <c r="FY345">
        <v>65</v>
      </c>
      <c r="GA345" t="s">
        <v>6</v>
      </c>
      <c r="GD345">
        <v>0</v>
      </c>
      <c r="GF345">
        <v>1730089238</v>
      </c>
      <c r="GG345">
        <v>1</v>
      </c>
      <c r="GH345">
        <v>1</v>
      </c>
      <c r="GI345">
        <v>4</v>
      </c>
      <c r="GJ345">
        <v>0</v>
      </c>
      <c r="GK345">
        <f>ROUND(R345*(S12)/100,2)</f>
        <v>0</v>
      </c>
      <c r="GL345">
        <f t="shared" si="382"/>
        <v>0</v>
      </c>
      <c r="GM345">
        <f t="shared" si="383"/>
        <v>261.94</v>
      </c>
      <c r="GN345">
        <f t="shared" si="384"/>
        <v>0</v>
      </c>
      <c r="GO345">
        <f t="shared" si="385"/>
        <v>261.94</v>
      </c>
      <c r="GP345">
        <f t="shared" si="386"/>
        <v>0</v>
      </c>
      <c r="GR345">
        <v>0</v>
      </c>
      <c r="GS345">
        <v>3</v>
      </c>
      <c r="GT345">
        <v>0</v>
      </c>
      <c r="GU345" t="s">
        <v>6</v>
      </c>
      <c r="GV345">
        <f t="shared" si="387"/>
        <v>0</v>
      </c>
      <c r="GW345">
        <v>1</v>
      </c>
      <c r="GX345">
        <f t="shared" si="388"/>
        <v>0</v>
      </c>
      <c r="HA345">
        <v>0</v>
      </c>
      <c r="HB345">
        <v>0</v>
      </c>
      <c r="IK345">
        <v>0</v>
      </c>
    </row>
    <row r="346" spans="1:255" x14ac:dyDescent="0.2">
      <c r="A346" s="2">
        <v>18</v>
      </c>
      <c r="B346" s="2">
        <v>1</v>
      </c>
      <c r="C346" s="2">
        <v>837</v>
      </c>
      <c r="D346" s="2"/>
      <c r="E346" s="2" t="s">
        <v>579</v>
      </c>
      <c r="F346" s="2" t="s">
        <v>580</v>
      </c>
      <c r="G346" s="2" t="s">
        <v>581</v>
      </c>
      <c r="H346" s="2" t="s">
        <v>164</v>
      </c>
      <c r="I346" s="2">
        <f>I342*J346</f>
        <v>0.44500000000000001</v>
      </c>
      <c r="J346" s="2">
        <v>0.65925925925925921</v>
      </c>
      <c r="K346" s="2"/>
      <c r="L346" s="2"/>
      <c r="M346" s="2"/>
      <c r="N346" s="2"/>
      <c r="O346" s="2">
        <f t="shared" si="356"/>
        <v>120.15</v>
      </c>
      <c r="P346" s="2">
        <f t="shared" si="357"/>
        <v>120.15</v>
      </c>
      <c r="Q346" s="2">
        <f t="shared" si="358"/>
        <v>0</v>
      </c>
      <c r="R346" s="2">
        <f t="shared" si="359"/>
        <v>0</v>
      </c>
      <c r="S346" s="2">
        <f t="shared" si="360"/>
        <v>0</v>
      </c>
      <c r="T346" s="2">
        <f t="shared" si="361"/>
        <v>0</v>
      </c>
      <c r="U346" s="2">
        <f t="shared" si="362"/>
        <v>0</v>
      </c>
      <c r="V346" s="2">
        <f t="shared" si="363"/>
        <v>0</v>
      </c>
      <c r="W346" s="2">
        <f t="shared" si="364"/>
        <v>0</v>
      </c>
      <c r="X346" s="2">
        <f t="shared" si="365"/>
        <v>0</v>
      </c>
      <c r="Y346" s="2">
        <f t="shared" si="366"/>
        <v>0</v>
      </c>
      <c r="Z346" s="2"/>
      <c r="AA346" s="2">
        <v>16666348</v>
      </c>
      <c r="AB346" s="2">
        <f t="shared" si="367"/>
        <v>270</v>
      </c>
      <c r="AC346" s="2">
        <f t="shared" ref="AC346:AC353" si="389">ROUND((ES346),6)</f>
        <v>270</v>
      </c>
      <c r="AD346" s="2">
        <f t="shared" ref="AD346:AD353" si="390">ROUND((((ET346)-(EU346))+AE346),6)</f>
        <v>0</v>
      </c>
      <c r="AE346" s="2">
        <f t="shared" ref="AE346:AE353" si="391">ROUND((EU346),6)</f>
        <v>0</v>
      </c>
      <c r="AF346" s="2">
        <f t="shared" ref="AF346:AF353" si="392">ROUND((EV346),6)</f>
        <v>0</v>
      </c>
      <c r="AG346" s="2">
        <f t="shared" si="368"/>
        <v>0</v>
      </c>
      <c r="AH346" s="2">
        <f t="shared" ref="AH346:AH353" si="393">(EW346)</f>
        <v>0</v>
      </c>
      <c r="AI346" s="2">
        <f t="shared" ref="AI346:AI353" si="394">(EX346)</f>
        <v>0</v>
      </c>
      <c r="AJ346" s="2">
        <f t="shared" si="369"/>
        <v>0</v>
      </c>
      <c r="AK346" s="2">
        <v>270</v>
      </c>
      <c r="AL346" s="2">
        <v>270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95</v>
      </c>
      <c r="AU346" s="2">
        <v>65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6</v>
      </c>
      <c r="BE346" s="2" t="s">
        <v>6</v>
      </c>
      <c r="BF346" s="2" t="s">
        <v>6</v>
      </c>
      <c r="BG346" s="2" t="s">
        <v>6</v>
      </c>
      <c r="BH346" s="2">
        <v>3</v>
      </c>
      <c r="BI346" s="2">
        <v>2</v>
      </c>
      <c r="BJ346" s="2" t="s">
        <v>582</v>
      </c>
      <c r="BK346" s="2"/>
      <c r="BL346" s="2"/>
      <c r="BM346" s="2">
        <v>108001</v>
      </c>
      <c r="BN346" s="2">
        <v>0</v>
      </c>
      <c r="BO346" s="2" t="s">
        <v>6</v>
      </c>
      <c r="BP346" s="2">
        <v>0</v>
      </c>
      <c r="BQ346" s="2">
        <v>3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6</v>
      </c>
      <c r="BZ346" s="2">
        <v>95</v>
      </c>
      <c r="CA346" s="2">
        <v>65</v>
      </c>
      <c r="CB346" s="2"/>
      <c r="CC346" s="2"/>
      <c r="CD346" s="2"/>
      <c r="CE346" s="2"/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6</v>
      </c>
      <c r="CO346" s="2">
        <v>0</v>
      </c>
      <c r="CP346" s="2">
        <f t="shared" si="370"/>
        <v>120.15</v>
      </c>
      <c r="CQ346" s="2">
        <f t="shared" si="371"/>
        <v>270</v>
      </c>
      <c r="CR346" s="2">
        <f t="shared" si="372"/>
        <v>0</v>
      </c>
      <c r="CS346" s="2">
        <f t="shared" si="373"/>
        <v>0</v>
      </c>
      <c r="CT346" s="2">
        <f t="shared" si="374"/>
        <v>0</v>
      </c>
      <c r="CU346" s="2">
        <f t="shared" si="375"/>
        <v>0</v>
      </c>
      <c r="CV346" s="2">
        <f t="shared" si="376"/>
        <v>0</v>
      </c>
      <c r="CW346" s="2">
        <f t="shared" si="377"/>
        <v>0</v>
      </c>
      <c r="CX346" s="2">
        <f t="shared" si="378"/>
        <v>0</v>
      </c>
      <c r="CY346" s="2">
        <f t="shared" si="379"/>
        <v>0</v>
      </c>
      <c r="CZ346" s="2">
        <f t="shared" si="380"/>
        <v>0</v>
      </c>
      <c r="DA346" s="2"/>
      <c r="DB346" s="2"/>
      <c r="DC346" s="2" t="s">
        <v>6</v>
      </c>
      <c r="DD346" s="2" t="s">
        <v>6</v>
      </c>
      <c r="DE346" s="2" t="s">
        <v>6</v>
      </c>
      <c r="DF346" s="2" t="s">
        <v>6</v>
      </c>
      <c r="DG346" s="2" t="s">
        <v>6</v>
      </c>
      <c r="DH346" s="2" t="s">
        <v>6</v>
      </c>
      <c r="DI346" s="2" t="s">
        <v>6</v>
      </c>
      <c r="DJ346" s="2" t="s">
        <v>6</v>
      </c>
      <c r="DK346" s="2" t="s">
        <v>6</v>
      </c>
      <c r="DL346" s="2" t="s">
        <v>6</v>
      </c>
      <c r="DM346" s="2" t="s">
        <v>6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1003</v>
      </c>
      <c r="DV346" s="2" t="s">
        <v>164</v>
      </c>
      <c r="DW346" s="2" t="s">
        <v>164</v>
      </c>
      <c r="DX346" s="2">
        <v>100</v>
      </c>
      <c r="DY346" s="2"/>
      <c r="DZ346" s="2"/>
      <c r="EA346" s="2"/>
      <c r="EB346" s="2"/>
      <c r="EC346" s="2"/>
      <c r="ED346" s="2"/>
      <c r="EE346" s="2">
        <v>16510370</v>
      </c>
      <c r="EF346" s="2">
        <v>3</v>
      </c>
      <c r="EG346" s="2" t="s">
        <v>448</v>
      </c>
      <c r="EH346" s="2">
        <v>0</v>
      </c>
      <c r="EI346" s="2" t="s">
        <v>6</v>
      </c>
      <c r="EJ346" s="2">
        <v>2</v>
      </c>
      <c r="EK346" s="2">
        <v>108001</v>
      </c>
      <c r="EL346" s="2" t="s">
        <v>449</v>
      </c>
      <c r="EM346" s="2" t="s">
        <v>450</v>
      </c>
      <c r="EN346" s="2"/>
      <c r="EO346" s="2" t="s">
        <v>6</v>
      </c>
      <c r="EP346" s="2"/>
      <c r="EQ346" s="2">
        <v>0</v>
      </c>
      <c r="ER346" s="2">
        <v>270</v>
      </c>
      <c r="ES346" s="2">
        <v>270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381"/>
        <v>0</v>
      </c>
      <c r="FS346" s="2">
        <v>0</v>
      </c>
      <c r="FT346" s="2"/>
      <c r="FU346" s="2"/>
      <c r="FV346" s="2"/>
      <c r="FW346" s="2"/>
      <c r="FX346" s="2">
        <v>95</v>
      </c>
      <c r="FY346" s="2">
        <v>65</v>
      </c>
      <c r="FZ346" s="2"/>
      <c r="GA346" s="2" t="s">
        <v>6</v>
      </c>
      <c r="GB346" s="2"/>
      <c r="GC346" s="2"/>
      <c r="GD346" s="2">
        <v>0</v>
      </c>
      <c r="GE346" s="2"/>
      <c r="GF346" s="2">
        <v>-1186909430</v>
      </c>
      <c r="GG346" s="2">
        <v>2</v>
      </c>
      <c r="GH346" s="2">
        <v>1</v>
      </c>
      <c r="GI346" s="2">
        <v>-2</v>
      </c>
      <c r="GJ346" s="2">
        <v>0</v>
      </c>
      <c r="GK346" s="2">
        <f>ROUND(R346*(R12)/100,2)</f>
        <v>0</v>
      </c>
      <c r="GL346" s="2">
        <f t="shared" si="382"/>
        <v>0</v>
      </c>
      <c r="GM346" s="2">
        <f t="shared" si="383"/>
        <v>120.15</v>
      </c>
      <c r="GN346" s="2">
        <f t="shared" si="384"/>
        <v>0</v>
      </c>
      <c r="GO346" s="2">
        <f t="shared" si="385"/>
        <v>120.15</v>
      </c>
      <c r="GP346" s="2">
        <f t="shared" si="386"/>
        <v>0</v>
      </c>
      <c r="GQ346" s="2"/>
      <c r="GR346" s="2">
        <v>0</v>
      </c>
      <c r="GS346" s="2">
        <v>3</v>
      </c>
      <c r="GT346" s="2">
        <v>0</v>
      </c>
      <c r="GU346" s="2" t="s">
        <v>6</v>
      </c>
      <c r="GV346" s="2">
        <f t="shared" si="387"/>
        <v>0</v>
      </c>
      <c r="GW346" s="2">
        <v>1</v>
      </c>
      <c r="GX346" s="2">
        <f t="shared" si="388"/>
        <v>0</v>
      </c>
      <c r="GY346" s="2"/>
      <c r="GZ346" s="2"/>
      <c r="HA346" s="2">
        <v>0</v>
      </c>
      <c r="HB346" s="2">
        <v>0</v>
      </c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>
        <v>0</v>
      </c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18</v>
      </c>
      <c r="B347">
        <v>1</v>
      </c>
      <c r="C347">
        <v>845</v>
      </c>
      <c r="E347" t="s">
        <v>579</v>
      </c>
      <c r="F347" t="s">
        <v>580</v>
      </c>
      <c r="G347" t="s">
        <v>581</v>
      </c>
      <c r="H347" t="s">
        <v>164</v>
      </c>
      <c r="I347">
        <f>I343*J347</f>
        <v>0.44500000000000001</v>
      </c>
      <c r="J347">
        <v>0.65925925925925921</v>
      </c>
      <c r="O347">
        <f t="shared" si="356"/>
        <v>800.2</v>
      </c>
      <c r="P347">
        <f t="shared" si="357"/>
        <v>800.2</v>
      </c>
      <c r="Q347">
        <f t="shared" si="358"/>
        <v>0</v>
      </c>
      <c r="R347">
        <f t="shared" si="359"/>
        <v>0</v>
      </c>
      <c r="S347">
        <f t="shared" si="360"/>
        <v>0</v>
      </c>
      <c r="T347">
        <f t="shared" si="361"/>
        <v>0</v>
      </c>
      <c r="U347">
        <f t="shared" si="362"/>
        <v>0</v>
      </c>
      <c r="V347">
        <f t="shared" si="363"/>
        <v>0</v>
      </c>
      <c r="W347">
        <f t="shared" si="364"/>
        <v>0</v>
      </c>
      <c r="X347">
        <f t="shared" si="365"/>
        <v>0</v>
      </c>
      <c r="Y347">
        <f t="shared" si="366"/>
        <v>0</v>
      </c>
      <c r="AA347">
        <v>16666349</v>
      </c>
      <c r="AB347">
        <f t="shared" si="367"/>
        <v>270</v>
      </c>
      <c r="AC347">
        <f t="shared" si="389"/>
        <v>270</v>
      </c>
      <c r="AD347">
        <f t="shared" si="390"/>
        <v>0</v>
      </c>
      <c r="AE347">
        <f t="shared" si="391"/>
        <v>0</v>
      </c>
      <c r="AF347">
        <f t="shared" si="392"/>
        <v>0</v>
      </c>
      <c r="AG347">
        <f t="shared" si="368"/>
        <v>0</v>
      </c>
      <c r="AH347">
        <f t="shared" si="393"/>
        <v>0</v>
      </c>
      <c r="AI347">
        <f t="shared" si="394"/>
        <v>0</v>
      </c>
      <c r="AJ347">
        <f t="shared" si="369"/>
        <v>0</v>
      </c>
      <c r="AK347">
        <v>270</v>
      </c>
      <c r="AL347">
        <v>270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95</v>
      </c>
      <c r="AU347">
        <v>65</v>
      </c>
      <c r="AV347">
        <v>1</v>
      </c>
      <c r="AW347">
        <v>1</v>
      </c>
      <c r="AZ347">
        <v>6.66</v>
      </c>
      <c r="BA347">
        <v>1</v>
      </c>
      <c r="BB347">
        <v>1</v>
      </c>
      <c r="BC347">
        <v>6.66</v>
      </c>
      <c r="BD347" t="s">
        <v>6</v>
      </c>
      <c r="BE347" t="s">
        <v>6</v>
      </c>
      <c r="BF347" t="s">
        <v>6</v>
      </c>
      <c r="BG347" t="s">
        <v>6</v>
      </c>
      <c r="BH347">
        <v>3</v>
      </c>
      <c r="BI347">
        <v>2</v>
      </c>
      <c r="BJ347" t="s">
        <v>582</v>
      </c>
      <c r="BM347">
        <v>108001</v>
      </c>
      <c r="BN347">
        <v>0</v>
      </c>
      <c r="BO347" t="s">
        <v>6</v>
      </c>
      <c r="BP347">
        <v>0</v>
      </c>
      <c r="BQ347">
        <v>3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95</v>
      </c>
      <c r="CA347">
        <v>65</v>
      </c>
      <c r="CF347">
        <v>0</v>
      </c>
      <c r="CG347">
        <v>0</v>
      </c>
      <c r="CM347">
        <v>0</v>
      </c>
      <c r="CN347" t="s">
        <v>6</v>
      </c>
      <c r="CO347">
        <v>0</v>
      </c>
      <c r="CP347">
        <f t="shared" si="370"/>
        <v>800.2</v>
      </c>
      <c r="CQ347">
        <f t="shared" si="371"/>
        <v>1798.2</v>
      </c>
      <c r="CR347">
        <f t="shared" si="372"/>
        <v>0</v>
      </c>
      <c r="CS347">
        <f t="shared" si="373"/>
        <v>0</v>
      </c>
      <c r="CT347">
        <f t="shared" si="374"/>
        <v>0</v>
      </c>
      <c r="CU347">
        <f t="shared" si="375"/>
        <v>0</v>
      </c>
      <c r="CV347">
        <f t="shared" si="376"/>
        <v>0</v>
      </c>
      <c r="CW347">
        <f t="shared" si="377"/>
        <v>0</v>
      </c>
      <c r="CX347">
        <f t="shared" si="378"/>
        <v>0</v>
      </c>
      <c r="CY347">
        <f t="shared" si="379"/>
        <v>0</v>
      </c>
      <c r="CZ347">
        <f t="shared" si="380"/>
        <v>0</v>
      </c>
      <c r="DC347" t="s">
        <v>6</v>
      </c>
      <c r="DD347" t="s">
        <v>6</v>
      </c>
      <c r="DE347" t="s">
        <v>6</v>
      </c>
      <c r="DF347" t="s">
        <v>6</v>
      </c>
      <c r="DG347" t="s">
        <v>6</v>
      </c>
      <c r="DH347" t="s">
        <v>6</v>
      </c>
      <c r="DI347" t="s">
        <v>6</v>
      </c>
      <c r="DJ347" t="s">
        <v>6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1003</v>
      </c>
      <c r="DV347" t="s">
        <v>164</v>
      </c>
      <c r="DW347" t="s">
        <v>164</v>
      </c>
      <c r="DX347">
        <v>100</v>
      </c>
      <c r="EE347">
        <v>16510370</v>
      </c>
      <c r="EF347">
        <v>3</v>
      </c>
      <c r="EG347" t="s">
        <v>448</v>
      </c>
      <c r="EH347">
        <v>0</v>
      </c>
      <c r="EI347" t="s">
        <v>6</v>
      </c>
      <c r="EJ347">
        <v>2</v>
      </c>
      <c r="EK347">
        <v>108001</v>
      </c>
      <c r="EL347" t="s">
        <v>449</v>
      </c>
      <c r="EM347" t="s">
        <v>450</v>
      </c>
      <c r="EO347" t="s">
        <v>6</v>
      </c>
      <c r="EQ347">
        <v>0</v>
      </c>
      <c r="ER347">
        <v>270</v>
      </c>
      <c r="ES347">
        <v>270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381"/>
        <v>0</v>
      </c>
      <c r="FS347">
        <v>0</v>
      </c>
      <c r="FX347">
        <v>95</v>
      </c>
      <c r="FY347">
        <v>65</v>
      </c>
      <c r="GA347" t="s">
        <v>6</v>
      </c>
      <c r="GD347">
        <v>0</v>
      </c>
      <c r="GF347">
        <v>-1186909430</v>
      </c>
      <c r="GG347">
        <v>1</v>
      </c>
      <c r="GH347">
        <v>1</v>
      </c>
      <c r="GI347">
        <v>4</v>
      </c>
      <c r="GJ347">
        <v>0</v>
      </c>
      <c r="GK347">
        <f>ROUND(R347*(S12)/100,2)</f>
        <v>0</v>
      </c>
      <c r="GL347">
        <f t="shared" si="382"/>
        <v>0</v>
      </c>
      <c r="GM347">
        <f t="shared" si="383"/>
        <v>800.2</v>
      </c>
      <c r="GN347">
        <f t="shared" si="384"/>
        <v>0</v>
      </c>
      <c r="GO347">
        <f t="shared" si="385"/>
        <v>800.2</v>
      </c>
      <c r="GP347">
        <f t="shared" si="386"/>
        <v>0</v>
      </c>
      <c r="GR347">
        <v>0</v>
      </c>
      <c r="GS347">
        <v>3</v>
      </c>
      <c r="GT347">
        <v>0</v>
      </c>
      <c r="GU347" t="s">
        <v>6</v>
      </c>
      <c r="GV347">
        <f t="shared" si="387"/>
        <v>0</v>
      </c>
      <c r="GW347">
        <v>1</v>
      </c>
      <c r="GX347">
        <f t="shared" si="388"/>
        <v>0</v>
      </c>
      <c r="HA347">
        <v>0</v>
      </c>
      <c r="HB347">
        <v>0</v>
      </c>
      <c r="IK347">
        <v>0</v>
      </c>
    </row>
    <row r="348" spans="1:255" x14ac:dyDescent="0.2">
      <c r="A348" s="2">
        <v>17</v>
      </c>
      <c r="B348" s="2">
        <v>1</v>
      </c>
      <c r="C348" s="2">
        <f>ROW(SmtRes!A856)</f>
        <v>856</v>
      </c>
      <c r="D348" s="2">
        <f>ROW(EtalonRes!A812)</f>
        <v>812</v>
      </c>
      <c r="E348" s="2" t="s">
        <v>583</v>
      </c>
      <c r="F348" s="2" t="s">
        <v>584</v>
      </c>
      <c r="G348" s="2" t="s">
        <v>585</v>
      </c>
      <c r="H348" s="2" t="s">
        <v>164</v>
      </c>
      <c r="I348" s="2">
        <f>ROUND(743/100,9)</f>
        <v>7.43</v>
      </c>
      <c r="J348" s="2">
        <v>0</v>
      </c>
      <c r="K348" s="2"/>
      <c r="L348" s="2"/>
      <c r="M348" s="2"/>
      <c r="N348" s="2"/>
      <c r="O348" s="2">
        <f t="shared" si="356"/>
        <v>376.86</v>
      </c>
      <c r="P348" s="2">
        <f t="shared" si="357"/>
        <v>101.05</v>
      </c>
      <c r="Q348" s="2">
        <f t="shared" si="358"/>
        <v>13.23</v>
      </c>
      <c r="R348" s="2">
        <f t="shared" si="359"/>
        <v>1.93</v>
      </c>
      <c r="S348" s="2">
        <f t="shared" si="360"/>
        <v>262.58</v>
      </c>
      <c r="T348" s="2">
        <f t="shared" si="361"/>
        <v>0</v>
      </c>
      <c r="U348" s="2">
        <f t="shared" si="362"/>
        <v>27.936799999999998</v>
      </c>
      <c r="V348" s="2">
        <f t="shared" si="363"/>
        <v>0.14860000000000001</v>
      </c>
      <c r="W348" s="2">
        <f t="shared" si="364"/>
        <v>0</v>
      </c>
      <c r="X348" s="2">
        <f t="shared" si="365"/>
        <v>251.28</v>
      </c>
      <c r="Y348" s="2">
        <f t="shared" si="366"/>
        <v>171.93</v>
      </c>
      <c r="Z348" s="2"/>
      <c r="AA348" s="2">
        <v>16666348</v>
      </c>
      <c r="AB348" s="2">
        <f t="shared" si="367"/>
        <v>50.72</v>
      </c>
      <c r="AC348" s="2">
        <f t="shared" si="389"/>
        <v>13.6</v>
      </c>
      <c r="AD348" s="2">
        <f t="shared" si="390"/>
        <v>1.78</v>
      </c>
      <c r="AE348" s="2">
        <f t="shared" si="391"/>
        <v>0.26</v>
      </c>
      <c r="AF348" s="2">
        <f t="shared" si="392"/>
        <v>35.340000000000003</v>
      </c>
      <c r="AG348" s="2">
        <f t="shared" si="368"/>
        <v>0</v>
      </c>
      <c r="AH348" s="2">
        <f t="shared" si="393"/>
        <v>3.76</v>
      </c>
      <c r="AI348" s="2">
        <f t="shared" si="394"/>
        <v>0.02</v>
      </c>
      <c r="AJ348" s="2">
        <f t="shared" si="369"/>
        <v>0</v>
      </c>
      <c r="AK348" s="2">
        <v>50.72</v>
      </c>
      <c r="AL348" s="2">
        <v>13.6</v>
      </c>
      <c r="AM348" s="2">
        <v>1.78</v>
      </c>
      <c r="AN348" s="2">
        <v>0.26</v>
      </c>
      <c r="AO348" s="2">
        <v>35.340000000000003</v>
      </c>
      <c r="AP348" s="2">
        <v>0</v>
      </c>
      <c r="AQ348" s="2">
        <v>3.76</v>
      </c>
      <c r="AR348" s="2">
        <v>0.02</v>
      </c>
      <c r="AS348" s="2">
        <v>0</v>
      </c>
      <c r="AT348" s="2">
        <v>95</v>
      </c>
      <c r="AU348" s="2">
        <v>65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6</v>
      </c>
      <c r="BE348" s="2" t="s">
        <v>6</v>
      </c>
      <c r="BF348" s="2" t="s">
        <v>6</v>
      </c>
      <c r="BG348" s="2" t="s">
        <v>6</v>
      </c>
      <c r="BH348" s="2">
        <v>0</v>
      </c>
      <c r="BI348" s="2">
        <v>2</v>
      </c>
      <c r="BJ348" s="2" t="s">
        <v>586</v>
      </c>
      <c r="BK348" s="2"/>
      <c r="BL348" s="2"/>
      <c r="BM348" s="2">
        <v>108001</v>
      </c>
      <c r="BN348" s="2">
        <v>0</v>
      </c>
      <c r="BO348" s="2" t="s">
        <v>6</v>
      </c>
      <c r="BP348" s="2">
        <v>0</v>
      </c>
      <c r="BQ348" s="2">
        <v>3</v>
      </c>
      <c r="BR348" s="2">
        <v>0</v>
      </c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6</v>
      </c>
      <c r="BZ348" s="2">
        <v>95</v>
      </c>
      <c r="CA348" s="2">
        <v>65</v>
      </c>
      <c r="CB348" s="2"/>
      <c r="CC348" s="2"/>
      <c r="CD348" s="2"/>
      <c r="CE348" s="2"/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6</v>
      </c>
      <c r="CO348" s="2">
        <v>0</v>
      </c>
      <c r="CP348" s="2">
        <f t="shared" si="370"/>
        <v>376.86</v>
      </c>
      <c r="CQ348" s="2">
        <f t="shared" si="371"/>
        <v>13.6</v>
      </c>
      <c r="CR348" s="2">
        <f t="shared" si="372"/>
        <v>1.78</v>
      </c>
      <c r="CS348" s="2">
        <f t="shared" si="373"/>
        <v>0.26</v>
      </c>
      <c r="CT348" s="2">
        <f t="shared" si="374"/>
        <v>35.340000000000003</v>
      </c>
      <c r="CU348" s="2">
        <f t="shared" si="375"/>
        <v>0</v>
      </c>
      <c r="CV348" s="2">
        <f t="shared" si="376"/>
        <v>3.76</v>
      </c>
      <c r="CW348" s="2">
        <f t="shared" si="377"/>
        <v>0.02</v>
      </c>
      <c r="CX348" s="2">
        <f t="shared" si="378"/>
        <v>0</v>
      </c>
      <c r="CY348" s="2">
        <f t="shared" si="379"/>
        <v>251.28450000000001</v>
      </c>
      <c r="CZ348" s="2">
        <f t="shared" si="380"/>
        <v>171.93149999999997</v>
      </c>
      <c r="DA348" s="2"/>
      <c r="DB348" s="2"/>
      <c r="DC348" s="2" t="s">
        <v>6</v>
      </c>
      <c r="DD348" s="2" t="s">
        <v>6</v>
      </c>
      <c r="DE348" s="2" t="s">
        <v>6</v>
      </c>
      <c r="DF348" s="2" t="s">
        <v>6</v>
      </c>
      <c r="DG348" s="2" t="s">
        <v>6</v>
      </c>
      <c r="DH348" s="2" t="s">
        <v>6</v>
      </c>
      <c r="DI348" s="2" t="s">
        <v>6</v>
      </c>
      <c r="DJ348" s="2" t="s">
        <v>6</v>
      </c>
      <c r="DK348" s="2" t="s">
        <v>6</v>
      </c>
      <c r="DL348" s="2" t="s">
        <v>6</v>
      </c>
      <c r="DM348" s="2" t="s">
        <v>6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1003</v>
      </c>
      <c r="DV348" s="2" t="s">
        <v>164</v>
      </c>
      <c r="DW348" s="2" t="s">
        <v>164</v>
      </c>
      <c r="DX348" s="2">
        <v>100</v>
      </c>
      <c r="DY348" s="2"/>
      <c r="DZ348" s="2"/>
      <c r="EA348" s="2"/>
      <c r="EB348" s="2"/>
      <c r="EC348" s="2"/>
      <c r="ED348" s="2"/>
      <c r="EE348" s="2">
        <v>16510370</v>
      </c>
      <c r="EF348" s="2">
        <v>3</v>
      </c>
      <c r="EG348" s="2" t="s">
        <v>448</v>
      </c>
      <c r="EH348" s="2">
        <v>0</v>
      </c>
      <c r="EI348" s="2" t="s">
        <v>6</v>
      </c>
      <c r="EJ348" s="2">
        <v>2</v>
      </c>
      <c r="EK348" s="2">
        <v>108001</v>
      </c>
      <c r="EL348" s="2" t="s">
        <v>449</v>
      </c>
      <c r="EM348" s="2" t="s">
        <v>450</v>
      </c>
      <c r="EN348" s="2"/>
      <c r="EO348" s="2" t="s">
        <v>6</v>
      </c>
      <c r="EP348" s="2"/>
      <c r="EQ348" s="2">
        <v>0</v>
      </c>
      <c r="ER348" s="2">
        <v>50.72</v>
      </c>
      <c r="ES348" s="2">
        <v>13.6</v>
      </c>
      <c r="ET348" s="2">
        <v>1.78</v>
      </c>
      <c r="EU348" s="2">
        <v>0.26</v>
      </c>
      <c r="EV348" s="2">
        <v>35.340000000000003</v>
      </c>
      <c r="EW348" s="2">
        <v>3.76</v>
      </c>
      <c r="EX348" s="2">
        <v>0.02</v>
      </c>
      <c r="EY348" s="2">
        <v>0</v>
      </c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si="381"/>
        <v>0</v>
      </c>
      <c r="FS348" s="2">
        <v>0</v>
      </c>
      <c r="FT348" s="2"/>
      <c r="FU348" s="2"/>
      <c r="FV348" s="2"/>
      <c r="FW348" s="2"/>
      <c r="FX348" s="2">
        <v>95</v>
      </c>
      <c r="FY348" s="2">
        <v>65</v>
      </c>
      <c r="FZ348" s="2"/>
      <c r="GA348" s="2" t="s">
        <v>6</v>
      </c>
      <c r="GB348" s="2"/>
      <c r="GC348" s="2"/>
      <c r="GD348" s="2">
        <v>0</v>
      </c>
      <c r="GE348" s="2"/>
      <c r="GF348" s="2">
        <v>-349670202</v>
      </c>
      <c r="GG348" s="2">
        <v>2</v>
      </c>
      <c r="GH348" s="2">
        <v>1</v>
      </c>
      <c r="GI348" s="2">
        <v>-2</v>
      </c>
      <c r="GJ348" s="2">
        <v>0</v>
      </c>
      <c r="GK348" s="2">
        <f>ROUND(R348*(R12)/100,2)</f>
        <v>0</v>
      </c>
      <c r="GL348" s="2">
        <f t="shared" si="382"/>
        <v>0</v>
      </c>
      <c r="GM348" s="2">
        <f t="shared" si="383"/>
        <v>800.07</v>
      </c>
      <c r="GN348" s="2">
        <f t="shared" si="384"/>
        <v>0</v>
      </c>
      <c r="GO348" s="2">
        <f t="shared" si="385"/>
        <v>800.07</v>
      </c>
      <c r="GP348" s="2">
        <f t="shared" si="386"/>
        <v>0</v>
      </c>
      <c r="GQ348" s="2"/>
      <c r="GR348" s="2">
        <v>0</v>
      </c>
      <c r="GS348" s="2">
        <v>3</v>
      </c>
      <c r="GT348" s="2">
        <v>0</v>
      </c>
      <c r="GU348" s="2" t="s">
        <v>6</v>
      </c>
      <c r="GV348" s="2">
        <f t="shared" si="387"/>
        <v>0</v>
      </c>
      <c r="GW348" s="2">
        <v>1</v>
      </c>
      <c r="GX348" s="2">
        <f t="shared" si="388"/>
        <v>0</v>
      </c>
      <c r="GY348" s="2"/>
      <c r="GZ348" s="2"/>
      <c r="HA348" s="2">
        <v>0</v>
      </c>
      <c r="HB348" s="2">
        <v>0</v>
      </c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>
        <v>0</v>
      </c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17</v>
      </c>
      <c r="B349">
        <v>1</v>
      </c>
      <c r="C349">
        <f>ROW(SmtRes!A866)</f>
        <v>866</v>
      </c>
      <c r="D349">
        <f>ROW(EtalonRes!A820)</f>
        <v>820</v>
      </c>
      <c r="E349" t="s">
        <v>583</v>
      </c>
      <c r="F349" t="s">
        <v>584</v>
      </c>
      <c r="G349" t="s">
        <v>585</v>
      </c>
      <c r="H349" t="s">
        <v>164</v>
      </c>
      <c r="I349">
        <f>ROUND(743/100,9)</f>
        <v>7.43</v>
      </c>
      <c r="J349">
        <v>0</v>
      </c>
      <c r="O349">
        <f t="shared" si="356"/>
        <v>2509.8200000000002</v>
      </c>
      <c r="P349">
        <f t="shared" si="357"/>
        <v>672.98</v>
      </c>
      <c r="Q349">
        <f t="shared" si="358"/>
        <v>88.08</v>
      </c>
      <c r="R349">
        <f t="shared" si="359"/>
        <v>12.87</v>
      </c>
      <c r="S349">
        <f t="shared" si="360"/>
        <v>1748.76</v>
      </c>
      <c r="T349">
        <f t="shared" si="361"/>
        <v>0</v>
      </c>
      <c r="U349">
        <f t="shared" si="362"/>
        <v>27.936799999999998</v>
      </c>
      <c r="V349">
        <f t="shared" si="363"/>
        <v>0.14860000000000001</v>
      </c>
      <c r="W349">
        <f t="shared" si="364"/>
        <v>0</v>
      </c>
      <c r="X349">
        <f t="shared" si="365"/>
        <v>1673.55</v>
      </c>
      <c r="Y349">
        <f t="shared" si="366"/>
        <v>1145.06</v>
      </c>
      <c r="AA349">
        <v>16666349</v>
      </c>
      <c r="AB349">
        <f t="shared" si="367"/>
        <v>50.72</v>
      </c>
      <c r="AC349">
        <f t="shared" si="389"/>
        <v>13.6</v>
      </c>
      <c r="AD349">
        <f t="shared" si="390"/>
        <v>1.78</v>
      </c>
      <c r="AE349">
        <f t="shared" si="391"/>
        <v>0.26</v>
      </c>
      <c r="AF349">
        <f t="shared" si="392"/>
        <v>35.340000000000003</v>
      </c>
      <c r="AG349">
        <f t="shared" si="368"/>
        <v>0</v>
      </c>
      <c r="AH349">
        <f t="shared" si="393"/>
        <v>3.76</v>
      </c>
      <c r="AI349">
        <f t="shared" si="394"/>
        <v>0.02</v>
      </c>
      <c r="AJ349">
        <f t="shared" si="369"/>
        <v>0</v>
      </c>
      <c r="AK349">
        <v>50.72</v>
      </c>
      <c r="AL349">
        <v>13.6</v>
      </c>
      <c r="AM349">
        <v>1.78</v>
      </c>
      <c r="AN349">
        <v>0.26</v>
      </c>
      <c r="AO349">
        <v>35.340000000000003</v>
      </c>
      <c r="AP349">
        <v>0</v>
      </c>
      <c r="AQ349">
        <v>3.76</v>
      </c>
      <c r="AR349">
        <v>0.02</v>
      </c>
      <c r="AS349">
        <v>0</v>
      </c>
      <c r="AT349">
        <v>95</v>
      </c>
      <c r="AU349">
        <v>65</v>
      </c>
      <c r="AV349">
        <v>1</v>
      </c>
      <c r="AW349">
        <v>1</v>
      </c>
      <c r="AZ349">
        <v>6.66</v>
      </c>
      <c r="BA349">
        <v>6.66</v>
      </c>
      <c r="BB349">
        <v>6.66</v>
      </c>
      <c r="BC349">
        <v>6.66</v>
      </c>
      <c r="BD349" t="s">
        <v>6</v>
      </c>
      <c r="BE349" t="s">
        <v>6</v>
      </c>
      <c r="BF349" t="s">
        <v>6</v>
      </c>
      <c r="BG349" t="s">
        <v>6</v>
      </c>
      <c r="BH349">
        <v>0</v>
      </c>
      <c r="BI349">
        <v>2</v>
      </c>
      <c r="BJ349" t="s">
        <v>586</v>
      </c>
      <c r="BM349">
        <v>108001</v>
      </c>
      <c r="BN349">
        <v>0</v>
      </c>
      <c r="BO349" t="s">
        <v>6</v>
      </c>
      <c r="BP349">
        <v>0</v>
      </c>
      <c r="BQ349">
        <v>3</v>
      </c>
      <c r="BR349">
        <v>0</v>
      </c>
      <c r="BS349">
        <v>6.66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95</v>
      </c>
      <c r="CA349">
        <v>65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370"/>
        <v>2509.8200000000002</v>
      </c>
      <c r="CQ349">
        <f t="shared" si="371"/>
        <v>90.575999999999993</v>
      </c>
      <c r="CR349">
        <f t="shared" si="372"/>
        <v>11.854800000000001</v>
      </c>
      <c r="CS349">
        <f t="shared" si="373"/>
        <v>1.7316</v>
      </c>
      <c r="CT349">
        <f t="shared" si="374"/>
        <v>235.36440000000002</v>
      </c>
      <c r="CU349">
        <f t="shared" si="375"/>
        <v>0</v>
      </c>
      <c r="CV349">
        <f t="shared" si="376"/>
        <v>3.76</v>
      </c>
      <c r="CW349">
        <f t="shared" si="377"/>
        <v>0.02</v>
      </c>
      <c r="CX349">
        <f t="shared" si="378"/>
        <v>0</v>
      </c>
      <c r="CY349">
        <f t="shared" si="379"/>
        <v>1673.5484999999999</v>
      </c>
      <c r="CZ349">
        <f t="shared" si="380"/>
        <v>1145.0595000000001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1003</v>
      </c>
      <c r="DV349" t="s">
        <v>164</v>
      </c>
      <c r="DW349" t="s">
        <v>164</v>
      </c>
      <c r="DX349">
        <v>100</v>
      </c>
      <c r="EE349">
        <v>16510370</v>
      </c>
      <c r="EF349">
        <v>3</v>
      </c>
      <c r="EG349" t="s">
        <v>448</v>
      </c>
      <c r="EH349">
        <v>0</v>
      </c>
      <c r="EI349" t="s">
        <v>6</v>
      </c>
      <c r="EJ349">
        <v>2</v>
      </c>
      <c r="EK349">
        <v>108001</v>
      </c>
      <c r="EL349" t="s">
        <v>449</v>
      </c>
      <c r="EM349" t="s">
        <v>450</v>
      </c>
      <c r="EO349" t="s">
        <v>6</v>
      </c>
      <c r="EQ349">
        <v>0</v>
      </c>
      <c r="ER349">
        <v>50.72</v>
      </c>
      <c r="ES349">
        <v>13.6</v>
      </c>
      <c r="ET349">
        <v>1.78</v>
      </c>
      <c r="EU349">
        <v>0.26</v>
      </c>
      <c r="EV349">
        <v>35.340000000000003</v>
      </c>
      <c r="EW349">
        <v>3.76</v>
      </c>
      <c r="EX349">
        <v>0.02</v>
      </c>
      <c r="EY349">
        <v>0</v>
      </c>
      <c r="FQ349">
        <v>0</v>
      </c>
      <c r="FR349">
        <f t="shared" si="381"/>
        <v>0</v>
      </c>
      <c r="FS349">
        <v>0</v>
      </c>
      <c r="FX349">
        <v>95</v>
      </c>
      <c r="FY349">
        <v>65</v>
      </c>
      <c r="GA349" t="s">
        <v>6</v>
      </c>
      <c r="GD349">
        <v>0</v>
      </c>
      <c r="GF349">
        <v>-349670202</v>
      </c>
      <c r="GG349">
        <v>1</v>
      </c>
      <c r="GH349">
        <v>1</v>
      </c>
      <c r="GI349">
        <v>4</v>
      </c>
      <c r="GJ349">
        <v>0</v>
      </c>
      <c r="GK349">
        <f>ROUND(R349*(S12)/100,2)</f>
        <v>0</v>
      </c>
      <c r="GL349">
        <f t="shared" si="382"/>
        <v>0</v>
      </c>
      <c r="GM349">
        <f t="shared" si="383"/>
        <v>5328.43</v>
      </c>
      <c r="GN349">
        <f t="shared" si="384"/>
        <v>0</v>
      </c>
      <c r="GO349">
        <f t="shared" si="385"/>
        <v>5328.43</v>
      </c>
      <c r="GP349">
        <f t="shared" si="386"/>
        <v>0</v>
      </c>
      <c r="GR349">
        <v>0</v>
      </c>
      <c r="GS349">
        <v>3</v>
      </c>
      <c r="GT349">
        <v>0</v>
      </c>
      <c r="GU349" t="s">
        <v>6</v>
      </c>
      <c r="GV349">
        <f t="shared" si="387"/>
        <v>0</v>
      </c>
      <c r="GW349">
        <v>1</v>
      </c>
      <c r="GX349">
        <f t="shared" si="388"/>
        <v>0</v>
      </c>
      <c r="HA349">
        <v>0</v>
      </c>
      <c r="HB349">
        <v>0</v>
      </c>
      <c r="IK349">
        <v>0</v>
      </c>
    </row>
    <row r="350" spans="1:255" x14ac:dyDescent="0.2">
      <c r="A350" s="2">
        <v>18</v>
      </c>
      <c r="B350" s="2">
        <v>1</v>
      </c>
      <c r="C350" s="2">
        <v>854</v>
      </c>
      <c r="D350" s="2"/>
      <c r="E350" s="2" t="s">
        <v>587</v>
      </c>
      <c r="F350" s="2" t="s">
        <v>550</v>
      </c>
      <c r="G350" s="2" t="s">
        <v>551</v>
      </c>
      <c r="H350" s="2" t="s">
        <v>538</v>
      </c>
      <c r="I350" s="2">
        <f>I348*J350</f>
        <v>0.72</v>
      </c>
      <c r="J350" s="2">
        <v>9.6904441453566623E-2</v>
      </c>
      <c r="K350" s="2"/>
      <c r="L350" s="2"/>
      <c r="M350" s="2"/>
      <c r="N350" s="2"/>
      <c r="O350" s="2">
        <f t="shared" si="356"/>
        <v>828.14</v>
      </c>
      <c r="P350" s="2">
        <f t="shared" si="357"/>
        <v>828.14</v>
      </c>
      <c r="Q350" s="2">
        <f t="shared" si="358"/>
        <v>0</v>
      </c>
      <c r="R350" s="2">
        <f t="shared" si="359"/>
        <v>0</v>
      </c>
      <c r="S350" s="2">
        <f t="shared" si="360"/>
        <v>0</v>
      </c>
      <c r="T350" s="2">
        <f t="shared" si="361"/>
        <v>0</v>
      </c>
      <c r="U350" s="2">
        <f t="shared" si="362"/>
        <v>0</v>
      </c>
      <c r="V350" s="2">
        <f t="shared" si="363"/>
        <v>0</v>
      </c>
      <c r="W350" s="2">
        <f t="shared" si="364"/>
        <v>0</v>
      </c>
      <c r="X350" s="2">
        <f t="shared" si="365"/>
        <v>0</v>
      </c>
      <c r="Y350" s="2">
        <f t="shared" si="366"/>
        <v>0</v>
      </c>
      <c r="Z350" s="2"/>
      <c r="AA350" s="2">
        <v>16666348</v>
      </c>
      <c r="AB350" s="2">
        <f t="shared" si="367"/>
        <v>1150.19</v>
      </c>
      <c r="AC350" s="2">
        <f t="shared" si="389"/>
        <v>1150.19</v>
      </c>
      <c r="AD350" s="2">
        <f t="shared" si="390"/>
        <v>0</v>
      </c>
      <c r="AE350" s="2">
        <f t="shared" si="391"/>
        <v>0</v>
      </c>
      <c r="AF350" s="2">
        <f t="shared" si="392"/>
        <v>0</v>
      </c>
      <c r="AG350" s="2">
        <f t="shared" si="368"/>
        <v>0</v>
      </c>
      <c r="AH350" s="2">
        <f t="shared" si="393"/>
        <v>0</v>
      </c>
      <c r="AI350" s="2">
        <f t="shared" si="394"/>
        <v>0</v>
      </c>
      <c r="AJ350" s="2">
        <f t="shared" si="369"/>
        <v>0</v>
      </c>
      <c r="AK350" s="2">
        <v>1150.19</v>
      </c>
      <c r="AL350" s="2">
        <v>1150.19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95</v>
      </c>
      <c r="AU350" s="2">
        <v>65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6</v>
      </c>
      <c r="BE350" s="2" t="s">
        <v>6</v>
      </c>
      <c r="BF350" s="2" t="s">
        <v>6</v>
      </c>
      <c r="BG350" s="2" t="s">
        <v>6</v>
      </c>
      <c r="BH350" s="2">
        <v>3</v>
      </c>
      <c r="BI350" s="2">
        <v>2</v>
      </c>
      <c r="BJ350" s="2" t="s">
        <v>552</v>
      </c>
      <c r="BK350" s="2"/>
      <c r="BL350" s="2"/>
      <c r="BM350" s="2">
        <v>108001</v>
      </c>
      <c r="BN350" s="2">
        <v>0</v>
      </c>
      <c r="BO350" s="2" t="s">
        <v>6</v>
      </c>
      <c r="BP350" s="2">
        <v>0</v>
      </c>
      <c r="BQ350" s="2">
        <v>3</v>
      </c>
      <c r="BR350" s="2">
        <v>0</v>
      </c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6</v>
      </c>
      <c r="BZ350" s="2">
        <v>95</v>
      </c>
      <c r="CA350" s="2">
        <v>65</v>
      </c>
      <c r="CB350" s="2"/>
      <c r="CC350" s="2"/>
      <c r="CD350" s="2"/>
      <c r="CE350" s="2"/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6</v>
      </c>
      <c r="CO350" s="2">
        <v>0</v>
      </c>
      <c r="CP350" s="2">
        <f t="shared" si="370"/>
        <v>828.14</v>
      </c>
      <c r="CQ350" s="2">
        <f t="shared" si="371"/>
        <v>1150.19</v>
      </c>
      <c r="CR350" s="2">
        <f t="shared" si="372"/>
        <v>0</v>
      </c>
      <c r="CS350" s="2">
        <f t="shared" si="373"/>
        <v>0</v>
      </c>
      <c r="CT350" s="2">
        <f t="shared" si="374"/>
        <v>0</v>
      </c>
      <c r="CU350" s="2">
        <f t="shared" si="375"/>
        <v>0</v>
      </c>
      <c r="CV350" s="2">
        <f t="shared" si="376"/>
        <v>0</v>
      </c>
      <c r="CW350" s="2">
        <f t="shared" si="377"/>
        <v>0</v>
      </c>
      <c r="CX350" s="2">
        <f t="shared" si="378"/>
        <v>0</v>
      </c>
      <c r="CY350" s="2">
        <f t="shared" si="379"/>
        <v>0</v>
      </c>
      <c r="CZ350" s="2">
        <f t="shared" si="380"/>
        <v>0</v>
      </c>
      <c r="DA350" s="2"/>
      <c r="DB350" s="2"/>
      <c r="DC350" s="2" t="s">
        <v>6</v>
      </c>
      <c r="DD350" s="2" t="s">
        <v>6</v>
      </c>
      <c r="DE350" s="2" t="s">
        <v>6</v>
      </c>
      <c r="DF350" s="2" t="s">
        <v>6</v>
      </c>
      <c r="DG350" s="2" t="s">
        <v>6</v>
      </c>
      <c r="DH350" s="2" t="s">
        <v>6</v>
      </c>
      <c r="DI350" s="2" t="s">
        <v>6</v>
      </c>
      <c r="DJ350" s="2" t="s">
        <v>6</v>
      </c>
      <c r="DK350" s="2" t="s">
        <v>6</v>
      </c>
      <c r="DL350" s="2" t="s">
        <v>6</v>
      </c>
      <c r="DM350" s="2" t="s">
        <v>6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1013</v>
      </c>
      <c r="DV350" s="2" t="s">
        <v>538</v>
      </c>
      <c r="DW350" s="2" t="s">
        <v>540</v>
      </c>
      <c r="DX350" s="2">
        <v>1</v>
      </c>
      <c r="DY350" s="2"/>
      <c r="DZ350" s="2"/>
      <c r="EA350" s="2"/>
      <c r="EB350" s="2"/>
      <c r="EC350" s="2"/>
      <c r="ED350" s="2"/>
      <c r="EE350" s="2">
        <v>16510370</v>
      </c>
      <c r="EF350" s="2">
        <v>3</v>
      </c>
      <c r="EG350" s="2" t="s">
        <v>448</v>
      </c>
      <c r="EH350" s="2">
        <v>0</v>
      </c>
      <c r="EI350" s="2" t="s">
        <v>6</v>
      </c>
      <c r="EJ350" s="2">
        <v>2</v>
      </c>
      <c r="EK350" s="2">
        <v>108001</v>
      </c>
      <c r="EL350" s="2" t="s">
        <v>449</v>
      </c>
      <c r="EM350" s="2" t="s">
        <v>450</v>
      </c>
      <c r="EN350" s="2"/>
      <c r="EO350" s="2" t="s">
        <v>6</v>
      </c>
      <c r="EP350" s="2"/>
      <c r="EQ350" s="2">
        <v>0</v>
      </c>
      <c r="ER350" s="2">
        <v>1150.19</v>
      </c>
      <c r="ES350" s="2">
        <v>1150.19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381"/>
        <v>0</v>
      </c>
      <c r="FS350" s="2">
        <v>0</v>
      </c>
      <c r="FT350" s="2"/>
      <c r="FU350" s="2"/>
      <c r="FV350" s="2"/>
      <c r="FW350" s="2"/>
      <c r="FX350" s="2">
        <v>95</v>
      </c>
      <c r="FY350" s="2">
        <v>65</v>
      </c>
      <c r="FZ350" s="2"/>
      <c r="GA350" s="2" t="s">
        <v>6</v>
      </c>
      <c r="GB350" s="2"/>
      <c r="GC350" s="2"/>
      <c r="GD350" s="2">
        <v>0</v>
      </c>
      <c r="GE350" s="2"/>
      <c r="GF350" s="2">
        <v>1306444111</v>
      </c>
      <c r="GG350" s="2">
        <v>2</v>
      </c>
      <c r="GH350" s="2">
        <v>1</v>
      </c>
      <c r="GI350" s="2">
        <v>-2</v>
      </c>
      <c r="GJ350" s="2">
        <v>0</v>
      </c>
      <c r="GK350" s="2">
        <f>ROUND(R350*(R12)/100,2)</f>
        <v>0</v>
      </c>
      <c r="GL350" s="2">
        <f t="shared" si="382"/>
        <v>0</v>
      </c>
      <c r="GM350" s="2">
        <f t="shared" si="383"/>
        <v>828.14</v>
      </c>
      <c r="GN350" s="2">
        <f t="shared" si="384"/>
        <v>0</v>
      </c>
      <c r="GO350" s="2">
        <f t="shared" si="385"/>
        <v>828.14</v>
      </c>
      <c r="GP350" s="2">
        <f t="shared" si="386"/>
        <v>0</v>
      </c>
      <c r="GQ350" s="2"/>
      <c r="GR350" s="2">
        <v>0</v>
      </c>
      <c r="GS350" s="2">
        <v>3</v>
      </c>
      <c r="GT350" s="2">
        <v>0</v>
      </c>
      <c r="GU350" s="2" t="s">
        <v>6</v>
      </c>
      <c r="GV350" s="2">
        <f t="shared" si="387"/>
        <v>0</v>
      </c>
      <c r="GW350" s="2">
        <v>1</v>
      </c>
      <c r="GX350" s="2">
        <f t="shared" si="388"/>
        <v>0</v>
      </c>
      <c r="GY350" s="2"/>
      <c r="GZ350" s="2"/>
      <c r="HA350" s="2">
        <v>0</v>
      </c>
      <c r="HB350" s="2">
        <v>0</v>
      </c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>
        <v>0</v>
      </c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18</v>
      </c>
      <c r="B351">
        <v>1</v>
      </c>
      <c r="C351">
        <v>864</v>
      </c>
      <c r="E351" t="s">
        <v>587</v>
      </c>
      <c r="F351" t="s">
        <v>550</v>
      </c>
      <c r="G351" t="s">
        <v>551</v>
      </c>
      <c r="H351" t="s">
        <v>538</v>
      </c>
      <c r="I351">
        <f>I349*J351</f>
        <v>0.72</v>
      </c>
      <c r="J351">
        <v>9.6904441453566623E-2</v>
      </c>
      <c r="O351">
        <f t="shared" si="356"/>
        <v>5515.39</v>
      </c>
      <c r="P351">
        <f t="shared" si="357"/>
        <v>5515.39</v>
      </c>
      <c r="Q351">
        <f t="shared" si="358"/>
        <v>0</v>
      </c>
      <c r="R351">
        <f t="shared" si="359"/>
        <v>0</v>
      </c>
      <c r="S351">
        <f t="shared" si="360"/>
        <v>0</v>
      </c>
      <c r="T351">
        <f t="shared" si="361"/>
        <v>0</v>
      </c>
      <c r="U351">
        <f t="shared" si="362"/>
        <v>0</v>
      </c>
      <c r="V351">
        <f t="shared" si="363"/>
        <v>0</v>
      </c>
      <c r="W351">
        <f t="shared" si="364"/>
        <v>0</v>
      </c>
      <c r="X351">
        <f t="shared" si="365"/>
        <v>0</v>
      </c>
      <c r="Y351">
        <f t="shared" si="366"/>
        <v>0</v>
      </c>
      <c r="AA351">
        <v>16666349</v>
      </c>
      <c r="AB351">
        <f t="shared" si="367"/>
        <v>1150.19</v>
      </c>
      <c r="AC351">
        <f t="shared" si="389"/>
        <v>1150.19</v>
      </c>
      <c r="AD351">
        <f t="shared" si="390"/>
        <v>0</v>
      </c>
      <c r="AE351">
        <f t="shared" si="391"/>
        <v>0</v>
      </c>
      <c r="AF351">
        <f t="shared" si="392"/>
        <v>0</v>
      </c>
      <c r="AG351">
        <f t="shared" si="368"/>
        <v>0</v>
      </c>
      <c r="AH351">
        <f t="shared" si="393"/>
        <v>0</v>
      </c>
      <c r="AI351">
        <f t="shared" si="394"/>
        <v>0</v>
      </c>
      <c r="AJ351">
        <f t="shared" si="369"/>
        <v>0</v>
      </c>
      <c r="AK351">
        <v>1150.19</v>
      </c>
      <c r="AL351">
        <v>1150.19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95</v>
      </c>
      <c r="AU351">
        <v>65</v>
      </c>
      <c r="AV351">
        <v>1</v>
      </c>
      <c r="AW351">
        <v>1</v>
      </c>
      <c r="AZ351">
        <v>6.66</v>
      </c>
      <c r="BA351">
        <v>1</v>
      </c>
      <c r="BB351">
        <v>1</v>
      </c>
      <c r="BC351">
        <v>6.66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2</v>
      </c>
      <c r="BJ351" t="s">
        <v>552</v>
      </c>
      <c r="BM351">
        <v>108001</v>
      </c>
      <c r="BN351">
        <v>0</v>
      </c>
      <c r="BO351" t="s">
        <v>6</v>
      </c>
      <c r="BP351">
        <v>0</v>
      </c>
      <c r="BQ351">
        <v>3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95</v>
      </c>
      <c r="CA351">
        <v>65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370"/>
        <v>5515.39</v>
      </c>
      <c r="CQ351">
        <f t="shared" si="371"/>
        <v>7660.2654000000002</v>
      </c>
      <c r="CR351">
        <f t="shared" si="372"/>
        <v>0</v>
      </c>
      <c r="CS351">
        <f t="shared" si="373"/>
        <v>0</v>
      </c>
      <c r="CT351">
        <f t="shared" si="374"/>
        <v>0</v>
      </c>
      <c r="CU351">
        <f t="shared" si="375"/>
        <v>0</v>
      </c>
      <c r="CV351">
        <f t="shared" si="376"/>
        <v>0</v>
      </c>
      <c r="CW351">
        <f t="shared" si="377"/>
        <v>0</v>
      </c>
      <c r="CX351">
        <f t="shared" si="378"/>
        <v>0</v>
      </c>
      <c r="CY351">
        <f t="shared" si="379"/>
        <v>0</v>
      </c>
      <c r="CZ351">
        <f t="shared" si="380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1013</v>
      </c>
      <c r="DV351" t="s">
        <v>538</v>
      </c>
      <c r="DW351" t="s">
        <v>540</v>
      </c>
      <c r="DX351">
        <v>1</v>
      </c>
      <c r="EE351">
        <v>16510370</v>
      </c>
      <c r="EF351">
        <v>3</v>
      </c>
      <c r="EG351" t="s">
        <v>448</v>
      </c>
      <c r="EH351">
        <v>0</v>
      </c>
      <c r="EI351" t="s">
        <v>6</v>
      </c>
      <c r="EJ351">
        <v>2</v>
      </c>
      <c r="EK351">
        <v>108001</v>
      </c>
      <c r="EL351" t="s">
        <v>449</v>
      </c>
      <c r="EM351" t="s">
        <v>450</v>
      </c>
      <c r="EO351" t="s">
        <v>6</v>
      </c>
      <c r="EQ351">
        <v>0</v>
      </c>
      <c r="ER351">
        <v>1150.19</v>
      </c>
      <c r="ES351">
        <v>1150.19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381"/>
        <v>0</v>
      </c>
      <c r="FS351">
        <v>0</v>
      </c>
      <c r="FX351">
        <v>95</v>
      </c>
      <c r="FY351">
        <v>65</v>
      </c>
      <c r="GA351" t="s">
        <v>6</v>
      </c>
      <c r="GD351">
        <v>0</v>
      </c>
      <c r="GF351">
        <v>1306444111</v>
      </c>
      <c r="GG351">
        <v>1</v>
      </c>
      <c r="GH351">
        <v>1</v>
      </c>
      <c r="GI351">
        <v>4</v>
      </c>
      <c r="GJ351">
        <v>0</v>
      </c>
      <c r="GK351">
        <f>ROUND(R351*(S12)/100,2)</f>
        <v>0</v>
      </c>
      <c r="GL351">
        <f t="shared" si="382"/>
        <v>0</v>
      </c>
      <c r="GM351">
        <f t="shared" si="383"/>
        <v>5515.39</v>
      </c>
      <c r="GN351">
        <f t="shared" si="384"/>
        <v>0</v>
      </c>
      <c r="GO351">
        <f t="shared" si="385"/>
        <v>5515.39</v>
      </c>
      <c r="GP351">
        <f t="shared" si="386"/>
        <v>0</v>
      </c>
      <c r="GR351">
        <v>0</v>
      </c>
      <c r="GS351">
        <v>3</v>
      </c>
      <c r="GT351">
        <v>0</v>
      </c>
      <c r="GU351" t="s">
        <v>6</v>
      </c>
      <c r="GV351">
        <f t="shared" si="387"/>
        <v>0</v>
      </c>
      <c r="GW351">
        <v>1</v>
      </c>
      <c r="GX351">
        <f t="shared" si="388"/>
        <v>0</v>
      </c>
      <c r="HA351">
        <v>0</v>
      </c>
      <c r="HB351">
        <v>0</v>
      </c>
      <c r="IK351">
        <v>0</v>
      </c>
    </row>
    <row r="352" spans="1:255" x14ac:dyDescent="0.2">
      <c r="A352" s="2">
        <v>18</v>
      </c>
      <c r="B352" s="2">
        <v>1</v>
      </c>
      <c r="C352" s="2">
        <v>855</v>
      </c>
      <c r="D352" s="2"/>
      <c r="E352" s="2" t="s">
        <v>588</v>
      </c>
      <c r="F352" s="2" t="s">
        <v>542</v>
      </c>
      <c r="G352" s="2" t="s">
        <v>543</v>
      </c>
      <c r="H352" s="2" t="s">
        <v>538</v>
      </c>
      <c r="I352" s="2">
        <f>I348*J352</f>
        <v>2.3E-2</v>
      </c>
      <c r="J352" s="2">
        <v>3.0955585464333781E-3</v>
      </c>
      <c r="K352" s="2"/>
      <c r="L352" s="2"/>
      <c r="M352" s="2"/>
      <c r="N352" s="2"/>
      <c r="O352" s="2">
        <f t="shared" si="356"/>
        <v>110.72</v>
      </c>
      <c r="P352" s="2">
        <f t="shared" si="357"/>
        <v>110.72</v>
      </c>
      <c r="Q352" s="2">
        <f t="shared" si="358"/>
        <v>0</v>
      </c>
      <c r="R352" s="2">
        <f t="shared" si="359"/>
        <v>0</v>
      </c>
      <c r="S352" s="2">
        <f t="shared" si="360"/>
        <v>0</v>
      </c>
      <c r="T352" s="2">
        <f t="shared" si="361"/>
        <v>0</v>
      </c>
      <c r="U352" s="2">
        <f t="shared" si="362"/>
        <v>0</v>
      </c>
      <c r="V352" s="2">
        <f t="shared" si="363"/>
        <v>0</v>
      </c>
      <c r="W352" s="2">
        <f t="shared" si="364"/>
        <v>0</v>
      </c>
      <c r="X352" s="2">
        <f t="shared" si="365"/>
        <v>0</v>
      </c>
      <c r="Y352" s="2">
        <f t="shared" si="366"/>
        <v>0</v>
      </c>
      <c r="Z352" s="2"/>
      <c r="AA352" s="2">
        <v>16666348</v>
      </c>
      <c r="AB352" s="2">
        <f t="shared" si="367"/>
        <v>4814.0200000000004</v>
      </c>
      <c r="AC352" s="2">
        <f t="shared" si="389"/>
        <v>4814.0200000000004</v>
      </c>
      <c r="AD352" s="2">
        <f t="shared" si="390"/>
        <v>0</v>
      </c>
      <c r="AE352" s="2">
        <f t="shared" si="391"/>
        <v>0</v>
      </c>
      <c r="AF352" s="2">
        <f t="shared" si="392"/>
        <v>0</v>
      </c>
      <c r="AG352" s="2">
        <f t="shared" si="368"/>
        <v>0</v>
      </c>
      <c r="AH352" s="2">
        <f t="shared" si="393"/>
        <v>0</v>
      </c>
      <c r="AI352" s="2">
        <f t="shared" si="394"/>
        <v>0</v>
      </c>
      <c r="AJ352" s="2">
        <f t="shared" si="369"/>
        <v>0</v>
      </c>
      <c r="AK352" s="2">
        <v>4814.0200000000004</v>
      </c>
      <c r="AL352" s="2">
        <v>4814.0200000000004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95</v>
      </c>
      <c r="AU352" s="2">
        <v>65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6</v>
      </c>
      <c r="BE352" s="2" t="s">
        <v>6</v>
      </c>
      <c r="BF352" s="2" t="s">
        <v>6</v>
      </c>
      <c r="BG352" s="2" t="s">
        <v>6</v>
      </c>
      <c r="BH352" s="2">
        <v>3</v>
      </c>
      <c r="BI352" s="2">
        <v>2</v>
      </c>
      <c r="BJ352" s="2" t="s">
        <v>544</v>
      </c>
      <c r="BK352" s="2"/>
      <c r="BL352" s="2"/>
      <c r="BM352" s="2">
        <v>108001</v>
      </c>
      <c r="BN352" s="2">
        <v>0</v>
      </c>
      <c r="BO352" s="2" t="s">
        <v>6</v>
      </c>
      <c r="BP352" s="2">
        <v>0</v>
      </c>
      <c r="BQ352" s="2">
        <v>3</v>
      </c>
      <c r="BR352" s="2">
        <v>0</v>
      </c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6</v>
      </c>
      <c r="BZ352" s="2">
        <v>95</v>
      </c>
      <c r="CA352" s="2">
        <v>65</v>
      </c>
      <c r="CB352" s="2"/>
      <c r="CC352" s="2"/>
      <c r="CD352" s="2"/>
      <c r="CE352" s="2"/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6</v>
      </c>
      <c r="CO352" s="2">
        <v>0</v>
      </c>
      <c r="CP352" s="2">
        <f t="shared" si="370"/>
        <v>110.72</v>
      </c>
      <c r="CQ352" s="2">
        <f t="shared" si="371"/>
        <v>4814.0200000000004</v>
      </c>
      <c r="CR352" s="2">
        <f t="shared" si="372"/>
        <v>0</v>
      </c>
      <c r="CS352" s="2">
        <f t="shared" si="373"/>
        <v>0</v>
      </c>
      <c r="CT352" s="2">
        <f t="shared" si="374"/>
        <v>0</v>
      </c>
      <c r="CU352" s="2">
        <f t="shared" si="375"/>
        <v>0</v>
      </c>
      <c r="CV352" s="2">
        <f t="shared" si="376"/>
        <v>0</v>
      </c>
      <c r="CW352" s="2">
        <f t="shared" si="377"/>
        <v>0</v>
      </c>
      <c r="CX352" s="2">
        <f t="shared" si="378"/>
        <v>0</v>
      </c>
      <c r="CY352" s="2">
        <f t="shared" si="379"/>
        <v>0</v>
      </c>
      <c r="CZ352" s="2">
        <f t="shared" si="380"/>
        <v>0</v>
      </c>
      <c r="DA352" s="2"/>
      <c r="DB352" s="2"/>
      <c r="DC352" s="2" t="s">
        <v>6</v>
      </c>
      <c r="DD352" s="2" t="s">
        <v>6</v>
      </c>
      <c r="DE352" s="2" t="s">
        <v>6</v>
      </c>
      <c r="DF352" s="2" t="s">
        <v>6</v>
      </c>
      <c r="DG352" s="2" t="s">
        <v>6</v>
      </c>
      <c r="DH352" s="2" t="s">
        <v>6</v>
      </c>
      <c r="DI352" s="2" t="s">
        <v>6</v>
      </c>
      <c r="DJ352" s="2" t="s">
        <v>6</v>
      </c>
      <c r="DK352" s="2" t="s">
        <v>6</v>
      </c>
      <c r="DL352" s="2" t="s">
        <v>6</v>
      </c>
      <c r="DM352" s="2" t="s">
        <v>6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1013</v>
      </c>
      <c r="DV352" s="2" t="s">
        <v>538</v>
      </c>
      <c r="DW352" s="2" t="s">
        <v>540</v>
      </c>
      <c r="DX352" s="2">
        <v>1</v>
      </c>
      <c r="DY352" s="2"/>
      <c r="DZ352" s="2"/>
      <c r="EA352" s="2"/>
      <c r="EB352" s="2"/>
      <c r="EC352" s="2"/>
      <c r="ED352" s="2"/>
      <c r="EE352" s="2">
        <v>16510370</v>
      </c>
      <c r="EF352" s="2">
        <v>3</v>
      </c>
      <c r="EG352" s="2" t="s">
        <v>448</v>
      </c>
      <c r="EH352" s="2">
        <v>0</v>
      </c>
      <c r="EI352" s="2" t="s">
        <v>6</v>
      </c>
      <c r="EJ352" s="2">
        <v>2</v>
      </c>
      <c r="EK352" s="2">
        <v>108001</v>
      </c>
      <c r="EL352" s="2" t="s">
        <v>449</v>
      </c>
      <c r="EM352" s="2" t="s">
        <v>450</v>
      </c>
      <c r="EN352" s="2"/>
      <c r="EO352" s="2" t="s">
        <v>6</v>
      </c>
      <c r="EP352" s="2"/>
      <c r="EQ352" s="2">
        <v>0</v>
      </c>
      <c r="ER352" s="2">
        <v>4814.0200000000004</v>
      </c>
      <c r="ES352" s="2">
        <v>4814.0200000000004</v>
      </c>
      <c r="ET352" s="2">
        <v>0</v>
      </c>
      <c r="EU352" s="2">
        <v>0</v>
      </c>
      <c r="EV352" s="2">
        <v>0</v>
      </c>
      <c r="EW352" s="2">
        <v>0</v>
      </c>
      <c r="EX352" s="2">
        <v>0</v>
      </c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381"/>
        <v>0</v>
      </c>
      <c r="FS352" s="2">
        <v>0</v>
      </c>
      <c r="FT352" s="2"/>
      <c r="FU352" s="2"/>
      <c r="FV352" s="2"/>
      <c r="FW352" s="2"/>
      <c r="FX352" s="2">
        <v>95</v>
      </c>
      <c r="FY352" s="2">
        <v>65</v>
      </c>
      <c r="FZ352" s="2"/>
      <c r="GA352" s="2" t="s">
        <v>6</v>
      </c>
      <c r="GB352" s="2"/>
      <c r="GC352" s="2"/>
      <c r="GD352" s="2">
        <v>0</v>
      </c>
      <c r="GE352" s="2"/>
      <c r="GF352" s="2">
        <v>-329874626</v>
      </c>
      <c r="GG352" s="2">
        <v>2</v>
      </c>
      <c r="GH352" s="2">
        <v>1</v>
      </c>
      <c r="GI352" s="2">
        <v>-2</v>
      </c>
      <c r="GJ352" s="2">
        <v>0</v>
      </c>
      <c r="GK352" s="2">
        <f>ROUND(R352*(R12)/100,2)</f>
        <v>0</v>
      </c>
      <c r="GL352" s="2">
        <f t="shared" si="382"/>
        <v>0</v>
      </c>
      <c r="GM352" s="2">
        <f t="shared" si="383"/>
        <v>110.72</v>
      </c>
      <c r="GN352" s="2">
        <f t="shared" si="384"/>
        <v>0</v>
      </c>
      <c r="GO352" s="2">
        <f t="shared" si="385"/>
        <v>110.72</v>
      </c>
      <c r="GP352" s="2">
        <f t="shared" si="386"/>
        <v>0</v>
      </c>
      <c r="GQ352" s="2"/>
      <c r="GR352" s="2">
        <v>0</v>
      </c>
      <c r="GS352" s="2">
        <v>3</v>
      </c>
      <c r="GT352" s="2">
        <v>0</v>
      </c>
      <c r="GU352" s="2" t="s">
        <v>6</v>
      </c>
      <c r="GV352" s="2">
        <f t="shared" si="387"/>
        <v>0</v>
      </c>
      <c r="GW352" s="2">
        <v>1</v>
      </c>
      <c r="GX352" s="2">
        <f t="shared" si="388"/>
        <v>0</v>
      </c>
      <c r="GY352" s="2"/>
      <c r="GZ352" s="2"/>
      <c r="HA352" s="2">
        <v>0</v>
      </c>
      <c r="HB352" s="2">
        <v>0</v>
      </c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>
        <v>0</v>
      </c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18</v>
      </c>
      <c r="B353">
        <v>1</v>
      </c>
      <c r="C353">
        <v>865</v>
      </c>
      <c r="E353" t="s">
        <v>588</v>
      </c>
      <c r="F353" t="s">
        <v>542</v>
      </c>
      <c r="G353" t="s">
        <v>543</v>
      </c>
      <c r="H353" t="s">
        <v>538</v>
      </c>
      <c r="I353">
        <f>I349*J353</f>
        <v>2.3E-2</v>
      </c>
      <c r="J353">
        <v>3.0955585464333781E-3</v>
      </c>
      <c r="O353">
        <f t="shared" si="356"/>
        <v>737.41</v>
      </c>
      <c r="P353">
        <f t="shared" si="357"/>
        <v>737.41</v>
      </c>
      <c r="Q353">
        <f t="shared" si="358"/>
        <v>0</v>
      </c>
      <c r="R353">
        <f t="shared" si="359"/>
        <v>0</v>
      </c>
      <c r="S353">
        <f t="shared" si="360"/>
        <v>0</v>
      </c>
      <c r="T353">
        <f t="shared" si="361"/>
        <v>0</v>
      </c>
      <c r="U353">
        <f t="shared" si="362"/>
        <v>0</v>
      </c>
      <c r="V353">
        <f t="shared" si="363"/>
        <v>0</v>
      </c>
      <c r="W353">
        <f t="shared" si="364"/>
        <v>0</v>
      </c>
      <c r="X353">
        <f t="shared" si="365"/>
        <v>0</v>
      </c>
      <c r="Y353">
        <f t="shared" si="366"/>
        <v>0</v>
      </c>
      <c r="AA353">
        <v>16666349</v>
      </c>
      <c r="AB353">
        <f t="shared" si="367"/>
        <v>4814.0200000000004</v>
      </c>
      <c r="AC353">
        <f t="shared" si="389"/>
        <v>4814.0200000000004</v>
      </c>
      <c r="AD353">
        <f t="shared" si="390"/>
        <v>0</v>
      </c>
      <c r="AE353">
        <f t="shared" si="391"/>
        <v>0</v>
      </c>
      <c r="AF353">
        <f t="shared" si="392"/>
        <v>0</v>
      </c>
      <c r="AG353">
        <f t="shared" si="368"/>
        <v>0</v>
      </c>
      <c r="AH353">
        <f t="shared" si="393"/>
        <v>0</v>
      </c>
      <c r="AI353">
        <f t="shared" si="394"/>
        <v>0</v>
      </c>
      <c r="AJ353">
        <f t="shared" si="369"/>
        <v>0</v>
      </c>
      <c r="AK353">
        <v>4814.0200000000004</v>
      </c>
      <c r="AL353">
        <v>4814.0200000000004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95</v>
      </c>
      <c r="AU353">
        <v>65</v>
      </c>
      <c r="AV353">
        <v>1</v>
      </c>
      <c r="AW353">
        <v>1</v>
      </c>
      <c r="AZ353">
        <v>6.66</v>
      </c>
      <c r="BA353">
        <v>1</v>
      </c>
      <c r="BB353">
        <v>1</v>
      </c>
      <c r="BC353">
        <v>6.66</v>
      </c>
      <c r="BD353" t="s">
        <v>6</v>
      </c>
      <c r="BE353" t="s">
        <v>6</v>
      </c>
      <c r="BF353" t="s">
        <v>6</v>
      </c>
      <c r="BG353" t="s">
        <v>6</v>
      </c>
      <c r="BH353">
        <v>3</v>
      </c>
      <c r="BI353">
        <v>2</v>
      </c>
      <c r="BJ353" t="s">
        <v>544</v>
      </c>
      <c r="BM353">
        <v>108001</v>
      </c>
      <c r="BN353">
        <v>0</v>
      </c>
      <c r="BO353" t="s">
        <v>6</v>
      </c>
      <c r="BP353">
        <v>0</v>
      </c>
      <c r="BQ353">
        <v>3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95</v>
      </c>
      <c r="CA353">
        <v>65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370"/>
        <v>737.41</v>
      </c>
      <c r="CQ353">
        <f t="shared" si="371"/>
        <v>32061.373200000002</v>
      </c>
      <c r="CR353">
        <f t="shared" si="372"/>
        <v>0</v>
      </c>
      <c r="CS353">
        <f t="shared" si="373"/>
        <v>0</v>
      </c>
      <c r="CT353">
        <f t="shared" si="374"/>
        <v>0</v>
      </c>
      <c r="CU353">
        <f t="shared" si="375"/>
        <v>0</v>
      </c>
      <c r="CV353">
        <f t="shared" si="376"/>
        <v>0</v>
      </c>
      <c r="CW353">
        <f t="shared" si="377"/>
        <v>0</v>
      </c>
      <c r="CX353">
        <f t="shared" si="378"/>
        <v>0</v>
      </c>
      <c r="CY353">
        <f t="shared" si="379"/>
        <v>0</v>
      </c>
      <c r="CZ353">
        <f t="shared" si="380"/>
        <v>0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1013</v>
      </c>
      <c r="DV353" t="s">
        <v>538</v>
      </c>
      <c r="DW353" t="s">
        <v>540</v>
      </c>
      <c r="DX353">
        <v>1</v>
      </c>
      <c r="EE353">
        <v>16510370</v>
      </c>
      <c r="EF353">
        <v>3</v>
      </c>
      <c r="EG353" t="s">
        <v>448</v>
      </c>
      <c r="EH353">
        <v>0</v>
      </c>
      <c r="EI353" t="s">
        <v>6</v>
      </c>
      <c r="EJ353">
        <v>2</v>
      </c>
      <c r="EK353">
        <v>108001</v>
      </c>
      <c r="EL353" t="s">
        <v>449</v>
      </c>
      <c r="EM353" t="s">
        <v>450</v>
      </c>
      <c r="EO353" t="s">
        <v>6</v>
      </c>
      <c r="EQ353">
        <v>0</v>
      </c>
      <c r="ER353">
        <v>4814.0200000000004</v>
      </c>
      <c r="ES353">
        <v>4814.0200000000004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81"/>
        <v>0</v>
      </c>
      <c r="FS353">
        <v>0</v>
      </c>
      <c r="FX353">
        <v>95</v>
      </c>
      <c r="FY353">
        <v>65</v>
      </c>
      <c r="GA353" t="s">
        <v>6</v>
      </c>
      <c r="GD353">
        <v>0</v>
      </c>
      <c r="GF353">
        <v>-329874626</v>
      </c>
      <c r="GG353">
        <v>1</v>
      </c>
      <c r="GH353">
        <v>1</v>
      </c>
      <c r="GI353">
        <v>4</v>
      </c>
      <c r="GJ353">
        <v>0</v>
      </c>
      <c r="GK353">
        <f>ROUND(R353*(S12)/100,2)</f>
        <v>0</v>
      </c>
      <c r="GL353">
        <f t="shared" si="382"/>
        <v>0</v>
      </c>
      <c r="GM353">
        <f t="shared" si="383"/>
        <v>737.41</v>
      </c>
      <c r="GN353">
        <f t="shared" si="384"/>
        <v>0</v>
      </c>
      <c r="GO353">
        <f t="shared" si="385"/>
        <v>737.41</v>
      </c>
      <c r="GP353">
        <f t="shared" si="386"/>
        <v>0</v>
      </c>
      <c r="GR353">
        <v>0</v>
      </c>
      <c r="GS353">
        <v>3</v>
      </c>
      <c r="GT353">
        <v>0</v>
      </c>
      <c r="GU353" t="s">
        <v>6</v>
      </c>
      <c r="GV353">
        <f t="shared" si="387"/>
        <v>0</v>
      </c>
      <c r="GW353">
        <v>1</v>
      </c>
      <c r="GX353">
        <f t="shared" si="388"/>
        <v>0</v>
      </c>
      <c r="HA353">
        <v>0</v>
      </c>
      <c r="HB353">
        <v>0</v>
      </c>
      <c r="IK353">
        <v>0</v>
      </c>
    </row>
    <row r="354" spans="1:255" x14ac:dyDescent="0.2">
      <c r="A354" s="2">
        <v>17</v>
      </c>
      <c r="B354" s="2">
        <v>1</v>
      </c>
      <c r="C354" s="2">
        <f>ROW(SmtRes!A875)</f>
        <v>875</v>
      </c>
      <c r="D354" s="2">
        <f>ROW(EtalonRes!A829)</f>
        <v>829</v>
      </c>
      <c r="E354" s="2" t="s">
        <v>589</v>
      </c>
      <c r="F354" s="2" t="s">
        <v>590</v>
      </c>
      <c r="G354" s="2" t="s">
        <v>591</v>
      </c>
      <c r="H354" s="2" t="s">
        <v>164</v>
      </c>
      <c r="I354" s="2">
        <f>ROUND(20.3/100,9)</f>
        <v>0.20300000000000001</v>
      </c>
      <c r="J354" s="2">
        <v>0</v>
      </c>
      <c r="K354" s="2"/>
      <c r="L354" s="2"/>
      <c r="M354" s="2"/>
      <c r="N354" s="2"/>
      <c r="O354" s="2">
        <f t="shared" si="356"/>
        <v>14.59</v>
      </c>
      <c r="P354" s="2">
        <f t="shared" si="357"/>
        <v>0</v>
      </c>
      <c r="Q354" s="2">
        <f t="shared" si="358"/>
        <v>3.71</v>
      </c>
      <c r="R354" s="2">
        <f t="shared" si="359"/>
        <v>0.28999999999999998</v>
      </c>
      <c r="S354" s="2">
        <f t="shared" si="360"/>
        <v>10.88</v>
      </c>
      <c r="T354" s="2">
        <f t="shared" si="361"/>
        <v>0</v>
      </c>
      <c r="U354" s="2">
        <f t="shared" si="362"/>
        <v>1.1571</v>
      </c>
      <c r="V354" s="2">
        <f t="shared" si="363"/>
        <v>2.3141999999999999E-2</v>
      </c>
      <c r="W354" s="2">
        <f t="shared" si="364"/>
        <v>0</v>
      </c>
      <c r="X354" s="2">
        <f t="shared" si="365"/>
        <v>10.61</v>
      </c>
      <c r="Y354" s="2">
        <f t="shared" si="366"/>
        <v>7.26</v>
      </c>
      <c r="Z354" s="2"/>
      <c r="AA354" s="2">
        <v>16666348</v>
      </c>
      <c r="AB354" s="2">
        <f t="shared" si="367"/>
        <v>71.873999999999995</v>
      </c>
      <c r="AC354" s="2">
        <f>ROUND(((ES354*0)),6)</f>
        <v>0</v>
      </c>
      <c r="AD354" s="2">
        <f>ROUND(((((ET354*0.3))-((EU354*0.3)))+AE354),6)</f>
        <v>18.294</v>
      </c>
      <c r="AE354" s="2">
        <f>ROUND(((EU354*0.3)),6)</f>
        <v>1.431</v>
      </c>
      <c r="AF354" s="2">
        <f>ROUND(((EV354*0.3)),6)</f>
        <v>53.58</v>
      </c>
      <c r="AG354" s="2">
        <f t="shared" si="368"/>
        <v>0</v>
      </c>
      <c r="AH354" s="2">
        <f>((EW354*0.3))</f>
        <v>5.7</v>
      </c>
      <c r="AI354" s="2">
        <f>((EX354*0.3))</f>
        <v>0.11399999999999999</v>
      </c>
      <c r="AJ354" s="2">
        <f t="shared" si="369"/>
        <v>0</v>
      </c>
      <c r="AK354" s="2">
        <v>748.97</v>
      </c>
      <c r="AL354" s="2">
        <v>509.39</v>
      </c>
      <c r="AM354" s="2">
        <v>60.98</v>
      </c>
      <c r="AN354" s="2">
        <v>4.7699999999999996</v>
      </c>
      <c r="AO354" s="2">
        <v>178.6</v>
      </c>
      <c r="AP354" s="2">
        <v>0</v>
      </c>
      <c r="AQ354" s="2">
        <v>19</v>
      </c>
      <c r="AR354" s="2">
        <v>0.38</v>
      </c>
      <c r="AS354" s="2">
        <v>0</v>
      </c>
      <c r="AT354" s="2">
        <v>95</v>
      </c>
      <c r="AU354" s="2">
        <v>65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6</v>
      </c>
      <c r="BE354" s="2" t="s">
        <v>6</v>
      </c>
      <c r="BF354" s="2" t="s">
        <v>6</v>
      </c>
      <c r="BG354" s="2" t="s">
        <v>6</v>
      </c>
      <c r="BH354" s="2">
        <v>0</v>
      </c>
      <c r="BI354" s="2">
        <v>2</v>
      </c>
      <c r="BJ354" s="2" t="s">
        <v>592</v>
      </c>
      <c r="BK354" s="2"/>
      <c r="BL354" s="2"/>
      <c r="BM354" s="2">
        <v>108001</v>
      </c>
      <c r="BN354" s="2">
        <v>0</v>
      </c>
      <c r="BO354" s="2" t="s">
        <v>6</v>
      </c>
      <c r="BP354" s="2">
        <v>0</v>
      </c>
      <c r="BQ354" s="2">
        <v>3</v>
      </c>
      <c r="BR354" s="2">
        <v>0</v>
      </c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6</v>
      </c>
      <c r="BZ354" s="2">
        <v>95</v>
      </c>
      <c r="CA354" s="2">
        <v>65</v>
      </c>
      <c r="CB354" s="2"/>
      <c r="CC354" s="2"/>
      <c r="CD354" s="2"/>
      <c r="CE354" s="2"/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446</v>
      </c>
      <c r="CO354" s="2">
        <v>0</v>
      </c>
      <c r="CP354" s="2">
        <f t="shared" si="370"/>
        <v>14.59</v>
      </c>
      <c r="CQ354" s="2">
        <f t="shared" si="371"/>
        <v>0</v>
      </c>
      <c r="CR354" s="2">
        <f t="shared" si="372"/>
        <v>18.294</v>
      </c>
      <c r="CS354" s="2">
        <f t="shared" si="373"/>
        <v>1.431</v>
      </c>
      <c r="CT354" s="2">
        <f t="shared" si="374"/>
        <v>53.58</v>
      </c>
      <c r="CU354" s="2">
        <f t="shared" si="375"/>
        <v>0</v>
      </c>
      <c r="CV354" s="2">
        <f t="shared" si="376"/>
        <v>5.7</v>
      </c>
      <c r="CW354" s="2">
        <f t="shared" si="377"/>
        <v>0.11399999999999999</v>
      </c>
      <c r="CX354" s="2">
        <f t="shared" si="378"/>
        <v>0</v>
      </c>
      <c r="CY354" s="2">
        <f t="shared" si="379"/>
        <v>10.611500000000001</v>
      </c>
      <c r="CZ354" s="2">
        <f t="shared" si="380"/>
        <v>7.2604999999999995</v>
      </c>
      <c r="DA354" s="2"/>
      <c r="DB354" s="2"/>
      <c r="DC354" s="2" t="s">
        <v>6</v>
      </c>
      <c r="DD354" s="2" t="s">
        <v>30</v>
      </c>
      <c r="DE354" s="2" t="s">
        <v>447</v>
      </c>
      <c r="DF354" s="2" t="s">
        <v>447</v>
      </c>
      <c r="DG354" s="2" t="s">
        <v>447</v>
      </c>
      <c r="DH354" s="2" t="s">
        <v>6</v>
      </c>
      <c r="DI354" s="2" t="s">
        <v>447</v>
      </c>
      <c r="DJ354" s="2" t="s">
        <v>447</v>
      </c>
      <c r="DK354" s="2" t="s">
        <v>6</v>
      </c>
      <c r="DL354" s="2" t="s">
        <v>6</v>
      </c>
      <c r="DM354" s="2" t="s">
        <v>6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1003</v>
      </c>
      <c r="DV354" s="2" t="s">
        <v>164</v>
      </c>
      <c r="DW354" s="2" t="s">
        <v>164</v>
      </c>
      <c r="DX354" s="2">
        <v>100</v>
      </c>
      <c r="DY354" s="2"/>
      <c r="DZ354" s="2"/>
      <c r="EA354" s="2"/>
      <c r="EB354" s="2"/>
      <c r="EC354" s="2"/>
      <c r="ED354" s="2"/>
      <c r="EE354" s="2">
        <v>16510370</v>
      </c>
      <c r="EF354" s="2">
        <v>3</v>
      </c>
      <c r="EG354" s="2" t="s">
        <v>448</v>
      </c>
      <c r="EH354" s="2">
        <v>0</v>
      </c>
      <c r="EI354" s="2" t="s">
        <v>6</v>
      </c>
      <c r="EJ354" s="2">
        <v>2</v>
      </c>
      <c r="EK354" s="2">
        <v>108001</v>
      </c>
      <c r="EL354" s="2" t="s">
        <v>449</v>
      </c>
      <c r="EM354" s="2" t="s">
        <v>450</v>
      </c>
      <c r="EN354" s="2"/>
      <c r="EO354" s="2" t="s">
        <v>451</v>
      </c>
      <c r="EP354" s="2"/>
      <c r="EQ354" s="2">
        <v>0</v>
      </c>
      <c r="ER354" s="2">
        <v>748.97</v>
      </c>
      <c r="ES354" s="2">
        <v>509.39</v>
      </c>
      <c r="ET354" s="2">
        <v>60.98</v>
      </c>
      <c r="EU354" s="2">
        <v>4.7699999999999996</v>
      </c>
      <c r="EV354" s="2">
        <v>178.6</v>
      </c>
      <c r="EW354" s="2">
        <v>19</v>
      </c>
      <c r="EX354" s="2">
        <v>0.38</v>
      </c>
      <c r="EY354" s="2">
        <v>0</v>
      </c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si="381"/>
        <v>0</v>
      </c>
      <c r="FS354" s="2">
        <v>0</v>
      </c>
      <c r="FT354" s="2"/>
      <c r="FU354" s="2"/>
      <c r="FV354" s="2"/>
      <c r="FW354" s="2"/>
      <c r="FX354" s="2">
        <v>95</v>
      </c>
      <c r="FY354" s="2">
        <v>65</v>
      </c>
      <c r="FZ354" s="2"/>
      <c r="GA354" s="2" t="s">
        <v>6</v>
      </c>
      <c r="GB354" s="2"/>
      <c r="GC354" s="2"/>
      <c r="GD354" s="2">
        <v>0</v>
      </c>
      <c r="GE354" s="2"/>
      <c r="GF354" s="2">
        <v>473465245</v>
      </c>
      <c r="GG354" s="2">
        <v>2</v>
      </c>
      <c r="GH354" s="2">
        <v>1</v>
      </c>
      <c r="GI354" s="2">
        <v>-2</v>
      </c>
      <c r="GJ354" s="2">
        <v>0</v>
      </c>
      <c r="GK354" s="2">
        <f>ROUND(R354*(R12)/100,2)</f>
        <v>0</v>
      </c>
      <c r="GL354" s="2">
        <f t="shared" si="382"/>
        <v>0</v>
      </c>
      <c r="GM354" s="2">
        <f t="shared" si="383"/>
        <v>32.46</v>
      </c>
      <c r="GN354" s="2">
        <f t="shared" si="384"/>
        <v>0</v>
      </c>
      <c r="GO354" s="2">
        <f t="shared" si="385"/>
        <v>32.46</v>
      </c>
      <c r="GP354" s="2">
        <f t="shared" si="386"/>
        <v>0</v>
      </c>
      <c r="GQ354" s="2"/>
      <c r="GR354" s="2">
        <v>0</v>
      </c>
      <c r="GS354" s="2">
        <v>3</v>
      </c>
      <c r="GT354" s="2">
        <v>0</v>
      </c>
      <c r="GU354" s="2" t="s">
        <v>6</v>
      </c>
      <c r="GV354" s="2">
        <f t="shared" si="387"/>
        <v>0</v>
      </c>
      <c r="GW354" s="2">
        <v>1</v>
      </c>
      <c r="GX354" s="2">
        <f t="shared" si="388"/>
        <v>0</v>
      </c>
      <c r="GY354" s="2"/>
      <c r="GZ354" s="2"/>
      <c r="HA354" s="2">
        <v>0</v>
      </c>
      <c r="HB354" s="2">
        <v>0</v>
      </c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>
        <v>0</v>
      </c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17</v>
      </c>
      <c r="B355">
        <v>1</v>
      </c>
      <c r="C355">
        <f>ROW(SmtRes!A884)</f>
        <v>884</v>
      </c>
      <c r="D355">
        <f>ROW(EtalonRes!A838)</f>
        <v>838</v>
      </c>
      <c r="E355" t="s">
        <v>589</v>
      </c>
      <c r="F355" t="s">
        <v>590</v>
      </c>
      <c r="G355" t="s">
        <v>591</v>
      </c>
      <c r="H355" t="s">
        <v>164</v>
      </c>
      <c r="I355">
        <f>ROUND(20.3/100,9)</f>
        <v>0.20300000000000001</v>
      </c>
      <c r="J355">
        <v>0</v>
      </c>
      <c r="O355">
        <f t="shared" si="356"/>
        <v>97.17</v>
      </c>
      <c r="P355">
        <f t="shared" si="357"/>
        <v>0</v>
      </c>
      <c r="Q355">
        <f t="shared" si="358"/>
        <v>24.73</v>
      </c>
      <c r="R355">
        <f t="shared" si="359"/>
        <v>1.93</v>
      </c>
      <c r="S355">
        <f t="shared" si="360"/>
        <v>72.44</v>
      </c>
      <c r="T355">
        <f t="shared" si="361"/>
        <v>0</v>
      </c>
      <c r="U355">
        <f t="shared" si="362"/>
        <v>1.1571</v>
      </c>
      <c r="V355">
        <f t="shared" si="363"/>
        <v>2.3141999999999999E-2</v>
      </c>
      <c r="W355">
        <f t="shared" si="364"/>
        <v>0</v>
      </c>
      <c r="X355">
        <f t="shared" si="365"/>
        <v>70.650000000000006</v>
      </c>
      <c r="Y355">
        <f t="shared" si="366"/>
        <v>48.34</v>
      </c>
      <c r="AA355">
        <v>16666349</v>
      </c>
      <c r="AB355">
        <f t="shared" si="367"/>
        <v>71.873999999999995</v>
      </c>
      <c r="AC355">
        <f>ROUND(((ES355*0)),6)</f>
        <v>0</v>
      </c>
      <c r="AD355">
        <f>ROUND(((((ET355*0.3))-((EU355*0.3)))+AE355),6)</f>
        <v>18.294</v>
      </c>
      <c r="AE355">
        <f>ROUND(((EU355*0.3)),6)</f>
        <v>1.431</v>
      </c>
      <c r="AF355">
        <f>ROUND(((EV355*0.3)),6)</f>
        <v>53.58</v>
      </c>
      <c r="AG355">
        <f t="shared" si="368"/>
        <v>0</v>
      </c>
      <c r="AH355">
        <f>((EW355*0.3))</f>
        <v>5.7</v>
      </c>
      <c r="AI355">
        <f>((EX355*0.3))</f>
        <v>0.11399999999999999</v>
      </c>
      <c r="AJ355">
        <f t="shared" si="369"/>
        <v>0</v>
      </c>
      <c r="AK355">
        <v>748.97</v>
      </c>
      <c r="AL355">
        <v>509.39</v>
      </c>
      <c r="AM355">
        <v>60.98</v>
      </c>
      <c r="AN355">
        <v>4.7699999999999996</v>
      </c>
      <c r="AO355">
        <v>178.6</v>
      </c>
      <c r="AP355">
        <v>0</v>
      </c>
      <c r="AQ355">
        <v>19</v>
      </c>
      <c r="AR355">
        <v>0.38</v>
      </c>
      <c r="AS355">
        <v>0</v>
      </c>
      <c r="AT355">
        <v>95</v>
      </c>
      <c r="AU355">
        <v>65</v>
      </c>
      <c r="AV355">
        <v>1</v>
      </c>
      <c r="AW355">
        <v>1</v>
      </c>
      <c r="AZ355">
        <v>6.66</v>
      </c>
      <c r="BA355">
        <v>6.66</v>
      </c>
      <c r="BB355">
        <v>6.66</v>
      </c>
      <c r="BC355">
        <v>6.66</v>
      </c>
      <c r="BD355" t="s">
        <v>6</v>
      </c>
      <c r="BE355" t="s">
        <v>6</v>
      </c>
      <c r="BF355" t="s">
        <v>6</v>
      </c>
      <c r="BG355" t="s">
        <v>6</v>
      </c>
      <c r="BH355">
        <v>0</v>
      </c>
      <c r="BI355">
        <v>2</v>
      </c>
      <c r="BJ355" t="s">
        <v>592</v>
      </c>
      <c r="BM355">
        <v>108001</v>
      </c>
      <c r="BN355">
        <v>0</v>
      </c>
      <c r="BO355" t="s">
        <v>6</v>
      </c>
      <c r="BP355">
        <v>0</v>
      </c>
      <c r="BQ355">
        <v>3</v>
      </c>
      <c r="BR355">
        <v>0</v>
      </c>
      <c r="BS355">
        <v>6.66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95</v>
      </c>
      <c r="CA355">
        <v>65</v>
      </c>
      <c r="CF355">
        <v>0</v>
      </c>
      <c r="CG355">
        <v>0</v>
      </c>
      <c r="CM355">
        <v>0</v>
      </c>
      <c r="CN355" t="s">
        <v>446</v>
      </c>
      <c r="CO355">
        <v>0</v>
      </c>
      <c r="CP355">
        <f t="shared" si="370"/>
        <v>97.17</v>
      </c>
      <c r="CQ355">
        <f t="shared" si="371"/>
        <v>0</v>
      </c>
      <c r="CR355">
        <f t="shared" si="372"/>
        <v>121.83804000000001</v>
      </c>
      <c r="CS355">
        <f t="shared" si="373"/>
        <v>9.5304599999999997</v>
      </c>
      <c r="CT355">
        <f t="shared" si="374"/>
        <v>356.84280000000001</v>
      </c>
      <c r="CU355">
        <f t="shared" si="375"/>
        <v>0</v>
      </c>
      <c r="CV355">
        <f t="shared" si="376"/>
        <v>5.7</v>
      </c>
      <c r="CW355">
        <f t="shared" si="377"/>
        <v>0.11399999999999999</v>
      </c>
      <c r="CX355">
        <f t="shared" si="378"/>
        <v>0</v>
      </c>
      <c r="CY355">
        <f t="shared" si="379"/>
        <v>70.651499999999999</v>
      </c>
      <c r="CZ355">
        <f t="shared" si="380"/>
        <v>48.340499999999999</v>
      </c>
      <c r="DC355" t="s">
        <v>6</v>
      </c>
      <c r="DD355" t="s">
        <v>30</v>
      </c>
      <c r="DE355" t="s">
        <v>447</v>
      </c>
      <c r="DF355" t="s">
        <v>447</v>
      </c>
      <c r="DG355" t="s">
        <v>447</v>
      </c>
      <c r="DH355" t="s">
        <v>6</v>
      </c>
      <c r="DI355" t="s">
        <v>447</v>
      </c>
      <c r="DJ355" t="s">
        <v>447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1003</v>
      </c>
      <c r="DV355" t="s">
        <v>164</v>
      </c>
      <c r="DW355" t="s">
        <v>164</v>
      </c>
      <c r="DX355">
        <v>100</v>
      </c>
      <c r="EE355">
        <v>16510370</v>
      </c>
      <c r="EF355">
        <v>3</v>
      </c>
      <c r="EG355" t="s">
        <v>448</v>
      </c>
      <c r="EH355">
        <v>0</v>
      </c>
      <c r="EI355" t="s">
        <v>6</v>
      </c>
      <c r="EJ355">
        <v>2</v>
      </c>
      <c r="EK355">
        <v>108001</v>
      </c>
      <c r="EL355" t="s">
        <v>449</v>
      </c>
      <c r="EM355" t="s">
        <v>450</v>
      </c>
      <c r="EO355" t="s">
        <v>451</v>
      </c>
      <c r="EQ355">
        <v>0</v>
      </c>
      <c r="ER355">
        <v>748.97</v>
      </c>
      <c r="ES355">
        <v>509.39</v>
      </c>
      <c r="ET355">
        <v>60.98</v>
      </c>
      <c r="EU355">
        <v>4.7699999999999996</v>
      </c>
      <c r="EV355">
        <v>178.6</v>
      </c>
      <c r="EW355">
        <v>19</v>
      </c>
      <c r="EX355">
        <v>0.38</v>
      </c>
      <c r="EY355">
        <v>0</v>
      </c>
      <c r="FQ355">
        <v>0</v>
      </c>
      <c r="FR355">
        <f t="shared" si="381"/>
        <v>0</v>
      </c>
      <c r="FS355">
        <v>0</v>
      </c>
      <c r="FX355">
        <v>95</v>
      </c>
      <c r="FY355">
        <v>65</v>
      </c>
      <c r="GA355" t="s">
        <v>6</v>
      </c>
      <c r="GD355">
        <v>0</v>
      </c>
      <c r="GF355">
        <v>473465245</v>
      </c>
      <c r="GG355">
        <v>1</v>
      </c>
      <c r="GH355">
        <v>1</v>
      </c>
      <c r="GI355">
        <v>4</v>
      </c>
      <c r="GJ355">
        <v>0</v>
      </c>
      <c r="GK355">
        <f>ROUND(R355*(S12)/100,2)</f>
        <v>0</v>
      </c>
      <c r="GL355">
        <f t="shared" si="382"/>
        <v>0</v>
      </c>
      <c r="GM355">
        <f t="shared" si="383"/>
        <v>216.16</v>
      </c>
      <c r="GN355">
        <f t="shared" si="384"/>
        <v>0</v>
      </c>
      <c r="GO355">
        <f t="shared" si="385"/>
        <v>216.16</v>
      </c>
      <c r="GP355">
        <f t="shared" si="386"/>
        <v>0</v>
      </c>
      <c r="GR355">
        <v>0</v>
      </c>
      <c r="GS355">
        <v>3</v>
      </c>
      <c r="GT355">
        <v>0</v>
      </c>
      <c r="GU355" t="s">
        <v>6</v>
      </c>
      <c r="GV355">
        <f t="shared" si="387"/>
        <v>0</v>
      </c>
      <c r="GW355">
        <v>1</v>
      </c>
      <c r="GX355">
        <f t="shared" si="388"/>
        <v>0</v>
      </c>
      <c r="HA355">
        <v>0</v>
      </c>
      <c r="HB355">
        <v>0</v>
      </c>
      <c r="IK355">
        <v>0</v>
      </c>
    </row>
    <row r="356" spans="1:255" x14ac:dyDescent="0.2">
      <c r="A356" s="2">
        <v>17</v>
      </c>
      <c r="B356" s="2">
        <v>1</v>
      </c>
      <c r="C356" s="2">
        <f>ROW(SmtRes!A893)</f>
        <v>893</v>
      </c>
      <c r="D356" s="2">
        <f>ROW(EtalonRes!A847)</f>
        <v>847</v>
      </c>
      <c r="E356" s="2" t="s">
        <v>593</v>
      </c>
      <c r="F356" s="2" t="s">
        <v>590</v>
      </c>
      <c r="G356" s="2" t="s">
        <v>594</v>
      </c>
      <c r="H356" s="2" t="s">
        <v>164</v>
      </c>
      <c r="I356" s="2">
        <f>ROUND(20.3/100,9)</f>
        <v>0.20300000000000001</v>
      </c>
      <c r="J356" s="2">
        <v>0</v>
      </c>
      <c r="K356" s="2"/>
      <c r="L356" s="2"/>
      <c r="M356" s="2"/>
      <c r="N356" s="2"/>
      <c r="O356" s="2">
        <f t="shared" si="356"/>
        <v>152.05000000000001</v>
      </c>
      <c r="P356" s="2">
        <f t="shared" si="357"/>
        <v>103.41</v>
      </c>
      <c r="Q356" s="2">
        <f t="shared" si="358"/>
        <v>12.38</v>
      </c>
      <c r="R356" s="2">
        <f t="shared" si="359"/>
        <v>0.97</v>
      </c>
      <c r="S356" s="2">
        <f t="shared" si="360"/>
        <v>36.26</v>
      </c>
      <c r="T356" s="2">
        <f t="shared" si="361"/>
        <v>0</v>
      </c>
      <c r="U356" s="2">
        <f t="shared" si="362"/>
        <v>3.8570000000000002</v>
      </c>
      <c r="V356" s="2">
        <f t="shared" si="363"/>
        <v>7.714E-2</v>
      </c>
      <c r="W356" s="2">
        <f t="shared" si="364"/>
        <v>0</v>
      </c>
      <c r="X356" s="2">
        <f t="shared" si="365"/>
        <v>35.369999999999997</v>
      </c>
      <c r="Y356" s="2">
        <f t="shared" si="366"/>
        <v>24.2</v>
      </c>
      <c r="Z356" s="2"/>
      <c r="AA356" s="2">
        <v>16666348</v>
      </c>
      <c r="AB356" s="2">
        <f t="shared" si="367"/>
        <v>748.97</v>
      </c>
      <c r="AC356" s="2">
        <f t="shared" ref="AC356:AC375" si="395">ROUND((ES356),6)</f>
        <v>509.39</v>
      </c>
      <c r="AD356" s="2">
        <f t="shared" ref="AD356:AD375" si="396">ROUND((((ET356)-(EU356))+AE356),6)</f>
        <v>60.98</v>
      </c>
      <c r="AE356" s="2">
        <f t="shared" ref="AE356:AE375" si="397">ROUND((EU356),6)</f>
        <v>4.7699999999999996</v>
      </c>
      <c r="AF356" s="2">
        <f t="shared" ref="AF356:AF375" si="398">ROUND((EV356),6)</f>
        <v>178.6</v>
      </c>
      <c r="AG356" s="2">
        <f t="shared" si="368"/>
        <v>0</v>
      </c>
      <c r="AH356" s="2">
        <f t="shared" ref="AH356:AH375" si="399">(EW356)</f>
        <v>19</v>
      </c>
      <c r="AI356" s="2">
        <f t="shared" ref="AI356:AI375" si="400">(EX356)</f>
        <v>0.38</v>
      </c>
      <c r="AJ356" s="2">
        <f t="shared" si="369"/>
        <v>0</v>
      </c>
      <c r="AK356" s="2">
        <v>748.97</v>
      </c>
      <c r="AL356" s="2">
        <v>509.39</v>
      </c>
      <c r="AM356" s="2">
        <v>60.98</v>
      </c>
      <c r="AN356" s="2">
        <v>4.7699999999999996</v>
      </c>
      <c r="AO356" s="2">
        <v>178.6</v>
      </c>
      <c r="AP356" s="2">
        <v>0</v>
      </c>
      <c r="AQ356" s="2">
        <v>19</v>
      </c>
      <c r="AR356" s="2">
        <v>0.38</v>
      </c>
      <c r="AS356" s="2">
        <v>0</v>
      </c>
      <c r="AT356" s="2">
        <v>95</v>
      </c>
      <c r="AU356" s="2">
        <v>65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6</v>
      </c>
      <c r="BE356" s="2" t="s">
        <v>6</v>
      </c>
      <c r="BF356" s="2" t="s">
        <v>6</v>
      </c>
      <c r="BG356" s="2" t="s">
        <v>6</v>
      </c>
      <c r="BH356" s="2">
        <v>0</v>
      </c>
      <c r="BI356" s="2">
        <v>2</v>
      </c>
      <c r="BJ356" s="2" t="s">
        <v>592</v>
      </c>
      <c r="BK356" s="2"/>
      <c r="BL356" s="2"/>
      <c r="BM356" s="2">
        <v>108001</v>
      </c>
      <c r="BN356" s="2">
        <v>0</v>
      </c>
      <c r="BO356" s="2" t="s">
        <v>6</v>
      </c>
      <c r="BP356" s="2">
        <v>0</v>
      </c>
      <c r="BQ356" s="2">
        <v>3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6</v>
      </c>
      <c r="BZ356" s="2">
        <v>95</v>
      </c>
      <c r="CA356" s="2">
        <v>65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446</v>
      </c>
      <c r="CO356" s="2">
        <v>0</v>
      </c>
      <c r="CP356" s="2">
        <f t="shared" si="370"/>
        <v>152.04999999999998</v>
      </c>
      <c r="CQ356" s="2">
        <f t="shared" si="371"/>
        <v>509.39</v>
      </c>
      <c r="CR356" s="2">
        <f t="shared" si="372"/>
        <v>60.98</v>
      </c>
      <c r="CS356" s="2">
        <f t="shared" si="373"/>
        <v>4.7699999999999996</v>
      </c>
      <c r="CT356" s="2">
        <f t="shared" si="374"/>
        <v>178.6</v>
      </c>
      <c r="CU356" s="2">
        <f t="shared" si="375"/>
        <v>0</v>
      </c>
      <c r="CV356" s="2">
        <f t="shared" si="376"/>
        <v>19</v>
      </c>
      <c r="CW356" s="2">
        <f t="shared" si="377"/>
        <v>0.38</v>
      </c>
      <c r="CX356" s="2">
        <f t="shared" si="378"/>
        <v>0</v>
      </c>
      <c r="CY356" s="2">
        <f t="shared" si="379"/>
        <v>35.368499999999997</v>
      </c>
      <c r="CZ356" s="2">
        <f t="shared" si="380"/>
        <v>24.199499999999997</v>
      </c>
      <c r="DA356" s="2"/>
      <c r="DB356" s="2"/>
      <c r="DC356" s="2" t="s">
        <v>6</v>
      </c>
      <c r="DD356" s="2" t="s">
        <v>6</v>
      </c>
      <c r="DE356" s="2" t="s">
        <v>6</v>
      </c>
      <c r="DF356" s="2" t="s">
        <v>6</v>
      </c>
      <c r="DG356" s="2" t="s">
        <v>6</v>
      </c>
      <c r="DH356" s="2" t="s">
        <v>6</v>
      </c>
      <c r="DI356" s="2" t="s">
        <v>6</v>
      </c>
      <c r="DJ356" s="2" t="s">
        <v>6</v>
      </c>
      <c r="DK356" s="2" t="s">
        <v>6</v>
      </c>
      <c r="DL356" s="2" t="s">
        <v>6</v>
      </c>
      <c r="DM356" s="2" t="s">
        <v>6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1003</v>
      </c>
      <c r="DV356" s="2" t="s">
        <v>164</v>
      </c>
      <c r="DW356" s="2" t="s">
        <v>164</v>
      </c>
      <c r="DX356" s="2">
        <v>100</v>
      </c>
      <c r="DY356" s="2"/>
      <c r="DZ356" s="2"/>
      <c r="EA356" s="2"/>
      <c r="EB356" s="2"/>
      <c r="EC356" s="2"/>
      <c r="ED356" s="2"/>
      <c r="EE356" s="2">
        <v>16510370</v>
      </c>
      <c r="EF356" s="2">
        <v>3</v>
      </c>
      <c r="EG356" s="2" t="s">
        <v>448</v>
      </c>
      <c r="EH356" s="2">
        <v>0</v>
      </c>
      <c r="EI356" s="2" t="s">
        <v>6</v>
      </c>
      <c r="EJ356" s="2">
        <v>2</v>
      </c>
      <c r="EK356" s="2">
        <v>108001</v>
      </c>
      <c r="EL356" s="2" t="s">
        <v>449</v>
      </c>
      <c r="EM356" s="2" t="s">
        <v>450</v>
      </c>
      <c r="EN356" s="2"/>
      <c r="EO356" s="2" t="s">
        <v>451</v>
      </c>
      <c r="EP356" s="2"/>
      <c r="EQ356" s="2">
        <v>0</v>
      </c>
      <c r="ER356" s="2">
        <v>748.97</v>
      </c>
      <c r="ES356" s="2">
        <v>509.39</v>
      </c>
      <c r="ET356" s="2">
        <v>60.98</v>
      </c>
      <c r="EU356" s="2">
        <v>4.7699999999999996</v>
      </c>
      <c r="EV356" s="2">
        <v>178.6</v>
      </c>
      <c r="EW356" s="2">
        <v>19</v>
      </c>
      <c r="EX356" s="2">
        <v>0.38</v>
      </c>
      <c r="EY356" s="2">
        <v>0</v>
      </c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381"/>
        <v>0</v>
      </c>
      <c r="FS356" s="2">
        <v>0</v>
      </c>
      <c r="FT356" s="2"/>
      <c r="FU356" s="2"/>
      <c r="FV356" s="2"/>
      <c r="FW356" s="2"/>
      <c r="FX356" s="2">
        <v>95</v>
      </c>
      <c r="FY356" s="2">
        <v>65</v>
      </c>
      <c r="FZ356" s="2"/>
      <c r="GA356" s="2" t="s">
        <v>6</v>
      </c>
      <c r="GB356" s="2"/>
      <c r="GC356" s="2"/>
      <c r="GD356" s="2">
        <v>0</v>
      </c>
      <c r="GE356" s="2"/>
      <c r="GF356" s="2">
        <v>1218019096</v>
      </c>
      <c r="GG356" s="2">
        <v>2</v>
      </c>
      <c r="GH356" s="2">
        <v>1</v>
      </c>
      <c r="GI356" s="2">
        <v>-2</v>
      </c>
      <c r="GJ356" s="2">
        <v>0</v>
      </c>
      <c r="GK356" s="2">
        <f>ROUND(R356*(R12)/100,2)</f>
        <v>0</v>
      </c>
      <c r="GL356" s="2">
        <f t="shared" si="382"/>
        <v>0</v>
      </c>
      <c r="GM356" s="2">
        <f t="shared" si="383"/>
        <v>211.62</v>
      </c>
      <c r="GN356" s="2">
        <f t="shared" si="384"/>
        <v>0</v>
      </c>
      <c r="GO356" s="2">
        <f t="shared" si="385"/>
        <v>211.62</v>
      </c>
      <c r="GP356" s="2">
        <f t="shared" si="386"/>
        <v>0</v>
      </c>
      <c r="GQ356" s="2"/>
      <c r="GR356" s="2">
        <v>0</v>
      </c>
      <c r="GS356" s="2">
        <v>3</v>
      </c>
      <c r="GT356" s="2">
        <v>0</v>
      </c>
      <c r="GU356" s="2" t="s">
        <v>6</v>
      </c>
      <c r="GV356" s="2">
        <f t="shared" si="387"/>
        <v>0</v>
      </c>
      <c r="GW356" s="2">
        <v>1</v>
      </c>
      <c r="GX356" s="2">
        <f t="shared" si="388"/>
        <v>0</v>
      </c>
      <c r="GY356" s="2"/>
      <c r="GZ356" s="2"/>
      <c r="HA356" s="2">
        <v>0</v>
      </c>
      <c r="HB356" s="2">
        <v>0</v>
      </c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17</v>
      </c>
      <c r="B357">
        <v>1</v>
      </c>
      <c r="C357">
        <f>ROW(SmtRes!A902)</f>
        <v>902</v>
      </c>
      <c r="D357">
        <f>ROW(EtalonRes!A856)</f>
        <v>856</v>
      </c>
      <c r="E357" t="s">
        <v>593</v>
      </c>
      <c r="F357" t="s">
        <v>590</v>
      </c>
      <c r="G357" t="s">
        <v>594</v>
      </c>
      <c r="H357" t="s">
        <v>164</v>
      </c>
      <c r="I357">
        <f>ROUND(20.3/100,9)</f>
        <v>0.20300000000000001</v>
      </c>
      <c r="J357">
        <v>0</v>
      </c>
      <c r="O357">
        <f t="shared" si="356"/>
        <v>1012.59</v>
      </c>
      <c r="P357">
        <f t="shared" si="357"/>
        <v>688.69</v>
      </c>
      <c r="Q357">
        <f t="shared" si="358"/>
        <v>82.44</v>
      </c>
      <c r="R357">
        <f t="shared" si="359"/>
        <v>6.45</v>
      </c>
      <c r="S357">
        <f t="shared" si="360"/>
        <v>241.46</v>
      </c>
      <c r="T357">
        <f t="shared" si="361"/>
        <v>0</v>
      </c>
      <c r="U357">
        <f t="shared" si="362"/>
        <v>3.8570000000000002</v>
      </c>
      <c r="V357">
        <f t="shared" si="363"/>
        <v>7.714E-2</v>
      </c>
      <c r="W357">
        <f t="shared" si="364"/>
        <v>0</v>
      </c>
      <c r="X357">
        <f t="shared" si="365"/>
        <v>235.51</v>
      </c>
      <c r="Y357">
        <f t="shared" si="366"/>
        <v>161.13999999999999</v>
      </c>
      <c r="AA357">
        <v>16666349</v>
      </c>
      <c r="AB357">
        <f t="shared" si="367"/>
        <v>748.97</v>
      </c>
      <c r="AC357">
        <f t="shared" si="395"/>
        <v>509.39</v>
      </c>
      <c r="AD357">
        <f t="shared" si="396"/>
        <v>60.98</v>
      </c>
      <c r="AE357">
        <f t="shared" si="397"/>
        <v>4.7699999999999996</v>
      </c>
      <c r="AF357">
        <f t="shared" si="398"/>
        <v>178.6</v>
      </c>
      <c r="AG357">
        <f t="shared" si="368"/>
        <v>0</v>
      </c>
      <c r="AH357">
        <f t="shared" si="399"/>
        <v>19</v>
      </c>
      <c r="AI357">
        <f t="shared" si="400"/>
        <v>0.38</v>
      </c>
      <c r="AJ357">
        <f t="shared" si="369"/>
        <v>0</v>
      </c>
      <c r="AK357">
        <v>748.97</v>
      </c>
      <c r="AL357">
        <v>509.39</v>
      </c>
      <c r="AM357">
        <v>60.98</v>
      </c>
      <c r="AN357">
        <v>4.7699999999999996</v>
      </c>
      <c r="AO357">
        <v>178.6</v>
      </c>
      <c r="AP357">
        <v>0</v>
      </c>
      <c r="AQ357">
        <v>19</v>
      </c>
      <c r="AR357">
        <v>0.38</v>
      </c>
      <c r="AS357">
        <v>0</v>
      </c>
      <c r="AT357">
        <v>95</v>
      </c>
      <c r="AU357">
        <v>65</v>
      </c>
      <c r="AV357">
        <v>1</v>
      </c>
      <c r="AW357">
        <v>1</v>
      </c>
      <c r="AZ357">
        <v>6.66</v>
      </c>
      <c r="BA357">
        <v>6.66</v>
      </c>
      <c r="BB357">
        <v>6.66</v>
      </c>
      <c r="BC357">
        <v>6.66</v>
      </c>
      <c r="BD357" t="s">
        <v>6</v>
      </c>
      <c r="BE357" t="s">
        <v>6</v>
      </c>
      <c r="BF357" t="s">
        <v>6</v>
      </c>
      <c r="BG357" t="s">
        <v>6</v>
      </c>
      <c r="BH357">
        <v>0</v>
      </c>
      <c r="BI357">
        <v>2</v>
      </c>
      <c r="BJ357" t="s">
        <v>592</v>
      </c>
      <c r="BM357">
        <v>108001</v>
      </c>
      <c r="BN357">
        <v>0</v>
      </c>
      <c r="BO357" t="s">
        <v>6</v>
      </c>
      <c r="BP357">
        <v>0</v>
      </c>
      <c r="BQ357">
        <v>3</v>
      </c>
      <c r="BR357">
        <v>0</v>
      </c>
      <c r="BS357">
        <v>6.66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95</v>
      </c>
      <c r="CA357">
        <v>65</v>
      </c>
      <c r="CF357">
        <v>0</v>
      </c>
      <c r="CG357">
        <v>0</v>
      </c>
      <c r="CM357">
        <v>0</v>
      </c>
      <c r="CN357" t="s">
        <v>446</v>
      </c>
      <c r="CO357">
        <v>0</v>
      </c>
      <c r="CP357">
        <f t="shared" si="370"/>
        <v>1012.5900000000001</v>
      </c>
      <c r="CQ357">
        <f t="shared" si="371"/>
        <v>3392.5374000000002</v>
      </c>
      <c r="CR357">
        <f t="shared" si="372"/>
        <v>406.1268</v>
      </c>
      <c r="CS357">
        <f t="shared" si="373"/>
        <v>31.768199999999997</v>
      </c>
      <c r="CT357">
        <f t="shared" si="374"/>
        <v>1189.4759999999999</v>
      </c>
      <c r="CU357">
        <f t="shared" si="375"/>
        <v>0</v>
      </c>
      <c r="CV357">
        <f t="shared" si="376"/>
        <v>19</v>
      </c>
      <c r="CW357">
        <f t="shared" si="377"/>
        <v>0.38</v>
      </c>
      <c r="CX357">
        <f t="shared" si="378"/>
        <v>0</v>
      </c>
      <c r="CY357">
        <f t="shared" si="379"/>
        <v>235.5145</v>
      </c>
      <c r="CZ357">
        <f t="shared" si="380"/>
        <v>161.14150000000001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164</v>
      </c>
      <c r="DW357" t="s">
        <v>164</v>
      </c>
      <c r="DX357">
        <v>100</v>
      </c>
      <c r="EE357">
        <v>16510370</v>
      </c>
      <c r="EF357">
        <v>3</v>
      </c>
      <c r="EG357" t="s">
        <v>448</v>
      </c>
      <c r="EH357">
        <v>0</v>
      </c>
      <c r="EI357" t="s">
        <v>6</v>
      </c>
      <c r="EJ357">
        <v>2</v>
      </c>
      <c r="EK357">
        <v>108001</v>
      </c>
      <c r="EL357" t="s">
        <v>449</v>
      </c>
      <c r="EM357" t="s">
        <v>450</v>
      </c>
      <c r="EO357" t="s">
        <v>451</v>
      </c>
      <c r="EQ357">
        <v>0</v>
      </c>
      <c r="ER357">
        <v>748.97</v>
      </c>
      <c r="ES357">
        <v>509.39</v>
      </c>
      <c r="ET357">
        <v>60.98</v>
      </c>
      <c r="EU357">
        <v>4.7699999999999996</v>
      </c>
      <c r="EV357">
        <v>178.6</v>
      </c>
      <c r="EW357">
        <v>19</v>
      </c>
      <c r="EX357">
        <v>0.38</v>
      </c>
      <c r="EY357">
        <v>0</v>
      </c>
      <c r="FQ357">
        <v>0</v>
      </c>
      <c r="FR357">
        <f t="shared" si="381"/>
        <v>0</v>
      </c>
      <c r="FS357">
        <v>0</v>
      </c>
      <c r="FX357">
        <v>95</v>
      </c>
      <c r="FY357">
        <v>65</v>
      </c>
      <c r="GA357" t="s">
        <v>6</v>
      </c>
      <c r="GD357">
        <v>0</v>
      </c>
      <c r="GF357">
        <v>1218019096</v>
      </c>
      <c r="GG357">
        <v>1</v>
      </c>
      <c r="GH357">
        <v>1</v>
      </c>
      <c r="GI357">
        <v>4</v>
      </c>
      <c r="GJ357">
        <v>0</v>
      </c>
      <c r="GK357">
        <f>ROUND(R357*(S12)/100,2)</f>
        <v>0</v>
      </c>
      <c r="GL357">
        <f t="shared" si="382"/>
        <v>0</v>
      </c>
      <c r="GM357">
        <f t="shared" si="383"/>
        <v>1409.24</v>
      </c>
      <c r="GN357">
        <f t="shared" si="384"/>
        <v>0</v>
      </c>
      <c r="GO357">
        <f t="shared" si="385"/>
        <v>1409.24</v>
      </c>
      <c r="GP357">
        <f t="shared" si="386"/>
        <v>0</v>
      </c>
      <c r="GR357">
        <v>0</v>
      </c>
      <c r="GS357">
        <v>3</v>
      </c>
      <c r="GT357">
        <v>0</v>
      </c>
      <c r="GU357" t="s">
        <v>6</v>
      </c>
      <c r="GV357">
        <f t="shared" si="387"/>
        <v>0</v>
      </c>
      <c r="GW357">
        <v>1</v>
      </c>
      <c r="GX357">
        <f t="shared" si="388"/>
        <v>0</v>
      </c>
      <c r="HA357">
        <v>0</v>
      </c>
      <c r="HB357">
        <v>0</v>
      </c>
      <c r="IK357">
        <v>0</v>
      </c>
    </row>
    <row r="358" spans="1:255" x14ac:dyDescent="0.2">
      <c r="A358" s="2">
        <v>17</v>
      </c>
      <c r="B358" s="2">
        <v>1</v>
      </c>
      <c r="C358" s="2">
        <f>ROW(SmtRes!A910)</f>
        <v>910</v>
      </c>
      <c r="D358" s="2">
        <f>ROW(EtalonRes!A863)</f>
        <v>863</v>
      </c>
      <c r="E358" s="2" t="s">
        <v>595</v>
      </c>
      <c r="F358" s="2" t="s">
        <v>596</v>
      </c>
      <c r="G358" s="2" t="s">
        <v>597</v>
      </c>
      <c r="H358" s="2" t="s">
        <v>164</v>
      </c>
      <c r="I358" s="2">
        <f>ROUND(18/100,9)</f>
        <v>0.18</v>
      </c>
      <c r="J358" s="2">
        <v>0</v>
      </c>
      <c r="K358" s="2"/>
      <c r="L358" s="2"/>
      <c r="M358" s="2"/>
      <c r="N358" s="2"/>
      <c r="O358" s="2">
        <f t="shared" si="356"/>
        <v>88.77</v>
      </c>
      <c r="P358" s="2">
        <f t="shared" si="357"/>
        <v>33.4</v>
      </c>
      <c r="Q358" s="2">
        <f t="shared" si="358"/>
        <v>0.96</v>
      </c>
      <c r="R358" s="2">
        <f t="shared" si="359"/>
        <v>0.14000000000000001</v>
      </c>
      <c r="S358" s="2">
        <f t="shared" si="360"/>
        <v>54.41</v>
      </c>
      <c r="T358" s="2">
        <f t="shared" si="361"/>
        <v>0</v>
      </c>
      <c r="U358" s="2">
        <f t="shared" si="362"/>
        <v>5.7887999999999993</v>
      </c>
      <c r="V358" s="2">
        <f t="shared" si="363"/>
        <v>1.0799999999999999E-2</v>
      </c>
      <c r="W358" s="2">
        <f t="shared" si="364"/>
        <v>0</v>
      </c>
      <c r="X358" s="2">
        <f t="shared" si="365"/>
        <v>51.82</v>
      </c>
      <c r="Y358" s="2">
        <f t="shared" si="366"/>
        <v>35.46</v>
      </c>
      <c r="Z358" s="2"/>
      <c r="AA358" s="2">
        <v>16666348</v>
      </c>
      <c r="AB358" s="2">
        <f t="shared" si="367"/>
        <v>493.2</v>
      </c>
      <c r="AC358" s="2">
        <f t="shared" si="395"/>
        <v>185.57</v>
      </c>
      <c r="AD358" s="2">
        <f t="shared" si="396"/>
        <v>5.33</v>
      </c>
      <c r="AE358" s="2">
        <f t="shared" si="397"/>
        <v>0.76</v>
      </c>
      <c r="AF358" s="2">
        <f t="shared" si="398"/>
        <v>302.3</v>
      </c>
      <c r="AG358" s="2">
        <f t="shared" si="368"/>
        <v>0</v>
      </c>
      <c r="AH358" s="2">
        <f t="shared" si="399"/>
        <v>32.159999999999997</v>
      </c>
      <c r="AI358" s="2">
        <f t="shared" si="400"/>
        <v>0.06</v>
      </c>
      <c r="AJ358" s="2">
        <f t="shared" si="369"/>
        <v>0</v>
      </c>
      <c r="AK358" s="2">
        <v>493.2</v>
      </c>
      <c r="AL358" s="2">
        <v>185.57</v>
      </c>
      <c r="AM358" s="2">
        <v>5.33</v>
      </c>
      <c r="AN358" s="2">
        <v>0.76</v>
      </c>
      <c r="AO358" s="2">
        <v>302.3</v>
      </c>
      <c r="AP358" s="2">
        <v>0</v>
      </c>
      <c r="AQ358" s="2">
        <v>32.159999999999997</v>
      </c>
      <c r="AR358" s="2">
        <v>0.06</v>
      </c>
      <c r="AS358" s="2">
        <v>0</v>
      </c>
      <c r="AT358" s="2">
        <v>95</v>
      </c>
      <c r="AU358" s="2">
        <v>65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6</v>
      </c>
      <c r="BE358" s="2" t="s">
        <v>6</v>
      </c>
      <c r="BF358" s="2" t="s">
        <v>6</v>
      </c>
      <c r="BG358" s="2" t="s">
        <v>6</v>
      </c>
      <c r="BH358" s="2">
        <v>0</v>
      </c>
      <c r="BI358" s="2">
        <v>2</v>
      </c>
      <c r="BJ358" s="2" t="s">
        <v>598</v>
      </c>
      <c r="BK358" s="2"/>
      <c r="BL358" s="2"/>
      <c r="BM358" s="2">
        <v>108001</v>
      </c>
      <c r="BN358" s="2">
        <v>0</v>
      </c>
      <c r="BO358" s="2" t="s">
        <v>6</v>
      </c>
      <c r="BP358" s="2">
        <v>0</v>
      </c>
      <c r="BQ358" s="2">
        <v>3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6</v>
      </c>
      <c r="BZ358" s="2">
        <v>95</v>
      </c>
      <c r="CA358" s="2">
        <v>65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6</v>
      </c>
      <c r="CO358" s="2">
        <v>0</v>
      </c>
      <c r="CP358" s="2">
        <f t="shared" si="370"/>
        <v>88.77</v>
      </c>
      <c r="CQ358" s="2">
        <f t="shared" si="371"/>
        <v>185.57</v>
      </c>
      <c r="CR358" s="2">
        <f t="shared" si="372"/>
        <v>5.33</v>
      </c>
      <c r="CS358" s="2">
        <f t="shared" si="373"/>
        <v>0.76</v>
      </c>
      <c r="CT358" s="2">
        <f t="shared" si="374"/>
        <v>302.3</v>
      </c>
      <c r="CU358" s="2">
        <f t="shared" si="375"/>
        <v>0</v>
      </c>
      <c r="CV358" s="2">
        <f t="shared" si="376"/>
        <v>32.159999999999997</v>
      </c>
      <c r="CW358" s="2">
        <f t="shared" si="377"/>
        <v>0.06</v>
      </c>
      <c r="CX358" s="2">
        <f t="shared" si="378"/>
        <v>0</v>
      </c>
      <c r="CY358" s="2">
        <f t="shared" si="379"/>
        <v>51.822499999999998</v>
      </c>
      <c r="CZ358" s="2">
        <f t="shared" si="380"/>
        <v>35.457500000000003</v>
      </c>
      <c r="DA358" s="2"/>
      <c r="DB358" s="2"/>
      <c r="DC358" s="2" t="s">
        <v>6</v>
      </c>
      <c r="DD358" s="2" t="s">
        <v>6</v>
      </c>
      <c r="DE358" s="2" t="s">
        <v>6</v>
      </c>
      <c r="DF358" s="2" t="s">
        <v>6</v>
      </c>
      <c r="DG358" s="2" t="s">
        <v>6</v>
      </c>
      <c r="DH358" s="2" t="s">
        <v>6</v>
      </c>
      <c r="DI358" s="2" t="s">
        <v>6</v>
      </c>
      <c r="DJ358" s="2" t="s">
        <v>6</v>
      </c>
      <c r="DK358" s="2" t="s">
        <v>6</v>
      </c>
      <c r="DL358" s="2" t="s">
        <v>6</v>
      </c>
      <c r="DM358" s="2" t="s">
        <v>6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1003</v>
      </c>
      <c r="DV358" s="2" t="s">
        <v>164</v>
      </c>
      <c r="DW358" s="2" t="s">
        <v>164</v>
      </c>
      <c r="DX358" s="2">
        <v>100</v>
      </c>
      <c r="DY358" s="2"/>
      <c r="DZ358" s="2"/>
      <c r="EA358" s="2"/>
      <c r="EB358" s="2"/>
      <c r="EC358" s="2"/>
      <c r="ED358" s="2"/>
      <c r="EE358" s="2">
        <v>16510370</v>
      </c>
      <c r="EF358" s="2">
        <v>3</v>
      </c>
      <c r="EG358" s="2" t="s">
        <v>448</v>
      </c>
      <c r="EH358" s="2">
        <v>0</v>
      </c>
      <c r="EI358" s="2" t="s">
        <v>6</v>
      </c>
      <c r="EJ358" s="2">
        <v>2</v>
      </c>
      <c r="EK358" s="2">
        <v>108001</v>
      </c>
      <c r="EL358" s="2" t="s">
        <v>449</v>
      </c>
      <c r="EM358" s="2" t="s">
        <v>450</v>
      </c>
      <c r="EN358" s="2"/>
      <c r="EO358" s="2" t="s">
        <v>6</v>
      </c>
      <c r="EP358" s="2"/>
      <c r="EQ358" s="2">
        <v>0</v>
      </c>
      <c r="ER358" s="2">
        <v>493.2</v>
      </c>
      <c r="ES358" s="2">
        <v>185.57</v>
      </c>
      <c r="ET358" s="2">
        <v>5.33</v>
      </c>
      <c r="EU358" s="2">
        <v>0.76</v>
      </c>
      <c r="EV358" s="2">
        <v>302.3</v>
      </c>
      <c r="EW358" s="2">
        <v>32.159999999999997</v>
      </c>
      <c r="EX358" s="2">
        <v>0.06</v>
      </c>
      <c r="EY358" s="2">
        <v>0</v>
      </c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381"/>
        <v>0</v>
      </c>
      <c r="FS358" s="2">
        <v>0</v>
      </c>
      <c r="FT358" s="2"/>
      <c r="FU358" s="2"/>
      <c r="FV358" s="2"/>
      <c r="FW358" s="2"/>
      <c r="FX358" s="2">
        <v>95</v>
      </c>
      <c r="FY358" s="2">
        <v>65</v>
      </c>
      <c r="FZ358" s="2"/>
      <c r="GA358" s="2" t="s">
        <v>6</v>
      </c>
      <c r="GB358" s="2"/>
      <c r="GC358" s="2"/>
      <c r="GD358" s="2">
        <v>0</v>
      </c>
      <c r="GE358" s="2"/>
      <c r="GF358" s="2">
        <v>-13803760</v>
      </c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</v>
      </c>
      <c r="GL358" s="2">
        <f t="shared" si="382"/>
        <v>0</v>
      </c>
      <c r="GM358" s="2">
        <f t="shared" si="383"/>
        <v>176.05</v>
      </c>
      <c r="GN358" s="2">
        <f t="shared" si="384"/>
        <v>0</v>
      </c>
      <c r="GO358" s="2">
        <f t="shared" si="385"/>
        <v>176.05</v>
      </c>
      <c r="GP358" s="2">
        <f t="shared" si="386"/>
        <v>0</v>
      </c>
      <c r="GQ358" s="2"/>
      <c r="GR358" s="2">
        <v>0</v>
      </c>
      <c r="GS358" s="2">
        <v>3</v>
      </c>
      <c r="GT358" s="2">
        <v>0</v>
      </c>
      <c r="GU358" s="2" t="s">
        <v>6</v>
      </c>
      <c r="GV358" s="2">
        <f t="shared" si="387"/>
        <v>0</v>
      </c>
      <c r="GW358" s="2">
        <v>1</v>
      </c>
      <c r="GX358" s="2">
        <f t="shared" si="388"/>
        <v>0</v>
      </c>
      <c r="GY358" s="2"/>
      <c r="GZ358" s="2"/>
      <c r="HA358" s="2">
        <v>0</v>
      </c>
      <c r="HB358" s="2">
        <v>0</v>
      </c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17</v>
      </c>
      <c r="B359">
        <v>1</v>
      </c>
      <c r="C359">
        <f>ROW(SmtRes!A918)</f>
        <v>918</v>
      </c>
      <c r="D359">
        <f>ROW(EtalonRes!A870)</f>
        <v>870</v>
      </c>
      <c r="E359" t="s">
        <v>595</v>
      </c>
      <c r="F359" t="s">
        <v>596</v>
      </c>
      <c r="G359" t="s">
        <v>597</v>
      </c>
      <c r="H359" t="s">
        <v>164</v>
      </c>
      <c r="I359">
        <f>ROUND(18/100,9)</f>
        <v>0.18</v>
      </c>
      <c r="J359">
        <v>0</v>
      </c>
      <c r="O359">
        <f t="shared" si="356"/>
        <v>591.25</v>
      </c>
      <c r="P359">
        <f t="shared" si="357"/>
        <v>222.46</v>
      </c>
      <c r="Q359">
        <f t="shared" si="358"/>
        <v>6.39</v>
      </c>
      <c r="R359">
        <f t="shared" si="359"/>
        <v>0.91</v>
      </c>
      <c r="S359">
        <f t="shared" si="360"/>
        <v>362.4</v>
      </c>
      <c r="T359">
        <f t="shared" si="361"/>
        <v>0</v>
      </c>
      <c r="U359">
        <f t="shared" si="362"/>
        <v>5.7887999999999993</v>
      </c>
      <c r="V359">
        <f t="shared" si="363"/>
        <v>1.0799999999999999E-2</v>
      </c>
      <c r="W359">
        <f t="shared" si="364"/>
        <v>0</v>
      </c>
      <c r="X359">
        <f t="shared" si="365"/>
        <v>345.14</v>
      </c>
      <c r="Y359">
        <f t="shared" si="366"/>
        <v>236.15</v>
      </c>
      <c r="AA359">
        <v>16666349</v>
      </c>
      <c r="AB359">
        <f t="shared" si="367"/>
        <v>493.2</v>
      </c>
      <c r="AC359">
        <f t="shared" si="395"/>
        <v>185.57</v>
      </c>
      <c r="AD359">
        <f t="shared" si="396"/>
        <v>5.33</v>
      </c>
      <c r="AE359">
        <f t="shared" si="397"/>
        <v>0.76</v>
      </c>
      <c r="AF359">
        <f t="shared" si="398"/>
        <v>302.3</v>
      </c>
      <c r="AG359">
        <f t="shared" si="368"/>
        <v>0</v>
      </c>
      <c r="AH359">
        <f t="shared" si="399"/>
        <v>32.159999999999997</v>
      </c>
      <c r="AI359">
        <f t="shared" si="400"/>
        <v>0.06</v>
      </c>
      <c r="AJ359">
        <f t="shared" si="369"/>
        <v>0</v>
      </c>
      <c r="AK359">
        <v>493.2</v>
      </c>
      <c r="AL359">
        <v>185.57</v>
      </c>
      <c r="AM359">
        <v>5.33</v>
      </c>
      <c r="AN359">
        <v>0.76</v>
      </c>
      <c r="AO359">
        <v>302.3</v>
      </c>
      <c r="AP359">
        <v>0</v>
      </c>
      <c r="AQ359">
        <v>32.159999999999997</v>
      </c>
      <c r="AR359">
        <v>0.06</v>
      </c>
      <c r="AS359">
        <v>0</v>
      </c>
      <c r="AT359">
        <v>95</v>
      </c>
      <c r="AU359">
        <v>65</v>
      </c>
      <c r="AV359">
        <v>1</v>
      </c>
      <c r="AW359">
        <v>1</v>
      </c>
      <c r="AZ359">
        <v>6.66</v>
      </c>
      <c r="BA359">
        <v>6.66</v>
      </c>
      <c r="BB359">
        <v>6.66</v>
      </c>
      <c r="BC359">
        <v>6.66</v>
      </c>
      <c r="BD359" t="s">
        <v>6</v>
      </c>
      <c r="BE359" t="s">
        <v>6</v>
      </c>
      <c r="BF359" t="s">
        <v>6</v>
      </c>
      <c r="BG359" t="s">
        <v>6</v>
      </c>
      <c r="BH359">
        <v>0</v>
      </c>
      <c r="BI359">
        <v>2</v>
      </c>
      <c r="BJ359" t="s">
        <v>598</v>
      </c>
      <c r="BM359">
        <v>108001</v>
      </c>
      <c r="BN359">
        <v>0</v>
      </c>
      <c r="BO359" t="s">
        <v>6</v>
      </c>
      <c r="BP359">
        <v>0</v>
      </c>
      <c r="BQ359">
        <v>3</v>
      </c>
      <c r="BR359">
        <v>0</v>
      </c>
      <c r="BS359">
        <v>6.66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95</v>
      </c>
      <c r="CA359">
        <v>65</v>
      </c>
      <c r="CF359">
        <v>0</v>
      </c>
      <c r="CG359">
        <v>0</v>
      </c>
      <c r="CM359">
        <v>0</v>
      </c>
      <c r="CN359" t="s">
        <v>6</v>
      </c>
      <c r="CO359">
        <v>0</v>
      </c>
      <c r="CP359">
        <f t="shared" si="370"/>
        <v>591.25</v>
      </c>
      <c r="CQ359">
        <f t="shared" si="371"/>
        <v>1235.8961999999999</v>
      </c>
      <c r="CR359">
        <f t="shared" si="372"/>
        <v>35.497799999999998</v>
      </c>
      <c r="CS359">
        <f t="shared" si="373"/>
        <v>5.0616000000000003</v>
      </c>
      <c r="CT359">
        <f t="shared" si="374"/>
        <v>2013.3180000000002</v>
      </c>
      <c r="CU359">
        <f t="shared" si="375"/>
        <v>0</v>
      </c>
      <c r="CV359">
        <f t="shared" si="376"/>
        <v>32.159999999999997</v>
      </c>
      <c r="CW359">
        <f t="shared" si="377"/>
        <v>0.06</v>
      </c>
      <c r="CX359">
        <f t="shared" si="378"/>
        <v>0</v>
      </c>
      <c r="CY359">
        <f t="shared" si="379"/>
        <v>345.14449999999999</v>
      </c>
      <c r="CZ359">
        <f t="shared" si="380"/>
        <v>236.15150000000003</v>
      </c>
      <c r="DC359" t="s">
        <v>6</v>
      </c>
      <c r="DD359" t="s">
        <v>6</v>
      </c>
      <c r="DE359" t="s">
        <v>6</v>
      </c>
      <c r="DF359" t="s">
        <v>6</v>
      </c>
      <c r="DG359" t="s">
        <v>6</v>
      </c>
      <c r="DH359" t="s">
        <v>6</v>
      </c>
      <c r="DI359" t="s">
        <v>6</v>
      </c>
      <c r="DJ359" t="s">
        <v>6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1003</v>
      </c>
      <c r="DV359" t="s">
        <v>164</v>
      </c>
      <c r="DW359" t="s">
        <v>164</v>
      </c>
      <c r="DX359">
        <v>100</v>
      </c>
      <c r="EE359">
        <v>16510370</v>
      </c>
      <c r="EF359">
        <v>3</v>
      </c>
      <c r="EG359" t="s">
        <v>448</v>
      </c>
      <c r="EH359">
        <v>0</v>
      </c>
      <c r="EI359" t="s">
        <v>6</v>
      </c>
      <c r="EJ359">
        <v>2</v>
      </c>
      <c r="EK359">
        <v>108001</v>
      </c>
      <c r="EL359" t="s">
        <v>449</v>
      </c>
      <c r="EM359" t="s">
        <v>450</v>
      </c>
      <c r="EO359" t="s">
        <v>6</v>
      </c>
      <c r="EQ359">
        <v>0</v>
      </c>
      <c r="ER359">
        <v>493.2</v>
      </c>
      <c r="ES359">
        <v>185.57</v>
      </c>
      <c r="ET359">
        <v>5.33</v>
      </c>
      <c r="EU359">
        <v>0.76</v>
      </c>
      <c r="EV359">
        <v>302.3</v>
      </c>
      <c r="EW359">
        <v>32.159999999999997</v>
      </c>
      <c r="EX359">
        <v>0.06</v>
      </c>
      <c r="EY359">
        <v>0</v>
      </c>
      <c r="FQ359">
        <v>0</v>
      </c>
      <c r="FR359">
        <f t="shared" si="381"/>
        <v>0</v>
      </c>
      <c r="FS359">
        <v>0</v>
      </c>
      <c r="FX359">
        <v>95</v>
      </c>
      <c r="FY359">
        <v>65</v>
      </c>
      <c r="GA359" t="s">
        <v>6</v>
      </c>
      <c r="GD359">
        <v>0</v>
      </c>
      <c r="GF359">
        <v>-13803760</v>
      </c>
      <c r="GG359">
        <v>1</v>
      </c>
      <c r="GH359">
        <v>1</v>
      </c>
      <c r="GI359">
        <v>4</v>
      </c>
      <c r="GJ359">
        <v>0</v>
      </c>
      <c r="GK359">
        <f>ROUND(R359*(S12)/100,2)</f>
        <v>0</v>
      </c>
      <c r="GL359">
        <f t="shared" si="382"/>
        <v>0</v>
      </c>
      <c r="GM359">
        <f t="shared" si="383"/>
        <v>1172.54</v>
      </c>
      <c r="GN359">
        <f t="shared" si="384"/>
        <v>0</v>
      </c>
      <c r="GO359">
        <f t="shared" si="385"/>
        <v>1172.54</v>
      </c>
      <c r="GP359">
        <f t="shared" si="386"/>
        <v>0</v>
      </c>
      <c r="GR359">
        <v>0</v>
      </c>
      <c r="GS359">
        <v>3</v>
      </c>
      <c r="GT359">
        <v>0</v>
      </c>
      <c r="GU359" t="s">
        <v>6</v>
      </c>
      <c r="GV359">
        <f t="shared" si="387"/>
        <v>0</v>
      </c>
      <c r="GW359">
        <v>1</v>
      </c>
      <c r="GX359">
        <f t="shared" si="388"/>
        <v>0</v>
      </c>
      <c r="HA359">
        <v>0</v>
      </c>
      <c r="HB359">
        <v>0</v>
      </c>
      <c r="IK359">
        <v>0</v>
      </c>
    </row>
    <row r="360" spans="1:255" x14ac:dyDescent="0.2">
      <c r="A360" s="2">
        <v>18</v>
      </c>
      <c r="B360" s="2">
        <v>1</v>
      </c>
      <c r="C360" s="2">
        <v>909</v>
      </c>
      <c r="D360" s="2"/>
      <c r="E360" s="2" t="s">
        <v>599</v>
      </c>
      <c r="F360" s="2" t="s">
        <v>600</v>
      </c>
      <c r="G360" s="2" t="s">
        <v>601</v>
      </c>
      <c r="H360" s="2" t="s">
        <v>538</v>
      </c>
      <c r="I360" s="2">
        <f>I358*J360</f>
        <v>1.7999999999999999E-2</v>
      </c>
      <c r="J360" s="2">
        <v>9.9999999999999992E-2</v>
      </c>
      <c r="K360" s="2"/>
      <c r="L360" s="2"/>
      <c r="M360" s="2"/>
      <c r="N360" s="2"/>
      <c r="O360" s="2">
        <f t="shared" si="356"/>
        <v>1535.27</v>
      </c>
      <c r="P360" s="2">
        <f t="shared" si="357"/>
        <v>1535.27</v>
      </c>
      <c r="Q360" s="2">
        <f t="shared" si="358"/>
        <v>0</v>
      </c>
      <c r="R360" s="2">
        <f t="shared" si="359"/>
        <v>0</v>
      </c>
      <c r="S360" s="2">
        <f t="shared" si="360"/>
        <v>0</v>
      </c>
      <c r="T360" s="2">
        <f t="shared" si="361"/>
        <v>0</v>
      </c>
      <c r="U360" s="2">
        <f t="shared" si="362"/>
        <v>0</v>
      </c>
      <c r="V360" s="2">
        <f t="shared" si="363"/>
        <v>0</v>
      </c>
      <c r="W360" s="2">
        <f t="shared" si="364"/>
        <v>0</v>
      </c>
      <c r="X360" s="2">
        <f t="shared" si="365"/>
        <v>0</v>
      </c>
      <c r="Y360" s="2">
        <f t="shared" si="366"/>
        <v>0</v>
      </c>
      <c r="Z360" s="2"/>
      <c r="AA360" s="2">
        <v>16666348</v>
      </c>
      <c r="AB360" s="2">
        <f t="shared" si="367"/>
        <v>85292.86</v>
      </c>
      <c r="AC360" s="2">
        <f t="shared" si="395"/>
        <v>85292.86</v>
      </c>
      <c r="AD360" s="2">
        <f t="shared" si="396"/>
        <v>0</v>
      </c>
      <c r="AE360" s="2">
        <f t="shared" si="397"/>
        <v>0</v>
      </c>
      <c r="AF360" s="2">
        <f t="shared" si="398"/>
        <v>0</v>
      </c>
      <c r="AG360" s="2">
        <f t="shared" si="368"/>
        <v>0</v>
      </c>
      <c r="AH360" s="2">
        <f t="shared" si="399"/>
        <v>0</v>
      </c>
      <c r="AI360" s="2">
        <f t="shared" si="400"/>
        <v>0</v>
      </c>
      <c r="AJ360" s="2">
        <f t="shared" si="369"/>
        <v>0</v>
      </c>
      <c r="AK360" s="2">
        <v>85292.86</v>
      </c>
      <c r="AL360" s="2">
        <v>85292.86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95</v>
      </c>
      <c r="AU360" s="2">
        <v>65</v>
      </c>
      <c r="AV360" s="2">
        <v>1</v>
      </c>
      <c r="AW360" s="2">
        <v>1</v>
      </c>
      <c r="AX360" s="2"/>
      <c r="AY360" s="2"/>
      <c r="AZ360" s="2">
        <v>1</v>
      </c>
      <c r="BA360" s="2">
        <v>1</v>
      </c>
      <c r="BB360" s="2">
        <v>1</v>
      </c>
      <c r="BC360" s="2">
        <v>1</v>
      </c>
      <c r="BD360" s="2" t="s">
        <v>6</v>
      </c>
      <c r="BE360" s="2" t="s">
        <v>6</v>
      </c>
      <c r="BF360" s="2" t="s">
        <v>6</v>
      </c>
      <c r="BG360" s="2" t="s">
        <v>6</v>
      </c>
      <c r="BH360" s="2">
        <v>3</v>
      </c>
      <c r="BI360" s="2">
        <v>2</v>
      </c>
      <c r="BJ360" s="2" t="s">
        <v>602</v>
      </c>
      <c r="BK360" s="2"/>
      <c r="BL360" s="2"/>
      <c r="BM360" s="2">
        <v>108001</v>
      </c>
      <c r="BN360" s="2">
        <v>0</v>
      </c>
      <c r="BO360" s="2" t="s">
        <v>6</v>
      </c>
      <c r="BP360" s="2">
        <v>0</v>
      </c>
      <c r="BQ360" s="2">
        <v>3</v>
      </c>
      <c r="BR360" s="2">
        <v>0</v>
      </c>
      <c r="BS360" s="2">
        <v>1</v>
      </c>
      <c r="BT360" s="2">
        <v>1</v>
      </c>
      <c r="BU360" s="2">
        <v>1</v>
      </c>
      <c r="BV360" s="2">
        <v>1</v>
      </c>
      <c r="BW360" s="2">
        <v>1</v>
      </c>
      <c r="BX360" s="2">
        <v>1</v>
      </c>
      <c r="BY360" s="2" t="s">
        <v>6</v>
      </c>
      <c r="BZ360" s="2">
        <v>95</v>
      </c>
      <c r="CA360" s="2">
        <v>65</v>
      </c>
      <c r="CB360" s="2"/>
      <c r="CC360" s="2"/>
      <c r="CD360" s="2"/>
      <c r="CE360" s="2"/>
      <c r="CF360" s="2">
        <v>0</v>
      </c>
      <c r="CG360" s="2">
        <v>0</v>
      </c>
      <c r="CH360" s="2"/>
      <c r="CI360" s="2"/>
      <c r="CJ360" s="2"/>
      <c r="CK360" s="2"/>
      <c r="CL360" s="2"/>
      <c r="CM360" s="2">
        <v>0</v>
      </c>
      <c r="CN360" s="2" t="s">
        <v>6</v>
      </c>
      <c r="CO360" s="2">
        <v>0</v>
      </c>
      <c r="CP360" s="2">
        <f t="shared" si="370"/>
        <v>1535.27</v>
      </c>
      <c r="CQ360" s="2">
        <f t="shared" si="371"/>
        <v>85292.86</v>
      </c>
      <c r="CR360" s="2">
        <f t="shared" si="372"/>
        <v>0</v>
      </c>
      <c r="CS360" s="2">
        <f t="shared" si="373"/>
        <v>0</v>
      </c>
      <c r="CT360" s="2">
        <f t="shared" si="374"/>
        <v>0</v>
      </c>
      <c r="CU360" s="2">
        <f t="shared" si="375"/>
        <v>0</v>
      </c>
      <c r="CV360" s="2">
        <f t="shared" si="376"/>
        <v>0</v>
      </c>
      <c r="CW360" s="2">
        <f t="shared" si="377"/>
        <v>0</v>
      </c>
      <c r="CX360" s="2">
        <f t="shared" si="378"/>
        <v>0</v>
      </c>
      <c r="CY360" s="2">
        <f t="shared" si="379"/>
        <v>0</v>
      </c>
      <c r="CZ360" s="2">
        <f t="shared" si="380"/>
        <v>0</v>
      </c>
      <c r="DA360" s="2"/>
      <c r="DB360" s="2"/>
      <c r="DC360" s="2" t="s">
        <v>6</v>
      </c>
      <c r="DD360" s="2" t="s">
        <v>6</v>
      </c>
      <c r="DE360" s="2" t="s">
        <v>6</v>
      </c>
      <c r="DF360" s="2" t="s">
        <v>6</v>
      </c>
      <c r="DG360" s="2" t="s">
        <v>6</v>
      </c>
      <c r="DH360" s="2" t="s">
        <v>6</v>
      </c>
      <c r="DI360" s="2" t="s">
        <v>6</v>
      </c>
      <c r="DJ360" s="2" t="s">
        <v>6</v>
      </c>
      <c r="DK360" s="2" t="s">
        <v>6</v>
      </c>
      <c r="DL360" s="2" t="s">
        <v>6</v>
      </c>
      <c r="DM360" s="2" t="s">
        <v>6</v>
      </c>
      <c r="DN360" s="2">
        <v>0</v>
      </c>
      <c r="DO360" s="2">
        <v>0</v>
      </c>
      <c r="DP360" s="2">
        <v>1</v>
      </c>
      <c r="DQ360" s="2">
        <v>1</v>
      </c>
      <c r="DR360" s="2"/>
      <c r="DS360" s="2"/>
      <c r="DT360" s="2"/>
      <c r="DU360" s="2">
        <v>1013</v>
      </c>
      <c r="DV360" s="2" t="s">
        <v>538</v>
      </c>
      <c r="DW360" s="2" t="s">
        <v>540</v>
      </c>
      <c r="DX360" s="2">
        <v>1</v>
      </c>
      <c r="DY360" s="2"/>
      <c r="DZ360" s="2"/>
      <c r="EA360" s="2"/>
      <c r="EB360" s="2"/>
      <c r="EC360" s="2"/>
      <c r="ED360" s="2"/>
      <c r="EE360" s="2">
        <v>16510370</v>
      </c>
      <c r="EF360" s="2">
        <v>3</v>
      </c>
      <c r="EG360" s="2" t="s">
        <v>448</v>
      </c>
      <c r="EH360" s="2">
        <v>0</v>
      </c>
      <c r="EI360" s="2" t="s">
        <v>6</v>
      </c>
      <c r="EJ360" s="2">
        <v>2</v>
      </c>
      <c r="EK360" s="2">
        <v>108001</v>
      </c>
      <c r="EL360" s="2" t="s">
        <v>449</v>
      </c>
      <c r="EM360" s="2" t="s">
        <v>450</v>
      </c>
      <c r="EN360" s="2"/>
      <c r="EO360" s="2" t="s">
        <v>6</v>
      </c>
      <c r="EP360" s="2"/>
      <c r="EQ360" s="2">
        <v>0</v>
      </c>
      <c r="ER360" s="2">
        <v>85292.86</v>
      </c>
      <c r="ES360" s="2">
        <v>85292.86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>
        <v>0</v>
      </c>
      <c r="FR360" s="2">
        <f t="shared" si="381"/>
        <v>0</v>
      </c>
      <c r="FS360" s="2">
        <v>0</v>
      </c>
      <c r="FT360" s="2"/>
      <c r="FU360" s="2"/>
      <c r="FV360" s="2"/>
      <c r="FW360" s="2"/>
      <c r="FX360" s="2">
        <v>95</v>
      </c>
      <c r="FY360" s="2">
        <v>65</v>
      </c>
      <c r="FZ360" s="2"/>
      <c r="GA360" s="2" t="s">
        <v>6</v>
      </c>
      <c r="GB360" s="2"/>
      <c r="GC360" s="2"/>
      <c r="GD360" s="2">
        <v>0</v>
      </c>
      <c r="GE360" s="2"/>
      <c r="GF360" s="2">
        <v>933139111</v>
      </c>
      <c r="GG360" s="2">
        <v>2</v>
      </c>
      <c r="GH360" s="2">
        <v>1</v>
      </c>
      <c r="GI360" s="2">
        <v>-2</v>
      </c>
      <c r="GJ360" s="2">
        <v>0</v>
      </c>
      <c r="GK360" s="2">
        <f>ROUND(R360*(R12)/100,2)</f>
        <v>0</v>
      </c>
      <c r="GL360" s="2">
        <f t="shared" si="382"/>
        <v>0</v>
      </c>
      <c r="GM360" s="2">
        <f t="shared" si="383"/>
        <v>1535.27</v>
      </c>
      <c r="GN360" s="2">
        <f t="shared" si="384"/>
        <v>0</v>
      </c>
      <c r="GO360" s="2">
        <f t="shared" si="385"/>
        <v>1535.27</v>
      </c>
      <c r="GP360" s="2">
        <f t="shared" si="386"/>
        <v>0</v>
      </c>
      <c r="GQ360" s="2"/>
      <c r="GR360" s="2">
        <v>0</v>
      </c>
      <c r="GS360" s="2">
        <v>3</v>
      </c>
      <c r="GT360" s="2">
        <v>0</v>
      </c>
      <c r="GU360" s="2" t="s">
        <v>6</v>
      </c>
      <c r="GV360" s="2">
        <f t="shared" si="387"/>
        <v>0</v>
      </c>
      <c r="GW360" s="2">
        <v>1</v>
      </c>
      <c r="GX360" s="2">
        <f t="shared" si="388"/>
        <v>0</v>
      </c>
      <c r="GY360" s="2"/>
      <c r="GZ360" s="2"/>
      <c r="HA360" s="2">
        <v>0</v>
      </c>
      <c r="HB360" s="2">
        <v>0</v>
      </c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>
        <v>0</v>
      </c>
      <c r="IL360" s="2"/>
      <c r="IM360" s="2"/>
      <c r="IN360" s="2"/>
      <c r="IO360" s="2"/>
      <c r="IP360" s="2"/>
      <c r="IQ360" s="2"/>
      <c r="IR360" s="2"/>
      <c r="IS360" s="2"/>
      <c r="IT360" s="2"/>
      <c r="IU360" s="2"/>
    </row>
    <row r="361" spans="1:255" x14ac:dyDescent="0.2">
      <c r="A361">
        <v>18</v>
      </c>
      <c r="B361">
        <v>1</v>
      </c>
      <c r="C361">
        <v>917</v>
      </c>
      <c r="E361" t="s">
        <v>599</v>
      </c>
      <c r="F361" t="s">
        <v>600</v>
      </c>
      <c r="G361" t="s">
        <v>601</v>
      </c>
      <c r="H361" t="s">
        <v>538</v>
      </c>
      <c r="I361">
        <f>I359*J361</f>
        <v>1.7999999999999999E-2</v>
      </c>
      <c r="J361">
        <v>9.9999999999999992E-2</v>
      </c>
      <c r="O361">
        <f t="shared" si="356"/>
        <v>10224.91</v>
      </c>
      <c r="P361">
        <f t="shared" si="357"/>
        <v>10224.91</v>
      </c>
      <c r="Q361">
        <f t="shared" si="358"/>
        <v>0</v>
      </c>
      <c r="R361">
        <f t="shared" si="359"/>
        <v>0</v>
      </c>
      <c r="S361">
        <f t="shared" si="360"/>
        <v>0</v>
      </c>
      <c r="T361">
        <f t="shared" si="361"/>
        <v>0</v>
      </c>
      <c r="U361">
        <f t="shared" si="362"/>
        <v>0</v>
      </c>
      <c r="V361">
        <f t="shared" si="363"/>
        <v>0</v>
      </c>
      <c r="W361">
        <f t="shared" si="364"/>
        <v>0</v>
      </c>
      <c r="X361">
        <f t="shared" si="365"/>
        <v>0</v>
      </c>
      <c r="Y361">
        <f t="shared" si="366"/>
        <v>0</v>
      </c>
      <c r="AA361">
        <v>16666349</v>
      </c>
      <c r="AB361">
        <f t="shared" si="367"/>
        <v>85292.86</v>
      </c>
      <c r="AC361">
        <f t="shared" si="395"/>
        <v>85292.86</v>
      </c>
      <c r="AD361">
        <f t="shared" si="396"/>
        <v>0</v>
      </c>
      <c r="AE361">
        <f t="shared" si="397"/>
        <v>0</v>
      </c>
      <c r="AF361">
        <f t="shared" si="398"/>
        <v>0</v>
      </c>
      <c r="AG361">
        <f t="shared" si="368"/>
        <v>0</v>
      </c>
      <c r="AH361">
        <f t="shared" si="399"/>
        <v>0</v>
      </c>
      <c r="AI361">
        <f t="shared" si="400"/>
        <v>0</v>
      </c>
      <c r="AJ361">
        <f t="shared" si="369"/>
        <v>0</v>
      </c>
      <c r="AK361">
        <v>85292.86</v>
      </c>
      <c r="AL361">
        <v>85292.86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95</v>
      </c>
      <c r="AU361">
        <v>65</v>
      </c>
      <c r="AV361">
        <v>1</v>
      </c>
      <c r="AW361">
        <v>1</v>
      </c>
      <c r="AZ361">
        <v>6.66</v>
      </c>
      <c r="BA361">
        <v>1</v>
      </c>
      <c r="BB361">
        <v>1</v>
      </c>
      <c r="BC361">
        <v>6.66</v>
      </c>
      <c r="BD361" t="s">
        <v>6</v>
      </c>
      <c r="BE361" t="s">
        <v>6</v>
      </c>
      <c r="BF361" t="s">
        <v>6</v>
      </c>
      <c r="BG361" t="s">
        <v>6</v>
      </c>
      <c r="BH361">
        <v>3</v>
      </c>
      <c r="BI361">
        <v>2</v>
      </c>
      <c r="BJ361" t="s">
        <v>602</v>
      </c>
      <c r="BM361">
        <v>108001</v>
      </c>
      <c r="BN361">
        <v>0</v>
      </c>
      <c r="BO361" t="s">
        <v>6</v>
      </c>
      <c r="BP361">
        <v>0</v>
      </c>
      <c r="BQ361">
        <v>3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6</v>
      </c>
      <c r="BZ361">
        <v>95</v>
      </c>
      <c r="CA361">
        <v>65</v>
      </c>
      <c r="CF361">
        <v>0</v>
      </c>
      <c r="CG361">
        <v>0</v>
      </c>
      <c r="CM361">
        <v>0</v>
      </c>
      <c r="CN361" t="s">
        <v>6</v>
      </c>
      <c r="CO361">
        <v>0</v>
      </c>
      <c r="CP361">
        <f t="shared" si="370"/>
        <v>10224.91</v>
      </c>
      <c r="CQ361">
        <f t="shared" si="371"/>
        <v>568050.44760000007</v>
      </c>
      <c r="CR361">
        <f t="shared" si="372"/>
        <v>0</v>
      </c>
      <c r="CS361">
        <f t="shared" si="373"/>
        <v>0</v>
      </c>
      <c r="CT361">
        <f t="shared" si="374"/>
        <v>0</v>
      </c>
      <c r="CU361">
        <f t="shared" si="375"/>
        <v>0</v>
      </c>
      <c r="CV361">
        <f t="shared" si="376"/>
        <v>0</v>
      </c>
      <c r="CW361">
        <f t="shared" si="377"/>
        <v>0</v>
      </c>
      <c r="CX361">
        <f t="shared" si="378"/>
        <v>0</v>
      </c>
      <c r="CY361">
        <f t="shared" si="379"/>
        <v>0</v>
      </c>
      <c r="CZ361">
        <f t="shared" si="380"/>
        <v>0</v>
      </c>
      <c r="DC361" t="s">
        <v>6</v>
      </c>
      <c r="DD361" t="s">
        <v>6</v>
      </c>
      <c r="DE361" t="s">
        <v>6</v>
      </c>
      <c r="DF361" t="s">
        <v>6</v>
      </c>
      <c r="DG361" t="s">
        <v>6</v>
      </c>
      <c r="DH361" t="s">
        <v>6</v>
      </c>
      <c r="DI361" t="s">
        <v>6</v>
      </c>
      <c r="DJ361" t="s">
        <v>6</v>
      </c>
      <c r="DK361" t="s">
        <v>6</v>
      </c>
      <c r="DL361" t="s">
        <v>6</v>
      </c>
      <c r="DM361" t="s">
        <v>6</v>
      </c>
      <c r="DN361">
        <v>0</v>
      </c>
      <c r="DO361">
        <v>0</v>
      </c>
      <c r="DP361">
        <v>1</v>
      </c>
      <c r="DQ361">
        <v>1</v>
      </c>
      <c r="DU361">
        <v>1013</v>
      </c>
      <c r="DV361" t="s">
        <v>538</v>
      </c>
      <c r="DW361" t="s">
        <v>540</v>
      </c>
      <c r="DX361">
        <v>1</v>
      </c>
      <c r="EE361">
        <v>16510370</v>
      </c>
      <c r="EF361">
        <v>3</v>
      </c>
      <c r="EG361" t="s">
        <v>448</v>
      </c>
      <c r="EH361">
        <v>0</v>
      </c>
      <c r="EI361" t="s">
        <v>6</v>
      </c>
      <c r="EJ361">
        <v>2</v>
      </c>
      <c r="EK361">
        <v>108001</v>
      </c>
      <c r="EL361" t="s">
        <v>449</v>
      </c>
      <c r="EM361" t="s">
        <v>450</v>
      </c>
      <c r="EO361" t="s">
        <v>6</v>
      </c>
      <c r="EQ361">
        <v>0</v>
      </c>
      <c r="ER361">
        <v>85292.86</v>
      </c>
      <c r="ES361">
        <v>85292.86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81"/>
        <v>0</v>
      </c>
      <c r="FS361">
        <v>0</v>
      </c>
      <c r="FX361">
        <v>95</v>
      </c>
      <c r="FY361">
        <v>65</v>
      </c>
      <c r="GA361" t="s">
        <v>6</v>
      </c>
      <c r="GD361">
        <v>0</v>
      </c>
      <c r="GF361">
        <v>933139111</v>
      </c>
      <c r="GG361">
        <v>1</v>
      </c>
      <c r="GH361">
        <v>1</v>
      </c>
      <c r="GI361">
        <v>4</v>
      </c>
      <c r="GJ361">
        <v>0</v>
      </c>
      <c r="GK361">
        <f>ROUND(R361*(S12)/100,2)</f>
        <v>0</v>
      </c>
      <c r="GL361">
        <f t="shared" si="382"/>
        <v>0</v>
      </c>
      <c r="GM361">
        <f t="shared" si="383"/>
        <v>10224.91</v>
      </c>
      <c r="GN361">
        <f t="shared" si="384"/>
        <v>0</v>
      </c>
      <c r="GO361">
        <f t="shared" si="385"/>
        <v>10224.91</v>
      </c>
      <c r="GP361">
        <f t="shared" si="386"/>
        <v>0</v>
      </c>
      <c r="GR361">
        <v>0</v>
      </c>
      <c r="GS361">
        <v>3</v>
      </c>
      <c r="GT361">
        <v>0</v>
      </c>
      <c r="GU361" t="s">
        <v>6</v>
      </c>
      <c r="GV361">
        <f t="shared" si="387"/>
        <v>0</v>
      </c>
      <c r="GW361">
        <v>1</v>
      </c>
      <c r="GX361">
        <f t="shared" si="388"/>
        <v>0</v>
      </c>
      <c r="HA361">
        <v>0</v>
      </c>
      <c r="HB361">
        <v>0</v>
      </c>
      <c r="IK361">
        <v>0</v>
      </c>
    </row>
    <row r="362" spans="1:255" x14ac:dyDescent="0.2">
      <c r="A362" s="2">
        <v>17</v>
      </c>
      <c r="B362" s="2">
        <v>1</v>
      </c>
      <c r="C362" s="2">
        <f>ROW(SmtRes!A928)</f>
        <v>928</v>
      </c>
      <c r="D362" s="2">
        <f>ROW(EtalonRes!A879)</f>
        <v>879</v>
      </c>
      <c r="E362" s="2" t="s">
        <v>603</v>
      </c>
      <c r="F362" s="2" t="s">
        <v>604</v>
      </c>
      <c r="G362" s="2" t="s">
        <v>605</v>
      </c>
      <c r="H362" s="2" t="s">
        <v>366</v>
      </c>
      <c r="I362" s="2">
        <v>10</v>
      </c>
      <c r="J362" s="2">
        <v>0</v>
      </c>
      <c r="K362" s="2"/>
      <c r="L362" s="2"/>
      <c r="M362" s="2"/>
      <c r="N362" s="2"/>
      <c r="O362" s="2">
        <f t="shared" si="356"/>
        <v>1641.2</v>
      </c>
      <c r="P362" s="2">
        <f t="shared" si="357"/>
        <v>1522.3</v>
      </c>
      <c r="Q362" s="2">
        <f t="shared" si="358"/>
        <v>10.5</v>
      </c>
      <c r="R362" s="2">
        <f t="shared" si="359"/>
        <v>0</v>
      </c>
      <c r="S362" s="2">
        <f t="shared" si="360"/>
        <v>108.4</v>
      </c>
      <c r="T362" s="2">
        <f t="shared" si="361"/>
        <v>0</v>
      </c>
      <c r="U362" s="2">
        <f t="shared" si="362"/>
        <v>11.399999999999999</v>
      </c>
      <c r="V362" s="2">
        <f t="shared" si="363"/>
        <v>0</v>
      </c>
      <c r="W362" s="2">
        <f t="shared" si="364"/>
        <v>0</v>
      </c>
      <c r="X362" s="2">
        <f t="shared" si="365"/>
        <v>102.98</v>
      </c>
      <c r="Y362" s="2">
        <f t="shared" si="366"/>
        <v>70.459999999999994</v>
      </c>
      <c r="Z362" s="2"/>
      <c r="AA362" s="2">
        <v>16666348</v>
      </c>
      <c r="AB362" s="2">
        <f t="shared" si="367"/>
        <v>164.12</v>
      </c>
      <c r="AC362" s="2">
        <f t="shared" si="395"/>
        <v>152.22999999999999</v>
      </c>
      <c r="AD362" s="2">
        <f t="shared" si="396"/>
        <v>1.05</v>
      </c>
      <c r="AE362" s="2">
        <f t="shared" si="397"/>
        <v>0</v>
      </c>
      <c r="AF362" s="2">
        <f t="shared" si="398"/>
        <v>10.84</v>
      </c>
      <c r="AG362" s="2">
        <f t="shared" si="368"/>
        <v>0</v>
      </c>
      <c r="AH362" s="2">
        <f t="shared" si="399"/>
        <v>1.1399999999999999</v>
      </c>
      <c r="AI362" s="2">
        <f t="shared" si="400"/>
        <v>0</v>
      </c>
      <c r="AJ362" s="2">
        <f t="shared" si="369"/>
        <v>0</v>
      </c>
      <c r="AK362" s="2">
        <v>164.12</v>
      </c>
      <c r="AL362" s="2">
        <v>152.22999999999999</v>
      </c>
      <c r="AM362" s="2">
        <v>1.05</v>
      </c>
      <c r="AN362" s="2">
        <v>0</v>
      </c>
      <c r="AO362" s="2">
        <v>10.84</v>
      </c>
      <c r="AP362" s="2">
        <v>0</v>
      </c>
      <c r="AQ362" s="2">
        <v>1.1399999999999999</v>
      </c>
      <c r="AR362" s="2">
        <v>0</v>
      </c>
      <c r="AS362" s="2">
        <v>0</v>
      </c>
      <c r="AT362" s="2">
        <v>95</v>
      </c>
      <c r="AU362" s="2">
        <v>65</v>
      </c>
      <c r="AV362" s="2">
        <v>1</v>
      </c>
      <c r="AW362" s="2">
        <v>1</v>
      </c>
      <c r="AX362" s="2"/>
      <c r="AY362" s="2"/>
      <c r="AZ362" s="2">
        <v>1</v>
      </c>
      <c r="BA362" s="2">
        <v>1</v>
      </c>
      <c r="BB362" s="2">
        <v>1</v>
      </c>
      <c r="BC362" s="2">
        <v>1</v>
      </c>
      <c r="BD362" s="2" t="s">
        <v>6</v>
      </c>
      <c r="BE362" s="2" t="s">
        <v>6</v>
      </c>
      <c r="BF362" s="2" t="s">
        <v>6</v>
      </c>
      <c r="BG362" s="2" t="s">
        <v>6</v>
      </c>
      <c r="BH362" s="2">
        <v>0</v>
      </c>
      <c r="BI362" s="2">
        <v>2</v>
      </c>
      <c r="BJ362" s="2" t="s">
        <v>606</v>
      </c>
      <c r="BK362" s="2"/>
      <c r="BL362" s="2"/>
      <c r="BM362" s="2">
        <v>108001</v>
      </c>
      <c r="BN362" s="2">
        <v>0</v>
      </c>
      <c r="BO362" s="2" t="s">
        <v>6</v>
      </c>
      <c r="BP362" s="2">
        <v>0</v>
      </c>
      <c r="BQ362" s="2">
        <v>3</v>
      </c>
      <c r="BR362" s="2">
        <v>0</v>
      </c>
      <c r="BS362" s="2">
        <v>1</v>
      </c>
      <c r="BT362" s="2">
        <v>1</v>
      </c>
      <c r="BU362" s="2">
        <v>1</v>
      </c>
      <c r="BV362" s="2">
        <v>1</v>
      </c>
      <c r="BW362" s="2">
        <v>1</v>
      </c>
      <c r="BX362" s="2">
        <v>1</v>
      </c>
      <c r="BY362" s="2" t="s">
        <v>6</v>
      </c>
      <c r="BZ362" s="2">
        <v>95</v>
      </c>
      <c r="CA362" s="2">
        <v>65</v>
      </c>
      <c r="CB362" s="2"/>
      <c r="CC362" s="2"/>
      <c r="CD362" s="2"/>
      <c r="CE362" s="2"/>
      <c r="CF362" s="2">
        <v>0</v>
      </c>
      <c r="CG362" s="2">
        <v>0</v>
      </c>
      <c r="CH362" s="2"/>
      <c r="CI362" s="2"/>
      <c r="CJ362" s="2"/>
      <c r="CK362" s="2"/>
      <c r="CL362" s="2"/>
      <c r="CM362" s="2">
        <v>0</v>
      </c>
      <c r="CN362" s="2" t="s">
        <v>6</v>
      </c>
      <c r="CO362" s="2">
        <v>0</v>
      </c>
      <c r="CP362" s="2">
        <f t="shared" si="370"/>
        <v>1641.2</v>
      </c>
      <c r="CQ362" s="2">
        <f t="shared" si="371"/>
        <v>152.22999999999999</v>
      </c>
      <c r="CR362" s="2">
        <f t="shared" si="372"/>
        <v>1.05</v>
      </c>
      <c r="CS362" s="2">
        <f t="shared" si="373"/>
        <v>0</v>
      </c>
      <c r="CT362" s="2">
        <f t="shared" si="374"/>
        <v>10.84</v>
      </c>
      <c r="CU362" s="2">
        <f t="shared" si="375"/>
        <v>0</v>
      </c>
      <c r="CV362" s="2">
        <f t="shared" si="376"/>
        <v>1.1399999999999999</v>
      </c>
      <c r="CW362" s="2">
        <f t="shared" si="377"/>
        <v>0</v>
      </c>
      <c r="CX362" s="2">
        <f t="shared" si="378"/>
        <v>0</v>
      </c>
      <c r="CY362" s="2">
        <f t="shared" si="379"/>
        <v>102.98</v>
      </c>
      <c r="CZ362" s="2">
        <f t="shared" si="380"/>
        <v>70.459999999999994</v>
      </c>
      <c r="DA362" s="2"/>
      <c r="DB362" s="2"/>
      <c r="DC362" s="2" t="s">
        <v>6</v>
      </c>
      <c r="DD362" s="2" t="s">
        <v>6</v>
      </c>
      <c r="DE362" s="2" t="s">
        <v>6</v>
      </c>
      <c r="DF362" s="2" t="s">
        <v>6</v>
      </c>
      <c r="DG362" s="2" t="s">
        <v>6</v>
      </c>
      <c r="DH362" s="2" t="s">
        <v>6</v>
      </c>
      <c r="DI362" s="2" t="s">
        <v>6</v>
      </c>
      <c r="DJ362" s="2" t="s">
        <v>6</v>
      </c>
      <c r="DK362" s="2" t="s">
        <v>6</v>
      </c>
      <c r="DL362" s="2" t="s">
        <v>6</v>
      </c>
      <c r="DM362" s="2" t="s">
        <v>6</v>
      </c>
      <c r="DN362" s="2">
        <v>0</v>
      </c>
      <c r="DO362" s="2">
        <v>0</v>
      </c>
      <c r="DP362" s="2">
        <v>1</v>
      </c>
      <c r="DQ362" s="2">
        <v>1</v>
      </c>
      <c r="DR362" s="2"/>
      <c r="DS362" s="2"/>
      <c r="DT362" s="2"/>
      <c r="DU362" s="2">
        <v>1013</v>
      </c>
      <c r="DV362" s="2" t="s">
        <v>366</v>
      </c>
      <c r="DW362" s="2" t="s">
        <v>366</v>
      </c>
      <c r="DX362" s="2">
        <v>1</v>
      </c>
      <c r="DY362" s="2"/>
      <c r="DZ362" s="2"/>
      <c r="EA362" s="2"/>
      <c r="EB362" s="2"/>
      <c r="EC362" s="2"/>
      <c r="ED362" s="2"/>
      <c r="EE362" s="2">
        <v>16510370</v>
      </c>
      <c r="EF362" s="2">
        <v>3</v>
      </c>
      <c r="EG362" s="2" t="s">
        <v>448</v>
      </c>
      <c r="EH362" s="2">
        <v>0</v>
      </c>
      <c r="EI362" s="2" t="s">
        <v>6</v>
      </c>
      <c r="EJ362" s="2">
        <v>2</v>
      </c>
      <c r="EK362" s="2">
        <v>108001</v>
      </c>
      <c r="EL362" s="2" t="s">
        <v>449</v>
      </c>
      <c r="EM362" s="2" t="s">
        <v>450</v>
      </c>
      <c r="EN362" s="2"/>
      <c r="EO362" s="2" t="s">
        <v>6</v>
      </c>
      <c r="EP362" s="2"/>
      <c r="EQ362" s="2">
        <v>0</v>
      </c>
      <c r="ER362" s="2">
        <v>164.12</v>
      </c>
      <c r="ES362" s="2">
        <v>152.22999999999999</v>
      </c>
      <c r="ET362" s="2">
        <v>1.05</v>
      </c>
      <c r="EU362" s="2">
        <v>0</v>
      </c>
      <c r="EV362" s="2">
        <v>10.84</v>
      </c>
      <c r="EW362" s="2">
        <v>1.1399999999999999</v>
      </c>
      <c r="EX362" s="2">
        <v>0</v>
      </c>
      <c r="EY362" s="2">
        <v>0</v>
      </c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>
        <v>0</v>
      </c>
      <c r="FR362" s="2">
        <f t="shared" si="381"/>
        <v>0</v>
      </c>
      <c r="FS362" s="2">
        <v>0</v>
      </c>
      <c r="FT362" s="2"/>
      <c r="FU362" s="2"/>
      <c r="FV362" s="2"/>
      <c r="FW362" s="2"/>
      <c r="FX362" s="2">
        <v>95</v>
      </c>
      <c r="FY362" s="2">
        <v>65</v>
      </c>
      <c r="FZ362" s="2"/>
      <c r="GA362" s="2" t="s">
        <v>6</v>
      </c>
      <c r="GB362" s="2"/>
      <c r="GC362" s="2"/>
      <c r="GD362" s="2">
        <v>0</v>
      </c>
      <c r="GE362" s="2"/>
      <c r="GF362" s="2">
        <v>-1225011446</v>
      </c>
      <c r="GG362" s="2">
        <v>2</v>
      </c>
      <c r="GH362" s="2">
        <v>1</v>
      </c>
      <c r="GI362" s="2">
        <v>-2</v>
      </c>
      <c r="GJ362" s="2">
        <v>0</v>
      </c>
      <c r="GK362" s="2">
        <f>ROUND(R362*(R12)/100,2)</f>
        <v>0</v>
      </c>
      <c r="GL362" s="2">
        <f t="shared" si="382"/>
        <v>0</v>
      </c>
      <c r="GM362" s="2">
        <f t="shared" si="383"/>
        <v>1814.64</v>
      </c>
      <c r="GN362" s="2">
        <f t="shared" si="384"/>
        <v>0</v>
      </c>
      <c r="GO362" s="2">
        <f t="shared" si="385"/>
        <v>1814.64</v>
      </c>
      <c r="GP362" s="2">
        <f t="shared" si="386"/>
        <v>0</v>
      </c>
      <c r="GQ362" s="2"/>
      <c r="GR362" s="2">
        <v>0</v>
      </c>
      <c r="GS362" s="2">
        <v>3</v>
      </c>
      <c r="GT362" s="2">
        <v>0</v>
      </c>
      <c r="GU362" s="2" t="s">
        <v>6</v>
      </c>
      <c r="GV362" s="2">
        <f t="shared" si="387"/>
        <v>0</v>
      </c>
      <c r="GW362" s="2">
        <v>1</v>
      </c>
      <c r="GX362" s="2">
        <f t="shared" si="388"/>
        <v>0</v>
      </c>
      <c r="GY362" s="2"/>
      <c r="GZ362" s="2"/>
      <c r="HA362" s="2">
        <v>0</v>
      </c>
      <c r="HB362" s="2">
        <v>0</v>
      </c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>
        <v>0</v>
      </c>
      <c r="IL362" s="2"/>
      <c r="IM362" s="2"/>
      <c r="IN362" s="2"/>
      <c r="IO362" s="2"/>
      <c r="IP362" s="2"/>
      <c r="IQ362" s="2"/>
      <c r="IR362" s="2"/>
      <c r="IS362" s="2"/>
      <c r="IT362" s="2"/>
      <c r="IU362" s="2"/>
    </row>
    <row r="363" spans="1:255" x14ac:dyDescent="0.2">
      <c r="A363">
        <v>17</v>
      </c>
      <c r="B363">
        <v>1</v>
      </c>
      <c r="C363">
        <f>ROW(SmtRes!A938)</f>
        <v>938</v>
      </c>
      <c r="D363">
        <f>ROW(EtalonRes!A888)</f>
        <v>888</v>
      </c>
      <c r="E363" t="s">
        <v>603</v>
      </c>
      <c r="F363" t="s">
        <v>604</v>
      </c>
      <c r="G363" t="s">
        <v>605</v>
      </c>
      <c r="H363" t="s">
        <v>366</v>
      </c>
      <c r="I363">
        <v>10</v>
      </c>
      <c r="J363">
        <v>0</v>
      </c>
      <c r="O363">
        <f t="shared" si="356"/>
        <v>10930.39</v>
      </c>
      <c r="P363">
        <f t="shared" si="357"/>
        <v>10138.52</v>
      </c>
      <c r="Q363">
        <f t="shared" si="358"/>
        <v>69.930000000000007</v>
      </c>
      <c r="R363">
        <f t="shared" si="359"/>
        <v>0</v>
      </c>
      <c r="S363">
        <f t="shared" si="360"/>
        <v>721.94</v>
      </c>
      <c r="T363">
        <f t="shared" si="361"/>
        <v>0</v>
      </c>
      <c r="U363">
        <f t="shared" si="362"/>
        <v>11.399999999999999</v>
      </c>
      <c r="V363">
        <f t="shared" si="363"/>
        <v>0</v>
      </c>
      <c r="W363">
        <f t="shared" si="364"/>
        <v>0</v>
      </c>
      <c r="X363">
        <f t="shared" si="365"/>
        <v>685.84</v>
      </c>
      <c r="Y363">
        <f t="shared" si="366"/>
        <v>469.26</v>
      </c>
      <c r="AA363">
        <v>16666349</v>
      </c>
      <c r="AB363">
        <f t="shared" si="367"/>
        <v>164.12</v>
      </c>
      <c r="AC363">
        <f t="shared" si="395"/>
        <v>152.22999999999999</v>
      </c>
      <c r="AD363">
        <f t="shared" si="396"/>
        <v>1.05</v>
      </c>
      <c r="AE363">
        <f t="shared" si="397"/>
        <v>0</v>
      </c>
      <c r="AF363">
        <f t="shared" si="398"/>
        <v>10.84</v>
      </c>
      <c r="AG363">
        <f t="shared" si="368"/>
        <v>0</v>
      </c>
      <c r="AH363">
        <f t="shared" si="399"/>
        <v>1.1399999999999999</v>
      </c>
      <c r="AI363">
        <f t="shared" si="400"/>
        <v>0</v>
      </c>
      <c r="AJ363">
        <f t="shared" si="369"/>
        <v>0</v>
      </c>
      <c r="AK363">
        <v>164.12</v>
      </c>
      <c r="AL363">
        <v>152.22999999999999</v>
      </c>
      <c r="AM363">
        <v>1.05</v>
      </c>
      <c r="AN363">
        <v>0</v>
      </c>
      <c r="AO363">
        <v>10.84</v>
      </c>
      <c r="AP363">
        <v>0</v>
      </c>
      <c r="AQ363">
        <v>1.1399999999999999</v>
      </c>
      <c r="AR363">
        <v>0</v>
      </c>
      <c r="AS363">
        <v>0</v>
      </c>
      <c r="AT363">
        <v>95</v>
      </c>
      <c r="AU363">
        <v>65</v>
      </c>
      <c r="AV363">
        <v>1</v>
      </c>
      <c r="AW363">
        <v>1</v>
      </c>
      <c r="AZ363">
        <v>6.66</v>
      </c>
      <c r="BA363">
        <v>6.66</v>
      </c>
      <c r="BB363">
        <v>6.66</v>
      </c>
      <c r="BC363">
        <v>6.66</v>
      </c>
      <c r="BD363" t="s">
        <v>6</v>
      </c>
      <c r="BE363" t="s">
        <v>6</v>
      </c>
      <c r="BF363" t="s">
        <v>6</v>
      </c>
      <c r="BG363" t="s">
        <v>6</v>
      </c>
      <c r="BH363">
        <v>0</v>
      </c>
      <c r="BI363">
        <v>2</v>
      </c>
      <c r="BJ363" t="s">
        <v>606</v>
      </c>
      <c r="BM363">
        <v>108001</v>
      </c>
      <c r="BN363">
        <v>0</v>
      </c>
      <c r="BO363" t="s">
        <v>6</v>
      </c>
      <c r="BP363">
        <v>0</v>
      </c>
      <c r="BQ363">
        <v>3</v>
      </c>
      <c r="BR363">
        <v>0</v>
      </c>
      <c r="BS363">
        <v>6.66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6</v>
      </c>
      <c r="BZ363">
        <v>95</v>
      </c>
      <c r="CA363">
        <v>65</v>
      </c>
      <c r="CF363">
        <v>0</v>
      </c>
      <c r="CG363">
        <v>0</v>
      </c>
      <c r="CM363">
        <v>0</v>
      </c>
      <c r="CN363" t="s">
        <v>6</v>
      </c>
      <c r="CO363">
        <v>0</v>
      </c>
      <c r="CP363">
        <f t="shared" si="370"/>
        <v>10930.390000000001</v>
      </c>
      <c r="CQ363">
        <f t="shared" si="371"/>
        <v>1013.8517999999999</v>
      </c>
      <c r="CR363">
        <f t="shared" si="372"/>
        <v>6.9930000000000003</v>
      </c>
      <c r="CS363">
        <f t="shared" si="373"/>
        <v>0</v>
      </c>
      <c r="CT363">
        <f t="shared" si="374"/>
        <v>72.194400000000002</v>
      </c>
      <c r="CU363">
        <f t="shared" si="375"/>
        <v>0</v>
      </c>
      <c r="CV363">
        <f t="shared" si="376"/>
        <v>1.1399999999999999</v>
      </c>
      <c r="CW363">
        <f t="shared" si="377"/>
        <v>0</v>
      </c>
      <c r="CX363">
        <f t="shared" si="378"/>
        <v>0</v>
      </c>
      <c r="CY363">
        <f t="shared" si="379"/>
        <v>685.84300000000007</v>
      </c>
      <c r="CZ363">
        <f t="shared" si="380"/>
        <v>469.26100000000008</v>
      </c>
      <c r="DC363" t="s">
        <v>6</v>
      </c>
      <c r="DD363" t="s">
        <v>6</v>
      </c>
      <c r="DE363" t="s">
        <v>6</v>
      </c>
      <c r="DF363" t="s">
        <v>6</v>
      </c>
      <c r="DG363" t="s">
        <v>6</v>
      </c>
      <c r="DH363" t="s">
        <v>6</v>
      </c>
      <c r="DI363" t="s">
        <v>6</v>
      </c>
      <c r="DJ363" t="s">
        <v>6</v>
      </c>
      <c r="DK363" t="s">
        <v>6</v>
      </c>
      <c r="DL363" t="s">
        <v>6</v>
      </c>
      <c r="DM363" t="s">
        <v>6</v>
      </c>
      <c r="DN363">
        <v>0</v>
      </c>
      <c r="DO363">
        <v>0</v>
      </c>
      <c r="DP363">
        <v>1</v>
      </c>
      <c r="DQ363">
        <v>1</v>
      </c>
      <c r="DU363">
        <v>1013</v>
      </c>
      <c r="DV363" t="s">
        <v>366</v>
      </c>
      <c r="DW363" t="s">
        <v>366</v>
      </c>
      <c r="DX363">
        <v>1</v>
      </c>
      <c r="EE363">
        <v>16510370</v>
      </c>
      <c r="EF363">
        <v>3</v>
      </c>
      <c r="EG363" t="s">
        <v>448</v>
      </c>
      <c r="EH363">
        <v>0</v>
      </c>
      <c r="EI363" t="s">
        <v>6</v>
      </c>
      <c r="EJ363">
        <v>2</v>
      </c>
      <c r="EK363">
        <v>108001</v>
      </c>
      <c r="EL363" t="s">
        <v>449</v>
      </c>
      <c r="EM363" t="s">
        <v>450</v>
      </c>
      <c r="EO363" t="s">
        <v>6</v>
      </c>
      <c r="EQ363">
        <v>0</v>
      </c>
      <c r="ER363">
        <v>164.12</v>
      </c>
      <c r="ES363">
        <v>152.22999999999999</v>
      </c>
      <c r="ET363">
        <v>1.05</v>
      </c>
      <c r="EU363">
        <v>0</v>
      </c>
      <c r="EV363">
        <v>10.84</v>
      </c>
      <c r="EW363">
        <v>1.1399999999999999</v>
      </c>
      <c r="EX363">
        <v>0</v>
      </c>
      <c r="EY363">
        <v>0</v>
      </c>
      <c r="FQ363">
        <v>0</v>
      </c>
      <c r="FR363">
        <f t="shared" si="381"/>
        <v>0</v>
      </c>
      <c r="FS363">
        <v>0</v>
      </c>
      <c r="FX363">
        <v>95</v>
      </c>
      <c r="FY363">
        <v>65</v>
      </c>
      <c r="GA363" t="s">
        <v>6</v>
      </c>
      <c r="GD363">
        <v>0</v>
      </c>
      <c r="GF363">
        <v>-1225011446</v>
      </c>
      <c r="GG363">
        <v>1</v>
      </c>
      <c r="GH363">
        <v>1</v>
      </c>
      <c r="GI363">
        <v>4</v>
      </c>
      <c r="GJ363">
        <v>0</v>
      </c>
      <c r="GK363">
        <f>ROUND(R363*(S12)/100,2)</f>
        <v>0</v>
      </c>
      <c r="GL363">
        <f t="shared" si="382"/>
        <v>0</v>
      </c>
      <c r="GM363">
        <f t="shared" si="383"/>
        <v>12085.49</v>
      </c>
      <c r="GN363">
        <f t="shared" si="384"/>
        <v>0</v>
      </c>
      <c r="GO363">
        <f t="shared" si="385"/>
        <v>12085.49</v>
      </c>
      <c r="GP363">
        <f t="shared" si="386"/>
        <v>0</v>
      </c>
      <c r="GR363">
        <v>0</v>
      </c>
      <c r="GS363">
        <v>3</v>
      </c>
      <c r="GT363">
        <v>0</v>
      </c>
      <c r="GU363" t="s">
        <v>6</v>
      </c>
      <c r="GV363">
        <f t="shared" si="387"/>
        <v>0</v>
      </c>
      <c r="GW363">
        <v>1</v>
      </c>
      <c r="GX363">
        <f t="shared" si="388"/>
        <v>0</v>
      </c>
      <c r="HA363">
        <v>0</v>
      </c>
      <c r="HB363">
        <v>0</v>
      </c>
      <c r="IK363">
        <v>0</v>
      </c>
    </row>
    <row r="364" spans="1:255" x14ac:dyDescent="0.2">
      <c r="A364" s="2">
        <v>18</v>
      </c>
      <c r="B364" s="2">
        <v>1</v>
      </c>
      <c r="C364" s="2">
        <v>927</v>
      </c>
      <c r="D364" s="2"/>
      <c r="E364" s="2" t="s">
        <v>607</v>
      </c>
      <c r="F364" s="2" t="s">
        <v>608</v>
      </c>
      <c r="G364" s="2" t="s">
        <v>609</v>
      </c>
      <c r="H364" s="2" t="s">
        <v>185</v>
      </c>
      <c r="I364" s="2">
        <f>I362*J364</f>
        <v>10</v>
      </c>
      <c r="J364" s="2">
        <v>1</v>
      </c>
      <c r="K364" s="2"/>
      <c r="L364" s="2"/>
      <c r="M364" s="2"/>
      <c r="N364" s="2"/>
      <c r="O364" s="2">
        <f t="shared" si="356"/>
        <v>469.9</v>
      </c>
      <c r="P364" s="2">
        <f t="shared" si="357"/>
        <v>469.9</v>
      </c>
      <c r="Q364" s="2">
        <f t="shared" si="358"/>
        <v>0</v>
      </c>
      <c r="R364" s="2">
        <f t="shared" si="359"/>
        <v>0</v>
      </c>
      <c r="S364" s="2">
        <f t="shared" si="360"/>
        <v>0</v>
      </c>
      <c r="T364" s="2">
        <f t="shared" si="361"/>
        <v>0</v>
      </c>
      <c r="U364" s="2">
        <f t="shared" si="362"/>
        <v>0</v>
      </c>
      <c r="V364" s="2">
        <f t="shared" si="363"/>
        <v>0</v>
      </c>
      <c r="W364" s="2">
        <f t="shared" si="364"/>
        <v>0</v>
      </c>
      <c r="X364" s="2">
        <f t="shared" si="365"/>
        <v>0</v>
      </c>
      <c r="Y364" s="2">
        <f t="shared" si="366"/>
        <v>0</v>
      </c>
      <c r="Z364" s="2"/>
      <c r="AA364" s="2">
        <v>16666348</v>
      </c>
      <c r="AB364" s="2">
        <f t="shared" si="367"/>
        <v>46.99</v>
      </c>
      <c r="AC364" s="2">
        <f t="shared" si="395"/>
        <v>46.99</v>
      </c>
      <c r="AD364" s="2">
        <f t="shared" si="396"/>
        <v>0</v>
      </c>
      <c r="AE364" s="2">
        <f t="shared" si="397"/>
        <v>0</v>
      </c>
      <c r="AF364" s="2">
        <f t="shared" si="398"/>
        <v>0</v>
      </c>
      <c r="AG364" s="2">
        <f t="shared" si="368"/>
        <v>0</v>
      </c>
      <c r="AH364" s="2">
        <f t="shared" si="399"/>
        <v>0</v>
      </c>
      <c r="AI364" s="2">
        <f t="shared" si="400"/>
        <v>0</v>
      </c>
      <c r="AJ364" s="2">
        <f t="shared" si="369"/>
        <v>0</v>
      </c>
      <c r="AK364" s="2">
        <v>46.99</v>
      </c>
      <c r="AL364" s="2">
        <v>46.99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95</v>
      </c>
      <c r="AU364" s="2">
        <v>65</v>
      </c>
      <c r="AV364" s="2">
        <v>1</v>
      </c>
      <c r="AW364" s="2">
        <v>1</v>
      </c>
      <c r="AX364" s="2"/>
      <c r="AY364" s="2"/>
      <c r="AZ364" s="2">
        <v>1</v>
      </c>
      <c r="BA364" s="2">
        <v>1</v>
      </c>
      <c r="BB364" s="2">
        <v>1</v>
      </c>
      <c r="BC364" s="2">
        <v>1</v>
      </c>
      <c r="BD364" s="2" t="s">
        <v>6</v>
      </c>
      <c r="BE364" s="2" t="s">
        <v>6</v>
      </c>
      <c r="BF364" s="2" t="s">
        <v>6</v>
      </c>
      <c r="BG364" s="2" t="s">
        <v>6</v>
      </c>
      <c r="BH364" s="2">
        <v>3</v>
      </c>
      <c r="BI364" s="2">
        <v>2</v>
      </c>
      <c r="BJ364" s="2" t="s">
        <v>610</v>
      </c>
      <c r="BK364" s="2"/>
      <c r="BL364" s="2"/>
      <c r="BM364" s="2">
        <v>108001</v>
      </c>
      <c r="BN364" s="2">
        <v>0</v>
      </c>
      <c r="BO364" s="2" t="s">
        <v>6</v>
      </c>
      <c r="BP364" s="2">
        <v>0</v>
      </c>
      <c r="BQ364" s="2">
        <v>3</v>
      </c>
      <c r="BR364" s="2">
        <v>0</v>
      </c>
      <c r="BS364" s="2">
        <v>1</v>
      </c>
      <c r="BT364" s="2">
        <v>1</v>
      </c>
      <c r="BU364" s="2">
        <v>1</v>
      </c>
      <c r="BV364" s="2">
        <v>1</v>
      </c>
      <c r="BW364" s="2">
        <v>1</v>
      </c>
      <c r="BX364" s="2">
        <v>1</v>
      </c>
      <c r="BY364" s="2" t="s">
        <v>6</v>
      </c>
      <c r="BZ364" s="2">
        <v>95</v>
      </c>
      <c r="CA364" s="2">
        <v>65</v>
      </c>
      <c r="CB364" s="2"/>
      <c r="CC364" s="2"/>
      <c r="CD364" s="2"/>
      <c r="CE364" s="2"/>
      <c r="CF364" s="2">
        <v>0</v>
      </c>
      <c r="CG364" s="2">
        <v>0</v>
      </c>
      <c r="CH364" s="2"/>
      <c r="CI364" s="2"/>
      <c r="CJ364" s="2"/>
      <c r="CK364" s="2"/>
      <c r="CL364" s="2"/>
      <c r="CM364" s="2">
        <v>0</v>
      </c>
      <c r="CN364" s="2" t="s">
        <v>6</v>
      </c>
      <c r="CO364" s="2">
        <v>0</v>
      </c>
      <c r="CP364" s="2">
        <f t="shared" si="370"/>
        <v>469.9</v>
      </c>
      <c r="CQ364" s="2">
        <f t="shared" si="371"/>
        <v>46.99</v>
      </c>
      <c r="CR364" s="2">
        <f t="shared" si="372"/>
        <v>0</v>
      </c>
      <c r="CS364" s="2">
        <f t="shared" si="373"/>
        <v>0</v>
      </c>
      <c r="CT364" s="2">
        <f t="shared" si="374"/>
        <v>0</v>
      </c>
      <c r="CU364" s="2">
        <f t="shared" si="375"/>
        <v>0</v>
      </c>
      <c r="CV364" s="2">
        <f t="shared" si="376"/>
        <v>0</v>
      </c>
      <c r="CW364" s="2">
        <f t="shared" si="377"/>
        <v>0</v>
      </c>
      <c r="CX364" s="2">
        <f t="shared" si="378"/>
        <v>0</v>
      </c>
      <c r="CY364" s="2">
        <f t="shared" si="379"/>
        <v>0</v>
      </c>
      <c r="CZ364" s="2">
        <f t="shared" si="380"/>
        <v>0</v>
      </c>
      <c r="DA364" s="2"/>
      <c r="DB364" s="2"/>
      <c r="DC364" s="2" t="s">
        <v>6</v>
      </c>
      <c r="DD364" s="2" t="s">
        <v>6</v>
      </c>
      <c r="DE364" s="2" t="s">
        <v>6</v>
      </c>
      <c r="DF364" s="2" t="s">
        <v>6</v>
      </c>
      <c r="DG364" s="2" t="s">
        <v>6</v>
      </c>
      <c r="DH364" s="2" t="s">
        <v>6</v>
      </c>
      <c r="DI364" s="2" t="s">
        <v>6</v>
      </c>
      <c r="DJ364" s="2" t="s">
        <v>6</v>
      </c>
      <c r="DK364" s="2" t="s">
        <v>6</v>
      </c>
      <c r="DL364" s="2" t="s">
        <v>6</v>
      </c>
      <c r="DM364" s="2" t="s">
        <v>6</v>
      </c>
      <c r="DN364" s="2">
        <v>0</v>
      </c>
      <c r="DO364" s="2">
        <v>0</v>
      </c>
      <c r="DP364" s="2">
        <v>1</v>
      </c>
      <c r="DQ364" s="2">
        <v>1</v>
      </c>
      <c r="DR364" s="2"/>
      <c r="DS364" s="2"/>
      <c r="DT364" s="2"/>
      <c r="DU364" s="2">
        <v>1010</v>
      </c>
      <c r="DV364" s="2" t="s">
        <v>185</v>
      </c>
      <c r="DW364" s="2" t="s">
        <v>185</v>
      </c>
      <c r="DX364" s="2">
        <v>1</v>
      </c>
      <c r="DY364" s="2"/>
      <c r="DZ364" s="2"/>
      <c r="EA364" s="2"/>
      <c r="EB364" s="2"/>
      <c r="EC364" s="2"/>
      <c r="ED364" s="2"/>
      <c r="EE364" s="2">
        <v>16510370</v>
      </c>
      <c r="EF364" s="2">
        <v>3</v>
      </c>
      <c r="EG364" s="2" t="s">
        <v>448</v>
      </c>
      <c r="EH364" s="2">
        <v>0</v>
      </c>
      <c r="EI364" s="2" t="s">
        <v>6</v>
      </c>
      <c r="EJ364" s="2">
        <v>2</v>
      </c>
      <c r="EK364" s="2">
        <v>108001</v>
      </c>
      <c r="EL364" s="2" t="s">
        <v>449</v>
      </c>
      <c r="EM364" s="2" t="s">
        <v>450</v>
      </c>
      <c r="EN364" s="2"/>
      <c r="EO364" s="2" t="s">
        <v>6</v>
      </c>
      <c r="EP364" s="2"/>
      <c r="EQ364" s="2">
        <v>0</v>
      </c>
      <c r="ER364" s="2">
        <v>46.99</v>
      </c>
      <c r="ES364" s="2">
        <v>46.99</v>
      </c>
      <c r="ET364" s="2">
        <v>0</v>
      </c>
      <c r="EU364" s="2">
        <v>0</v>
      </c>
      <c r="EV364" s="2">
        <v>0</v>
      </c>
      <c r="EW364" s="2">
        <v>0</v>
      </c>
      <c r="EX364" s="2">
        <v>0</v>
      </c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>
        <v>0</v>
      </c>
      <c r="FR364" s="2">
        <f t="shared" si="381"/>
        <v>0</v>
      </c>
      <c r="FS364" s="2">
        <v>0</v>
      </c>
      <c r="FT364" s="2"/>
      <c r="FU364" s="2"/>
      <c r="FV364" s="2"/>
      <c r="FW364" s="2"/>
      <c r="FX364" s="2">
        <v>95</v>
      </c>
      <c r="FY364" s="2">
        <v>65</v>
      </c>
      <c r="FZ364" s="2"/>
      <c r="GA364" s="2" t="s">
        <v>6</v>
      </c>
      <c r="GB364" s="2"/>
      <c r="GC364" s="2"/>
      <c r="GD364" s="2">
        <v>0</v>
      </c>
      <c r="GE364" s="2"/>
      <c r="GF364" s="2">
        <v>-315503143</v>
      </c>
      <c r="GG364" s="2">
        <v>2</v>
      </c>
      <c r="GH364" s="2">
        <v>1</v>
      </c>
      <c r="GI364" s="2">
        <v>-2</v>
      </c>
      <c r="GJ364" s="2">
        <v>0</v>
      </c>
      <c r="GK364" s="2">
        <f>ROUND(R364*(R12)/100,2)</f>
        <v>0</v>
      </c>
      <c r="GL364" s="2">
        <f t="shared" si="382"/>
        <v>0</v>
      </c>
      <c r="GM364" s="2">
        <f t="shared" si="383"/>
        <v>469.9</v>
      </c>
      <c r="GN364" s="2">
        <f t="shared" si="384"/>
        <v>0</v>
      </c>
      <c r="GO364" s="2">
        <f t="shared" si="385"/>
        <v>469.9</v>
      </c>
      <c r="GP364" s="2">
        <f t="shared" si="386"/>
        <v>0</v>
      </c>
      <c r="GQ364" s="2"/>
      <c r="GR364" s="2">
        <v>0</v>
      </c>
      <c r="GS364" s="2">
        <v>3</v>
      </c>
      <c r="GT364" s="2">
        <v>0</v>
      </c>
      <c r="GU364" s="2" t="s">
        <v>6</v>
      </c>
      <c r="GV364" s="2">
        <f t="shared" si="387"/>
        <v>0</v>
      </c>
      <c r="GW364" s="2">
        <v>1</v>
      </c>
      <c r="GX364" s="2">
        <f t="shared" si="388"/>
        <v>0</v>
      </c>
      <c r="GY364" s="2"/>
      <c r="GZ364" s="2"/>
      <c r="HA364" s="2">
        <v>0</v>
      </c>
      <c r="HB364" s="2">
        <v>0</v>
      </c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>
        <v>0</v>
      </c>
      <c r="IL364" s="2"/>
      <c r="IM364" s="2"/>
      <c r="IN364" s="2"/>
      <c r="IO364" s="2"/>
      <c r="IP364" s="2"/>
      <c r="IQ364" s="2"/>
      <c r="IR364" s="2"/>
      <c r="IS364" s="2"/>
      <c r="IT364" s="2"/>
      <c r="IU364" s="2"/>
    </row>
    <row r="365" spans="1:255" x14ac:dyDescent="0.2">
      <c r="A365">
        <v>18</v>
      </c>
      <c r="B365">
        <v>1</v>
      </c>
      <c r="C365">
        <v>937</v>
      </c>
      <c r="E365" t="s">
        <v>607</v>
      </c>
      <c r="F365" t="s">
        <v>608</v>
      </c>
      <c r="G365" t="s">
        <v>609</v>
      </c>
      <c r="H365" t="s">
        <v>185</v>
      </c>
      <c r="I365">
        <f>I363*J365</f>
        <v>10</v>
      </c>
      <c r="J365">
        <v>1</v>
      </c>
      <c r="O365">
        <f t="shared" si="356"/>
        <v>3129.53</v>
      </c>
      <c r="P365">
        <f t="shared" si="357"/>
        <v>3129.53</v>
      </c>
      <c r="Q365">
        <f t="shared" si="358"/>
        <v>0</v>
      </c>
      <c r="R365">
        <f t="shared" si="359"/>
        <v>0</v>
      </c>
      <c r="S365">
        <f t="shared" si="360"/>
        <v>0</v>
      </c>
      <c r="T365">
        <f t="shared" si="361"/>
        <v>0</v>
      </c>
      <c r="U365">
        <f t="shared" si="362"/>
        <v>0</v>
      </c>
      <c r="V365">
        <f t="shared" si="363"/>
        <v>0</v>
      </c>
      <c r="W365">
        <f t="shared" si="364"/>
        <v>0</v>
      </c>
      <c r="X365">
        <f t="shared" si="365"/>
        <v>0</v>
      </c>
      <c r="Y365">
        <f t="shared" si="366"/>
        <v>0</v>
      </c>
      <c r="AA365">
        <v>16666349</v>
      </c>
      <c r="AB365">
        <f t="shared" si="367"/>
        <v>46.99</v>
      </c>
      <c r="AC365">
        <f t="shared" si="395"/>
        <v>46.99</v>
      </c>
      <c r="AD365">
        <f t="shared" si="396"/>
        <v>0</v>
      </c>
      <c r="AE365">
        <f t="shared" si="397"/>
        <v>0</v>
      </c>
      <c r="AF365">
        <f t="shared" si="398"/>
        <v>0</v>
      </c>
      <c r="AG365">
        <f t="shared" si="368"/>
        <v>0</v>
      </c>
      <c r="AH365">
        <f t="shared" si="399"/>
        <v>0</v>
      </c>
      <c r="AI365">
        <f t="shared" si="400"/>
        <v>0</v>
      </c>
      <c r="AJ365">
        <f t="shared" si="369"/>
        <v>0</v>
      </c>
      <c r="AK365">
        <v>46.99</v>
      </c>
      <c r="AL365">
        <v>46.99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95</v>
      </c>
      <c r="AU365">
        <v>65</v>
      </c>
      <c r="AV365">
        <v>1</v>
      </c>
      <c r="AW365">
        <v>1</v>
      </c>
      <c r="AZ365">
        <v>6.66</v>
      </c>
      <c r="BA365">
        <v>1</v>
      </c>
      <c r="BB365">
        <v>1</v>
      </c>
      <c r="BC365">
        <v>6.66</v>
      </c>
      <c r="BD365" t="s">
        <v>6</v>
      </c>
      <c r="BE365" t="s">
        <v>6</v>
      </c>
      <c r="BF365" t="s">
        <v>6</v>
      </c>
      <c r="BG365" t="s">
        <v>6</v>
      </c>
      <c r="BH365">
        <v>3</v>
      </c>
      <c r="BI365">
        <v>2</v>
      </c>
      <c r="BJ365" t="s">
        <v>610</v>
      </c>
      <c r="BM365">
        <v>108001</v>
      </c>
      <c r="BN365">
        <v>0</v>
      </c>
      <c r="BO365" t="s">
        <v>6</v>
      </c>
      <c r="BP365">
        <v>0</v>
      </c>
      <c r="BQ365">
        <v>3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6</v>
      </c>
      <c r="BZ365">
        <v>95</v>
      </c>
      <c r="CA365">
        <v>65</v>
      </c>
      <c r="CF365">
        <v>0</v>
      </c>
      <c r="CG365">
        <v>0</v>
      </c>
      <c r="CM365">
        <v>0</v>
      </c>
      <c r="CN365" t="s">
        <v>6</v>
      </c>
      <c r="CO365">
        <v>0</v>
      </c>
      <c r="CP365">
        <f t="shared" si="370"/>
        <v>3129.53</v>
      </c>
      <c r="CQ365">
        <f t="shared" si="371"/>
        <v>312.95340000000004</v>
      </c>
      <c r="CR365">
        <f t="shared" si="372"/>
        <v>0</v>
      </c>
      <c r="CS365">
        <f t="shared" si="373"/>
        <v>0</v>
      </c>
      <c r="CT365">
        <f t="shared" si="374"/>
        <v>0</v>
      </c>
      <c r="CU365">
        <f t="shared" si="375"/>
        <v>0</v>
      </c>
      <c r="CV365">
        <f t="shared" si="376"/>
        <v>0</v>
      </c>
      <c r="CW365">
        <f t="shared" si="377"/>
        <v>0</v>
      </c>
      <c r="CX365">
        <f t="shared" si="378"/>
        <v>0</v>
      </c>
      <c r="CY365">
        <f t="shared" si="379"/>
        <v>0</v>
      </c>
      <c r="CZ365">
        <f t="shared" si="380"/>
        <v>0</v>
      </c>
      <c r="DC365" t="s">
        <v>6</v>
      </c>
      <c r="DD365" t="s">
        <v>6</v>
      </c>
      <c r="DE365" t="s">
        <v>6</v>
      </c>
      <c r="DF365" t="s">
        <v>6</v>
      </c>
      <c r="DG365" t="s">
        <v>6</v>
      </c>
      <c r="DH365" t="s">
        <v>6</v>
      </c>
      <c r="DI365" t="s">
        <v>6</v>
      </c>
      <c r="DJ365" t="s">
        <v>6</v>
      </c>
      <c r="DK365" t="s">
        <v>6</v>
      </c>
      <c r="DL365" t="s">
        <v>6</v>
      </c>
      <c r="DM365" t="s">
        <v>6</v>
      </c>
      <c r="DN365">
        <v>0</v>
      </c>
      <c r="DO365">
        <v>0</v>
      </c>
      <c r="DP365">
        <v>1</v>
      </c>
      <c r="DQ365">
        <v>1</v>
      </c>
      <c r="DU365">
        <v>1010</v>
      </c>
      <c r="DV365" t="s">
        <v>185</v>
      </c>
      <c r="DW365" t="s">
        <v>185</v>
      </c>
      <c r="DX365">
        <v>1</v>
      </c>
      <c r="EE365">
        <v>16510370</v>
      </c>
      <c r="EF365">
        <v>3</v>
      </c>
      <c r="EG365" t="s">
        <v>448</v>
      </c>
      <c r="EH365">
        <v>0</v>
      </c>
      <c r="EI365" t="s">
        <v>6</v>
      </c>
      <c r="EJ365">
        <v>2</v>
      </c>
      <c r="EK365">
        <v>108001</v>
      </c>
      <c r="EL365" t="s">
        <v>449</v>
      </c>
      <c r="EM365" t="s">
        <v>450</v>
      </c>
      <c r="EO365" t="s">
        <v>6</v>
      </c>
      <c r="EQ365">
        <v>0</v>
      </c>
      <c r="ER365">
        <v>46.99</v>
      </c>
      <c r="ES365">
        <v>46.99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81"/>
        <v>0</v>
      </c>
      <c r="FS365">
        <v>0</v>
      </c>
      <c r="FX365">
        <v>95</v>
      </c>
      <c r="FY365">
        <v>65</v>
      </c>
      <c r="GA365" t="s">
        <v>6</v>
      </c>
      <c r="GD365">
        <v>0</v>
      </c>
      <c r="GF365">
        <v>-315503143</v>
      </c>
      <c r="GG365">
        <v>1</v>
      </c>
      <c r="GH365">
        <v>1</v>
      </c>
      <c r="GI365">
        <v>4</v>
      </c>
      <c r="GJ365">
        <v>0</v>
      </c>
      <c r="GK365">
        <f>ROUND(R365*(S12)/100,2)</f>
        <v>0</v>
      </c>
      <c r="GL365">
        <f t="shared" si="382"/>
        <v>0</v>
      </c>
      <c r="GM365">
        <f t="shared" si="383"/>
        <v>3129.53</v>
      </c>
      <c r="GN365">
        <f t="shared" si="384"/>
        <v>0</v>
      </c>
      <c r="GO365">
        <f t="shared" si="385"/>
        <v>3129.53</v>
      </c>
      <c r="GP365">
        <f t="shared" si="386"/>
        <v>0</v>
      </c>
      <c r="GR365">
        <v>0</v>
      </c>
      <c r="GS365">
        <v>3</v>
      </c>
      <c r="GT365">
        <v>0</v>
      </c>
      <c r="GU365" t="s">
        <v>6</v>
      </c>
      <c r="GV365">
        <f t="shared" si="387"/>
        <v>0</v>
      </c>
      <c r="GW365">
        <v>1</v>
      </c>
      <c r="GX365">
        <f t="shared" si="388"/>
        <v>0</v>
      </c>
      <c r="HA365">
        <v>0</v>
      </c>
      <c r="HB365">
        <v>0</v>
      </c>
      <c r="IK365">
        <v>0</v>
      </c>
    </row>
    <row r="366" spans="1:255" x14ac:dyDescent="0.2">
      <c r="A366" s="2">
        <v>17</v>
      </c>
      <c r="B366" s="2">
        <v>1</v>
      </c>
      <c r="C366" s="2">
        <f>ROW(SmtRes!A946)</f>
        <v>946</v>
      </c>
      <c r="D366" s="2">
        <f>ROW(EtalonRes!A895)</f>
        <v>895</v>
      </c>
      <c r="E366" s="2" t="s">
        <v>611</v>
      </c>
      <c r="F366" s="2" t="s">
        <v>612</v>
      </c>
      <c r="G366" s="2" t="s">
        <v>613</v>
      </c>
      <c r="H366" s="2" t="s">
        <v>164</v>
      </c>
      <c r="I366" s="2">
        <f>ROUND(108/100,9)</f>
        <v>1.08</v>
      </c>
      <c r="J366" s="2">
        <v>0</v>
      </c>
      <c r="K366" s="2"/>
      <c r="L366" s="2"/>
      <c r="M366" s="2"/>
      <c r="N366" s="2"/>
      <c r="O366" s="2">
        <f t="shared" si="356"/>
        <v>251.93</v>
      </c>
      <c r="P366" s="2">
        <f t="shared" si="357"/>
        <v>28.23</v>
      </c>
      <c r="Q366" s="2">
        <f t="shared" si="358"/>
        <v>49.9</v>
      </c>
      <c r="R366" s="2">
        <f t="shared" si="359"/>
        <v>7.05</v>
      </c>
      <c r="S366" s="2">
        <f t="shared" si="360"/>
        <v>173.8</v>
      </c>
      <c r="T366" s="2">
        <f t="shared" si="361"/>
        <v>0</v>
      </c>
      <c r="U366" s="2">
        <f t="shared" si="362"/>
        <v>18.489600000000003</v>
      </c>
      <c r="V366" s="2">
        <f t="shared" si="363"/>
        <v>0.5616000000000001</v>
      </c>
      <c r="W366" s="2">
        <f t="shared" si="364"/>
        <v>0</v>
      </c>
      <c r="X366" s="2">
        <f t="shared" si="365"/>
        <v>171.81</v>
      </c>
      <c r="Y366" s="2">
        <f t="shared" si="366"/>
        <v>117.55</v>
      </c>
      <c r="Z366" s="2"/>
      <c r="AA366" s="2">
        <v>16666348</v>
      </c>
      <c r="AB366" s="2">
        <f t="shared" si="367"/>
        <v>233.27</v>
      </c>
      <c r="AC366" s="2">
        <f t="shared" si="395"/>
        <v>26.14</v>
      </c>
      <c r="AD366" s="2">
        <f t="shared" si="396"/>
        <v>46.2</v>
      </c>
      <c r="AE366" s="2">
        <f t="shared" si="397"/>
        <v>6.53</v>
      </c>
      <c r="AF366" s="2">
        <f t="shared" si="398"/>
        <v>160.93</v>
      </c>
      <c r="AG366" s="2">
        <f t="shared" si="368"/>
        <v>0</v>
      </c>
      <c r="AH366" s="2">
        <f t="shared" si="399"/>
        <v>17.12</v>
      </c>
      <c r="AI366" s="2">
        <f t="shared" si="400"/>
        <v>0.52</v>
      </c>
      <c r="AJ366" s="2">
        <f t="shared" si="369"/>
        <v>0</v>
      </c>
      <c r="AK366" s="2">
        <v>233.27</v>
      </c>
      <c r="AL366" s="2">
        <v>26.14</v>
      </c>
      <c r="AM366" s="2">
        <v>46.2</v>
      </c>
      <c r="AN366" s="2">
        <v>6.53</v>
      </c>
      <c r="AO366" s="2">
        <v>160.93</v>
      </c>
      <c r="AP366" s="2">
        <v>0</v>
      </c>
      <c r="AQ366" s="2">
        <v>17.12</v>
      </c>
      <c r="AR366" s="2">
        <v>0.52</v>
      </c>
      <c r="AS366" s="2">
        <v>0</v>
      </c>
      <c r="AT366" s="2">
        <v>95</v>
      </c>
      <c r="AU366" s="2">
        <v>65</v>
      </c>
      <c r="AV366" s="2">
        <v>1</v>
      </c>
      <c r="AW366" s="2">
        <v>1</v>
      </c>
      <c r="AX366" s="2"/>
      <c r="AY366" s="2"/>
      <c r="AZ366" s="2">
        <v>1</v>
      </c>
      <c r="BA366" s="2">
        <v>1</v>
      </c>
      <c r="BB366" s="2">
        <v>1</v>
      </c>
      <c r="BC366" s="2">
        <v>1</v>
      </c>
      <c r="BD366" s="2" t="s">
        <v>6</v>
      </c>
      <c r="BE366" s="2" t="s">
        <v>6</v>
      </c>
      <c r="BF366" s="2" t="s">
        <v>6</v>
      </c>
      <c r="BG366" s="2" t="s">
        <v>6</v>
      </c>
      <c r="BH366" s="2">
        <v>0</v>
      </c>
      <c r="BI366" s="2">
        <v>2</v>
      </c>
      <c r="BJ366" s="2" t="s">
        <v>614</v>
      </c>
      <c r="BK366" s="2"/>
      <c r="BL366" s="2"/>
      <c r="BM366" s="2">
        <v>108001</v>
      </c>
      <c r="BN366" s="2">
        <v>0</v>
      </c>
      <c r="BO366" s="2" t="s">
        <v>6</v>
      </c>
      <c r="BP366" s="2">
        <v>0</v>
      </c>
      <c r="BQ366" s="2">
        <v>3</v>
      </c>
      <c r="BR366" s="2">
        <v>0</v>
      </c>
      <c r="BS366" s="2">
        <v>1</v>
      </c>
      <c r="BT366" s="2">
        <v>1</v>
      </c>
      <c r="BU366" s="2">
        <v>1</v>
      </c>
      <c r="BV366" s="2">
        <v>1</v>
      </c>
      <c r="BW366" s="2">
        <v>1</v>
      </c>
      <c r="BX366" s="2">
        <v>1</v>
      </c>
      <c r="BY366" s="2" t="s">
        <v>6</v>
      </c>
      <c r="BZ366" s="2">
        <v>95</v>
      </c>
      <c r="CA366" s="2">
        <v>65</v>
      </c>
      <c r="CB366" s="2"/>
      <c r="CC366" s="2"/>
      <c r="CD366" s="2"/>
      <c r="CE366" s="2"/>
      <c r="CF366" s="2">
        <v>0</v>
      </c>
      <c r="CG366" s="2">
        <v>0</v>
      </c>
      <c r="CH366" s="2"/>
      <c r="CI366" s="2"/>
      <c r="CJ366" s="2"/>
      <c r="CK366" s="2"/>
      <c r="CL366" s="2"/>
      <c r="CM366" s="2">
        <v>0</v>
      </c>
      <c r="CN366" s="2" t="s">
        <v>6</v>
      </c>
      <c r="CO366" s="2">
        <v>0</v>
      </c>
      <c r="CP366" s="2">
        <f t="shared" si="370"/>
        <v>251.93</v>
      </c>
      <c r="CQ366" s="2">
        <f t="shared" si="371"/>
        <v>26.14</v>
      </c>
      <c r="CR366" s="2">
        <f t="shared" si="372"/>
        <v>46.2</v>
      </c>
      <c r="CS366" s="2">
        <f t="shared" si="373"/>
        <v>6.53</v>
      </c>
      <c r="CT366" s="2">
        <f t="shared" si="374"/>
        <v>160.93</v>
      </c>
      <c r="CU366" s="2">
        <f t="shared" si="375"/>
        <v>0</v>
      </c>
      <c r="CV366" s="2">
        <f t="shared" si="376"/>
        <v>17.12</v>
      </c>
      <c r="CW366" s="2">
        <f t="shared" si="377"/>
        <v>0.52</v>
      </c>
      <c r="CX366" s="2">
        <f t="shared" si="378"/>
        <v>0</v>
      </c>
      <c r="CY366" s="2">
        <f t="shared" si="379"/>
        <v>171.80750000000003</v>
      </c>
      <c r="CZ366" s="2">
        <f t="shared" si="380"/>
        <v>117.55250000000002</v>
      </c>
      <c r="DA366" s="2"/>
      <c r="DB366" s="2"/>
      <c r="DC366" s="2" t="s">
        <v>6</v>
      </c>
      <c r="DD366" s="2" t="s">
        <v>6</v>
      </c>
      <c r="DE366" s="2" t="s">
        <v>6</v>
      </c>
      <c r="DF366" s="2" t="s">
        <v>6</v>
      </c>
      <c r="DG366" s="2" t="s">
        <v>6</v>
      </c>
      <c r="DH366" s="2" t="s">
        <v>6</v>
      </c>
      <c r="DI366" s="2" t="s">
        <v>6</v>
      </c>
      <c r="DJ366" s="2" t="s">
        <v>6</v>
      </c>
      <c r="DK366" s="2" t="s">
        <v>6</v>
      </c>
      <c r="DL366" s="2" t="s">
        <v>6</v>
      </c>
      <c r="DM366" s="2" t="s">
        <v>6</v>
      </c>
      <c r="DN366" s="2">
        <v>0</v>
      </c>
      <c r="DO366" s="2">
        <v>0</v>
      </c>
      <c r="DP366" s="2">
        <v>1</v>
      </c>
      <c r="DQ366" s="2">
        <v>1</v>
      </c>
      <c r="DR366" s="2"/>
      <c r="DS366" s="2"/>
      <c r="DT366" s="2"/>
      <c r="DU366" s="2">
        <v>1003</v>
      </c>
      <c r="DV366" s="2" t="s">
        <v>164</v>
      </c>
      <c r="DW366" s="2" t="s">
        <v>164</v>
      </c>
      <c r="DX366" s="2">
        <v>100</v>
      </c>
      <c r="DY366" s="2"/>
      <c r="DZ366" s="2"/>
      <c r="EA366" s="2"/>
      <c r="EB366" s="2"/>
      <c r="EC366" s="2"/>
      <c r="ED366" s="2"/>
      <c r="EE366" s="2">
        <v>16510370</v>
      </c>
      <c r="EF366" s="2">
        <v>3</v>
      </c>
      <c r="EG366" s="2" t="s">
        <v>448</v>
      </c>
      <c r="EH366" s="2">
        <v>0</v>
      </c>
      <c r="EI366" s="2" t="s">
        <v>6</v>
      </c>
      <c r="EJ366" s="2">
        <v>2</v>
      </c>
      <c r="EK366" s="2">
        <v>108001</v>
      </c>
      <c r="EL366" s="2" t="s">
        <v>449</v>
      </c>
      <c r="EM366" s="2" t="s">
        <v>450</v>
      </c>
      <c r="EN366" s="2"/>
      <c r="EO366" s="2" t="s">
        <v>6</v>
      </c>
      <c r="EP366" s="2"/>
      <c r="EQ366" s="2">
        <v>0</v>
      </c>
      <c r="ER366" s="2">
        <v>233.27</v>
      </c>
      <c r="ES366" s="2">
        <v>26.14</v>
      </c>
      <c r="ET366" s="2">
        <v>46.2</v>
      </c>
      <c r="EU366" s="2">
        <v>6.53</v>
      </c>
      <c r="EV366" s="2">
        <v>160.93</v>
      </c>
      <c r="EW366" s="2">
        <v>17.12</v>
      </c>
      <c r="EX366" s="2">
        <v>0.52</v>
      </c>
      <c r="EY366" s="2">
        <v>0</v>
      </c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>
        <v>0</v>
      </c>
      <c r="FR366" s="2">
        <f t="shared" si="381"/>
        <v>0</v>
      </c>
      <c r="FS366" s="2">
        <v>0</v>
      </c>
      <c r="FT366" s="2"/>
      <c r="FU366" s="2"/>
      <c r="FV366" s="2"/>
      <c r="FW366" s="2"/>
      <c r="FX366" s="2">
        <v>95</v>
      </c>
      <c r="FY366" s="2">
        <v>65</v>
      </c>
      <c r="FZ366" s="2"/>
      <c r="GA366" s="2" t="s">
        <v>6</v>
      </c>
      <c r="GB366" s="2"/>
      <c r="GC366" s="2"/>
      <c r="GD366" s="2">
        <v>0</v>
      </c>
      <c r="GE366" s="2"/>
      <c r="GF366" s="2">
        <v>1787460094</v>
      </c>
      <c r="GG366" s="2">
        <v>2</v>
      </c>
      <c r="GH366" s="2">
        <v>1</v>
      </c>
      <c r="GI366" s="2">
        <v>-2</v>
      </c>
      <c r="GJ366" s="2">
        <v>0</v>
      </c>
      <c r="GK366" s="2">
        <f>ROUND(R366*(R12)/100,2)</f>
        <v>0</v>
      </c>
      <c r="GL366" s="2">
        <f t="shared" si="382"/>
        <v>0</v>
      </c>
      <c r="GM366" s="2">
        <f t="shared" si="383"/>
        <v>541.29</v>
      </c>
      <c r="GN366" s="2">
        <f t="shared" si="384"/>
        <v>0</v>
      </c>
      <c r="GO366" s="2">
        <f t="shared" si="385"/>
        <v>541.29</v>
      </c>
      <c r="GP366" s="2">
        <f t="shared" si="386"/>
        <v>0</v>
      </c>
      <c r="GQ366" s="2"/>
      <c r="GR366" s="2">
        <v>0</v>
      </c>
      <c r="GS366" s="2">
        <v>3</v>
      </c>
      <c r="GT366" s="2">
        <v>0</v>
      </c>
      <c r="GU366" s="2" t="s">
        <v>6</v>
      </c>
      <c r="GV366" s="2">
        <f t="shared" si="387"/>
        <v>0</v>
      </c>
      <c r="GW366" s="2">
        <v>1</v>
      </c>
      <c r="GX366" s="2">
        <f t="shared" si="388"/>
        <v>0</v>
      </c>
      <c r="GY366" s="2"/>
      <c r="GZ366" s="2"/>
      <c r="HA366" s="2">
        <v>0</v>
      </c>
      <c r="HB366" s="2">
        <v>0</v>
      </c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>
        <v>0</v>
      </c>
      <c r="IL366" s="2"/>
      <c r="IM366" s="2"/>
      <c r="IN366" s="2"/>
      <c r="IO366" s="2"/>
      <c r="IP366" s="2"/>
      <c r="IQ366" s="2"/>
      <c r="IR366" s="2"/>
      <c r="IS366" s="2"/>
      <c r="IT366" s="2"/>
      <c r="IU366" s="2"/>
    </row>
    <row r="367" spans="1:255" x14ac:dyDescent="0.2">
      <c r="A367">
        <v>17</v>
      </c>
      <c r="B367">
        <v>1</v>
      </c>
      <c r="C367">
        <f>ROW(SmtRes!A954)</f>
        <v>954</v>
      </c>
      <c r="D367">
        <f>ROW(EtalonRes!A902)</f>
        <v>902</v>
      </c>
      <c r="E367" t="s">
        <v>611</v>
      </c>
      <c r="F367" t="s">
        <v>612</v>
      </c>
      <c r="G367" t="s">
        <v>613</v>
      </c>
      <c r="H367" t="s">
        <v>164</v>
      </c>
      <c r="I367">
        <f>ROUND(108/100,9)</f>
        <v>1.08</v>
      </c>
      <c r="J367">
        <v>0</v>
      </c>
      <c r="O367">
        <f t="shared" si="356"/>
        <v>1677.87</v>
      </c>
      <c r="P367">
        <f t="shared" si="357"/>
        <v>188.02</v>
      </c>
      <c r="Q367">
        <f t="shared" si="358"/>
        <v>332.31</v>
      </c>
      <c r="R367">
        <f t="shared" si="359"/>
        <v>46.97</v>
      </c>
      <c r="S367">
        <f t="shared" si="360"/>
        <v>1157.54</v>
      </c>
      <c r="T367">
        <f t="shared" si="361"/>
        <v>0</v>
      </c>
      <c r="U367">
        <f t="shared" si="362"/>
        <v>18.489600000000003</v>
      </c>
      <c r="V367">
        <f t="shared" si="363"/>
        <v>0.5616000000000001</v>
      </c>
      <c r="W367">
        <f t="shared" si="364"/>
        <v>0</v>
      </c>
      <c r="X367">
        <f t="shared" si="365"/>
        <v>1144.28</v>
      </c>
      <c r="Y367">
        <f t="shared" si="366"/>
        <v>782.93</v>
      </c>
      <c r="AA367">
        <v>16666349</v>
      </c>
      <c r="AB367">
        <f t="shared" si="367"/>
        <v>233.27</v>
      </c>
      <c r="AC367">
        <f t="shared" si="395"/>
        <v>26.14</v>
      </c>
      <c r="AD367">
        <f t="shared" si="396"/>
        <v>46.2</v>
      </c>
      <c r="AE367">
        <f t="shared" si="397"/>
        <v>6.53</v>
      </c>
      <c r="AF367">
        <f t="shared" si="398"/>
        <v>160.93</v>
      </c>
      <c r="AG367">
        <f t="shared" si="368"/>
        <v>0</v>
      </c>
      <c r="AH367">
        <f t="shared" si="399"/>
        <v>17.12</v>
      </c>
      <c r="AI367">
        <f t="shared" si="400"/>
        <v>0.52</v>
      </c>
      <c r="AJ367">
        <f t="shared" si="369"/>
        <v>0</v>
      </c>
      <c r="AK367">
        <v>233.27</v>
      </c>
      <c r="AL367">
        <v>26.14</v>
      </c>
      <c r="AM367">
        <v>46.2</v>
      </c>
      <c r="AN367">
        <v>6.53</v>
      </c>
      <c r="AO367">
        <v>160.93</v>
      </c>
      <c r="AP367">
        <v>0</v>
      </c>
      <c r="AQ367">
        <v>17.12</v>
      </c>
      <c r="AR367">
        <v>0.52</v>
      </c>
      <c r="AS367">
        <v>0</v>
      </c>
      <c r="AT367">
        <v>95</v>
      </c>
      <c r="AU367">
        <v>65</v>
      </c>
      <c r="AV367">
        <v>1</v>
      </c>
      <c r="AW367">
        <v>1</v>
      </c>
      <c r="AZ367">
        <v>6.66</v>
      </c>
      <c r="BA367">
        <v>6.66</v>
      </c>
      <c r="BB367">
        <v>6.66</v>
      </c>
      <c r="BC367">
        <v>6.66</v>
      </c>
      <c r="BD367" t="s">
        <v>6</v>
      </c>
      <c r="BE367" t="s">
        <v>6</v>
      </c>
      <c r="BF367" t="s">
        <v>6</v>
      </c>
      <c r="BG367" t="s">
        <v>6</v>
      </c>
      <c r="BH367">
        <v>0</v>
      </c>
      <c r="BI367">
        <v>2</v>
      </c>
      <c r="BJ367" t="s">
        <v>614</v>
      </c>
      <c r="BM367">
        <v>108001</v>
      </c>
      <c r="BN367">
        <v>0</v>
      </c>
      <c r="BO367" t="s">
        <v>6</v>
      </c>
      <c r="BP367">
        <v>0</v>
      </c>
      <c r="BQ367">
        <v>3</v>
      </c>
      <c r="BR367">
        <v>0</v>
      </c>
      <c r="BS367">
        <v>6.66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6</v>
      </c>
      <c r="BZ367">
        <v>95</v>
      </c>
      <c r="CA367">
        <v>65</v>
      </c>
      <c r="CF367">
        <v>0</v>
      </c>
      <c r="CG367">
        <v>0</v>
      </c>
      <c r="CM367">
        <v>0</v>
      </c>
      <c r="CN367" t="s">
        <v>6</v>
      </c>
      <c r="CO367">
        <v>0</v>
      </c>
      <c r="CP367">
        <f t="shared" si="370"/>
        <v>1677.87</v>
      </c>
      <c r="CQ367">
        <f t="shared" si="371"/>
        <v>174.0924</v>
      </c>
      <c r="CR367">
        <f t="shared" si="372"/>
        <v>307.69200000000001</v>
      </c>
      <c r="CS367">
        <f t="shared" si="373"/>
        <v>43.489800000000002</v>
      </c>
      <c r="CT367">
        <f t="shared" si="374"/>
        <v>1071.7938000000001</v>
      </c>
      <c r="CU367">
        <f t="shared" si="375"/>
        <v>0</v>
      </c>
      <c r="CV367">
        <f t="shared" si="376"/>
        <v>17.12</v>
      </c>
      <c r="CW367">
        <f t="shared" si="377"/>
        <v>0.52</v>
      </c>
      <c r="CX367">
        <f t="shared" si="378"/>
        <v>0</v>
      </c>
      <c r="CY367">
        <f t="shared" si="379"/>
        <v>1144.2845</v>
      </c>
      <c r="CZ367">
        <f t="shared" si="380"/>
        <v>782.93149999999991</v>
      </c>
      <c r="DC367" t="s">
        <v>6</v>
      </c>
      <c r="DD367" t="s">
        <v>6</v>
      </c>
      <c r="DE367" t="s">
        <v>6</v>
      </c>
      <c r="DF367" t="s">
        <v>6</v>
      </c>
      <c r="DG367" t="s">
        <v>6</v>
      </c>
      <c r="DH367" t="s">
        <v>6</v>
      </c>
      <c r="DI367" t="s">
        <v>6</v>
      </c>
      <c r="DJ367" t="s">
        <v>6</v>
      </c>
      <c r="DK367" t="s">
        <v>6</v>
      </c>
      <c r="DL367" t="s">
        <v>6</v>
      </c>
      <c r="DM367" t="s">
        <v>6</v>
      </c>
      <c r="DN367">
        <v>0</v>
      </c>
      <c r="DO367">
        <v>0</v>
      </c>
      <c r="DP367">
        <v>1</v>
      </c>
      <c r="DQ367">
        <v>1</v>
      </c>
      <c r="DU367">
        <v>1003</v>
      </c>
      <c r="DV367" t="s">
        <v>164</v>
      </c>
      <c r="DW367" t="s">
        <v>164</v>
      </c>
      <c r="DX367">
        <v>100</v>
      </c>
      <c r="EE367">
        <v>16510370</v>
      </c>
      <c r="EF367">
        <v>3</v>
      </c>
      <c r="EG367" t="s">
        <v>448</v>
      </c>
      <c r="EH367">
        <v>0</v>
      </c>
      <c r="EI367" t="s">
        <v>6</v>
      </c>
      <c r="EJ367">
        <v>2</v>
      </c>
      <c r="EK367">
        <v>108001</v>
      </c>
      <c r="EL367" t="s">
        <v>449</v>
      </c>
      <c r="EM367" t="s">
        <v>450</v>
      </c>
      <c r="EO367" t="s">
        <v>6</v>
      </c>
      <c r="EQ367">
        <v>0</v>
      </c>
      <c r="ER367">
        <v>233.27</v>
      </c>
      <c r="ES367">
        <v>26.14</v>
      </c>
      <c r="ET367">
        <v>46.2</v>
      </c>
      <c r="EU367">
        <v>6.53</v>
      </c>
      <c r="EV367">
        <v>160.93</v>
      </c>
      <c r="EW367">
        <v>17.12</v>
      </c>
      <c r="EX367">
        <v>0.52</v>
      </c>
      <c r="EY367">
        <v>0</v>
      </c>
      <c r="FQ367">
        <v>0</v>
      </c>
      <c r="FR367">
        <f t="shared" si="381"/>
        <v>0</v>
      </c>
      <c r="FS367">
        <v>0</v>
      </c>
      <c r="FX367">
        <v>95</v>
      </c>
      <c r="FY367">
        <v>65</v>
      </c>
      <c r="GA367" t="s">
        <v>6</v>
      </c>
      <c r="GD367">
        <v>0</v>
      </c>
      <c r="GF367">
        <v>1787460094</v>
      </c>
      <c r="GG367">
        <v>1</v>
      </c>
      <c r="GH367">
        <v>1</v>
      </c>
      <c r="GI367">
        <v>4</v>
      </c>
      <c r="GJ367">
        <v>0</v>
      </c>
      <c r="GK367">
        <f>ROUND(R367*(S12)/100,2)</f>
        <v>0</v>
      </c>
      <c r="GL367">
        <f t="shared" si="382"/>
        <v>0</v>
      </c>
      <c r="GM367">
        <f t="shared" si="383"/>
        <v>3605.08</v>
      </c>
      <c r="GN367">
        <f t="shared" si="384"/>
        <v>0</v>
      </c>
      <c r="GO367">
        <f t="shared" si="385"/>
        <v>3605.08</v>
      </c>
      <c r="GP367">
        <f t="shared" si="386"/>
        <v>0</v>
      </c>
      <c r="GR367">
        <v>0</v>
      </c>
      <c r="GS367">
        <v>3</v>
      </c>
      <c r="GT367">
        <v>0</v>
      </c>
      <c r="GU367" t="s">
        <v>6</v>
      </c>
      <c r="GV367">
        <f t="shared" si="387"/>
        <v>0</v>
      </c>
      <c r="GW367">
        <v>1</v>
      </c>
      <c r="GX367">
        <f t="shared" si="388"/>
        <v>0</v>
      </c>
      <c r="HA367">
        <v>0</v>
      </c>
      <c r="HB367">
        <v>0</v>
      </c>
      <c r="IK367">
        <v>0</v>
      </c>
    </row>
    <row r="368" spans="1:255" x14ac:dyDescent="0.2">
      <c r="A368" s="2">
        <v>18</v>
      </c>
      <c r="B368" s="2">
        <v>1</v>
      </c>
      <c r="C368" s="2">
        <v>945</v>
      </c>
      <c r="D368" s="2"/>
      <c r="E368" s="2" t="s">
        <v>615</v>
      </c>
      <c r="F368" s="2" t="s">
        <v>616</v>
      </c>
      <c r="G368" s="2" t="s">
        <v>617</v>
      </c>
      <c r="H368" s="2" t="s">
        <v>173</v>
      </c>
      <c r="I368" s="2">
        <f>I366*J368</f>
        <v>10.8</v>
      </c>
      <c r="J368" s="2">
        <v>10</v>
      </c>
      <c r="K368" s="2"/>
      <c r="L368" s="2"/>
      <c r="M368" s="2"/>
      <c r="N368" s="2"/>
      <c r="O368" s="2">
        <f t="shared" ref="O368:O383" si="401">ROUND(CP368,2)</f>
        <v>1618.27</v>
      </c>
      <c r="P368" s="2">
        <f t="shared" ref="P368:P383" si="402">ROUND(CQ368*I368,2)</f>
        <v>1618.27</v>
      </c>
      <c r="Q368" s="2">
        <f t="shared" ref="Q368:Q383" si="403">ROUND(CR368*I368,2)</f>
        <v>0</v>
      </c>
      <c r="R368" s="2">
        <f t="shared" ref="R368:R383" si="404">ROUND(CS368*I368,2)</f>
        <v>0</v>
      </c>
      <c r="S368" s="2">
        <f t="shared" ref="S368:S383" si="405">ROUND(CT368*I368,2)</f>
        <v>0</v>
      </c>
      <c r="T368" s="2">
        <f t="shared" ref="T368:T383" si="406">ROUND(CU368*I368,2)</f>
        <v>0</v>
      </c>
      <c r="U368" s="2">
        <f t="shared" ref="U368:U383" si="407">CV368*I368</f>
        <v>0</v>
      </c>
      <c r="V368" s="2">
        <f t="shared" ref="V368:V383" si="408">CW368*I368</f>
        <v>0</v>
      </c>
      <c r="W368" s="2">
        <f t="shared" ref="W368:W383" si="409">ROUND(CX368*I368,2)</f>
        <v>0</v>
      </c>
      <c r="X368" s="2">
        <f t="shared" ref="X368:X383" si="410">ROUND(CY368,2)</f>
        <v>0</v>
      </c>
      <c r="Y368" s="2">
        <f t="shared" ref="Y368:Y383" si="411">ROUND(CZ368,2)</f>
        <v>0</v>
      </c>
      <c r="Z368" s="2"/>
      <c r="AA368" s="2">
        <v>16666348</v>
      </c>
      <c r="AB368" s="2">
        <f t="shared" ref="AB368:AB383" si="412">ROUND((AC368+AD368+AF368),6)</f>
        <v>149.84</v>
      </c>
      <c r="AC368" s="2">
        <f t="shared" si="395"/>
        <v>149.84</v>
      </c>
      <c r="AD368" s="2">
        <f t="shared" si="396"/>
        <v>0</v>
      </c>
      <c r="AE368" s="2">
        <f t="shared" si="397"/>
        <v>0</v>
      </c>
      <c r="AF368" s="2">
        <f t="shared" si="398"/>
        <v>0</v>
      </c>
      <c r="AG368" s="2">
        <f t="shared" ref="AG368:AG383" si="413">ROUND((AP368),6)</f>
        <v>0</v>
      </c>
      <c r="AH368" s="2">
        <f t="shared" si="399"/>
        <v>0</v>
      </c>
      <c r="AI368" s="2">
        <f t="shared" si="400"/>
        <v>0</v>
      </c>
      <c r="AJ368" s="2">
        <f t="shared" ref="AJ368:AJ383" si="414">ROUND((AS368),6)</f>
        <v>0</v>
      </c>
      <c r="AK368" s="2">
        <v>149.84</v>
      </c>
      <c r="AL368" s="2">
        <v>149.84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95</v>
      </c>
      <c r="AU368" s="2">
        <v>65</v>
      </c>
      <c r="AV368" s="2">
        <v>1</v>
      </c>
      <c r="AW368" s="2">
        <v>1</v>
      </c>
      <c r="AX368" s="2"/>
      <c r="AY368" s="2"/>
      <c r="AZ368" s="2">
        <v>1</v>
      </c>
      <c r="BA368" s="2">
        <v>1</v>
      </c>
      <c r="BB368" s="2">
        <v>1</v>
      </c>
      <c r="BC368" s="2">
        <v>1</v>
      </c>
      <c r="BD368" s="2" t="s">
        <v>6</v>
      </c>
      <c r="BE368" s="2" t="s">
        <v>6</v>
      </c>
      <c r="BF368" s="2" t="s">
        <v>6</v>
      </c>
      <c r="BG368" s="2" t="s">
        <v>6</v>
      </c>
      <c r="BH368" s="2">
        <v>3</v>
      </c>
      <c r="BI368" s="2">
        <v>2</v>
      </c>
      <c r="BJ368" s="2" t="s">
        <v>618</v>
      </c>
      <c r="BK368" s="2"/>
      <c r="BL368" s="2"/>
      <c r="BM368" s="2">
        <v>108001</v>
      </c>
      <c r="BN368" s="2">
        <v>0</v>
      </c>
      <c r="BO368" s="2" t="s">
        <v>6</v>
      </c>
      <c r="BP368" s="2">
        <v>0</v>
      </c>
      <c r="BQ368" s="2">
        <v>3</v>
      </c>
      <c r="BR368" s="2">
        <v>0</v>
      </c>
      <c r="BS368" s="2">
        <v>1</v>
      </c>
      <c r="BT368" s="2">
        <v>1</v>
      </c>
      <c r="BU368" s="2">
        <v>1</v>
      </c>
      <c r="BV368" s="2">
        <v>1</v>
      </c>
      <c r="BW368" s="2">
        <v>1</v>
      </c>
      <c r="BX368" s="2">
        <v>1</v>
      </c>
      <c r="BY368" s="2" t="s">
        <v>6</v>
      </c>
      <c r="BZ368" s="2">
        <v>95</v>
      </c>
      <c r="CA368" s="2">
        <v>65</v>
      </c>
      <c r="CB368" s="2"/>
      <c r="CC368" s="2"/>
      <c r="CD368" s="2"/>
      <c r="CE368" s="2"/>
      <c r="CF368" s="2">
        <v>0</v>
      </c>
      <c r="CG368" s="2">
        <v>0</v>
      </c>
      <c r="CH368" s="2"/>
      <c r="CI368" s="2"/>
      <c r="CJ368" s="2"/>
      <c r="CK368" s="2"/>
      <c r="CL368" s="2"/>
      <c r="CM368" s="2">
        <v>0</v>
      </c>
      <c r="CN368" s="2" t="s">
        <v>6</v>
      </c>
      <c r="CO368" s="2">
        <v>0</v>
      </c>
      <c r="CP368" s="2">
        <f t="shared" ref="CP368:CP383" si="415">(P368+Q368+S368)</f>
        <v>1618.27</v>
      </c>
      <c r="CQ368" s="2">
        <f t="shared" ref="CQ368:CQ383" si="416">AC368*BC368</f>
        <v>149.84</v>
      </c>
      <c r="CR368" s="2">
        <f t="shared" ref="CR368:CR383" si="417">AD368*BB368</f>
        <v>0</v>
      </c>
      <c r="CS368" s="2">
        <f t="shared" ref="CS368:CS383" si="418">AE368*BS368</f>
        <v>0</v>
      </c>
      <c r="CT368" s="2">
        <f t="shared" ref="CT368:CT383" si="419">AF368*BA368</f>
        <v>0</v>
      </c>
      <c r="CU368" s="2">
        <f t="shared" ref="CU368:CU383" si="420">AG368</f>
        <v>0</v>
      </c>
      <c r="CV368" s="2">
        <f t="shared" ref="CV368:CV383" si="421">AH368</f>
        <v>0</v>
      </c>
      <c r="CW368" s="2">
        <f t="shared" ref="CW368:CW383" si="422">AI368</f>
        <v>0</v>
      </c>
      <c r="CX368" s="2">
        <f t="shared" ref="CX368:CX383" si="423">AJ368</f>
        <v>0</v>
      </c>
      <c r="CY368" s="2">
        <f t="shared" ref="CY368:CY383" si="424">(((S368+R368)*AT368)/100)</f>
        <v>0</v>
      </c>
      <c r="CZ368" s="2">
        <f t="shared" ref="CZ368:CZ383" si="425">(((S368+R368)*AU368)/100)</f>
        <v>0</v>
      </c>
      <c r="DA368" s="2"/>
      <c r="DB368" s="2"/>
      <c r="DC368" s="2" t="s">
        <v>6</v>
      </c>
      <c r="DD368" s="2" t="s">
        <v>6</v>
      </c>
      <c r="DE368" s="2" t="s">
        <v>6</v>
      </c>
      <c r="DF368" s="2" t="s">
        <v>6</v>
      </c>
      <c r="DG368" s="2" t="s">
        <v>6</v>
      </c>
      <c r="DH368" s="2" t="s">
        <v>6</v>
      </c>
      <c r="DI368" s="2" t="s">
        <v>6</v>
      </c>
      <c r="DJ368" s="2" t="s">
        <v>6</v>
      </c>
      <c r="DK368" s="2" t="s">
        <v>6</v>
      </c>
      <c r="DL368" s="2" t="s">
        <v>6</v>
      </c>
      <c r="DM368" s="2" t="s">
        <v>6</v>
      </c>
      <c r="DN368" s="2">
        <v>0</v>
      </c>
      <c r="DO368" s="2">
        <v>0</v>
      </c>
      <c r="DP368" s="2">
        <v>1</v>
      </c>
      <c r="DQ368" s="2">
        <v>1</v>
      </c>
      <c r="DR368" s="2"/>
      <c r="DS368" s="2"/>
      <c r="DT368" s="2"/>
      <c r="DU368" s="2">
        <v>1003</v>
      </c>
      <c r="DV368" s="2" t="s">
        <v>173</v>
      </c>
      <c r="DW368" s="2" t="s">
        <v>173</v>
      </c>
      <c r="DX368" s="2">
        <v>10</v>
      </c>
      <c r="DY368" s="2"/>
      <c r="DZ368" s="2"/>
      <c r="EA368" s="2"/>
      <c r="EB368" s="2"/>
      <c r="EC368" s="2"/>
      <c r="ED368" s="2"/>
      <c r="EE368" s="2">
        <v>16510370</v>
      </c>
      <c r="EF368" s="2">
        <v>3</v>
      </c>
      <c r="EG368" s="2" t="s">
        <v>448</v>
      </c>
      <c r="EH368" s="2">
        <v>0</v>
      </c>
      <c r="EI368" s="2" t="s">
        <v>6</v>
      </c>
      <c r="EJ368" s="2">
        <v>2</v>
      </c>
      <c r="EK368" s="2">
        <v>108001</v>
      </c>
      <c r="EL368" s="2" t="s">
        <v>449</v>
      </c>
      <c r="EM368" s="2" t="s">
        <v>450</v>
      </c>
      <c r="EN368" s="2"/>
      <c r="EO368" s="2" t="s">
        <v>6</v>
      </c>
      <c r="EP368" s="2"/>
      <c r="EQ368" s="2">
        <v>0</v>
      </c>
      <c r="ER368" s="2">
        <v>149.84</v>
      </c>
      <c r="ES368" s="2">
        <v>149.84</v>
      </c>
      <c r="ET368" s="2">
        <v>0</v>
      </c>
      <c r="EU368" s="2">
        <v>0</v>
      </c>
      <c r="EV368" s="2">
        <v>0</v>
      </c>
      <c r="EW368" s="2">
        <v>0</v>
      </c>
      <c r="EX368" s="2">
        <v>0</v>
      </c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>
        <v>0</v>
      </c>
      <c r="FR368" s="2">
        <f t="shared" ref="FR368:FR387" si="426">ROUND(IF(AND(BH368=3,BI368=3),P368,0),2)</f>
        <v>0</v>
      </c>
      <c r="FS368" s="2">
        <v>0</v>
      </c>
      <c r="FT368" s="2"/>
      <c r="FU368" s="2"/>
      <c r="FV368" s="2"/>
      <c r="FW368" s="2"/>
      <c r="FX368" s="2">
        <v>95</v>
      </c>
      <c r="FY368" s="2">
        <v>65</v>
      </c>
      <c r="FZ368" s="2"/>
      <c r="GA368" s="2" t="s">
        <v>6</v>
      </c>
      <c r="GB368" s="2"/>
      <c r="GC368" s="2"/>
      <c r="GD368" s="2">
        <v>0</v>
      </c>
      <c r="GE368" s="2"/>
      <c r="GF368" s="2">
        <v>-1778239840</v>
      </c>
      <c r="GG368" s="2">
        <v>2</v>
      </c>
      <c r="GH368" s="2">
        <v>1</v>
      </c>
      <c r="GI368" s="2">
        <v>-2</v>
      </c>
      <c r="GJ368" s="2">
        <v>0</v>
      </c>
      <c r="GK368" s="2">
        <f>ROUND(R368*(R12)/100,2)</f>
        <v>0</v>
      </c>
      <c r="GL368" s="2">
        <f t="shared" ref="GL368:GL387" si="427">ROUND(IF(AND(BH368=3,BI368=3,FS368&lt;&gt;0),P368,0),2)</f>
        <v>0</v>
      </c>
      <c r="GM368" s="2">
        <f t="shared" ref="GM368:GM383" si="428">ROUND(O368+X368+Y368+GK368,2)+GX368</f>
        <v>1618.27</v>
      </c>
      <c r="GN368" s="2">
        <f t="shared" ref="GN368:GN383" si="429">IF(OR(BI368=0,BI368=1),ROUND(O368+X368+Y368+GK368,2),0)</f>
        <v>0</v>
      </c>
      <c r="GO368" s="2">
        <f t="shared" ref="GO368:GO383" si="430">IF(BI368=2,ROUND(O368+X368+Y368+GK368,2),0)</f>
        <v>1618.27</v>
      </c>
      <c r="GP368" s="2">
        <f t="shared" ref="GP368:GP383" si="431">IF(BI368=4,ROUND(O368+X368+Y368+GK368,2)+GX368,0)</f>
        <v>0</v>
      </c>
      <c r="GQ368" s="2"/>
      <c r="GR368" s="2">
        <v>0</v>
      </c>
      <c r="GS368" s="2">
        <v>3</v>
      </c>
      <c r="GT368" s="2">
        <v>0</v>
      </c>
      <c r="GU368" s="2" t="s">
        <v>6</v>
      </c>
      <c r="GV368" s="2">
        <f t="shared" ref="GV368:GV383" si="432">ROUND(GT368,6)</f>
        <v>0</v>
      </c>
      <c r="GW368" s="2">
        <v>1</v>
      </c>
      <c r="GX368" s="2">
        <f t="shared" ref="GX368:GX387" si="433">ROUND(GV368*GW368*I368,2)</f>
        <v>0</v>
      </c>
      <c r="GY368" s="2"/>
      <c r="GZ368" s="2"/>
      <c r="HA368" s="2">
        <v>0</v>
      </c>
      <c r="HB368" s="2">
        <v>0</v>
      </c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>
        <v>0</v>
      </c>
      <c r="IL368" s="2"/>
      <c r="IM368" s="2"/>
      <c r="IN368" s="2"/>
      <c r="IO368" s="2"/>
      <c r="IP368" s="2"/>
      <c r="IQ368" s="2"/>
      <c r="IR368" s="2"/>
      <c r="IS368" s="2"/>
      <c r="IT368" s="2"/>
      <c r="IU368" s="2"/>
    </row>
    <row r="369" spans="1:255" x14ac:dyDescent="0.2">
      <c r="A369">
        <v>18</v>
      </c>
      <c r="B369">
        <v>1</v>
      </c>
      <c r="C369">
        <v>953</v>
      </c>
      <c r="E369" t="s">
        <v>615</v>
      </c>
      <c r="F369" t="s">
        <v>616</v>
      </c>
      <c r="G369" t="s">
        <v>617</v>
      </c>
      <c r="H369" t="s">
        <v>173</v>
      </c>
      <c r="I369">
        <f>I367*J369</f>
        <v>10.8</v>
      </c>
      <c r="J369">
        <v>10</v>
      </c>
      <c r="O369">
        <f t="shared" si="401"/>
        <v>10777.69</v>
      </c>
      <c r="P369">
        <f t="shared" si="402"/>
        <v>10777.69</v>
      </c>
      <c r="Q369">
        <f t="shared" si="403"/>
        <v>0</v>
      </c>
      <c r="R369">
        <f t="shared" si="404"/>
        <v>0</v>
      </c>
      <c r="S369">
        <f t="shared" si="405"/>
        <v>0</v>
      </c>
      <c r="T369">
        <f t="shared" si="406"/>
        <v>0</v>
      </c>
      <c r="U369">
        <f t="shared" si="407"/>
        <v>0</v>
      </c>
      <c r="V369">
        <f t="shared" si="408"/>
        <v>0</v>
      </c>
      <c r="W369">
        <f t="shared" si="409"/>
        <v>0</v>
      </c>
      <c r="X369">
        <f t="shared" si="410"/>
        <v>0</v>
      </c>
      <c r="Y369">
        <f t="shared" si="411"/>
        <v>0</v>
      </c>
      <c r="AA369">
        <v>16666349</v>
      </c>
      <c r="AB369">
        <f t="shared" si="412"/>
        <v>149.84</v>
      </c>
      <c r="AC369">
        <f t="shared" si="395"/>
        <v>149.84</v>
      </c>
      <c r="AD369">
        <f t="shared" si="396"/>
        <v>0</v>
      </c>
      <c r="AE369">
        <f t="shared" si="397"/>
        <v>0</v>
      </c>
      <c r="AF369">
        <f t="shared" si="398"/>
        <v>0</v>
      </c>
      <c r="AG369">
        <f t="shared" si="413"/>
        <v>0</v>
      </c>
      <c r="AH369">
        <f t="shared" si="399"/>
        <v>0</v>
      </c>
      <c r="AI369">
        <f t="shared" si="400"/>
        <v>0</v>
      </c>
      <c r="AJ369">
        <f t="shared" si="414"/>
        <v>0</v>
      </c>
      <c r="AK369">
        <v>149.84</v>
      </c>
      <c r="AL369">
        <v>149.84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95</v>
      </c>
      <c r="AU369">
        <v>65</v>
      </c>
      <c r="AV369">
        <v>1</v>
      </c>
      <c r="AW369">
        <v>1</v>
      </c>
      <c r="AZ369">
        <v>6.66</v>
      </c>
      <c r="BA369">
        <v>1</v>
      </c>
      <c r="BB369">
        <v>1</v>
      </c>
      <c r="BC369">
        <v>6.66</v>
      </c>
      <c r="BD369" t="s">
        <v>6</v>
      </c>
      <c r="BE369" t="s">
        <v>6</v>
      </c>
      <c r="BF369" t="s">
        <v>6</v>
      </c>
      <c r="BG369" t="s">
        <v>6</v>
      </c>
      <c r="BH369">
        <v>3</v>
      </c>
      <c r="BI369">
        <v>2</v>
      </c>
      <c r="BJ369" t="s">
        <v>618</v>
      </c>
      <c r="BM369">
        <v>108001</v>
      </c>
      <c r="BN369">
        <v>0</v>
      </c>
      <c r="BO369" t="s">
        <v>6</v>
      </c>
      <c r="BP369">
        <v>0</v>
      </c>
      <c r="BQ369">
        <v>3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6</v>
      </c>
      <c r="BZ369">
        <v>95</v>
      </c>
      <c r="CA369">
        <v>65</v>
      </c>
      <c r="CF369">
        <v>0</v>
      </c>
      <c r="CG369">
        <v>0</v>
      </c>
      <c r="CM369">
        <v>0</v>
      </c>
      <c r="CN369" t="s">
        <v>6</v>
      </c>
      <c r="CO369">
        <v>0</v>
      </c>
      <c r="CP369">
        <f t="shared" si="415"/>
        <v>10777.69</v>
      </c>
      <c r="CQ369">
        <f t="shared" si="416"/>
        <v>997.9344000000001</v>
      </c>
      <c r="CR369">
        <f t="shared" si="417"/>
        <v>0</v>
      </c>
      <c r="CS369">
        <f t="shared" si="418"/>
        <v>0</v>
      </c>
      <c r="CT369">
        <f t="shared" si="419"/>
        <v>0</v>
      </c>
      <c r="CU369">
        <f t="shared" si="420"/>
        <v>0</v>
      </c>
      <c r="CV369">
        <f t="shared" si="421"/>
        <v>0</v>
      </c>
      <c r="CW369">
        <f t="shared" si="422"/>
        <v>0</v>
      </c>
      <c r="CX369">
        <f t="shared" si="423"/>
        <v>0</v>
      </c>
      <c r="CY369">
        <f t="shared" si="424"/>
        <v>0</v>
      </c>
      <c r="CZ369">
        <f t="shared" si="425"/>
        <v>0</v>
      </c>
      <c r="DC369" t="s">
        <v>6</v>
      </c>
      <c r="DD369" t="s">
        <v>6</v>
      </c>
      <c r="DE369" t="s">
        <v>6</v>
      </c>
      <c r="DF369" t="s">
        <v>6</v>
      </c>
      <c r="DG369" t="s">
        <v>6</v>
      </c>
      <c r="DH369" t="s">
        <v>6</v>
      </c>
      <c r="DI369" t="s">
        <v>6</v>
      </c>
      <c r="DJ369" t="s">
        <v>6</v>
      </c>
      <c r="DK369" t="s">
        <v>6</v>
      </c>
      <c r="DL369" t="s">
        <v>6</v>
      </c>
      <c r="DM369" t="s">
        <v>6</v>
      </c>
      <c r="DN369">
        <v>0</v>
      </c>
      <c r="DO369">
        <v>0</v>
      </c>
      <c r="DP369">
        <v>1</v>
      </c>
      <c r="DQ369">
        <v>1</v>
      </c>
      <c r="DU369">
        <v>1003</v>
      </c>
      <c r="DV369" t="s">
        <v>173</v>
      </c>
      <c r="DW369" t="s">
        <v>173</v>
      </c>
      <c r="DX369">
        <v>10</v>
      </c>
      <c r="EE369">
        <v>16510370</v>
      </c>
      <c r="EF369">
        <v>3</v>
      </c>
      <c r="EG369" t="s">
        <v>448</v>
      </c>
      <c r="EH369">
        <v>0</v>
      </c>
      <c r="EI369" t="s">
        <v>6</v>
      </c>
      <c r="EJ369">
        <v>2</v>
      </c>
      <c r="EK369">
        <v>108001</v>
      </c>
      <c r="EL369" t="s">
        <v>449</v>
      </c>
      <c r="EM369" t="s">
        <v>450</v>
      </c>
      <c r="EO369" t="s">
        <v>6</v>
      </c>
      <c r="EQ369">
        <v>0</v>
      </c>
      <c r="ER369">
        <v>149.84</v>
      </c>
      <c r="ES369">
        <v>149.84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426"/>
        <v>0</v>
      </c>
      <c r="FS369">
        <v>0</v>
      </c>
      <c r="FX369">
        <v>95</v>
      </c>
      <c r="FY369">
        <v>65</v>
      </c>
      <c r="GA369" t="s">
        <v>6</v>
      </c>
      <c r="GD369">
        <v>0</v>
      </c>
      <c r="GF369">
        <v>-1778239840</v>
      </c>
      <c r="GG369">
        <v>1</v>
      </c>
      <c r="GH369">
        <v>1</v>
      </c>
      <c r="GI369">
        <v>4</v>
      </c>
      <c r="GJ369">
        <v>0</v>
      </c>
      <c r="GK369">
        <f>ROUND(R369*(S12)/100,2)</f>
        <v>0</v>
      </c>
      <c r="GL369">
        <f t="shared" si="427"/>
        <v>0</v>
      </c>
      <c r="GM369">
        <f t="shared" si="428"/>
        <v>10777.69</v>
      </c>
      <c r="GN369">
        <f t="shared" si="429"/>
        <v>0</v>
      </c>
      <c r="GO369">
        <f t="shared" si="430"/>
        <v>10777.69</v>
      </c>
      <c r="GP369">
        <f t="shared" si="431"/>
        <v>0</v>
      </c>
      <c r="GR369">
        <v>0</v>
      </c>
      <c r="GS369">
        <v>3</v>
      </c>
      <c r="GT369">
        <v>0</v>
      </c>
      <c r="GU369" t="s">
        <v>6</v>
      </c>
      <c r="GV369">
        <f t="shared" si="432"/>
        <v>0</v>
      </c>
      <c r="GW369">
        <v>1</v>
      </c>
      <c r="GX369">
        <f t="shared" si="433"/>
        <v>0</v>
      </c>
      <c r="HA369">
        <v>0</v>
      </c>
      <c r="HB369">
        <v>0</v>
      </c>
      <c r="IK369">
        <v>0</v>
      </c>
    </row>
    <row r="370" spans="1:255" x14ac:dyDescent="0.2">
      <c r="A370" s="2">
        <v>17</v>
      </c>
      <c r="B370" s="2">
        <v>1</v>
      </c>
      <c r="C370" s="2">
        <f>ROW(SmtRes!A957)</f>
        <v>957</v>
      </c>
      <c r="D370" s="2">
        <f>ROW(EtalonRes!A905)</f>
        <v>905</v>
      </c>
      <c r="E370" s="2" t="s">
        <v>619</v>
      </c>
      <c r="F370" s="2" t="s">
        <v>620</v>
      </c>
      <c r="G370" s="2" t="s">
        <v>621</v>
      </c>
      <c r="H370" s="2" t="s">
        <v>178</v>
      </c>
      <c r="I370" s="2">
        <f>ROUND(40/100,9)</f>
        <v>0.4</v>
      </c>
      <c r="J370" s="2">
        <v>0</v>
      </c>
      <c r="K370" s="2"/>
      <c r="L370" s="2"/>
      <c r="M370" s="2"/>
      <c r="N370" s="2"/>
      <c r="O370" s="2">
        <f t="shared" si="401"/>
        <v>294.69</v>
      </c>
      <c r="P370" s="2">
        <f t="shared" si="402"/>
        <v>0</v>
      </c>
      <c r="Q370" s="2">
        <f t="shared" si="403"/>
        <v>161.72999999999999</v>
      </c>
      <c r="R370" s="2">
        <f t="shared" si="404"/>
        <v>0</v>
      </c>
      <c r="S370" s="2">
        <f t="shared" si="405"/>
        <v>132.96</v>
      </c>
      <c r="T370" s="2">
        <f t="shared" si="406"/>
        <v>0</v>
      </c>
      <c r="U370" s="2">
        <f t="shared" si="407"/>
        <v>14.484000000000002</v>
      </c>
      <c r="V370" s="2">
        <f t="shared" si="408"/>
        <v>0</v>
      </c>
      <c r="W370" s="2">
        <f t="shared" si="409"/>
        <v>0</v>
      </c>
      <c r="X370" s="2">
        <f t="shared" si="410"/>
        <v>131.63</v>
      </c>
      <c r="Y370" s="2">
        <f t="shared" si="411"/>
        <v>79.78</v>
      </c>
      <c r="Z370" s="2"/>
      <c r="AA370" s="2">
        <v>16666348</v>
      </c>
      <c r="AB370" s="2">
        <f t="shared" si="412"/>
        <v>736.73</v>
      </c>
      <c r="AC370" s="2">
        <f t="shared" si="395"/>
        <v>0</v>
      </c>
      <c r="AD370" s="2">
        <f t="shared" si="396"/>
        <v>404.32</v>
      </c>
      <c r="AE370" s="2">
        <f t="shared" si="397"/>
        <v>0</v>
      </c>
      <c r="AF370" s="2">
        <f t="shared" si="398"/>
        <v>332.41</v>
      </c>
      <c r="AG370" s="2">
        <f t="shared" si="413"/>
        <v>0</v>
      </c>
      <c r="AH370" s="2">
        <f t="shared" si="399"/>
        <v>36.21</v>
      </c>
      <c r="AI370" s="2">
        <f t="shared" si="400"/>
        <v>0</v>
      </c>
      <c r="AJ370" s="2">
        <f t="shared" si="414"/>
        <v>0</v>
      </c>
      <c r="AK370" s="2">
        <v>736.73</v>
      </c>
      <c r="AL370" s="2">
        <v>0</v>
      </c>
      <c r="AM370" s="2">
        <v>404.32</v>
      </c>
      <c r="AN370" s="2">
        <v>0</v>
      </c>
      <c r="AO370" s="2">
        <v>332.41</v>
      </c>
      <c r="AP370" s="2">
        <v>0</v>
      </c>
      <c r="AQ370" s="2">
        <v>36.21</v>
      </c>
      <c r="AR370" s="2">
        <v>0</v>
      </c>
      <c r="AS370" s="2">
        <v>0</v>
      </c>
      <c r="AT370" s="2">
        <v>99</v>
      </c>
      <c r="AU370" s="2">
        <v>60</v>
      </c>
      <c r="AV370" s="2">
        <v>1</v>
      </c>
      <c r="AW370" s="2">
        <v>1</v>
      </c>
      <c r="AX370" s="2"/>
      <c r="AY370" s="2"/>
      <c r="AZ370" s="2">
        <v>1</v>
      </c>
      <c r="BA370" s="2">
        <v>1</v>
      </c>
      <c r="BB370" s="2">
        <v>1</v>
      </c>
      <c r="BC370" s="2">
        <v>1</v>
      </c>
      <c r="BD370" s="2" t="s">
        <v>6</v>
      </c>
      <c r="BE370" s="2" t="s">
        <v>6</v>
      </c>
      <c r="BF370" s="2" t="s">
        <v>6</v>
      </c>
      <c r="BG370" s="2" t="s">
        <v>6</v>
      </c>
      <c r="BH370" s="2">
        <v>0</v>
      </c>
      <c r="BI370" s="2">
        <v>1</v>
      </c>
      <c r="BJ370" s="2" t="s">
        <v>622</v>
      </c>
      <c r="BK370" s="2"/>
      <c r="BL370" s="2"/>
      <c r="BM370" s="2">
        <v>46001</v>
      </c>
      <c r="BN370" s="2">
        <v>0</v>
      </c>
      <c r="BO370" s="2" t="s">
        <v>6</v>
      </c>
      <c r="BP370" s="2">
        <v>0</v>
      </c>
      <c r="BQ370" s="2">
        <v>2</v>
      </c>
      <c r="BR370" s="2">
        <v>0</v>
      </c>
      <c r="BS370" s="2">
        <v>1</v>
      </c>
      <c r="BT370" s="2">
        <v>1</v>
      </c>
      <c r="BU370" s="2">
        <v>1</v>
      </c>
      <c r="BV370" s="2">
        <v>1</v>
      </c>
      <c r="BW370" s="2">
        <v>1</v>
      </c>
      <c r="BX370" s="2">
        <v>1</v>
      </c>
      <c r="BY370" s="2" t="s">
        <v>6</v>
      </c>
      <c r="BZ370" s="2">
        <v>110</v>
      </c>
      <c r="CA370" s="2">
        <v>70</v>
      </c>
      <c r="CB370" s="2"/>
      <c r="CC370" s="2"/>
      <c r="CD370" s="2"/>
      <c r="CE370" s="2"/>
      <c r="CF370" s="2">
        <v>0</v>
      </c>
      <c r="CG370" s="2">
        <v>0</v>
      </c>
      <c r="CH370" s="2"/>
      <c r="CI370" s="2"/>
      <c r="CJ370" s="2"/>
      <c r="CK370" s="2"/>
      <c r="CL370" s="2"/>
      <c r="CM370" s="2">
        <v>0</v>
      </c>
      <c r="CN370" s="2" t="s">
        <v>6</v>
      </c>
      <c r="CO370" s="2">
        <v>0</v>
      </c>
      <c r="CP370" s="2">
        <f t="shared" si="415"/>
        <v>294.69</v>
      </c>
      <c r="CQ370" s="2">
        <f t="shared" si="416"/>
        <v>0</v>
      </c>
      <c r="CR370" s="2">
        <f t="shared" si="417"/>
        <v>404.32</v>
      </c>
      <c r="CS370" s="2">
        <f t="shared" si="418"/>
        <v>0</v>
      </c>
      <c r="CT370" s="2">
        <f t="shared" si="419"/>
        <v>332.41</v>
      </c>
      <c r="CU370" s="2">
        <f t="shared" si="420"/>
        <v>0</v>
      </c>
      <c r="CV370" s="2">
        <f t="shared" si="421"/>
        <v>36.21</v>
      </c>
      <c r="CW370" s="2">
        <f t="shared" si="422"/>
        <v>0</v>
      </c>
      <c r="CX370" s="2">
        <f t="shared" si="423"/>
        <v>0</v>
      </c>
      <c r="CY370" s="2">
        <f t="shared" si="424"/>
        <v>131.63040000000001</v>
      </c>
      <c r="CZ370" s="2">
        <f t="shared" si="425"/>
        <v>79.77600000000001</v>
      </c>
      <c r="DA370" s="2"/>
      <c r="DB370" s="2"/>
      <c r="DC370" s="2" t="s">
        <v>6</v>
      </c>
      <c r="DD370" s="2" t="s">
        <v>6</v>
      </c>
      <c r="DE370" s="2" t="s">
        <v>6</v>
      </c>
      <c r="DF370" s="2" t="s">
        <v>6</v>
      </c>
      <c r="DG370" s="2" t="s">
        <v>6</v>
      </c>
      <c r="DH370" s="2" t="s">
        <v>6</v>
      </c>
      <c r="DI370" s="2" t="s">
        <v>6</v>
      </c>
      <c r="DJ370" s="2" t="s">
        <v>6</v>
      </c>
      <c r="DK370" s="2" t="s">
        <v>6</v>
      </c>
      <c r="DL370" s="2" t="s">
        <v>6</v>
      </c>
      <c r="DM370" s="2" t="s">
        <v>6</v>
      </c>
      <c r="DN370" s="2">
        <v>0</v>
      </c>
      <c r="DO370" s="2">
        <v>0</v>
      </c>
      <c r="DP370" s="2">
        <v>1</v>
      </c>
      <c r="DQ370" s="2">
        <v>1</v>
      </c>
      <c r="DR370" s="2"/>
      <c r="DS370" s="2"/>
      <c r="DT370" s="2"/>
      <c r="DU370" s="2">
        <v>1013</v>
      </c>
      <c r="DV370" s="2" t="s">
        <v>178</v>
      </c>
      <c r="DW370" s="2" t="s">
        <v>178</v>
      </c>
      <c r="DX370" s="2">
        <v>1</v>
      </c>
      <c r="DY370" s="2"/>
      <c r="DZ370" s="2"/>
      <c r="EA370" s="2"/>
      <c r="EB370" s="2"/>
      <c r="EC370" s="2"/>
      <c r="ED370" s="2"/>
      <c r="EE370" s="2">
        <v>16510555</v>
      </c>
      <c r="EF370" s="2">
        <v>2</v>
      </c>
      <c r="EG370" s="2" t="s">
        <v>20</v>
      </c>
      <c r="EH370" s="2">
        <v>0</v>
      </c>
      <c r="EI370" s="2" t="s">
        <v>6</v>
      </c>
      <c r="EJ370" s="2">
        <v>1</v>
      </c>
      <c r="EK370" s="2">
        <v>46001</v>
      </c>
      <c r="EL370" s="2" t="s">
        <v>21</v>
      </c>
      <c r="EM370" s="2" t="s">
        <v>22</v>
      </c>
      <c r="EN370" s="2"/>
      <c r="EO370" s="2" t="s">
        <v>6</v>
      </c>
      <c r="EP370" s="2"/>
      <c r="EQ370" s="2">
        <v>0</v>
      </c>
      <c r="ER370" s="2">
        <v>736.73</v>
      </c>
      <c r="ES370" s="2">
        <v>0</v>
      </c>
      <c r="ET370" s="2">
        <v>404.32</v>
      </c>
      <c r="EU370" s="2">
        <v>0</v>
      </c>
      <c r="EV370" s="2">
        <v>332.41</v>
      </c>
      <c r="EW370" s="2">
        <v>36.21</v>
      </c>
      <c r="EX370" s="2">
        <v>0</v>
      </c>
      <c r="EY370" s="2">
        <v>0</v>
      </c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>
        <v>0</v>
      </c>
      <c r="FR370" s="2">
        <f t="shared" si="426"/>
        <v>0</v>
      </c>
      <c r="FS370" s="2">
        <v>0</v>
      </c>
      <c r="FT370" s="2" t="s">
        <v>23</v>
      </c>
      <c r="FU370" s="2" t="s">
        <v>24</v>
      </c>
      <c r="FV370" s="2"/>
      <c r="FW370" s="2"/>
      <c r="FX370" s="2">
        <v>99</v>
      </c>
      <c r="FY370" s="2">
        <v>59.5</v>
      </c>
      <c r="FZ370" s="2"/>
      <c r="GA370" s="2" t="s">
        <v>6</v>
      </c>
      <c r="GB370" s="2"/>
      <c r="GC370" s="2"/>
      <c r="GD370" s="2">
        <v>0</v>
      </c>
      <c r="GE370" s="2"/>
      <c r="GF370" s="2">
        <v>-446843940</v>
      </c>
      <c r="GG370" s="2">
        <v>2</v>
      </c>
      <c r="GH370" s="2">
        <v>1</v>
      </c>
      <c r="GI370" s="2">
        <v>-2</v>
      </c>
      <c r="GJ370" s="2">
        <v>0</v>
      </c>
      <c r="GK370" s="2">
        <f>ROUND(R370*(R12)/100,2)</f>
        <v>0</v>
      </c>
      <c r="GL370" s="2">
        <f t="shared" si="427"/>
        <v>0</v>
      </c>
      <c r="GM370" s="2">
        <f t="shared" si="428"/>
        <v>506.1</v>
      </c>
      <c r="GN370" s="2">
        <f t="shared" si="429"/>
        <v>506.1</v>
      </c>
      <c r="GO370" s="2">
        <f t="shared" si="430"/>
        <v>0</v>
      </c>
      <c r="GP370" s="2">
        <f t="shared" si="431"/>
        <v>0</v>
      </c>
      <c r="GQ370" s="2"/>
      <c r="GR370" s="2">
        <v>0</v>
      </c>
      <c r="GS370" s="2">
        <v>3</v>
      </c>
      <c r="GT370" s="2">
        <v>0</v>
      </c>
      <c r="GU370" s="2" t="s">
        <v>6</v>
      </c>
      <c r="GV370" s="2">
        <f t="shared" si="432"/>
        <v>0</v>
      </c>
      <c r="GW370" s="2">
        <v>1</v>
      </c>
      <c r="GX370" s="2">
        <f t="shared" si="433"/>
        <v>0</v>
      </c>
      <c r="GY370" s="2"/>
      <c r="GZ370" s="2"/>
      <c r="HA370" s="2">
        <v>0</v>
      </c>
      <c r="HB370" s="2">
        <v>0</v>
      </c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>
        <v>0</v>
      </c>
      <c r="IL370" s="2"/>
      <c r="IM370" s="2"/>
      <c r="IN370" s="2"/>
      <c r="IO370" s="2"/>
      <c r="IP370" s="2"/>
      <c r="IQ370" s="2"/>
      <c r="IR370" s="2"/>
      <c r="IS370" s="2"/>
      <c r="IT370" s="2"/>
      <c r="IU370" s="2"/>
    </row>
    <row r="371" spans="1:255" x14ac:dyDescent="0.2">
      <c r="A371">
        <v>17</v>
      </c>
      <c r="B371">
        <v>1</v>
      </c>
      <c r="C371">
        <f>ROW(SmtRes!A960)</f>
        <v>960</v>
      </c>
      <c r="D371">
        <f>ROW(EtalonRes!A908)</f>
        <v>908</v>
      </c>
      <c r="E371" t="s">
        <v>619</v>
      </c>
      <c r="F371" t="s">
        <v>620</v>
      </c>
      <c r="G371" t="s">
        <v>621</v>
      </c>
      <c r="H371" t="s">
        <v>178</v>
      </c>
      <c r="I371">
        <f>ROUND(40/100,9)</f>
        <v>0.4</v>
      </c>
      <c r="J371">
        <v>0</v>
      </c>
      <c r="O371">
        <f t="shared" si="401"/>
        <v>1962.65</v>
      </c>
      <c r="P371">
        <f t="shared" si="402"/>
        <v>0</v>
      </c>
      <c r="Q371">
        <f t="shared" si="403"/>
        <v>1077.1099999999999</v>
      </c>
      <c r="R371">
        <f t="shared" si="404"/>
        <v>0</v>
      </c>
      <c r="S371">
        <f t="shared" si="405"/>
        <v>885.54</v>
      </c>
      <c r="T371">
        <f t="shared" si="406"/>
        <v>0</v>
      </c>
      <c r="U371">
        <f t="shared" si="407"/>
        <v>14.484000000000002</v>
      </c>
      <c r="V371">
        <f t="shared" si="408"/>
        <v>0</v>
      </c>
      <c r="W371">
        <f t="shared" si="409"/>
        <v>0</v>
      </c>
      <c r="X371">
        <f t="shared" si="410"/>
        <v>876.68</v>
      </c>
      <c r="Y371">
        <f t="shared" si="411"/>
        <v>531.32000000000005</v>
      </c>
      <c r="AA371">
        <v>16666349</v>
      </c>
      <c r="AB371">
        <f t="shared" si="412"/>
        <v>736.73</v>
      </c>
      <c r="AC371">
        <f t="shared" si="395"/>
        <v>0</v>
      </c>
      <c r="AD371">
        <f t="shared" si="396"/>
        <v>404.32</v>
      </c>
      <c r="AE371">
        <f t="shared" si="397"/>
        <v>0</v>
      </c>
      <c r="AF371">
        <f t="shared" si="398"/>
        <v>332.41</v>
      </c>
      <c r="AG371">
        <f t="shared" si="413"/>
        <v>0</v>
      </c>
      <c r="AH371">
        <f t="shared" si="399"/>
        <v>36.21</v>
      </c>
      <c r="AI371">
        <f t="shared" si="400"/>
        <v>0</v>
      </c>
      <c r="AJ371">
        <f t="shared" si="414"/>
        <v>0</v>
      </c>
      <c r="AK371">
        <v>736.73</v>
      </c>
      <c r="AL371">
        <v>0</v>
      </c>
      <c r="AM371">
        <v>404.32</v>
      </c>
      <c r="AN371">
        <v>0</v>
      </c>
      <c r="AO371">
        <v>332.41</v>
      </c>
      <c r="AP371">
        <v>0</v>
      </c>
      <c r="AQ371">
        <v>36.21</v>
      </c>
      <c r="AR371">
        <v>0</v>
      </c>
      <c r="AS371">
        <v>0</v>
      </c>
      <c r="AT371">
        <v>99</v>
      </c>
      <c r="AU371">
        <v>60</v>
      </c>
      <c r="AV371">
        <v>1</v>
      </c>
      <c r="AW371">
        <v>1</v>
      </c>
      <c r="AZ371">
        <v>6.66</v>
      </c>
      <c r="BA371">
        <v>6.66</v>
      </c>
      <c r="BB371">
        <v>6.66</v>
      </c>
      <c r="BC371">
        <v>6.66</v>
      </c>
      <c r="BD371" t="s">
        <v>6</v>
      </c>
      <c r="BE371" t="s">
        <v>6</v>
      </c>
      <c r="BF371" t="s">
        <v>6</v>
      </c>
      <c r="BG371" t="s">
        <v>6</v>
      </c>
      <c r="BH371">
        <v>0</v>
      </c>
      <c r="BI371">
        <v>1</v>
      </c>
      <c r="BJ371" t="s">
        <v>622</v>
      </c>
      <c r="BM371">
        <v>46001</v>
      </c>
      <c r="BN371">
        <v>0</v>
      </c>
      <c r="BO371" t="s">
        <v>6</v>
      </c>
      <c r="BP371">
        <v>0</v>
      </c>
      <c r="BQ371">
        <v>2</v>
      </c>
      <c r="BR371">
        <v>0</v>
      </c>
      <c r="BS371">
        <v>6.66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6</v>
      </c>
      <c r="BZ371">
        <v>110</v>
      </c>
      <c r="CA371">
        <v>70</v>
      </c>
      <c r="CF371">
        <v>0</v>
      </c>
      <c r="CG371">
        <v>0</v>
      </c>
      <c r="CM371">
        <v>0</v>
      </c>
      <c r="CN371" t="s">
        <v>6</v>
      </c>
      <c r="CO371">
        <v>0</v>
      </c>
      <c r="CP371">
        <f t="shared" si="415"/>
        <v>1962.6499999999999</v>
      </c>
      <c r="CQ371">
        <f t="shared" si="416"/>
        <v>0</v>
      </c>
      <c r="CR371">
        <f t="shared" si="417"/>
        <v>2692.7712000000001</v>
      </c>
      <c r="CS371">
        <f t="shared" si="418"/>
        <v>0</v>
      </c>
      <c r="CT371">
        <f t="shared" si="419"/>
        <v>2213.8506000000002</v>
      </c>
      <c r="CU371">
        <f t="shared" si="420"/>
        <v>0</v>
      </c>
      <c r="CV371">
        <f t="shared" si="421"/>
        <v>36.21</v>
      </c>
      <c r="CW371">
        <f t="shared" si="422"/>
        <v>0</v>
      </c>
      <c r="CX371">
        <f t="shared" si="423"/>
        <v>0</v>
      </c>
      <c r="CY371">
        <f t="shared" si="424"/>
        <v>876.68459999999993</v>
      </c>
      <c r="CZ371">
        <f t="shared" si="425"/>
        <v>531.32399999999996</v>
      </c>
      <c r="DC371" t="s">
        <v>6</v>
      </c>
      <c r="DD371" t="s">
        <v>6</v>
      </c>
      <c r="DE371" t="s">
        <v>6</v>
      </c>
      <c r="DF371" t="s">
        <v>6</v>
      </c>
      <c r="DG371" t="s">
        <v>6</v>
      </c>
      <c r="DH371" t="s">
        <v>6</v>
      </c>
      <c r="DI371" t="s">
        <v>6</v>
      </c>
      <c r="DJ371" t="s">
        <v>6</v>
      </c>
      <c r="DK371" t="s">
        <v>6</v>
      </c>
      <c r="DL371" t="s">
        <v>6</v>
      </c>
      <c r="DM371" t="s">
        <v>6</v>
      </c>
      <c r="DN371">
        <v>0</v>
      </c>
      <c r="DO371">
        <v>0</v>
      </c>
      <c r="DP371">
        <v>1</v>
      </c>
      <c r="DQ371">
        <v>1</v>
      </c>
      <c r="DU371">
        <v>1013</v>
      </c>
      <c r="DV371" t="s">
        <v>178</v>
      </c>
      <c r="DW371" t="s">
        <v>178</v>
      </c>
      <c r="DX371">
        <v>1</v>
      </c>
      <c r="EE371">
        <v>16510555</v>
      </c>
      <c r="EF371">
        <v>2</v>
      </c>
      <c r="EG371" t="s">
        <v>20</v>
      </c>
      <c r="EH371">
        <v>0</v>
      </c>
      <c r="EI371" t="s">
        <v>6</v>
      </c>
      <c r="EJ371">
        <v>1</v>
      </c>
      <c r="EK371">
        <v>46001</v>
      </c>
      <c r="EL371" t="s">
        <v>21</v>
      </c>
      <c r="EM371" t="s">
        <v>22</v>
      </c>
      <c r="EO371" t="s">
        <v>6</v>
      </c>
      <c r="EQ371">
        <v>0</v>
      </c>
      <c r="ER371">
        <v>736.73</v>
      </c>
      <c r="ES371">
        <v>0</v>
      </c>
      <c r="ET371">
        <v>404.32</v>
      </c>
      <c r="EU371">
        <v>0</v>
      </c>
      <c r="EV371">
        <v>332.41</v>
      </c>
      <c r="EW371">
        <v>36.21</v>
      </c>
      <c r="EX371">
        <v>0</v>
      </c>
      <c r="EY371">
        <v>0</v>
      </c>
      <c r="FQ371">
        <v>0</v>
      </c>
      <c r="FR371">
        <f t="shared" si="426"/>
        <v>0</v>
      </c>
      <c r="FS371">
        <v>0</v>
      </c>
      <c r="FT371" t="s">
        <v>23</v>
      </c>
      <c r="FU371" t="s">
        <v>24</v>
      </c>
      <c r="FX371">
        <v>99</v>
      </c>
      <c r="FY371">
        <v>59.5</v>
      </c>
      <c r="GA371" t="s">
        <v>6</v>
      </c>
      <c r="GD371">
        <v>0</v>
      </c>
      <c r="GF371">
        <v>-446843940</v>
      </c>
      <c r="GG371">
        <v>1</v>
      </c>
      <c r="GH371">
        <v>1</v>
      </c>
      <c r="GI371">
        <v>4</v>
      </c>
      <c r="GJ371">
        <v>0</v>
      </c>
      <c r="GK371">
        <f>ROUND(R371*(S12)/100,2)</f>
        <v>0</v>
      </c>
      <c r="GL371">
        <f t="shared" si="427"/>
        <v>0</v>
      </c>
      <c r="GM371">
        <f t="shared" si="428"/>
        <v>3370.65</v>
      </c>
      <c r="GN371">
        <f t="shared" si="429"/>
        <v>3370.65</v>
      </c>
      <c r="GO371">
        <f t="shared" si="430"/>
        <v>0</v>
      </c>
      <c r="GP371">
        <f t="shared" si="431"/>
        <v>0</v>
      </c>
      <c r="GR371">
        <v>0</v>
      </c>
      <c r="GS371">
        <v>3</v>
      </c>
      <c r="GT371">
        <v>0</v>
      </c>
      <c r="GU371" t="s">
        <v>6</v>
      </c>
      <c r="GV371">
        <f t="shared" si="432"/>
        <v>0</v>
      </c>
      <c r="GW371">
        <v>1</v>
      </c>
      <c r="GX371">
        <f t="shared" si="433"/>
        <v>0</v>
      </c>
      <c r="HA371">
        <v>0</v>
      </c>
      <c r="HB371">
        <v>0</v>
      </c>
      <c r="IK371">
        <v>0</v>
      </c>
    </row>
    <row r="372" spans="1:255" x14ac:dyDescent="0.2">
      <c r="A372" s="2">
        <v>17</v>
      </c>
      <c r="B372" s="2">
        <v>1</v>
      </c>
      <c r="C372" s="2">
        <f>ROW(SmtRes!A966)</f>
        <v>966</v>
      </c>
      <c r="D372" s="2">
        <f>ROW(EtalonRes!A913)</f>
        <v>913</v>
      </c>
      <c r="E372" s="2" t="s">
        <v>623</v>
      </c>
      <c r="F372" s="2" t="s">
        <v>624</v>
      </c>
      <c r="G372" s="2" t="s">
        <v>625</v>
      </c>
      <c r="H372" s="2" t="s">
        <v>366</v>
      </c>
      <c r="I372" s="2">
        <v>22</v>
      </c>
      <c r="J372" s="2">
        <v>0</v>
      </c>
      <c r="K372" s="2"/>
      <c r="L372" s="2"/>
      <c r="M372" s="2"/>
      <c r="N372" s="2"/>
      <c r="O372" s="2">
        <f t="shared" si="401"/>
        <v>116.38</v>
      </c>
      <c r="P372" s="2">
        <f t="shared" si="402"/>
        <v>9.02</v>
      </c>
      <c r="Q372" s="2">
        <f t="shared" si="403"/>
        <v>0</v>
      </c>
      <c r="R372" s="2">
        <f t="shared" si="404"/>
        <v>0</v>
      </c>
      <c r="S372" s="2">
        <f t="shared" si="405"/>
        <v>107.36</v>
      </c>
      <c r="T372" s="2">
        <f t="shared" si="406"/>
        <v>0</v>
      </c>
      <c r="U372" s="2">
        <f t="shared" si="407"/>
        <v>11</v>
      </c>
      <c r="V372" s="2">
        <f t="shared" si="408"/>
        <v>0</v>
      </c>
      <c r="W372" s="2">
        <f t="shared" si="409"/>
        <v>0</v>
      </c>
      <c r="X372" s="2">
        <f t="shared" si="410"/>
        <v>85.89</v>
      </c>
      <c r="Y372" s="2">
        <f t="shared" si="411"/>
        <v>64.42</v>
      </c>
      <c r="Z372" s="2"/>
      <c r="AA372" s="2">
        <v>16666348</v>
      </c>
      <c r="AB372" s="2">
        <f t="shared" si="412"/>
        <v>5.29</v>
      </c>
      <c r="AC372" s="2">
        <f t="shared" si="395"/>
        <v>0.41</v>
      </c>
      <c r="AD372" s="2">
        <f t="shared" si="396"/>
        <v>0</v>
      </c>
      <c r="AE372" s="2">
        <f t="shared" si="397"/>
        <v>0</v>
      </c>
      <c r="AF372" s="2">
        <f t="shared" si="398"/>
        <v>4.88</v>
      </c>
      <c r="AG372" s="2">
        <f t="shared" si="413"/>
        <v>0</v>
      </c>
      <c r="AH372" s="2">
        <f t="shared" si="399"/>
        <v>0.5</v>
      </c>
      <c r="AI372" s="2">
        <f t="shared" si="400"/>
        <v>0</v>
      </c>
      <c r="AJ372" s="2">
        <f t="shared" si="414"/>
        <v>0</v>
      </c>
      <c r="AK372" s="2">
        <v>5.29</v>
      </c>
      <c r="AL372" s="2">
        <v>0.41</v>
      </c>
      <c r="AM372" s="2">
        <v>0</v>
      </c>
      <c r="AN372" s="2">
        <v>0</v>
      </c>
      <c r="AO372" s="2">
        <v>4.88</v>
      </c>
      <c r="AP372" s="2">
        <v>0</v>
      </c>
      <c r="AQ372" s="2">
        <v>0.5</v>
      </c>
      <c r="AR372" s="2">
        <v>0</v>
      </c>
      <c r="AS372" s="2">
        <v>0</v>
      </c>
      <c r="AT372" s="2">
        <v>80</v>
      </c>
      <c r="AU372" s="2">
        <v>60</v>
      </c>
      <c r="AV372" s="2">
        <v>1</v>
      </c>
      <c r="AW372" s="2">
        <v>1</v>
      </c>
      <c r="AX372" s="2"/>
      <c r="AY372" s="2"/>
      <c r="AZ372" s="2">
        <v>1</v>
      </c>
      <c r="BA372" s="2">
        <v>1</v>
      </c>
      <c r="BB372" s="2">
        <v>1</v>
      </c>
      <c r="BC372" s="2">
        <v>1</v>
      </c>
      <c r="BD372" s="2" t="s">
        <v>6</v>
      </c>
      <c r="BE372" s="2" t="s">
        <v>6</v>
      </c>
      <c r="BF372" s="2" t="s">
        <v>6</v>
      </c>
      <c r="BG372" s="2" t="s">
        <v>6</v>
      </c>
      <c r="BH372" s="2">
        <v>0</v>
      </c>
      <c r="BI372" s="2">
        <v>2</v>
      </c>
      <c r="BJ372" s="2" t="s">
        <v>626</v>
      </c>
      <c r="BK372" s="2"/>
      <c r="BL372" s="2"/>
      <c r="BM372" s="2">
        <v>110011</v>
      </c>
      <c r="BN372" s="2">
        <v>0</v>
      </c>
      <c r="BO372" s="2" t="s">
        <v>6</v>
      </c>
      <c r="BP372" s="2">
        <v>0</v>
      </c>
      <c r="BQ372" s="2">
        <v>3</v>
      </c>
      <c r="BR372" s="2">
        <v>0</v>
      </c>
      <c r="BS372" s="2">
        <v>1</v>
      </c>
      <c r="BT372" s="2">
        <v>1</v>
      </c>
      <c r="BU372" s="2">
        <v>1</v>
      </c>
      <c r="BV372" s="2">
        <v>1</v>
      </c>
      <c r="BW372" s="2">
        <v>1</v>
      </c>
      <c r="BX372" s="2">
        <v>1</v>
      </c>
      <c r="BY372" s="2" t="s">
        <v>6</v>
      </c>
      <c r="BZ372" s="2">
        <v>80</v>
      </c>
      <c r="CA372" s="2">
        <v>60</v>
      </c>
      <c r="CB372" s="2"/>
      <c r="CC372" s="2"/>
      <c r="CD372" s="2"/>
      <c r="CE372" s="2"/>
      <c r="CF372" s="2">
        <v>0</v>
      </c>
      <c r="CG372" s="2">
        <v>0</v>
      </c>
      <c r="CH372" s="2"/>
      <c r="CI372" s="2"/>
      <c r="CJ372" s="2"/>
      <c r="CK372" s="2"/>
      <c r="CL372" s="2"/>
      <c r="CM372" s="2">
        <v>0</v>
      </c>
      <c r="CN372" s="2" t="s">
        <v>6</v>
      </c>
      <c r="CO372" s="2">
        <v>0</v>
      </c>
      <c r="CP372" s="2">
        <f t="shared" si="415"/>
        <v>116.38</v>
      </c>
      <c r="CQ372" s="2">
        <f t="shared" si="416"/>
        <v>0.41</v>
      </c>
      <c r="CR372" s="2">
        <f t="shared" si="417"/>
        <v>0</v>
      </c>
      <c r="CS372" s="2">
        <f t="shared" si="418"/>
        <v>0</v>
      </c>
      <c r="CT372" s="2">
        <f t="shared" si="419"/>
        <v>4.88</v>
      </c>
      <c r="CU372" s="2">
        <f t="shared" si="420"/>
        <v>0</v>
      </c>
      <c r="CV372" s="2">
        <f t="shared" si="421"/>
        <v>0.5</v>
      </c>
      <c r="CW372" s="2">
        <f t="shared" si="422"/>
        <v>0</v>
      </c>
      <c r="CX372" s="2">
        <f t="shared" si="423"/>
        <v>0</v>
      </c>
      <c r="CY372" s="2">
        <f t="shared" si="424"/>
        <v>85.887999999999991</v>
      </c>
      <c r="CZ372" s="2">
        <f t="shared" si="425"/>
        <v>64.415999999999997</v>
      </c>
      <c r="DA372" s="2"/>
      <c r="DB372" s="2"/>
      <c r="DC372" s="2" t="s">
        <v>6</v>
      </c>
      <c r="DD372" s="2" t="s">
        <v>6</v>
      </c>
      <c r="DE372" s="2" t="s">
        <v>6</v>
      </c>
      <c r="DF372" s="2" t="s">
        <v>6</v>
      </c>
      <c r="DG372" s="2" t="s">
        <v>6</v>
      </c>
      <c r="DH372" s="2" t="s">
        <v>6</v>
      </c>
      <c r="DI372" s="2" t="s">
        <v>6</v>
      </c>
      <c r="DJ372" s="2" t="s">
        <v>6</v>
      </c>
      <c r="DK372" s="2" t="s">
        <v>6</v>
      </c>
      <c r="DL372" s="2" t="s">
        <v>6</v>
      </c>
      <c r="DM372" s="2" t="s">
        <v>6</v>
      </c>
      <c r="DN372" s="2">
        <v>0</v>
      </c>
      <c r="DO372" s="2">
        <v>0</v>
      </c>
      <c r="DP372" s="2">
        <v>1</v>
      </c>
      <c r="DQ372" s="2">
        <v>1</v>
      </c>
      <c r="DR372" s="2"/>
      <c r="DS372" s="2"/>
      <c r="DT372" s="2"/>
      <c r="DU372" s="2">
        <v>1013</v>
      </c>
      <c r="DV372" s="2" t="s">
        <v>366</v>
      </c>
      <c r="DW372" s="2" t="s">
        <v>366</v>
      </c>
      <c r="DX372" s="2">
        <v>1</v>
      </c>
      <c r="DY372" s="2"/>
      <c r="DZ372" s="2"/>
      <c r="EA372" s="2"/>
      <c r="EB372" s="2"/>
      <c r="EC372" s="2"/>
      <c r="ED372" s="2"/>
      <c r="EE372" s="2">
        <v>16510417</v>
      </c>
      <c r="EF372" s="2">
        <v>3</v>
      </c>
      <c r="EG372" s="2" t="s">
        <v>448</v>
      </c>
      <c r="EH372" s="2">
        <v>0</v>
      </c>
      <c r="EI372" s="2" t="s">
        <v>6</v>
      </c>
      <c r="EJ372" s="2">
        <v>2</v>
      </c>
      <c r="EK372" s="2">
        <v>110011</v>
      </c>
      <c r="EL372" s="2" t="s">
        <v>627</v>
      </c>
      <c r="EM372" s="2" t="s">
        <v>628</v>
      </c>
      <c r="EN372" s="2"/>
      <c r="EO372" s="2" t="s">
        <v>6</v>
      </c>
      <c r="EP372" s="2"/>
      <c r="EQ372" s="2">
        <v>0</v>
      </c>
      <c r="ER372" s="2">
        <v>5.29</v>
      </c>
      <c r="ES372" s="2">
        <v>0.41</v>
      </c>
      <c r="ET372" s="2">
        <v>0</v>
      </c>
      <c r="EU372" s="2">
        <v>0</v>
      </c>
      <c r="EV372" s="2">
        <v>4.88</v>
      </c>
      <c r="EW372" s="2">
        <v>0.5</v>
      </c>
      <c r="EX372" s="2">
        <v>0</v>
      </c>
      <c r="EY372" s="2">
        <v>0</v>
      </c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>
        <v>0</v>
      </c>
      <c r="FR372" s="2">
        <f t="shared" si="426"/>
        <v>0</v>
      </c>
      <c r="FS372" s="2">
        <v>0</v>
      </c>
      <c r="FT372" s="2"/>
      <c r="FU372" s="2"/>
      <c r="FV372" s="2"/>
      <c r="FW372" s="2"/>
      <c r="FX372" s="2">
        <v>80</v>
      </c>
      <c r="FY372" s="2">
        <v>60</v>
      </c>
      <c r="FZ372" s="2"/>
      <c r="GA372" s="2" t="s">
        <v>6</v>
      </c>
      <c r="GB372" s="2"/>
      <c r="GC372" s="2"/>
      <c r="GD372" s="2">
        <v>0</v>
      </c>
      <c r="GE372" s="2"/>
      <c r="GF372" s="2">
        <v>287023441</v>
      </c>
      <c r="GG372" s="2">
        <v>2</v>
      </c>
      <c r="GH372" s="2">
        <v>1</v>
      </c>
      <c r="GI372" s="2">
        <v>-2</v>
      </c>
      <c r="GJ372" s="2">
        <v>0</v>
      </c>
      <c r="GK372" s="2">
        <f>ROUND(R372*(R12)/100,2)</f>
        <v>0</v>
      </c>
      <c r="GL372" s="2">
        <f t="shared" si="427"/>
        <v>0</v>
      </c>
      <c r="GM372" s="2">
        <f t="shared" si="428"/>
        <v>266.69</v>
      </c>
      <c r="GN372" s="2">
        <f t="shared" si="429"/>
        <v>0</v>
      </c>
      <c r="GO372" s="2">
        <f t="shared" si="430"/>
        <v>266.69</v>
      </c>
      <c r="GP372" s="2">
        <f t="shared" si="431"/>
        <v>0</v>
      </c>
      <c r="GQ372" s="2"/>
      <c r="GR372" s="2">
        <v>0</v>
      </c>
      <c r="GS372" s="2">
        <v>3</v>
      </c>
      <c r="GT372" s="2">
        <v>0</v>
      </c>
      <c r="GU372" s="2" t="s">
        <v>6</v>
      </c>
      <c r="GV372" s="2">
        <f t="shared" si="432"/>
        <v>0</v>
      </c>
      <c r="GW372" s="2">
        <v>1</v>
      </c>
      <c r="GX372" s="2">
        <f t="shared" si="433"/>
        <v>0</v>
      </c>
      <c r="GY372" s="2"/>
      <c r="GZ372" s="2"/>
      <c r="HA372" s="2">
        <v>0</v>
      </c>
      <c r="HB372" s="2">
        <v>0</v>
      </c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>
        <v>0</v>
      </c>
      <c r="IL372" s="2"/>
      <c r="IM372" s="2"/>
      <c r="IN372" s="2"/>
      <c r="IO372" s="2"/>
      <c r="IP372" s="2"/>
      <c r="IQ372" s="2"/>
      <c r="IR372" s="2"/>
      <c r="IS372" s="2"/>
      <c r="IT372" s="2"/>
      <c r="IU372" s="2"/>
    </row>
    <row r="373" spans="1:255" x14ac:dyDescent="0.2">
      <c r="A373">
        <v>17</v>
      </c>
      <c r="B373">
        <v>1</v>
      </c>
      <c r="C373">
        <f>ROW(SmtRes!A972)</f>
        <v>972</v>
      </c>
      <c r="D373">
        <f>ROW(EtalonRes!A918)</f>
        <v>918</v>
      </c>
      <c r="E373" t="s">
        <v>623</v>
      </c>
      <c r="F373" t="s">
        <v>624</v>
      </c>
      <c r="G373" t="s">
        <v>625</v>
      </c>
      <c r="H373" t="s">
        <v>366</v>
      </c>
      <c r="I373">
        <v>22</v>
      </c>
      <c r="J373">
        <v>0</v>
      </c>
      <c r="O373">
        <f t="shared" si="401"/>
        <v>775.09</v>
      </c>
      <c r="P373">
        <f t="shared" si="402"/>
        <v>60.07</v>
      </c>
      <c r="Q373">
        <f t="shared" si="403"/>
        <v>0</v>
      </c>
      <c r="R373">
        <f t="shared" si="404"/>
        <v>0</v>
      </c>
      <c r="S373">
        <f t="shared" si="405"/>
        <v>715.02</v>
      </c>
      <c r="T373">
        <f t="shared" si="406"/>
        <v>0</v>
      </c>
      <c r="U373">
        <f t="shared" si="407"/>
        <v>11</v>
      </c>
      <c r="V373">
        <f t="shared" si="408"/>
        <v>0</v>
      </c>
      <c r="W373">
        <f t="shared" si="409"/>
        <v>0</v>
      </c>
      <c r="X373">
        <f t="shared" si="410"/>
        <v>572.02</v>
      </c>
      <c r="Y373">
        <f t="shared" si="411"/>
        <v>429.01</v>
      </c>
      <c r="AA373">
        <v>16666349</v>
      </c>
      <c r="AB373">
        <f t="shared" si="412"/>
        <v>5.29</v>
      </c>
      <c r="AC373">
        <f t="shared" si="395"/>
        <v>0.41</v>
      </c>
      <c r="AD373">
        <f t="shared" si="396"/>
        <v>0</v>
      </c>
      <c r="AE373">
        <f t="shared" si="397"/>
        <v>0</v>
      </c>
      <c r="AF373">
        <f t="shared" si="398"/>
        <v>4.88</v>
      </c>
      <c r="AG373">
        <f t="shared" si="413"/>
        <v>0</v>
      </c>
      <c r="AH373">
        <f t="shared" si="399"/>
        <v>0.5</v>
      </c>
      <c r="AI373">
        <f t="shared" si="400"/>
        <v>0</v>
      </c>
      <c r="AJ373">
        <f t="shared" si="414"/>
        <v>0</v>
      </c>
      <c r="AK373">
        <v>5.29</v>
      </c>
      <c r="AL373">
        <v>0.41</v>
      </c>
      <c r="AM373">
        <v>0</v>
      </c>
      <c r="AN373">
        <v>0</v>
      </c>
      <c r="AO373">
        <v>4.88</v>
      </c>
      <c r="AP373">
        <v>0</v>
      </c>
      <c r="AQ373">
        <v>0.5</v>
      </c>
      <c r="AR373">
        <v>0</v>
      </c>
      <c r="AS373">
        <v>0</v>
      </c>
      <c r="AT373">
        <v>80</v>
      </c>
      <c r="AU373">
        <v>60</v>
      </c>
      <c r="AV373">
        <v>1</v>
      </c>
      <c r="AW373">
        <v>1</v>
      </c>
      <c r="AZ373">
        <v>6.66</v>
      </c>
      <c r="BA373">
        <v>6.66</v>
      </c>
      <c r="BB373">
        <v>6.66</v>
      </c>
      <c r="BC373">
        <v>6.66</v>
      </c>
      <c r="BD373" t="s">
        <v>6</v>
      </c>
      <c r="BE373" t="s">
        <v>6</v>
      </c>
      <c r="BF373" t="s">
        <v>6</v>
      </c>
      <c r="BG373" t="s">
        <v>6</v>
      </c>
      <c r="BH373">
        <v>0</v>
      </c>
      <c r="BI373">
        <v>2</v>
      </c>
      <c r="BJ373" t="s">
        <v>626</v>
      </c>
      <c r="BM373">
        <v>110011</v>
      </c>
      <c r="BN373">
        <v>0</v>
      </c>
      <c r="BO373" t="s">
        <v>6</v>
      </c>
      <c r="BP373">
        <v>0</v>
      </c>
      <c r="BQ373">
        <v>3</v>
      </c>
      <c r="BR373">
        <v>0</v>
      </c>
      <c r="BS373">
        <v>6.66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80</v>
      </c>
      <c r="CA373">
        <v>60</v>
      </c>
      <c r="CF373">
        <v>0</v>
      </c>
      <c r="CG373">
        <v>0</v>
      </c>
      <c r="CM373">
        <v>0</v>
      </c>
      <c r="CN373" t="s">
        <v>6</v>
      </c>
      <c r="CO373">
        <v>0</v>
      </c>
      <c r="CP373">
        <f t="shared" si="415"/>
        <v>775.09</v>
      </c>
      <c r="CQ373">
        <f t="shared" si="416"/>
        <v>2.7305999999999999</v>
      </c>
      <c r="CR373">
        <f t="shared" si="417"/>
        <v>0</v>
      </c>
      <c r="CS373">
        <f t="shared" si="418"/>
        <v>0</v>
      </c>
      <c r="CT373">
        <f t="shared" si="419"/>
        <v>32.500799999999998</v>
      </c>
      <c r="CU373">
        <f t="shared" si="420"/>
        <v>0</v>
      </c>
      <c r="CV373">
        <f t="shared" si="421"/>
        <v>0.5</v>
      </c>
      <c r="CW373">
        <f t="shared" si="422"/>
        <v>0</v>
      </c>
      <c r="CX373">
        <f t="shared" si="423"/>
        <v>0</v>
      </c>
      <c r="CY373">
        <f t="shared" si="424"/>
        <v>572.01599999999996</v>
      </c>
      <c r="CZ373">
        <f t="shared" si="425"/>
        <v>429.01199999999994</v>
      </c>
      <c r="DC373" t="s">
        <v>6</v>
      </c>
      <c r="DD373" t="s">
        <v>6</v>
      </c>
      <c r="DE373" t="s">
        <v>6</v>
      </c>
      <c r="DF373" t="s">
        <v>6</v>
      </c>
      <c r="DG373" t="s">
        <v>6</v>
      </c>
      <c r="DH373" t="s">
        <v>6</v>
      </c>
      <c r="DI373" t="s">
        <v>6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1013</v>
      </c>
      <c r="DV373" t="s">
        <v>366</v>
      </c>
      <c r="DW373" t="s">
        <v>366</v>
      </c>
      <c r="DX373">
        <v>1</v>
      </c>
      <c r="EE373">
        <v>16510417</v>
      </c>
      <c r="EF373">
        <v>3</v>
      </c>
      <c r="EG373" t="s">
        <v>448</v>
      </c>
      <c r="EH373">
        <v>0</v>
      </c>
      <c r="EI373" t="s">
        <v>6</v>
      </c>
      <c r="EJ373">
        <v>2</v>
      </c>
      <c r="EK373">
        <v>110011</v>
      </c>
      <c r="EL373" t="s">
        <v>627</v>
      </c>
      <c r="EM373" t="s">
        <v>628</v>
      </c>
      <c r="EO373" t="s">
        <v>6</v>
      </c>
      <c r="EQ373">
        <v>0</v>
      </c>
      <c r="ER373">
        <v>5.29</v>
      </c>
      <c r="ES373">
        <v>0.41</v>
      </c>
      <c r="ET373">
        <v>0</v>
      </c>
      <c r="EU373">
        <v>0</v>
      </c>
      <c r="EV373">
        <v>4.88</v>
      </c>
      <c r="EW373">
        <v>0.5</v>
      </c>
      <c r="EX373">
        <v>0</v>
      </c>
      <c r="EY373">
        <v>0</v>
      </c>
      <c r="FQ373">
        <v>0</v>
      </c>
      <c r="FR373">
        <f t="shared" si="426"/>
        <v>0</v>
      </c>
      <c r="FS373">
        <v>0</v>
      </c>
      <c r="FX373">
        <v>80</v>
      </c>
      <c r="FY373">
        <v>60</v>
      </c>
      <c r="GA373" t="s">
        <v>6</v>
      </c>
      <c r="GD373">
        <v>0</v>
      </c>
      <c r="GF373">
        <v>287023441</v>
      </c>
      <c r="GG373">
        <v>1</v>
      </c>
      <c r="GH373">
        <v>1</v>
      </c>
      <c r="GI373">
        <v>4</v>
      </c>
      <c r="GJ373">
        <v>0</v>
      </c>
      <c r="GK373">
        <f>ROUND(R373*(S12)/100,2)</f>
        <v>0</v>
      </c>
      <c r="GL373">
        <f t="shared" si="427"/>
        <v>0</v>
      </c>
      <c r="GM373">
        <f t="shared" si="428"/>
        <v>1776.12</v>
      </c>
      <c r="GN373">
        <f t="shared" si="429"/>
        <v>0</v>
      </c>
      <c r="GO373">
        <f t="shared" si="430"/>
        <v>1776.12</v>
      </c>
      <c r="GP373">
        <f t="shared" si="431"/>
        <v>0</v>
      </c>
      <c r="GR373">
        <v>0</v>
      </c>
      <c r="GS373">
        <v>3</v>
      </c>
      <c r="GT373">
        <v>0</v>
      </c>
      <c r="GU373" t="s">
        <v>6</v>
      </c>
      <c r="GV373">
        <f t="shared" si="432"/>
        <v>0</v>
      </c>
      <c r="GW373">
        <v>1</v>
      </c>
      <c r="GX373">
        <f t="shared" si="433"/>
        <v>0</v>
      </c>
      <c r="HA373">
        <v>0</v>
      </c>
      <c r="HB373">
        <v>0</v>
      </c>
      <c r="IK373">
        <v>0</v>
      </c>
    </row>
    <row r="374" spans="1:255" x14ac:dyDescent="0.2">
      <c r="A374" s="2">
        <v>18</v>
      </c>
      <c r="B374" s="2">
        <v>1</v>
      </c>
      <c r="C374" s="2">
        <v>965</v>
      </c>
      <c r="D374" s="2"/>
      <c r="E374" s="2" t="s">
        <v>629</v>
      </c>
      <c r="F374" s="2" t="s">
        <v>630</v>
      </c>
      <c r="G374" s="2" t="s">
        <v>631</v>
      </c>
      <c r="H374" s="2" t="s">
        <v>513</v>
      </c>
      <c r="I374" s="2">
        <f>I372*J374</f>
        <v>2.2000000000000002</v>
      </c>
      <c r="J374" s="2">
        <v>0.1</v>
      </c>
      <c r="K374" s="2"/>
      <c r="L374" s="2"/>
      <c r="M374" s="2"/>
      <c r="N374" s="2"/>
      <c r="O374" s="2">
        <f t="shared" si="401"/>
        <v>286.22000000000003</v>
      </c>
      <c r="P374" s="2">
        <f t="shared" si="402"/>
        <v>286.22000000000003</v>
      </c>
      <c r="Q374" s="2">
        <f t="shared" si="403"/>
        <v>0</v>
      </c>
      <c r="R374" s="2">
        <f t="shared" si="404"/>
        <v>0</v>
      </c>
      <c r="S374" s="2">
        <f t="shared" si="405"/>
        <v>0</v>
      </c>
      <c r="T374" s="2">
        <f t="shared" si="406"/>
        <v>0</v>
      </c>
      <c r="U374" s="2">
        <f t="shared" si="407"/>
        <v>0</v>
      </c>
      <c r="V374" s="2">
        <f t="shared" si="408"/>
        <v>0</v>
      </c>
      <c r="W374" s="2">
        <f t="shared" si="409"/>
        <v>0</v>
      </c>
      <c r="X374" s="2">
        <f t="shared" si="410"/>
        <v>0</v>
      </c>
      <c r="Y374" s="2">
        <f t="shared" si="411"/>
        <v>0</v>
      </c>
      <c r="Z374" s="2"/>
      <c r="AA374" s="2">
        <v>16666348</v>
      </c>
      <c r="AB374" s="2">
        <f t="shared" si="412"/>
        <v>130.1</v>
      </c>
      <c r="AC374" s="2">
        <f t="shared" si="395"/>
        <v>130.1</v>
      </c>
      <c r="AD374" s="2">
        <f t="shared" si="396"/>
        <v>0</v>
      </c>
      <c r="AE374" s="2">
        <f t="shared" si="397"/>
        <v>0</v>
      </c>
      <c r="AF374" s="2">
        <f t="shared" si="398"/>
        <v>0</v>
      </c>
      <c r="AG374" s="2">
        <f t="shared" si="413"/>
        <v>0</v>
      </c>
      <c r="AH374" s="2">
        <f t="shared" si="399"/>
        <v>0</v>
      </c>
      <c r="AI374" s="2">
        <f t="shared" si="400"/>
        <v>0</v>
      </c>
      <c r="AJ374" s="2">
        <f t="shared" si="414"/>
        <v>0</v>
      </c>
      <c r="AK374" s="2">
        <v>130.1</v>
      </c>
      <c r="AL374" s="2">
        <v>130.1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80</v>
      </c>
      <c r="AU374" s="2">
        <v>60</v>
      </c>
      <c r="AV374" s="2">
        <v>1</v>
      </c>
      <c r="AW374" s="2">
        <v>1</v>
      </c>
      <c r="AX374" s="2"/>
      <c r="AY374" s="2"/>
      <c r="AZ374" s="2">
        <v>1</v>
      </c>
      <c r="BA374" s="2">
        <v>1</v>
      </c>
      <c r="BB374" s="2">
        <v>1</v>
      </c>
      <c r="BC374" s="2">
        <v>1</v>
      </c>
      <c r="BD374" s="2" t="s">
        <v>6</v>
      </c>
      <c r="BE374" s="2" t="s">
        <v>6</v>
      </c>
      <c r="BF374" s="2" t="s">
        <v>6</v>
      </c>
      <c r="BG374" s="2" t="s">
        <v>6</v>
      </c>
      <c r="BH374" s="2">
        <v>3</v>
      </c>
      <c r="BI374" s="2">
        <v>2</v>
      </c>
      <c r="BJ374" s="2" t="s">
        <v>632</v>
      </c>
      <c r="BK374" s="2"/>
      <c r="BL374" s="2"/>
      <c r="BM374" s="2">
        <v>110011</v>
      </c>
      <c r="BN374" s="2">
        <v>0</v>
      </c>
      <c r="BO374" s="2" t="s">
        <v>6</v>
      </c>
      <c r="BP374" s="2">
        <v>0</v>
      </c>
      <c r="BQ374" s="2">
        <v>3</v>
      </c>
      <c r="BR374" s="2">
        <v>0</v>
      </c>
      <c r="BS374" s="2">
        <v>1</v>
      </c>
      <c r="BT374" s="2">
        <v>1</v>
      </c>
      <c r="BU374" s="2">
        <v>1</v>
      </c>
      <c r="BV374" s="2">
        <v>1</v>
      </c>
      <c r="BW374" s="2">
        <v>1</v>
      </c>
      <c r="BX374" s="2">
        <v>1</v>
      </c>
      <c r="BY374" s="2" t="s">
        <v>6</v>
      </c>
      <c r="BZ374" s="2">
        <v>80</v>
      </c>
      <c r="CA374" s="2">
        <v>60</v>
      </c>
      <c r="CB374" s="2"/>
      <c r="CC374" s="2"/>
      <c r="CD374" s="2"/>
      <c r="CE374" s="2"/>
      <c r="CF374" s="2">
        <v>0</v>
      </c>
      <c r="CG374" s="2">
        <v>0</v>
      </c>
      <c r="CH374" s="2"/>
      <c r="CI374" s="2"/>
      <c r="CJ374" s="2"/>
      <c r="CK374" s="2"/>
      <c r="CL374" s="2"/>
      <c r="CM374" s="2">
        <v>0</v>
      </c>
      <c r="CN374" s="2" t="s">
        <v>6</v>
      </c>
      <c r="CO374" s="2">
        <v>0</v>
      </c>
      <c r="CP374" s="2">
        <f t="shared" si="415"/>
        <v>286.22000000000003</v>
      </c>
      <c r="CQ374" s="2">
        <f t="shared" si="416"/>
        <v>130.1</v>
      </c>
      <c r="CR374" s="2">
        <f t="shared" si="417"/>
        <v>0</v>
      </c>
      <c r="CS374" s="2">
        <f t="shared" si="418"/>
        <v>0</v>
      </c>
      <c r="CT374" s="2">
        <f t="shared" si="419"/>
        <v>0</v>
      </c>
      <c r="CU374" s="2">
        <f t="shared" si="420"/>
        <v>0</v>
      </c>
      <c r="CV374" s="2">
        <f t="shared" si="421"/>
        <v>0</v>
      </c>
      <c r="CW374" s="2">
        <f t="shared" si="422"/>
        <v>0</v>
      </c>
      <c r="CX374" s="2">
        <f t="shared" si="423"/>
        <v>0</v>
      </c>
      <c r="CY374" s="2">
        <f t="shared" si="424"/>
        <v>0</v>
      </c>
      <c r="CZ374" s="2">
        <f t="shared" si="425"/>
        <v>0</v>
      </c>
      <c r="DA374" s="2"/>
      <c r="DB374" s="2"/>
      <c r="DC374" s="2" t="s">
        <v>6</v>
      </c>
      <c r="DD374" s="2" t="s">
        <v>6</v>
      </c>
      <c r="DE374" s="2" t="s">
        <v>6</v>
      </c>
      <c r="DF374" s="2" t="s">
        <v>6</v>
      </c>
      <c r="DG374" s="2" t="s">
        <v>6</v>
      </c>
      <c r="DH374" s="2" t="s">
        <v>6</v>
      </c>
      <c r="DI374" s="2" t="s">
        <v>6</v>
      </c>
      <c r="DJ374" s="2" t="s">
        <v>6</v>
      </c>
      <c r="DK374" s="2" t="s">
        <v>6</v>
      </c>
      <c r="DL374" s="2" t="s">
        <v>6</v>
      </c>
      <c r="DM374" s="2" t="s">
        <v>6</v>
      </c>
      <c r="DN374" s="2">
        <v>0</v>
      </c>
      <c r="DO374" s="2">
        <v>0</v>
      </c>
      <c r="DP374" s="2">
        <v>1</v>
      </c>
      <c r="DQ374" s="2">
        <v>1</v>
      </c>
      <c r="DR374" s="2"/>
      <c r="DS374" s="2"/>
      <c r="DT374" s="2"/>
      <c r="DU374" s="2">
        <v>1010</v>
      </c>
      <c r="DV374" s="2" t="s">
        <v>513</v>
      </c>
      <c r="DW374" s="2" t="s">
        <v>513</v>
      </c>
      <c r="DX374" s="2">
        <v>10</v>
      </c>
      <c r="DY374" s="2"/>
      <c r="DZ374" s="2"/>
      <c r="EA374" s="2"/>
      <c r="EB374" s="2"/>
      <c r="EC374" s="2"/>
      <c r="ED374" s="2"/>
      <c r="EE374" s="2">
        <v>16510417</v>
      </c>
      <c r="EF374" s="2">
        <v>3</v>
      </c>
      <c r="EG374" s="2" t="s">
        <v>448</v>
      </c>
      <c r="EH374" s="2">
        <v>0</v>
      </c>
      <c r="EI374" s="2" t="s">
        <v>6</v>
      </c>
      <c r="EJ374" s="2">
        <v>2</v>
      </c>
      <c r="EK374" s="2">
        <v>110011</v>
      </c>
      <c r="EL374" s="2" t="s">
        <v>627</v>
      </c>
      <c r="EM374" s="2" t="s">
        <v>628</v>
      </c>
      <c r="EN374" s="2"/>
      <c r="EO374" s="2" t="s">
        <v>6</v>
      </c>
      <c r="EP374" s="2"/>
      <c r="EQ374" s="2">
        <v>0</v>
      </c>
      <c r="ER374" s="2">
        <v>130.1</v>
      </c>
      <c r="ES374" s="2">
        <v>130.1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>
        <v>0</v>
      </c>
      <c r="FR374" s="2">
        <f t="shared" si="426"/>
        <v>0</v>
      </c>
      <c r="FS374" s="2">
        <v>0</v>
      </c>
      <c r="FT374" s="2"/>
      <c r="FU374" s="2"/>
      <c r="FV374" s="2"/>
      <c r="FW374" s="2"/>
      <c r="FX374" s="2">
        <v>80</v>
      </c>
      <c r="FY374" s="2">
        <v>60</v>
      </c>
      <c r="FZ374" s="2"/>
      <c r="GA374" s="2" t="s">
        <v>6</v>
      </c>
      <c r="GB374" s="2"/>
      <c r="GC374" s="2"/>
      <c r="GD374" s="2">
        <v>0</v>
      </c>
      <c r="GE374" s="2"/>
      <c r="GF374" s="2">
        <v>1433317779</v>
      </c>
      <c r="GG374" s="2">
        <v>2</v>
      </c>
      <c r="GH374" s="2">
        <v>1</v>
      </c>
      <c r="GI374" s="2">
        <v>-2</v>
      </c>
      <c r="GJ374" s="2">
        <v>0</v>
      </c>
      <c r="GK374" s="2">
        <f>ROUND(R374*(R12)/100,2)</f>
        <v>0</v>
      </c>
      <c r="GL374" s="2">
        <f t="shared" si="427"/>
        <v>0</v>
      </c>
      <c r="GM374" s="2">
        <f t="shared" si="428"/>
        <v>286.22000000000003</v>
      </c>
      <c r="GN374" s="2">
        <f t="shared" si="429"/>
        <v>0</v>
      </c>
      <c r="GO374" s="2">
        <f t="shared" si="430"/>
        <v>286.22000000000003</v>
      </c>
      <c r="GP374" s="2">
        <f t="shared" si="431"/>
        <v>0</v>
      </c>
      <c r="GQ374" s="2"/>
      <c r="GR374" s="2">
        <v>0</v>
      </c>
      <c r="GS374" s="2">
        <v>3</v>
      </c>
      <c r="GT374" s="2">
        <v>0</v>
      </c>
      <c r="GU374" s="2" t="s">
        <v>6</v>
      </c>
      <c r="GV374" s="2">
        <f t="shared" si="432"/>
        <v>0</v>
      </c>
      <c r="GW374" s="2">
        <v>1</v>
      </c>
      <c r="GX374" s="2">
        <f t="shared" si="433"/>
        <v>0</v>
      </c>
      <c r="GY374" s="2"/>
      <c r="GZ374" s="2"/>
      <c r="HA374" s="2">
        <v>0</v>
      </c>
      <c r="HB374" s="2">
        <v>0</v>
      </c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>
        <v>0</v>
      </c>
      <c r="IL374" s="2"/>
      <c r="IM374" s="2"/>
      <c r="IN374" s="2"/>
      <c r="IO374" s="2"/>
      <c r="IP374" s="2"/>
      <c r="IQ374" s="2"/>
      <c r="IR374" s="2"/>
      <c r="IS374" s="2"/>
      <c r="IT374" s="2"/>
      <c r="IU374" s="2"/>
    </row>
    <row r="375" spans="1:255" x14ac:dyDescent="0.2">
      <c r="A375">
        <v>18</v>
      </c>
      <c r="B375">
        <v>1</v>
      </c>
      <c r="C375">
        <v>971</v>
      </c>
      <c r="E375" t="s">
        <v>629</v>
      </c>
      <c r="F375" t="s">
        <v>630</v>
      </c>
      <c r="G375" t="s">
        <v>631</v>
      </c>
      <c r="H375" t="s">
        <v>513</v>
      </c>
      <c r="I375">
        <f>I373*J375</f>
        <v>2.2000000000000002</v>
      </c>
      <c r="J375">
        <v>0.1</v>
      </c>
      <c r="O375">
        <f t="shared" si="401"/>
        <v>1906.23</v>
      </c>
      <c r="P375">
        <f t="shared" si="402"/>
        <v>1906.23</v>
      </c>
      <c r="Q375">
        <f t="shared" si="403"/>
        <v>0</v>
      </c>
      <c r="R375">
        <f t="shared" si="404"/>
        <v>0</v>
      </c>
      <c r="S375">
        <f t="shared" si="405"/>
        <v>0</v>
      </c>
      <c r="T375">
        <f t="shared" si="406"/>
        <v>0</v>
      </c>
      <c r="U375">
        <f t="shared" si="407"/>
        <v>0</v>
      </c>
      <c r="V375">
        <f t="shared" si="408"/>
        <v>0</v>
      </c>
      <c r="W375">
        <f t="shared" si="409"/>
        <v>0</v>
      </c>
      <c r="X375">
        <f t="shared" si="410"/>
        <v>0</v>
      </c>
      <c r="Y375">
        <f t="shared" si="411"/>
        <v>0</v>
      </c>
      <c r="AA375">
        <v>16666349</v>
      </c>
      <c r="AB375">
        <f t="shared" si="412"/>
        <v>130.1</v>
      </c>
      <c r="AC375">
        <f t="shared" si="395"/>
        <v>130.1</v>
      </c>
      <c r="AD375">
        <f t="shared" si="396"/>
        <v>0</v>
      </c>
      <c r="AE375">
        <f t="shared" si="397"/>
        <v>0</v>
      </c>
      <c r="AF375">
        <f t="shared" si="398"/>
        <v>0</v>
      </c>
      <c r="AG375">
        <f t="shared" si="413"/>
        <v>0</v>
      </c>
      <c r="AH375">
        <f t="shared" si="399"/>
        <v>0</v>
      </c>
      <c r="AI375">
        <f t="shared" si="400"/>
        <v>0</v>
      </c>
      <c r="AJ375">
        <f t="shared" si="414"/>
        <v>0</v>
      </c>
      <c r="AK375">
        <v>130.1</v>
      </c>
      <c r="AL375">
        <v>130.1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80</v>
      </c>
      <c r="AU375">
        <v>60</v>
      </c>
      <c r="AV375">
        <v>1</v>
      </c>
      <c r="AW375">
        <v>1</v>
      </c>
      <c r="AZ375">
        <v>6.66</v>
      </c>
      <c r="BA375">
        <v>1</v>
      </c>
      <c r="BB375">
        <v>1</v>
      </c>
      <c r="BC375">
        <v>6.66</v>
      </c>
      <c r="BD375" t="s">
        <v>6</v>
      </c>
      <c r="BE375" t="s">
        <v>6</v>
      </c>
      <c r="BF375" t="s">
        <v>6</v>
      </c>
      <c r="BG375" t="s">
        <v>6</v>
      </c>
      <c r="BH375">
        <v>3</v>
      </c>
      <c r="BI375">
        <v>2</v>
      </c>
      <c r="BJ375" t="s">
        <v>632</v>
      </c>
      <c r="BM375">
        <v>110011</v>
      </c>
      <c r="BN375">
        <v>0</v>
      </c>
      <c r="BO375" t="s">
        <v>6</v>
      </c>
      <c r="BP375">
        <v>0</v>
      </c>
      <c r="BQ375">
        <v>3</v>
      </c>
      <c r="BR375">
        <v>0</v>
      </c>
      <c r="BS375">
        <v>1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80</v>
      </c>
      <c r="CA375">
        <v>60</v>
      </c>
      <c r="CF375">
        <v>0</v>
      </c>
      <c r="CG375">
        <v>0</v>
      </c>
      <c r="CM375">
        <v>0</v>
      </c>
      <c r="CN375" t="s">
        <v>6</v>
      </c>
      <c r="CO375">
        <v>0</v>
      </c>
      <c r="CP375">
        <f t="shared" si="415"/>
        <v>1906.23</v>
      </c>
      <c r="CQ375">
        <f t="shared" si="416"/>
        <v>866.46600000000001</v>
      </c>
      <c r="CR375">
        <f t="shared" si="417"/>
        <v>0</v>
      </c>
      <c r="CS375">
        <f t="shared" si="418"/>
        <v>0</v>
      </c>
      <c r="CT375">
        <f t="shared" si="419"/>
        <v>0</v>
      </c>
      <c r="CU375">
        <f t="shared" si="420"/>
        <v>0</v>
      </c>
      <c r="CV375">
        <f t="shared" si="421"/>
        <v>0</v>
      </c>
      <c r="CW375">
        <f t="shared" si="422"/>
        <v>0</v>
      </c>
      <c r="CX375">
        <f t="shared" si="423"/>
        <v>0</v>
      </c>
      <c r="CY375">
        <f t="shared" si="424"/>
        <v>0</v>
      </c>
      <c r="CZ375">
        <f t="shared" si="425"/>
        <v>0</v>
      </c>
      <c r="DC375" t="s">
        <v>6</v>
      </c>
      <c r="DD375" t="s">
        <v>6</v>
      </c>
      <c r="DE375" t="s">
        <v>6</v>
      </c>
      <c r="DF375" t="s">
        <v>6</v>
      </c>
      <c r="DG375" t="s">
        <v>6</v>
      </c>
      <c r="DH375" t="s">
        <v>6</v>
      </c>
      <c r="DI375" t="s">
        <v>6</v>
      </c>
      <c r="DJ375" t="s">
        <v>6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1010</v>
      </c>
      <c r="DV375" t="s">
        <v>513</v>
      </c>
      <c r="DW375" t="s">
        <v>513</v>
      </c>
      <c r="DX375">
        <v>10</v>
      </c>
      <c r="EE375">
        <v>16510417</v>
      </c>
      <c r="EF375">
        <v>3</v>
      </c>
      <c r="EG375" t="s">
        <v>448</v>
      </c>
      <c r="EH375">
        <v>0</v>
      </c>
      <c r="EI375" t="s">
        <v>6</v>
      </c>
      <c r="EJ375">
        <v>2</v>
      </c>
      <c r="EK375">
        <v>110011</v>
      </c>
      <c r="EL375" t="s">
        <v>627</v>
      </c>
      <c r="EM375" t="s">
        <v>628</v>
      </c>
      <c r="EO375" t="s">
        <v>6</v>
      </c>
      <c r="EQ375">
        <v>0</v>
      </c>
      <c r="ER375">
        <v>130.1</v>
      </c>
      <c r="ES375">
        <v>130.1</v>
      </c>
      <c r="ET375">
        <v>0</v>
      </c>
      <c r="EU375">
        <v>0</v>
      </c>
      <c r="EV375">
        <v>0</v>
      </c>
      <c r="EW375">
        <v>0</v>
      </c>
      <c r="EX375">
        <v>0</v>
      </c>
      <c r="FQ375">
        <v>0</v>
      </c>
      <c r="FR375">
        <f t="shared" si="426"/>
        <v>0</v>
      </c>
      <c r="FS375">
        <v>0</v>
      </c>
      <c r="FX375">
        <v>80</v>
      </c>
      <c r="FY375">
        <v>60</v>
      </c>
      <c r="GA375" t="s">
        <v>6</v>
      </c>
      <c r="GD375">
        <v>0</v>
      </c>
      <c r="GF375">
        <v>1433317779</v>
      </c>
      <c r="GG375">
        <v>1</v>
      </c>
      <c r="GH375">
        <v>1</v>
      </c>
      <c r="GI375">
        <v>4</v>
      </c>
      <c r="GJ375">
        <v>0</v>
      </c>
      <c r="GK375">
        <f>ROUND(R375*(S12)/100,2)</f>
        <v>0</v>
      </c>
      <c r="GL375">
        <f t="shared" si="427"/>
        <v>0</v>
      </c>
      <c r="GM375">
        <f t="shared" si="428"/>
        <v>1906.23</v>
      </c>
      <c r="GN375">
        <f t="shared" si="429"/>
        <v>0</v>
      </c>
      <c r="GO375">
        <f t="shared" si="430"/>
        <v>1906.23</v>
      </c>
      <c r="GP375">
        <f t="shared" si="431"/>
        <v>0</v>
      </c>
      <c r="GR375">
        <v>0</v>
      </c>
      <c r="GS375">
        <v>3</v>
      </c>
      <c r="GT375">
        <v>0</v>
      </c>
      <c r="GU375" t="s">
        <v>6</v>
      </c>
      <c r="GV375">
        <f t="shared" si="432"/>
        <v>0</v>
      </c>
      <c r="GW375">
        <v>1</v>
      </c>
      <c r="GX375">
        <f t="shared" si="433"/>
        <v>0</v>
      </c>
      <c r="HA375">
        <v>0</v>
      </c>
      <c r="HB375">
        <v>0</v>
      </c>
      <c r="IK375">
        <v>0</v>
      </c>
    </row>
    <row r="376" spans="1:255" x14ac:dyDescent="0.2">
      <c r="A376" s="2">
        <v>17</v>
      </c>
      <c r="B376" s="2">
        <v>1</v>
      </c>
      <c r="C376" s="2">
        <f>ROW(SmtRes!A978)</f>
        <v>978</v>
      </c>
      <c r="D376" s="2">
        <f>ROW(EtalonRes!A924)</f>
        <v>924</v>
      </c>
      <c r="E376" s="2" t="s">
        <v>633</v>
      </c>
      <c r="F376" s="2" t="s">
        <v>634</v>
      </c>
      <c r="G376" s="2" t="s">
        <v>635</v>
      </c>
      <c r="H376" s="2" t="s">
        <v>366</v>
      </c>
      <c r="I376" s="2">
        <v>4</v>
      </c>
      <c r="J376" s="2">
        <v>0</v>
      </c>
      <c r="K376" s="2"/>
      <c r="L376" s="2"/>
      <c r="M376" s="2"/>
      <c r="N376" s="2"/>
      <c r="O376" s="2">
        <f t="shared" si="401"/>
        <v>19.39</v>
      </c>
      <c r="P376" s="2">
        <f t="shared" si="402"/>
        <v>0</v>
      </c>
      <c r="Q376" s="2">
        <f t="shared" si="403"/>
        <v>0</v>
      </c>
      <c r="R376" s="2">
        <f t="shared" si="404"/>
        <v>0</v>
      </c>
      <c r="S376" s="2">
        <f t="shared" si="405"/>
        <v>19.39</v>
      </c>
      <c r="T376" s="2">
        <f t="shared" si="406"/>
        <v>0</v>
      </c>
      <c r="U376" s="2">
        <f t="shared" si="407"/>
        <v>2.016</v>
      </c>
      <c r="V376" s="2">
        <f t="shared" si="408"/>
        <v>0</v>
      </c>
      <c r="W376" s="2">
        <f t="shared" si="409"/>
        <v>0</v>
      </c>
      <c r="X376" s="2">
        <f t="shared" si="410"/>
        <v>15.51</v>
      </c>
      <c r="Y376" s="2">
        <f t="shared" si="411"/>
        <v>11.63</v>
      </c>
      <c r="Z376" s="2"/>
      <c r="AA376" s="2">
        <v>16666348</v>
      </c>
      <c r="AB376" s="2">
        <f t="shared" si="412"/>
        <v>4.8479999999999999</v>
      </c>
      <c r="AC376" s="2">
        <f>ROUND(((ES376*0)),6)</f>
        <v>0</v>
      </c>
      <c r="AD376" s="2">
        <f>ROUND(((((ET376*0.3))-((EU376*0.3)))+AE376),6)</f>
        <v>0</v>
      </c>
      <c r="AE376" s="2">
        <f>ROUND(((EU376*0.3)),6)</f>
        <v>0</v>
      </c>
      <c r="AF376" s="2">
        <f>ROUND(((EV376*0.3)),6)</f>
        <v>4.8479999999999999</v>
      </c>
      <c r="AG376" s="2">
        <f t="shared" si="413"/>
        <v>0</v>
      </c>
      <c r="AH376" s="2">
        <f>((EW376*0.3))</f>
        <v>0.504</v>
      </c>
      <c r="AI376" s="2">
        <f>((EX376*0.3))</f>
        <v>0</v>
      </c>
      <c r="AJ376" s="2">
        <f t="shared" si="414"/>
        <v>0</v>
      </c>
      <c r="AK376" s="2">
        <v>18.91</v>
      </c>
      <c r="AL376" s="2">
        <v>2.75</v>
      </c>
      <c r="AM376" s="2">
        <v>0</v>
      </c>
      <c r="AN376" s="2">
        <v>0</v>
      </c>
      <c r="AO376" s="2">
        <v>16.16</v>
      </c>
      <c r="AP376" s="2">
        <v>0</v>
      </c>
      <c r="AQ376" s="2">
        <v>1.68</v>
      </c>
      <c r="AR376" s="2">
        <v>0</v>
      </c>
      <c r="AS376" s="2">
        <v>0</v>
      </c>
      <c r="AT376" s="2">
        <v>80</v>
      </c>
      <c r="AU376" s="2">
        <v>60</v>
      </c>
      <c r="AV376" s="2">
        <v>1</v>
      </c>
      <c r="AW376" s="2">
        <v>1</v>
      </c>
      <c r="AX376" s="2"/>
      <c r="AY376" s="2"/>
      <c r="AZ376" s="2">
        <v>1</v>
      </c>
      <c r="BA376" s="2">
        <v>1</v>
      </c>
      <c r="BB376" s="2">
        <v>1</v>
      </c>
      <c r="BC376" s="2">
        <v>1</v>
      </c>
      <c r="BD376" s="2" t="s">
        <v>6</v>
      </c>
      <c r="BE376" s="2" t="s">
        <v>6</v>
      </c>
      <c r="BF376" s="2" t="s">
        <v>6</v>
      </c>
      <c r="BG376" s="2" t="s">
        <v>6</v>
      </c>
      <c r="BH376" s="2">
        <v>0</v>
      </c>
      <c r="BI376" s="2">
        <v>2</v>
      </c>
      <c r="BJ376" s="2" t="s">
        <v>636</v>
      </c>
      <c r="BK376" s="2"/>
      <c r="BL376" s="2"/>
      <c r="BM376" s="2">
        <v>110011</v>
      </c>
      <c r="BN376" s="2">
        <v>0</v>
      </c>
      <c r="BO376" s="2" t="s">
        <v>6</v>
      </c>
      <c r="BP376" s="2">
        <v>0</v>
      </c>
      <c r="BQ376" s="2">
        <v>3</v>
      </c>
      <c r="BR376" s="2">
        <v>0</v>
      </c>
      <c r="BS376" s="2">
        <v>1</v>
      </c>
      <c r="BT376" s="2">
        <v>1</v>
      </c>
      <c r="BU376" s="2">
        <v>1</v>
      </c>
      <c r="BV376" s="2">
        <v>1</v>
      </c>
      <c r="BW376" s="2">
        <v>1</v>
      </c>
      <c r="BX376" s="2">
        <v>1</v>
      </c>
      <c r="BY376" s="2" t="s">
        <v>6</v>
      </c>
      <c r="BZ376" s="2">
        <v>80</v>
      </c>
      <c r="CA376" s="2">
        <v>60</v>
      </c>
      <c r="CB376" s="2"/>
      <c r="CC376" s="2"/>
      <c r="CD376" s="2"/>
      <c r="CE376" s="2"/>
      <c r="CF376" s="2">
        <v>0</v>
      </c>
      <c r="CG376" s="2">
        <v>0</v>
      </c>
      <c r="CH376" s="2"/>
      <c r="CI376" s="2"/>
      <c r="CJ376" s="2"/>
      <c r="CK376" s="2"/>
      <c r="CL376" s="2"/>
      <c r="CM376" s="2">
        <v>0</v>
      </c>
      <c r="CN376" s="2" t="s">
        <v>446</v>
      </c>
      <c r="CO376" s="2">
        <v>0</v>
      </c>
      <c r="CP376" s="2">
        <f t="shared" si="415"/>
        <v>19.39</v>
      </c>
      <c r="CQ376" s="2">
        <f t="shared" si="416"/>
        <v>0</v>
      </c>
      <c r="CR376" s="2">
        <f t="shared" si="417"/>
        <v>0</v>
      </c>
      <c r="CS376" s="2">
        <f t="shared" si="418"/>
        <v>0</v>
      </c>
      <c r="CT376" s="2">
        <f t="shared" si="419"/>
        <v>4.8479999999999999</v>
      </c>
      <c r="CU376" s="2">
        <f t="shared" si="420"/>
        <v>0</v>
      </c>
      <c r="CV376" s="2">
        <f t="shared" si="421"/>
        <v>0.504</v>
      </c>
      <c r="CW376" s="2">
        <f t="shared" si="422"/>
        <v>0</v>
      </c>
      <c r="CX376" s="2">
        <f t="shared" si="423"/>
        <v>0</v>
      </c>
      <c r="CY376" s="2">
        <f t="shared" si="424"/>
        <v>15.512</v>
      </c>
      <c r="CZ376" s="2">
        <f t="shared" si="425"/>
        <v>11.634</v>
      </c>
      <c r="DA376" s="2"/>
      <c r="DB376" s="2"/>
      <c r="DC376" s="2" t="s">
        <v>6</v>
      </c>
      <c r="DD376" s="2" t="s">
        <v>30</v>
      </c>
      <c r="DE376" s="2" t="s">
        <v>447</v>
      </c>
      <c r="DF376" s="2" t="s">
        <v>447</v>
      </c>
      <c r="DG376" s="2" t="s">
        <v>447</v>
      </c>
      <c r="DH376" s="2" t="s">
        <v>6</v>
      </c>
      <c r="DI376" s="2" t="s">
        <v>447</v>
      </c>
      <c r="DJ376" s="2" t="s">
        <v>447</v>
      </c>
      <c r="DK376" s="2" t="s">
        <v>6</v>
      </c>
      <c r="DL376" s="2" t="s">
        <v>6</v>
      </c>
      <c r="DM376" s="2" t="s">
        <v>6</v>
      </c>
      <c r="DN376" s="2">
        <v>0</v>
      </c>
      <c r="DO376" s="2">
        <v>0</v>
      </c>
      <c r="DP376" s="2">
        <v>1</v>
      </c>
      <c r="DQ376" s="2">
        <v>1</v>
      </c>
      <c r="DR376" s="2"/>
      <c r="DS376" s="2"/>
      <c r="DT376" s="2"/>
      <c r="DU376" s="2">
        <v>1013</v>
      </c>
      <c r="DV376" s="2" t="s">
        <v>366</v>
      </c>
      <c r="DW376" s="2" t="s">
        <v>366</v>
      </c>
      <c r="DX376" s="2">
        <v>1</v>
      </c>
      <c r="DY376" s="2"/>
      <c r="DZ376" s="2"/>
      <c r="EA376" s="2"/>
      <c r="EB376" s="2"/>
      <c r="EC376" s="2"/>
      <c r="ED376" s="2"/>
      <c r="EE376" s="2">
        <v>16510417</v>
      </c>
      <c r="EF376" s="2">
        <v>3</v>
      </c>
      <c r="EG376" s="2" t="s">
        <v>448</v>
      </c>
      <c r="EH376" s="2">
        <v>0</v>
      </c>
      <c r="EI376" s="2" t="s">
        <v>6</v>
      </c>
      <c r="EJ376" s="2">
        <v>2</v>
      </c>
      <c r="EK376" s="2">
        <v>110011</v>
      </c>
      <c r="EL376" s="2" t="s">
        <v>627</v>
      </c>
      <c r="EM376" s="2" t="s">
        <v>628</v>
      </c>
      <c r="EN376" s="2"/>
      <c r="EO376" s="2" t="s">
        <v>451</v>
      </c>
      <c r="EP376" s="2"/>
      <c r="EQ376" s="2">
        <v>0</v>
      </c>
      <c r="ER376" s="2">
        <v>18.91</v>
      </c>
      <c r="ES376" s="2">
        <v>2.75</v>
      </c>
      <c r="ET376" s="2">
        <v>0</v>
      </c>
      <c r="EU376" s="2">
        <v>0</v>
      </c>
      <c r="EV376" s="2">
        <v>16.16</v>
      </c>
      <c r="EW376" s="2">
        <v>1.68</v>
      </c>
      <c r="EX376" s="2">
        <v>0</v>
      </c>
      <c r="EY376" s="2">
        <v>0</v>
      </c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>
        <v>0</v>
      </c>
      <c r="FR376" s="2">
        <f t="shared" si="426"/>
        <v>0</v>
      </c>
      <c r="FS376" s="2">
        <v>0</v>
      </c>
      <c r="FT376" s="2"/>
      <c r="FU376" s="2"/>
      <c r="FV376" s="2"/>
      <c r="FW376" s="2"/>
      <c r="FX376" s="2">
        <v>80</v>
      </c>
      <c r="FY376" s="2">
        <v>60</v>
      </c>
      <c r="FZ376" s="2"/>
      <c r="GA376" s="2" t="s">
        <v>6</v>
      </c>
      <c r="GB376" s="2"/>
      <c r="GC376" s="2"/>
      <c r="GD376" s="2">
        <v>0</v>
      </c>
      <c r="GE376" s="2"/>
      <c r="GF376" s="2">
        <v>-1829448856</v>
      </c>
      <c r="GG376" s="2">
        <v>2</v>
      </c>
      <c r="GH376" s="2">
        <v>1</v>
      </c>
      <c r="GI376" s="2">
        <v>-2</v>
      </c>
      <c r="GJ376" s="2">
        <v>0</v>
      </c>
      <c r="GK376" s="2">
        <f>ROUND(R376*(R12)/100,2)</f>
        <v>0</v>
      </c>
      <c r="GL376" s="2">
        <f t="shared" si="427"/>
        <v>0</v>
      </c>
      <c r="GM376" s="2">
        <f t="shared" si="428"/>
        <v>46.53</v>
      </c>
      <c r="GN376" s="2">
        <f t="shared" si="429"/>
        <v>0</v>
      </c>
      <c r="GO376" s="2">
        <f t="shared" si="430"/>
        <v>46.53</v>
      </c>
      <c r="GP376" s="2">
        <f t="shared" si="431"/>
        <v>0</v>
      </c>
      <c r="GQ376" s="2"/>
      <c r="GR376" s="2">
        <v>0</v>
      </c>
      <c r="GS376" s="2">
        <v>3</v>
      </c>
      <c r="GT376" s="2">
        <v>0</v>
      </c>
      <c r="GU376" s="2" t="s">
        <v>6</v>
      </c>
      <c r="GV376" s="2">
        <f t="shared" si="432"/>
        <v>0</v>
      </c>
      <c r="GW376" s="2">
        <v>1</v>
      </c>
      <c r="GX376" s="2">
        <f t="shared" si="433"/>
        <v>0</v>
      </c>
      <c r="GY376" s="2"/>
      <c r="GZ376" s="2"/>
      <c r="HA376" s="2">
        <v>0</v>
      </c>
      <c r="HB376" s="2">
        <v>0</v>
      </c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>
        <v>0</v>
      </c>
      <c r="IL376" s="2"/>
      <c r="IM376" s="2"/>
      <c r="IN376" s="2"/>
      <c r="IO376" s="2"/>
      <c r="IP376" s="2"/>
      <c r="IQ376" s="2"/>
      <c r="IR376" s="2"/>
      <c r="IS376" s="2"/>
      <c r="IT376" s="2"/>
      <c r="IU376" s="2"/>
    </row>
    <row r="377" spans="1:255" x14ac:dyDescent="0.2">
      <c r="A377">
        <v>17</v>
      </c>
      <c r="B377">
        <v>1</v>
      </c>
      <c r="C377">
        <f>ROW(SmtRes!A984)</f>
        <v>984</v>
      </c>
      <c r="D377">
        <f>ROW(EtalonRes!A930)</f>
        <v>930</v>
      </c>
      <c r="E377" t="s">
        <v>633</v>
      </c>
      <c r="F377" t="s">
        <v>634</v>
      </c>
      <c r="G377" t="s">
        <v>635</v>
      </c>
      <c r="H377" t="s">
        <v>366</v>
      </c>
      <c r="I377">
        <v>4</v>
      </c>
      <c r="J377">
        <v>0</v>
      </c>
      <c r="O377">
        <f t="shared" si="401"/>
        <v>129.15</v>
      </c>
      <c r="P377">
        <f t="shared" si="402"/>
        <v>0</v>
      </c>
      <c r="Q377">
        <f t="shared" si="403"/>
        <v>0</v>
      </c>
      <c r="R377">
        <f t="shared" si="404"/>
        <v>0</v>
      </c>
      <c r="S377">
        <f t="shared" si="405"/>
        <v>129.15</v>
      </c>
      <c r="T377">
        <f t="shared" si="406"/>
        <v>0</v>
      </c>
      <c r="U377">
        <f t="shared" si="407"/>
        <v>2.016</v>
      </c>
      <c r="V377">
        <f t="shared" si="408"/>
        <v>0</v>
      </c>
      <c r="W377">
        <f t="shared" si="409"/>
        <v>0</v>
      </c>
      <c r="X377">
        <f t="shared" si="410"/>
        <v>103.32</v>
      </c>
      <c r="Y377">
        <f t="shared" si="411"/>
        <v>77.489999999999995</v>
      </c>
      <c r="AA377">
        <v>16666349</v>
      </c>
      <c r="AB377">
        <f t="shared" si="412"/>
        <v>4.8479999999999999</v>
      </c>
      <c r="AC377">
        <f>ROUND(((ES377*0)),6)</f>
        <v>0</v>
      </c>
      <c r="AD377">
        <f>ROUND(((((ET377*0.3))-((EU377*0.3)))+AE377),6)</f>
        <v>0</v>
      </c>
      <c r="AE377">
        <f>ROUND(((EU377*0.3)),6)</f>
        <v>0</v>
      </c>
      <c r="AF377">
        <f>ROUND(((EV377*0.3)),6)</f>
        <v>4.8479999999999999</v>
      </c>
      <c r="AG377">
        <f t="shared" si="413"/>
        <v>0</v>
      </c>
      <c r="AH377">
        <f>((EW377*0.3))</f>
        <v>0.504</v>
      </c>
      <c r="AI377">
        <f>((EX377*0.3))</f>
        <v>0</v>
      </c>
      <c r="AJ377">
        <f t="shared" si="414"/>
        <v>0</v>
      </c>
      <c r="AK377">
        <v>18.91</v>
      </c>
      <c r="AL377">
        <v>2.75</v>
      </c>
      <c r="AM377">
        <v>0</v>
      </c>
      <c r="AN377">
        <v>0</v>
      </c>
      <c r="AO377">
        <v>16.16</v>
      </c>
      <c r="AP377">
        <v>0</v>
      </c>
      <c r="AQ377">
        <v>1.68</v>
      </c>
      <c r="AR377">
        <v>0</v>
      </c>
      <c r="AS377">
        <v>0</v>
      </c>
      <c r="AT377">
        <v>80</v>
      </c>
      <c r="AU377">
        <v>60</v>
      </c>
      <c r="AV377">
        <v>1</v>
      </c>
      <c r="AW377">
        <v>1</v>
      </c>
      <c r="AZ377">
        <v>6.66</v>
      </c>
      <c r="BA377">
        <v>6.66</v>
      </c>
      <c r="BB377">
        <v>6.66</v>
      </c>
      <c r="BC377">
        <v>6.66</v>
      </c>
      <c r="BD377" t="s">
        <v>6</v>
      </c>
      <c r="BE377" t="s">
        <v>6</v>
      </c>
      <c r="BF377" t="s">
        <v>6</v>
      </c>
      <c r="BG377" t="s">
        <v>6</v>
      </c>
      <c r="BH377">
        <v>0</v>
      </c>
      <c r="BI377">
        <v>2</v>
      </c>
      <c r="BJ377" t="s">
        <v>636</v>
      </c>
      <c r="BM377">
        <v>110011</v>
      </c>
      <c r="BN377">
        <v>0</v>
      </c>
      <c r="BO377" t="s">
        <v>6</v>
      </c>
      <c r="BP377">
        <v>0</v>
      </c>
      <c r="BQ377">
        <v>3</v>
      </c>
      <c r="BR377">
        <v>0</v>
      </c>
      <c r="BS377">
        <v>6.66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6</v>
      </c>
      <c r="BZ377">
        <v>80</v>
      </c>
      <c r="CA377">
        <v>60</v>
      </c>
      <c r="CF377">
        <v>0</v>
      </c>
      <c r="CG377">
        <v>0</v>
      </c>
      <c r="CM377">
        <v>0</v>
      </c>
      <c r="CN377" t="s">
        <v>446</v>
      </c>
      <c r="CO377">
        <v>0</v>
      </c>
      <c r="CP377">
        <f t="shared" si="415"/>
        <v>129.15</v>
      </c>
      <c r="CQ377">
        <f t="shared" si="416"/>
        <v>0</v>
      </c>
      <c r="CR377">
        <f t="shared" si="417"/>
        <v>0</v>
      </c>
      <c r="CS377">
        <f t="shared" si="418"/>
        <v>0</v>
      </c>
      <c r="CT377">
        <f t="shared" si="419"/>
        <v>32.287680000000002</v>
      </c>
      <c r="CU377">
        <f t="shared" si="420"/>
        <v>0</v>
      </c>
      <c r="CV377">
        <f t="shared" si="421"/>
        <v>0.504</v>
      </c>
      <c r="CW377">
        <f t="shared" si="422"/>
        <v>0</v>
      </c>
      <c r="CX377">
        <f t="shared" si="423"/>
        <v>0</v>
      </c>
      <c r="CY377">
        <f t="shared" si="424"/>
        <v>103.32</v>
      </c>
      <c r="CZ377">
        <f t="shared" si="425"/>
        <v>77.489999999999995</v>
      </c>
      <c r="DC377" t="s">
        <v>6</v>
      </c>
      <c r="DD377" t="s">
        <v>30</v>
      </c>
      <c r="DE377" t="s">
        <v>447</v>
      </c>
      <c r="DF377" t="s">
        <v>447</v>
      </c>
      <c r="DG377" t="s">
        <v>447</v>
      </c>
      <c r="DH377" t="s">
        <v>6</v>
      </c>
      <c r="DI377" t="s">
        <v>447</v>
      </c>
      <c r="DJ377" t="s">
        <v>447</v>
      </c>
      <c r="DK377" t="s">
        <v>6</v>
      </c>
      <c r="DL377" t="s">
        <v>6</v>
      </c>
      <c r="DM377" t="s">
        <v>6</v>
      </c>
      <c r="DN377">
        <v>0</v>
      </c>
      <c r="DO377">
        <v>0</v>
      </c>
      <c r="DP377">
        <v>1</v>
      </c>
      <c r="DQ377">
        <v>1</v>
      </c>
      <c r="DU377">
        <v>1013</v>
      </c>
      <c r="DV377" t="s">
        <v>366</v>
      </c>
      <c r="DW377" t="s">
        <v>366</v>
      </c>
      <c r="DX377">
        <v>1</v>
      </c>
      <c r="EE377">
        <v>16510417</v>
      </c>
      <c r="EF377">
        <v>3</v>
      </c>
      <c r="EG377" t="s">
        <v>448</v>
      </c>
      <c r="EH377">
        <v>0</v>
      </c>
      <c r="EI377" t="s">
        <v>6</v>
      </c>
      <c r="EJ377">
        <v>2</v>
      </c>
      <c r="EK377">
        <v>110011</v>
      </c>
      <c r="EL377" t="s">
        <v>627</v>
      </c>
      <c r="EM377" t="s">
        <v>628</v>
      </c>
      <c r="EO377" t="s">
        <v>451</v>
      </c>
      <c r="EQ377">
        <v>0</v>
      </c>
      <c r="ER377">
        <v>18.91</v>
      </c>
      <c r="ES377">
        <v>2.75</v>
      </c>
      <c r="ET377">
        <v>0</v>
      </c>
      <c r="EU377">
        <v>0</v>
      </c>
      <c r="EV377">
        <v>16.16</v>
      </c>
      <c r="EW377">
        <v>1.68</v>
      </c>
      <c r="EX377">
        <v>0</v>
      </c>
      <c r="EY377">
        <v>0</v>
      </c>
      <c r="FQ377">
        <v>0</v>
      </c>
      <c r="FR377">
        <f t="shared" si="426"/>
        <v>0</v>
      </c>
      <c r="FS377">
        <v>0</v>
      </c>
      <c r="FX377">
        <v>80</v>
      </c>
      <c r="FY377">
        <v>60</v>
      </c>
      <c r="GA377" t="s">
        <v>6</v>
      </c>
      <c r="GD377">
        <v>0</v>
      </c>
      <c r="GF377">
        <v>-1829448856</v>
      </c>
      <c r="GG377">
        <v>1</v>
      </c>
      <c r="GH377">
        <v>1</v>
      </c>
      <c r="GI377">
        <v>4</v>
      </c>
      <c r="GJ377">
        <v>0</v>
      </c>
      <c r="GK377">
        <f>ROUND(R377*(S12)/100,2)</f>
        <v>0</v>
      </c>
      <c r="GL377">
        <f t="shared" si="427"/>
        <v>0</v>
      </c>
      <c r="GM377">
        <f t="shared" si="428"/>
        <v>309.95999999999998</v>
      </c>
      <c r="GN377">
        <f t="shared" si="429"/>
        <v>0</v>
      </c>
      <c r="GO377">
        <f t="shared" si="430"/>
        <v>309.95999999999998</v>
      </c>
      <c r="GP377">
        <f t="shared" si="431"/>
        <v>0</v>
      </c>
      <c r="GR377">
        <v>0</v>
      </c>
      <c r="GS377">
        <v>3</v>
      </c>
      <c r="GT377">
        <v>0</v>
      </c>
      <c r="GU377" t="s">
        <v>6</v>
      </c>
      <c r="GV377">
        <f t="shared" si="432"/>
        <v>0</v>
      </c>
      <c r="GW377">
        <v>1</v>
      </c>
      <c r="GX377">
        <f t="shared" si="433"/>
        <v>0</v>
      </c>
      <c r="HA377">
        <v>0</v>
      </c>
      <c r="HB377">
        <v>0</v>
      </c>
      <c r="IK377">
        <v>0</v>
      </c>
    </row>
    <row r="378" spans="1:255" x14ac:dyDescent="0.2">
      <c r="A378" s="2">
        <v>17</v>
      </c>
      <c r="B378" s="2">
        <v>1</v>
      </c>
      <c r="C378" s="2">
        <f>ROW(SmtRes!A990)</f>
        <v>990</v>
      </c>
      <c r="D378" s="2">
        <f>ROW(EtalonRes!A936)</f>
        <v>936</v>
      </c>
      <c r="E378" s="2" t="s">
        <v>637</v>
      </c>
      <c r="F378" s="2" t="s">
        <v>634</v>
      </c>
      <c r="G378" s="2" t="s">
        <v>638</v>
      </c>
      <c r="H378" s="2" t="s">
        <v>366</v>
      </c>
      <c r="I378" s="2">
        <v>4</v>
      </c>
      <c r="J378" s="2">
        <v>0</v>
      </c>
      <c r="K378" s="2"/>
      <c r="L378" s="2"/>
      <c r="M378" s="2"/>
      <c r="N378" s="2"/>
      <c r="O378" s="2">
        <f t="shared" si="401"/>
        <v>75.64</v>
      </c>
      <c r="P378" s="2">
        <f t="shared" si="402"/>
        <v>11</v>
      </c>
      <c r="Q378" s="2">
        <f t="shared" si="403"/>
        <v>0</v>
      </c>
      <c r="R378" s="2">
        <f t="shared" si="404"/>
        <v>0</v>
      </c>
      <c r="S378" s="2">
        <f t="shared" si="405"/>
        <v>64.64</v>
      </c>
      <c r="T378" s="2">
        <f t="shared" si="406"/>
        <v>0</v>
      </c>
      <c r="U378" s="2">
        <f t="shared" si="407"/>
        <v>6.72</v>
      </c>
      <c r="V378" s="2">
        <f t="shared" si="408"/>
        <v>0</v>
      </c>
      <c r="W378" s="2">
        <f t="shared" si="409"/>
        <v>0</v>
      </c>
      <c r="X378" s="2">
        <f t="shared" si="410"/>
        <v>51.71</v>
      </c>
      <c r="Y378" s="2">
        <f t="shared" si="411"/>
        <v>38.78</v>
      </c>
      <c r="Z378" s="2"/>
      <c r="AA378" s="2">
        <v>16666348</v>
      </c>
      <c r="AB378" s="2">
        <f t="shared" si="412"/>
        <v>18.91</v>
      </c>
      <c r="AC378" s="2">
        <f>ROUND((ES378),6)</f>
        <v>2.75</v>
      </c>
      <c r="AD378" s="2">
        <f>ROUND((((ET378)-(EU378))+AE378),6)</f>
        <v>0</v>
      </c>
      <c r="AE378" s="2">
        <f t="shared" ref="AE378:AF381" si="434">ROUND((EU378),6)</f>
        <v>0</v>
      </c>
      <c r="AF378" s="2">
        <f t="shared" si="434"/>
        <v>16.16</v>
      </c>
      <c r="AG378" s="2">
        <f t="shared" si="413"/>
        <v>0</v>
      </c>
      <c r="AH378" s="2">
        <f t="shared" ref="AH378:AI381" si="435">(EW378)</f>
        <v>1.68</v>
      </c>
      <c r="AI378" s="2">
        <f t="shared" si="435"/>
        <v>0</v>
      </c>
      <c r="AJ378" s="2">
        <f t="shared" si="414"/>
        <v>0</v>
      </c>
      <c r="AK378" s="2">
        <v>18.91</v>
      </c>
      <c r="AL378" s="2">
        <v>2.75</v>
      </c>
      <c r="AM378" s="2">
        <v>0</v>
      </c>
      <c r="AN378" s="2">
        <v>0</v>
      </c>
      <c r="AO378" s="2">
        <v>16.16</v>
      </c>
      <c r="AP378" s="2">
        <v>0</v>
      </c>
      <c r="AQ378" s="2">
        <v>1.68</v>
      </c>
      <c r="AR378" s="2">
        <v>0</v>
      </c>
      <c r="AS378" s="2">
        <v>0</v>
      </c>
      <c r="AT378" s="2">
        <v>80</v>
      </c>
      <c r="AU378" s="2">
        <v>60</v>
      </c>
      <c r="AV378" s="2">
        <v>1</v>
      </c>
      <c r="AW378" s="2">
        <v>1</v>
      </c>
      <c r="AX378" s="2"/>
      <c r="AY378" s="2"/>
      <c r="AZ378" s="2">
        <v>1</v>
      </c>
      <c r="BA378" s="2">
        <v>1</v>
      </c>
      <c r="BB378" s="2">
        <v>1</v>
      </c>
      <c r="BC378" s="2">
        <v>1</v>
      </c>
      <c r="BD378" s="2" t="s">
        <v>6</v>
      </c>
      <c r="BE378" s="2" t="s">
        <v>6</v>
      </c>
      <c r="BF378" s="2" t="s">
        <v>6</v>
      </c>
      <c r="BG378" s="2" t="s">
        <v>6</v>
      </c>
      <c r="BH378" s="2">
        <v>0</v>
      </c>
      <c r="BI378" s="2">
        <v>2</v>
      </c>
      <c r="BJ378" s="2" t="s">
        <v>636</v>
      </c>
      <c r="BK378" s="2"/>
      <c r="BL378" s="2"/>
      <c r="BM378" s="2">
        <v>110011</v>
      </c>
      <c r="BN378" s="2">
        <v>0</v>
      </c>
      <c r="BO378" s="2" t="s">
        <v>6</v>
      </c>
      <c r="BP378" s="2">
        <v>0</v>
      </c>
      <c r="BQ378" s="2">
        <v>3</v>
      </c>
      <c r="BR378" s="2">
        <v>0</v>
      </c>
      <c r="BS378" s="2">
        <v>1</v>
      </c>
      <c r="BT378" s="2">
        <v>1</v>
      </c>
      <c r="BU378" s="2">
        <v>1</v>
      </c>
      <c r="BV378" s="2">
        <v>1</v>
      </c>
      <c r="BW378" s="2">
        <v>1</v>
      </c>
      <c r="BX378" s="2">
        <v>1</v>
      </c>
      <c r="BY378" s="2" t="s">
        <v>6</v>
      </c>
      <c r="BZ378" s="2">
        <v>80</v>
      </c>
      <c r="CA378" s="2">
        <v>60</v>
      </c>
      <c r="CB378" s="2"/>
      <c r="CC378" s="2"/>
      <c r="CD378" s="2"/>
      <c r="CE378" s="2"/>
      <c r="CF378" s="2">
        <v>0</v>
      </c>
      <c r="CG378" s="2">
        <v>0</v>
      </c>
      <c r="CH378" s="2"/>
      <c r="CI378" s="2"/>
      <c r="CJ378" s="2"/>
      <c r="CK378" s="2"/>
      <c r="CL378" s="2"/>
      <c r="CM378" s="2">
        <v>0</v>
      </c>
      <c r="CN378" s="2" t="s">
        <v>446</v>
      </c>
      <c r="CO378" s="2">
        <v>0</v>
      </c>
      <c r="CP378" s="2">
        <f t="shared" si="415"/>
        <v>75.64</v>
      </c>
      <c r="CQ378" s="2">
        <f t="shared" si="416"/>
        <v>2.75</v>
      </c>
      <c r="CR378" s="2">
        <f t="shared" si="417"/>
        <v>0</v>
      </c>
      <c r="CS378" s="2">
        <f t="shared" si="418"/>
        <v>0</v>
      </c>
      <c r="CT378" s="2">
        <f t="shared" si="419"/>
        <v>16.16</v>
      </c>
      <c r="CU378" s="2">
        <f t="shared" si="420"/>
        <v>0</v>
      </c>
      <c r="CV378" s="2">
        <f t="shared" si="421"/>
        <v>1.68</v>
      </c>
      <c r="CW378" s="2">
        <f t="shared" si="422"/>
        <v>0</v>
      </c>
      <c r="CX378" s="2">
        <f t="shared" si="423"/>
        <v>0</v>
      </c>
      <c r="CY378" s="2">
        <f t="shared" si="424"/>
        <v>51.711999999999996</v>
      </c>
      <c r="CZ378" s="2">
        <f t="shared" si="425"/>
        <v>38.783999999999999</v>
      </c>
      <c r="DA378" s="2"/>
      <c r="DB378" s="2"/>
      <c r="DC378" s="2" t="s">
        <v>6</v>
      </c>
      <c r="DD378" s="2" t="s">
        <v>6</v>
      </c>
      <c r="DE378" s="2" t="s">
        <v>6</v>
      </c>
      <c r="DF378" s="2" t="s">
        <v>6</v>
      </c>
      <c r="DG378" s="2" t="s">
        <v>6</v>
      </c>
      <c r="DH378" s="2" t="s">
        <v>6</v>
      </c>
      <c r="DI378" s="2" t="s">
        <v>6</v>
      </c>
      <c r="DJ378" s="2" t="s">
        <v>6</v>
      </c>
      <c r="DK378" s="2" t="s">
        <v>6</v>
      </c>
      <c r="DL378" s="2" t="s">
        <v>6</v>
      </c>
      <c r="DM378" s="2" t="s">
        <v>6</v>
      </c>
      <c r="DN378" s="2">
        <v>0</v>
      </c>
      <c r="DO378" s="2">
        <v>0</v>
      </c>
      <c r="DP378" s="2">
        <v>1</v>
      </c>
      <c r="DQ378" s="2">
        <v>1</v>
      </c>
      <c r="DR378" s="2"/>
      <c r="DS378" s="2"/>
      <c r="DT378" s="2"/>
      <c r="DU378" s="2">
        <v>1013</v>
      </c>
      <c r="DV378" s="2" t="s">
        <v>366</v>
      </c>
      <c r="DW378" s="2" t="s">
        <v>366</v>
      </c>
      <c r="DX378" s="2">
        <v>1</v>
      </c>
      <c r="DY378" s="2"/>
      <c r="DZ378" s="2"/>
      <c r="EA378" s="2"/>
      <c r="EB378" s="2"/>
      <c r="EC378" s="2"/>
      <c r="ED378" s="2"/>
      <c r="EE378" s="2">
        <v>16510417</v>
      </c>
      <c r="EF378" s="2">
        <v>3</v>
      </c>
      <c r="EG378" s="2" t="s">
        <v>448</v>
      </c>
      <c r="EH378" s="2">
        <v>0</v>
      </c>
      <c r="EI378" s="2" t="s">
        <v>6</v>
      </c>
      <c r="EJ378" s="2">
        <v>2</v>
      </c>
      <c r="EK378" s="2">
        <v>110011</v>
      </c>
      <c r="EL378" s="2" t="s">
        <v>627</v>
      </c>
      <c r="EM378" s="2" t="s">
        <v>628</v>
      </c>
      <c r="EN378" s="2"/>
      <c r="EO378" s="2" t="s">
        <v>451</v>
      </c>
      <c r="EP378" s="2"/>
      <c r="EQ378" s="2">
        <v>0</v>
      </c>
      <c r="ER378" s="2">
        <v>18.91</v>
      </c>
      <c r="ES378" s="2">
        <v>2.75</v>
      </c>
      <c r="ET378" s="2">
        <v>0</v>
      </c>
      <c r="EU378" s="2">
        <v>0</v>
      </c>
      <c r="EV378" s="2">
        <v>16.16</v>
      </c>
      <c r="EW378" s="2">
        <v>1.68</v>
      </c>
      <c r="EX378" s="2">
        <v>0</v>
      </c>
      <c r="EY378" s="2">
        <v>0</v>
      </c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>
        <v>0</v>
      </c>
      <c r="FR378" s="2">
        <f t="shared" si="426"/>
        <v>0</v>
      </c>
      <c r="FS378" s="2">
        <v>0</v>
      </c>
      <c r="FT378" s="2"/>
      <c r="FU378" s="2"/>
      <c r="FV378" s="2"/>
      <c r="FW378" s="2"/>
      <c r="FX378" s="2">
        <v>80</v>
      </c>
      <c r="FY378" s="2">
        <v>60</v>
      </c>
      <c r="FZ378" s="2"/>
      <c r="GA378" s="2" t="s">
        <v>6</v>
      </c>
      <c r="GB378" s="2"/>
      <c r="GC378" s="2"/>
      <c r="GD378" s="2">
        <v>0</v>
      </c>
      <c r="GE378" s="2"/>
      <c r="GF378" s="2">
        <v>1586908655</v>
      </c>
      <c r="GG378" s="2">
        <v>2</v>
      </c>
      <c r="GH378" s="2">
        <v>1</v>
      </c>
      <c r="GI378" s="2">
        <v>-2</v>
      </c>
      <c r="GJ378" s="2">
        <v>0</v>
      </c>
      <c r="GK378" s="2">
        <f>ROUND(R378*(R12)/100,2)</f>
        <v>0</v>
      </c>
      <c r="GL378" s="2">
        <f t="shared" si="427"/>
        <v>0</v>
      </c>
      <c r="GM378" s="2">
        <f t="shared" si="428"/>
        <v>166.13</v>
      </c>
      <c r="GN378" s="2">
        <f t="shared" si="429"/>
        <v>0</v>
      </c>
      <c r="GO378" s="2">
        <f t="shared" si="430"/>
        <v>166.13</v>
      </c>
      <c r="GP378" s="2">
        <f t="shared" si="431"/>
        <v>0</v>
      </c>
      <c r="GQ378" s="2"/>
      <c r="GR378" s="2">
        <v>0</v>
      </c>
      <c r="GS378" s="2">
        <v>3</v>
      </c>
      <c r="GT378" s="2">
        <v>0</v>
      </c>
      <c r="GU378" s="2" t="s">
        <v>6</v>
      </c>
      <c r="GV378" s="2">
        <f t="shared" si="432"/>
        <v>0</v>
      </c>
      <c r="GW378" s="2">
        <v>1</v>
      </c>
      <c r="GX378" s="2">
        <f t="shared" si="433"/>
        <v>0</v>
      </c>
      <c r="GY378" s="2"/>
      <c r="GZ378" s="2"/>
      <c r="HA378" s="2">
        <v>0</v>
      </c>
      <c r="HB378" s="2">
        <v>0</v>
      </c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>
        <v>0</v>
      </c>
      <c r="IL378" s="2"/>
      <c r="IM378" s="2"/>
      <c r="IN378" s="2"/>
      <c r="IO378" s="2"/>
      <c r="IP378" s="2"/>
      <c r="IQ378" s="2"/>
      <c r="IR378" s="2"/>
      <c r="IS378" s="2"/>
      <c r="IT378" s="2"/>
      <c r="IU378" s="2"/>
    </row>
    <row r="379" spans="1:255" x14ac:dyDescent="0.2">
      <c r="A379">
        <v>17</v>
      </c>
      <c r="B379">
        <v>1</v>
      </c>
      <c r="C379">
        <f>ROW(SmtRes!A996)</f>
        <v>996</v>
      </c>
      <c r="D379">
        <f>ROW(EtalonRes!A942)</f>
        <v>942</v>
      </c>
      <c r="E379" t="s">
        <v>637</v>
      </c>
      <c r="F379" t="s">
        <v>634</v>
      </c>
      <c r="G379" t="s">
        <v>638</v>
      </c>
      <c r="H379" t="s">
        <v>366</v>
      </c>
      <c r="I379">
        <v>4</v>
      </c>
      <c r="J379">
        <v>0</v>
      </c>
      <c r="O379">
        <f t="shared" si="401"/>
        <v>503.76</v>
      </c>
      <c r="P379">
        <f t="shared" si="402"/>
        <v>73.260000000000005</v>
      </c>
      <c r="Q379">
        <f t="shared" si="403"/>
        <v>0</v>
      </c>
      <c r="R379">
        <f t="shared" si="404"/>
        <v>0</v>
      </c>
      <c r="S379">
        <f t="shared" si="405"/>
        <v>430.5</v>
      </c>
      <c r="T379">
        <f t="shared" si="406"/>
        <v>0</v>
      </c>
      <c r="U379">
        <f t="shared" si="407"/>
        <v>6.72</v>
      </c>
      <c r="V379">
        <f t="shared" si="408"/>
        <v>0</v>
      </c>
      <c r="W379">
        <f t="shared" si="409"/>
        <v>0</v>
      </c>
      <c r="X379">
        <f t="shared" si="410"/>
        <v>344.4</v>
      </c>
      <c r="Y379">
        <f t="shared" si="411"/>
        <v>258.3</v>
      </c>
      <c r="AA379">
        <v>16666349</v>
      </c>
      <c r="AB379">
        <f t="shared" si="412"/>
        <v>18.91</v>
      </c>
      <c r="AC379">
        <f>ROUND((ES379),6)</f>
        <v>2.75</v>
      </c>
      <c r="AD379">
        <f>ROUND((((ET379)-(EU379))+AE379),6)</f>
        <v>0</v>
      </c>
      <c r="AE379">
        <f t="shared" si="434"/>
        <v>0</v>
      </c>
      <c r="AF379">
        <f t="shared" si="434"/>
        <v>16.16</v>
      </c>
      <c r="AG379">
        <f t="shared" si="413"/>
        <v>0</v>
      </c>
      <c r="AH379">
        <f t="shared" si="435"/>
        <v>1.68</v>
      </c>
      <c r="AI379">
        <f t="shared" si="435"/>
        <v>0</v>
      </c>
      <c r="AJ379">
        <f t="shared" si="414"/>
        <v>0</v>
      </c>
      <c r="AK379">
        <v>18.91</v>
      </c>
      <c r="AL379">
        <v>2.75</v>
      </c>
      <c r="AM379">
        <v>0</v>
      </c>
      <c r="AN379">
        <v>0</v>
      </c>
      <c r="AO379">
        <v>16.16</v>
      </c>
      <c r="AP379">
        <v>0</v>
      </c>
      <c r="AQ379">
        <v>1.68</v>
      </c>
      <c r="AR379">
        <v>0</v>
      </c>
      <c r="AS379">
        <v>0</v>
      </c>
      <c r="AT379">
        <v>80</v>
      </c>
      <c r="AU379">
        <v>60</v>
      </c>
      <c r="AV379">
        <v>1</v>
      </c>
      <c r="AW379">
        <v>1</v>
      </c>
      <c r="AZ379">
        <v>6.66</v>
      </c>
      <c r="BA379">
        <v>6.66</v>
      </c>
      <c r="BB379">
        <v>6.66</v>
      </c>
      <c r="BC379">
        <v>6.66</v>
      </c>
      <c r="BD379" t="s">
        <v>6</v>
      </c>
      <c r="BE379" t="s">
        <v>6</v>
      </c>
      <c r="BF379" t="s">
        <v>6</v>
      </c>
      <c r="BG379" t="s">
        <v>6</v>
      </c>
      <c r="BH379">
        <v>0</v>
      </c>
      <c r="BI379">
        <v>2</v>
      </c>
      <c r="BJ379" t="s">
        <v>636</v>
      </c>
      <c r="BM379">
        <v>110011</v>
      </c>
      <c r="BN379">
        <v>0</v>
      </c>
      <c r="BO379" t="s">
        <v>6</v>
      </c>
      <c r="BP379">
        <v>0</v>
      </c>
      <c r="BQ379">
        <v>3</v>
      </c>
      <c r="BR379">
        <v>0</v>
      </c>
      <c r="BS379">
        <v>6.66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6</v>
      </c>
      <c r="BZ379">
        <v>80</v>
      </c>
      <c r="CA379">
        <v>60</v>
      </c>
      <c r="CF379">
        <v>0</v>
      </c>
      <c r="CG379">
        <v>0</v>
      </c>
      <c r="CM379">
        <v>0</v>
      </c>
      <c r="CN379" t="s">
        <v>446</v>
      </c>
      <c r="CO379">
        <v>0</v>
      </c>
      <c r="CP379">
        <f t="shared" si="415"/>
        <v>503.76</v>
      </c>
      <c r="CQ379">
        <f t="shared" si="416"/>
        <v>18.315000000000001</v>
      </c>
      <c r="CR379">
        <f t="shared" si="417"/>
        <v>0</v>
      </c>
      <c r="CS379">
        <f t="shared" si="418"/>
        <v>0</v>
      </c>
      <c r="CT379">
        <f t="shared" si="419"/>
        <v>107.62560000000001</v>
      </c>
      <c r="CU379">
        <f t="shared" si="420"/>
        <v>0</v>
      </c>
      <c r="CV379">
        <f t="shared" si="421"/>
        <v>1.68</v>
      </c>
      <c r="CW379">
        <f t="shared" si="422"/>
        <v>0</v>
      </c>
      <c r="CX379">
        <f t="shared" si="423"/>
        <v>0</v>
      </c>
      <c r="CY379">
        <f t="shared" si="424"/>
        <v>344.4</v>
      </c>
      <c r="CZ379">
        <f t="shared" si="425"/>
        <v>258.3</v>
      </c>
      <c r="DC379" t="s">
        <v>6</v>
      </c>
      <c r="DD379" t="s">
        <v>6</v>
      </c>
      <c r="DE379" t="s">
        <v>6</v>
      </c>
      <c r="DF379" t="s">
        <v>6</v>
      </c>
      <c r="DG379" t="s">
        <v>6</v>
      </c>
      <c r="DH379" t="s">
        <v>6</v>
      </c>
      <c r="DI379" t="s">
        <v>6</v>
      </c>
      <c r="DJ379" t="s">
        <v>6</v>
      </c>
      <c r="DK379" t="s">
        <v>6</v>
      </c>
      <c r="DL379" t="s">
        <v>6</v>
      </c>
      <c r="DM379" t="s">
        <v>6</v>
      </c>
      <c r="DN379">
        <v>0</v>
      </c>
      <c r="DO379">
        <v>0</v>
      </c>
      <c r="DP379">
        <v>1</v>
      </c>
      <c r="DQ379">
        <v>1</v>
      </c>
      <c r="DU379">
        <v>1013</v>
      </c>
      <c r="DV379" t="s">
        <v>366</v>
      </c>
      <c r="DW379" t="s">
        <v>366</v>
      </c>
      <c r="DX379">
        <v>1</v>
      </c>
      <c r="EE379">
        <v>16510417</v>
      </c>
      <c r="EF379">
        <v>3</v>
      </c>
      <c r="EG379" t="s">
        <v>448</v>
      </c>
      <c r="EH379">
        <v>0</v>
      </c>
      <c r="EI379" t="s">
        <v>6</v>
      </c>
      <c r="EJ379">
        <v>2</v>
      </c>
      <c r="EK379">
        <v>110011</v>
      </c>
      <c r="EL379" t="s">
        <v>627</v>
      </c>
      <c r="EM379" t="s">
        <v>628</v>
      </c>
      <c r="EO379" t="s">
        <v>451</v>
      </c>
      <c r="EQ379">
        <v>0</v>
      </c>
      <c r="ER379">
        <v>18.91</v>
      </c>
      <c r="ES379">
        <v>2.75</v>
      </c>
      <c r="ET379">
        <v>0</v>
      </c>
      <c r="EU379">
        <v>0</v>
      </c>
      <c r="EV379">
        <v>16.16</v>
      </c>
      <c r="EW379">
        <v>1.68</v>
      </c>
      <c r="EX379">
        <v>0</v>
      </c>
      <c r="EY379">
        <v>0</v>
      </c>
      <c r="FQ379">
        <v>0</v>
      </c>
      <c r="FR379">
        <f t="shared" si="426"/>
        <v>0</v>
      </c>
      <c r="FS379">
        <v>0</v>
      </c>
      <c r="FX379">
        <v>80</v>
      </c>
      <c r="FY379">
        <v>60</v>
      </c>
      <c r="GA379" t="s">
        <v>6</v>
      </c>
      <c r="GD379">
        <v>0</v>
      </c>
      <c r="GF379">
        <v>1586908655</v>
      </c>
      <c r="GG379">
        <v>1</v>
      </c>
      <c r="GH379">
        <v>1</v>
      </c>
      <c r="GI379">
        <v>4</v>
      </c>
      <c r="GJ379">
        <v>0</v>
      </c>
      <c r="GK379">
        <f>ROUND(R379*(S12)/100,2)</f>
        <v>0</v>
      </c>
      <c r="GL379">
        <f t="shared" si="427"/>
        <v>0</v>
      </c>
      <c r="GM379">
        <f t="shared" si="428"/>
        <v>1106.46</v>
      </c>
      <c r="GN379">
        <f t="shared" si="429"/>
        <v>0</v>
      </c>
      <c r="GO379">
        <f t="shared" si="430"/>
        <v>1106.46</v>
      </c>
      <c r="GP379">
        <f t="shared" si="431"/>
        <v>0</v>
      </c>
      <c r="GR379">
        <v>0</v>
      </c>
      <c r="GS379">
        <v>3</v>
      </c>
      <c r="GT379">
        <v>0</v>
      </c>
      <c r="GU379" t="s">
        <v>6</v>
      </c>
      <c r="GV379">
        <f t="shared" si="432"/>
        <v>0</v>
      </c>
      <c r="GW379">
        <v>1</v>
      </c>
      <c r="GX379">
        <f t="shared" si="433"/>
        <v>0</v>
      </c>
      <c r="HA379">
        <v>0</v>
      </c>
      <c r="HB379">
        <v>0</v>
      </c>
      <c r="IK379">
        <v>0</v>
      </c>
    </row>
    <row r="380" spans="1:255" x14ac:dyDescent="0.2">
      <c r="A380" s="2">
        <v>17</v>
      </c>
      <c r="B380" s="2">
        <v>1</v>
      </c>
      <c r="C380" s="2">
        <f>ROW(SmtRes!A999)</f>
        <v>999</v>
      </c>
      <c r="D380" s="2">
        <f>ROW(EtalonRes!A945)</f>
        <v>945</v>
      </c>
      <c r="E380" s="2" t="s">
        <v>639</v>
      </c>
      <c r="F380" s="2" t="s">
        <v>640</v>
      </c>
      <c r="G380" s="2" t="s">
        <v>641</v>
      </c>
      <c r="H380" s="2" t="s">
        <v>164</v>
      </c>
      <c r="I380" s="2">
        <f>ROUND(13/100,9)</f>
        <v>0.13</v>
      </c>
      <c r="J380" s="2">
        <v>0</v>
      </c>
      <c r="K380" s="2"/>
      <c r="L380" s="2"/>
      <c r="M380" s="2"/>
      <c r="N380" s="2"/>
      <c r="O380" s="2">
        <f t="shared" si="401"/>
        <v>9.81</v>
      </c>
      <c r="P380" s="2">
        <f t="shared" si="402"/>
        <v>0</v>
      </c>
      <c r="Q380" s="2">
        <f t="shared" si="403"/>
        <v>0.04</v>
      </c>
      <c r="R380" s="2">
        <f t="shared" si="404"/>
        <v>0.02</v>
      </c>
      <c r="S380" s="2">
        <f t="shared" si="405"/>
        <v>9.77</v>
      </c>
      <c r="T380" s="2">
        <f t="shared" si="406"/>
        <v>0</v>
      </c>
      <c r="U380" s="2">
        <f t="shared" si="407"/>
        <v>1.2532000000000001</v>
      </c>
      <c r="V380" s="2">
        <f t="shared" si="408"/>
        <v>1.3000000000000002E-3</v>
      </c>
      <c r="W380" s="2">
        <f t="shared" si="409"/>
        <v>0</v>
      </c>
      <c r="X380" s="2">
        <f t="shared" si="410"/>
        <v>8.32</v>
      </c>
      <c r="Y380" s="2">
        <f t="shared" si="411"/>
        <v>6.36</v>
      </c>
      <c r="Z380" s="2"/>
      <c r="AA380" s="2">
        <v>16666348</v>
      </c>
      <c r="AB380" s="2">
        <f t="shared" si="412"/>
        <v>75.5</v>
      </c>
      <c r="AC380" s="2">
        <f>ROUND((ES380),6)</f>
        <v>0</v>
      </c>
      <c r="AD380" s="2">
        <f>ROUND((((ET380)-(EU380))+AE380),6)</f>
        <v>0.31</v>
      </c>
      <c r="AE380" s="2">
        <f t="shared" si="434"/>
        <v>0.14000000000000001</v>
      </c>
      <c r="AF380" s="2">
        <f t="shared" si="434"/>
        <v>75.19</v>
      </c>
      <c r="AG380" s="2">
        <f t="shared" si="413"/>
        <v>0</v>
      </c>
      <c r="AH380" s="2">
        <f t="shared" si="435"/>
        <v>9.64</v>
      </c>
      <c r="AI380" s="2">
        <f t="shared" si="435"/>
        <v>0.01</v>
      </c>
      <c r="AJ380" s="2">
        <f t="shared" si="414"/>
        <v>0</v>
      </c>
      <c r="AK380" s="2">
        <v>75.5</v>
      </c>
      <c r="AL380" s="2">
        <v>0</v>
      </c>
      <c r="AM380" s="2">
        <v>0.31</v>
      </c>
      <c r="AN380" s="2">
        <v>0.14000000000000001</v>
      </c>
      <c r="AO380" s="2">
        <v>75.19</v>
      </c>
      <c r="AP380" s="2">
        <v>0</v>
      </c>
      <c r="AQ380" s="2">
        <v>9.64</v>
      </c>
      <c r="AR380" s="2">
        <v>0.01</v>
      </c>
      <c r="AS380" s="2">
        <v>0</v>
      </c>
      <c r="AT380" s="2">
        <v>85</v>
      </c>
      <c r="AU380" s="2">
        <v>65</v>
      </c>
      <c r="AV380" s="2">
        <v>1</v>
      </c>
      <c r="AW380" s="2">
        <v>1</v>
      </c>
      <c r="AX380" s="2"/>
      <c r="AY380" s="2"/>
      <c r="AZ380" s="2">
        <v>1</v>
      </c>
      <c r="BA380" s="2">
        <v>1</v>
      </c>
      <c r="BB380" s="2">
        <v>1</v>
      </c>
      <c r="BC380" s="2">
        <v>1</v>
      </c>
      <c r="BD380" s="2" t="s">
        <v>6</v>
      </c>
      <c r="BE380" s="2" t="s">
        <v>6</v>
      </c>
      <c r="BF380" s="2" t="s">
        <v>6</v>
      </c>
      <c r="BG380" s="2" t="s">
        <v>6</v>
      </c>
      <c r="BH380" s="2">
        <v>0</v>
      </c>
      <c r="BI380" s="2">
        <v>1</v>
      </c>
      <c r="BJ380" s="2" t="s">
        <v>642</v>
      </c>
      <c r="BK380" s="2"/>
      <c r="BL380" s="2"/>
      <c r="BM380" s="2">
        <v>67001</v>
      </c>
      <c r="BN380" s="2">
        <v>0</v>
      </c>
      <c r="BO380" s="2" t="s">
        <v>6</v>
      </c>
      <c r="BP380" s="2">
        <v>0</v>
      </c>
      <c r="BQ380" s="2">
        <v>6</v>
      </c>
      <c r="BR380" s="2">
        <v>0</v>
      </c>
      <c r="BS380" s="2">
        <v>1</v>
      </c>
      <c r="BT380" s="2">
        <v>1</v>
      </c>
      <c r="BU380" s="2">
        <v>1</v>
      </c>
      <c r="BV380" s="2">
        <v>1</v>
      </c>
      <c r="BW380" s="2">
        <v>1</v>
      </c>
      <c r="BX380" s="2">
        <v>1</v>
      </c>
      <c r="BY380" s="2" t="s">
        <v>6</v>
      </c>
      <c r="BZ380" s="2">
        <v>85</v>
      </c>
      <c r="CA380" s="2">
        <v>65</v>
      </c>
      <c r="CB380" s="2"/>
      <c r="CC380" s="2"/>
      <c r="CD380" s="2"/>
      <c r="CE380" s="2"/>
      <c r="CF380" s="2">
        <v>0</v>
      </c>
      <c r="CG380" s="2">
        <v>0</v>
      </c>
      <c r="CH380" s="2"/>
      <c r="CI380" s="2"/>
      <c r="CJ380" s="2"/>
      <c r="CK380" s="2"/>
      <c r="CL380" s="2"/>
      <c r="CM380" s="2">
        <v>0</v>
      </c>
      <c r="CN380" s="2" t="s">
        <v>6</v>
      </c>
      <c r="CO380" s="2">
        <v>0</v>
      </c>
      <c r="CP380" s="2">
        <f t="shared" si="415"/>
        <v>9.8099999999999987</v>
      </c>
      <c r="CQ380" s="2">
        <f t="shared" si="416"/>
        <v>0</v>
      </c>
      <c r="CR380" s="2">
        <f t="shared" si="417"/>
        <v>0.31</v>
      </c>
      <c r="CS380" s="2">
        <f t="shared" si="418"/>
        <v>0.14000000000000001</v>
      </c>
      <c r="CT380" s="2">
        <f t="shared" si="419"/>
        <v>75.19</v>
      </c>
      <c r="CU380" s="2">
        <f t="shared" si="420"/>
        <v>0</v>
      </c>
      <c r="CV380" s="2">
        <f t="shared" si="421"/>
        <v>9.64</v>
      </c>
      <c r="CW380" s="2">
        <f t="shared" si="422"/>
        <v>0.01</v>
      </c>
      <c r="CX380" s="2">
        <f t="shared" si="423"/>
        <v>0</v>
      </c>
      <c r="CY380" s="2">
        <f t="shared" si="424"/>
        <v>8.3215000000000003</v>
      </c>
      <c r="CZ380" s="2">
        <f t="shared" si="425"/>
        <v>6.3634999999999993</v>
      </c>
      <c r="DA380" s="2"/>
      <c r="DB380" s="2"/>
      <c r="DC380" s="2" t="s">
        <v>6</v>
      </c>
      <c r="DD380" s="2" t="s">
        <v>6</v>
      </c>
      <c r="DE380" s="2" t="s">
        <v>6</v>
      </c>
      <c r="DF380" s="2" t="s">
        <v>6</v>
      </c>
      <c r="DG380" s="2" t="s">
        <v>6</v>
      </c>
      <c r="DH380" s="2" t="s">
        <v>6</v>
      </c>
      <c r="DI380" s="2" t="s">
        <v>6</v>
      </c>
      <c r="DJ380" s="2" t="s">
        <v>6</v>
      </c>
      <c r="DK380" s="2" t="s">
        <v>6</v>
      </c>
      <c r="DL380" s="2" t="s">
        <v>6</v>
      </c>
      <c r="DM380" s="2" t="s">
        <v>6</v>
      </c>
      <c r="DN380" s="2">
        <v>0</v>
      </c>
      <c r="DO380" s="2">
        <v>0</v>
      </c>
      <c r="DP380" s="2">
        <v>1</v>
      </c>
      <c r="DQ380" s="2">
        <v>1</v>
      </c>
      <c r="DR380" s="2"/>
      <c r="DS380" s="2"/>
      <c r="DT380" s="2"/>
      <c r="DU380" s="2">
        <v>1003</v>
      </c>
      <c r="DV380" s="2" t="s">
        <v>164</v>
      </c>
      <c r="DW380" s="2" t="s">
        <v>164</v>
      </c>
      <c r="DX380" s="2">
        <v>100</v>
      </c>
      <c r="DY380" s="2"/>
      <c r="DZ380" s="2"/>
      <c r="EA380" s="2"/>
      <c r="EB380" s="2"/>
      <c r="EC380" s="2"/>
      <c r="ED380" s="2"/>
      <c r="EE380" s="2">
        <v>16510612</v>
      </c>
      <c r="EF380" s="2">
        <v>6</v>
      </c>
      <c r="EG380" s="2" t="s">
        <v>39</v>
      </c>
      <c r="EH380" s="2">
        <v>0</v>
      </c>
      <c r="EI380" s="2" t="s">
        <v>6</v>
      </c>
      <c r="EJ380" s="2">
        <v>1</v>
      </c>
      <c r="EK380" s="2">
        <v>67001</v>
      </c>
      <c r="EL380" s="2" t="s">
        <v>436</v>
      </c>
      <c r="EM380" s="2" t="s">
        <v>437</v>
      </c>
      <c r="EN380" s="2"/>
      <c r="EO380" s="2" t="s">
        <v>6</v>
      </c>
      <c r="EP380" s="2"/>
      <c r="EQ380" s="2">
        <v>0</v>
      </c>
      <c r="ER380" s="2">
        <v>75.5</v>
      </c>
      <c r="ES380" s="2">
        <v>0</v>
      </c>
      <c r="ET380" s="2">
        <v>0.31</v>
      </c>
      <c r="EU380" s="2">
        <v>0.14000000000000001</v>
      </c>
      <c r="EV380" s="2">
        <v>75.19</v>
      </c>
      <c r="EW380" s="2">
        <v>9.64</v>
      </c>
      <c r="EX380" s="2">
        <v>0.01</v>
      </c>
      <c r="EY380" s="2">
        <v>0</v>
      </c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>
        <v>0</v>
      </c>
      <c r="FR380" s="2">
        <f t="shared" si="426"/>
        <v>0</v>
      </c>
      <c r="FS380" s="2">
        <v>0</v>
      </c>
      <c r="FT380" s="2"/>
      <c r="FU380" s="2"/>
      <c r="FV380" s="2"/>
      <c r="FW380" s="2"/>
      <c r="FX380" s="2">
        <v>85</v>
      </c>
      <c r="FY380" s="2">
        <v>65</v>
      </c>
      <c r="FZ380" s="2"/>
      <c r="GA380" s="2" t="s">
        <v>6</v>
      </c>
      <c r="GB380" s="2"/>
      <c r="GC380" s="2"/>
      <c r="GD380" s="2">
        <v>0</v>
      </c>
      <c r="GE380" s="2"/>
      <c r="GF380" s="2">
        <v>994189354</v>
      </c>
      <c r="GG380" s="2">
        <v>2</v>
      </c>
      <c r="GH380" s="2">
        <v>1</v>
      </c>
      <c r="GI380" s="2">
        <v>-2</v>
      </c>
      <c r="GJ380" s="2">
        <v>0</v>
      </c>
      <c r="GK380" s="2">
        <f>ROUND(R380*(R12)/100,2)</f>
        <v>0</v>
      </c>
      <c r="GL380" s="2">
        <f t="shared" si="427"/>
        <v>0</v>
      </c>
      <c r="GM380" s="2">
        <f t="shared" si="428"/>
        <v>24.49</v>
      </c>
      <c r="GN380" s="2">
        <f t="shared" si="429"/>
        <v>24.49</v>
      </c>
      <c r="GO380" s="2">
        <f t="shared" si="430"/>
        <v>0</v>
      </c>
      <c r="GP380" s="2">
        <f t="shared" si="431"/>
        <v>0</v>
      </c>
      <c r="GQ380" s="2"/>
      <c r="GR380" s="2">
        <v>0</v>
      </c>
      <c r="GS380" s="2">
        <v>3</v>
      </c>
      <c r="GT380" s="2">
        <v>0</v>
      </c>
      <c r="GU380" s="2" t="s">
        <v>6</v>
      </c>
      <c r="GV380" s="2">
        <f t="shared" si="432"/>
        <v>0</v>
      </c>
      <c r="GW380" s="2">
        <v>1</v>
      </c>
      <c r="GX380" s="2">
        <f t="shared" si="433"/>
        <v>0</v>
      </c>
      <c r="GY380" s="2"/>
      <c r="GZ380" s="2"/>
      <c r="HA380" s="2">
        <v>0</v>
      </c>
      <c r="HB380" s="2">
        <v>0</v>
      </c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>
        <v>0</v>
      </c>
      <c r="IL380" s="2"/>
      <c r="IM380" s="2"/>
      <c r="IN380" s="2"/>
      <c r="IO380" s="2"/>
      <c r="IP380" s="2"/>
      <c r="IQ380" s="2"/>
      <c r="IR380" s="2"/>
      <c r="IS380" s="2"/>
      <c r="IT380" s="2"/>
      <c r="IU380" s="2"/>
    </row>
    <row r="381" spans="1:255" x14ac:dyDescent="0.2">
      <c r="A381">
        <v>17</v>
      </c>
      <c r="B381">
        <v>1</v>
      </c>
      <c r="C381">
        <f>ROW(SmtRes!A1002)</f>
        <v>1002</v>
      </c>
      <c r="D381">
        <f>ROW(EtalonRes!A948)</f>
        <v>948</v>
      </c>
      <c r="E381" t="s">
        <v>639</v>
      </c>
      <c r="F381" t="s">
        <v>640</v>
      </c>
      <c r="G381" t="s">
        <v>641</v>
      </c>
      <c r="H381" t="s">
        <v>164</v>
      </c>
      <c r="I381">
        <f>ROUND(13/100,9)</f>
        <v>0.13</v>
      </c>
      <c r="J381">
        <v>0</v>
      </c>
      <c r="O381">
        <f t="shared" si="401"/>
        <v>65.37</v>
      </c>
      <c r="P381">
        <f t="shared" si="402"/>
        <v>0</v>
      </c>
      <c r="Q381">
        <f t="shared" si="403"/>
        <v>0.27</v>
      </c>
      <c r="R381">
        <f t="shared" si="404"/>
        <v>0.12</v>
      </c>
      <c r="S381">
        <f t="shared" si="405"/>
        <v>65.099999999999994</v>
      </c>
      <c r="T381">
        <f t="shared" si="406"/>
        <v>0</v>
      </c>
      <c r="U381">
        <f t="shared" si="407"/>
        <v>1.2532000000000001</v>
      </c>
      <c r="V381">
        <f t="shared" si="408"/>
        <v>1.3000000000000002E-3</v>
      </c>
      <c r="W381">
        <f t="shared" si="409"/>
        <v>0</v>
      </c>
      <c r="X381">
        <f t="shared" si="410"/>
        <v>55.44</v>
      </c>
      <c r="Y381">
        <f t="shared" si="411"/>
        <v>42.39</v>
      </c>
      <c r="AA381">
        <v>16666349</v>
      </c>
      <c r="AB381">
        <f t="shared" si="412"/>
        <v>75.5</v>
      </c>
      <c r="AC381">
        <f>ROUND((ES381),6)</f>
        <v>0</v>
      </c>
      <c r="AD381">
        <f>ROUND((((ET381)-(EU381))+AE381),6)</f>
        <v>0.31</v>
      </c>
      <c r="AE381">
        <f t="shared" si="434"/>
        <v>0.14000000000000001</v>
      </c>
      <c r="AF381">
        <f t="shared" si="434"/>
        <v>75.19</v>
      </c>
      <c r="AG381">
        <f t="shared" si="413"/>
        <v>0</v>
      </c>
      <c r="AH381">
        <f t="shared" si="435"/>
        <v>9.64</v>
      </c>
      <c r="AI381">
        <f t="shared" si="435"/>
        <v>0.01</v>
      </c>
      <c r="AJ381">
        <f t="shared" si="414"/>
        <v>0</v>
      </c>
      <c r="AK381">
        <v>75.5</v>
      </c>
      <c r="AL381">
        <v>0</v>
      </c>
      <c r="AM381">
        <v>0.31</v>
      </c>
      <c r="AN381">
        <v>0.14000000000000001</v>
      </c>
      <c r="AO381">
        <v>75.19</v>
      </c>
      <c r="AP381">
        <v>0</v>
      </c>
      <c r="AQ381">
        <v>9.64</v>
      </c>
      <c r="AR381">
        <v>0.01</v>
      </c>
      <c r="AS381">
        <v>0</v>
      </c>
      <c r="AT381">
        <v>85</v>
      </c>
      <c r="AU381">
        <v>65</v>
      </c>
      <c r="AV381">
        <v>1</v>
      </c>
      <c r="AW381">
        <v>1</v>
      </c>
      <c r="AZ381">
        <v>6.66</v>
      </c>
      <c r="BA381">
        <v>6.66</v>
      </c>
      <c r="BB381">
        <v>6.66</v>
      </c>
      <c r="BC381">
        <v>6.66</v>
      </c>
      <c r="BD381" t="s">
        <v>6</v>
      </c>
      <c r="BE381" t="s">
        <v>6</v>
      </c>
      <c r="BF381" t="s">
        <v>6</v>
      </c>
      <c r="BG381" t="s">
        <v>6</v>
      </c>
      <c r="BH381">
        <v>0</v>
      </c>
      <c r="BI381">
        <v>1</v>
      </c>
      <c r="BJ381" t="s">
        <v>642</v>
      </c>
      <c r="BM381">
        <v>67001</v>
      </c>
      <c r="BN381">
        <v>0</v>
      </c>
      <c r="BO381" t="s">
        <v>6</v>
      </c>
      <c r="BP381">
        <v>0</v>
      </c>
      <c r="BQ381">
        <v>6</v>
      </c>
      <c r="BR381">
        <v>0</v>
      </c>
      <c r="BS381">
        <v>6.66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6</v>
      </c>
      <c r="BZ381">
        <v>85</v>
      </c>
      <c r="CA381">
        <v>65</v>
      </c>
      <c r="CF381">
        <v>0</v>
      </c>
      <c r="CG381">
        <v>0</v>
      </c>
      <c r="CM381">
        <v>0</v>
      </c>
      <c r="CN381" t="s">
        <v>6</v>
      </c>
      <c r="CO381">
        <v>0</v>
      </c>
      <c r="CP381">
        <f t="shared" si="415"/>
        <v>65.36999999999999</v>
      </c>
      <c r="CQ381">
        <f t="shared" si="416"/>
        <v>0</v>
      </c>
      <c r="CR381">
        <f t="shared" si="417"/>
        <v>2.0646</v>
      </c>
      <c r="CS381">
        <f t="shared" si="418"/>
        <v>0.93240000000000012</v>
      </c>
      <c r="CT381">
        <f t="shared" si="419"/>
        <v>500.7654</v>
      </c>
      <c r="CU381">
        <f t="shared" si="420"/>
        <v>0</v>
      </c>
      <c r="CV381">
        <f t="shared" si="421"/>
        <v>9.64</v>
      </c>
      <c r="CW381">
        <f t="shared" si="422"/>
        <v>0.01</v>
      </c>
      <c r="CX381">
        <f t="shared" si="423"/>
        <v>0</v>
      </c>
      <c r="CY381">
        <f t="shared" si="424"/>
        <v>55.436999999999998</v>
      </c>
      <c r="CZ381">
        <f t="shared" si="425"/>
        <v>42.393000000000001</v>
      </c>
      <c r="DC381" t="s">
        <v>6</v>
      </c>
      <c r="DD381" t="s">
        <v>6</v>
      </c>
      <c r="DE381" t="s">
        <v>6</v>
      </c>
      <c r="DF381" t="s">
        <v>6</v>
      </c>
      <c r="DG381" t="s">
        <v>6</v>
      </c>
      <c r="DH381" t="s">
        <v>6</v>
      </c>
      <c r="DI381" t="s">
        <v>6</v>
      </c>
      <c r="DJ381" t="s">
        <v>6</v>
      </c>
      <c r="DK381" t="s">
        <v>6</v>
      </c>
      <c r="DL381" t="s">
        <v>6</v>
      </c>
      <c r="DM381" t="s">
        <v>6</v>
      </c>
      <c r="DN381">
        <v>0</v>
      </c>
      <c r="DO381">
        <v>0</v>
      </c>
      <c r="DP381">
        <v>1</v>
      </c>
      <c r="DQ381">
        <v>1</v>
      </c>
      <c r="DU381">
        <v>1003</v>
      </c>
      <c r="DV381" t="s">
        <v>164</v>
      </c>
      <c r="DW381" t="s">
        <v>164</v>
      </c>
      <c r="DX381">
        <v>100</v>
      </c>
      <c r="EE381">
        <v>16510612</v>
      </c>
      <c r="EF381">
        <v>6</v>
      </c>
      <c r="EG381" t="s">
        <v>39</v>
      </c>
      <c r="EH381">
        <v>0</v>
      </c>
      <c r="EI381" t="s">
        <v>6</v>
      </c>
      <c r="EJ381">
        <v>1</v>
      </c>
      <c r="EK381">
        <v>67001</v>
      </c>
      <c r="EL381" t="s">
        <v>436</v>
      </c>
      <c r="EM381" t="s">
        <v>437</v>
      </c>
      <c r="EO381" t="s">
        <v>6</v>
      </c>
      <c r="EQ381">
        <v>0</v>
      </c>
      <c r="ER381">
        <v>75.5</v>
      </c>
      <c r="ES381">
        <v>0</v>
      </c>
      <c r="ET381">
        <v>0.31</v>
      </c>
      <c r="EU381">
        <v>0.14000000000000001</v>
      </c>
      <c r="EV381">
        <v>75.19</v>
      </c>
      <c r="EW381">
        <v>9.64</v>
      </c>
      <c r="EX381">
        <v>0.01</v>
      </c>
      <c r="EY381">
        <v>0</v>
      </c>
      <c r="FQ381">
        <v>0</v>
      </c>
      <c r="FR381">
        <f t="shared" si="426"/>
        <v>0</v>
      </c>
      <c r="FS381">
        <v>0</v>
      </c>
      <c r="FX381">
        <v>85</v>
      </c>
      <c r="FY381">
        <v>65</v>
      </c>
      <c r="GA381" t="s">
        <v>6</v>
      </c>
      <c r="GD381">
        <v>0</v>
      </c>
      <c r="GF381">
        <v>994189354</v>
      </c>
      <c r="GG381">
        <v>1</v>
      </c>
      <c r="GH381">
        <v>1</v>
      </c>
      <c r="GI381">
        <v>4</v>
      </c>
      <c r="GJ381">
        <v>0</v>
      </c>
      <c r="GK381">
        <f>ROUND(R381*(S12)/100,2)</f>
        <v>0</v>
      </c>
      <c r="GL381">
        <f t="shared" si="427"/>
        <v>0</v>
      </c>
      <c r="GM381">
        <f t="shared" si="428"/>
        <v>163.19999999999999</v>
      </c>
      <c r="GN381">
        <f t="shared" si="429"/>
        <v>163.19999999999999</v>
      </c>
      <c r="GO381">
        <f t="shared" si="430"/>
        <v>0</v>
      </c>
      <c r="GP381">
        <f t="shared" si="431"/>
        <v>0</v>
      </c>
      <c r="GR381">
        <v>0</v>
      </c>
      <c r="GS381">
        <v>3</v>
      </c>
      <c r="GT381">
        <v>0</v>
      </c>
      <c r="GU381" t="s">
        <v>6</v>
      </c>
      <c r="GV381">
        <f t="shared" si="432"/>
        <v>0</v>
      </c>
      <c r="GW381">
        <v>1</v>
      </c>
      <c r="GX381">
        <f t="shared" si="433"/>
        <v>0</v>
      </c>
      <c r="HA381">
        <v>0</v>
      </c>
      <c r="HB381">
        <v>0</v>
      </c>
      <c r="IK381">
        <v>0</v>
      </c>
    </row>
    <row r="382" spans="1:255" x14ac:dyDescent="0.2">
      <c r="A382" s="2">
        <v>17</v>
      </c>
      <c r="B382" s="2">
        <v>1</v>
      </c>
      <c r="C382" s="2">
        <f>ROW(SmtRes!A1008)</f>
        <v>1008</v>
      </c>
      <c r="D382" s="2">
        <f>ROW(EtalonRes!A954)</f>
        <v>954</v>
      </c>
      <c r="E382" s="2" t="s">
        <v>643</v>
      </c>
      <c r="F382" s="2" t="s">
        <v>572</v>
      </c>
      <c r="G382" s="2" t="s">
        <v>644</v>
      </c>
      <c r="H382" s="2" t="s">
        <v>164</v>
      </c>
      <c r="I382" s="2">
        <f>ROUND(13/100,9)</f>
        <v>0.13</v>
      </c>
      <c r="J382" s="2">
        <v>0</v>
      </c>
      <c r="K382" s="2"/>
      <c r="L382" s="2"/>
      <c r="M382" s="2"/>
      <c r="N382" s="2"/>
      <c r="O382" s="2">
        <f t="shared" si="401"/>
        <v>6.05</v>
      </c>
      <c r="P382" s="2">
        <f t="shared" si="402"/>
        <v>0</v>
      </c>
      <c r="Q382" s="2">
        <f t="shared" si="403"/>
        <v>0.01</v>
      </c>
      <c r="R382" s="2">
        <f t="shared" si="404"/>
        <v>0.01</v>
      </c>
      <c r="S382" s="2">
        <f t="shared" si="405"/>
        <v>6.04</v>
      </c>
      <c r="T382" s="2">
        <f t="shared" si="406"/>
        <v>0</v>
      </c>
      <c r="U382" s="2">
        <f t="shared" si="407"/>
        <v>0.63530999999999993</v>
      </c>
      <c r="V382" s="2">
        <f t="shared" si="408"/>
        <v>3.9000000000000005E-4</v>
      </c>
      <c r="W382" s="2">
        <f t="shared" si="409"/>
        <v>0</v>
      </c>
      <c r="X382" s="2">
        <f t="shared" si="410"/>
        <v>5.75</v>
      </c>
      <c r="Y382" s="2">
        <f t="shared" si="411"/>
        <v>3.93</v>
      </c>
      <c r="Z382" s="2"/>
      <c r="AA382" s="2">
        <v>16666348</v>
      </c>
      <c r="AB382" s="2">
        <f t="shared" si="412"/>
        <v>46.569000000000003</v>
      </c>
      <c r="AC382" s="2">
        <f>ROUND(((ES382*0)),6)</f>
        <v>0</v>
      </c>
      <c r="AD382" s="2">
        <f>ROUND(((((ET382*0.3))-((EU382*0.3)))+AE382),6)</f>
        <v>9.2999999999999999E-2</v>
      </c>
      <c r="AE382" s="2">
        <f>ROUND(((EU382*0.3)),6)</f>
        <v>4.2000000000000003E-2</v>
      </c>
      <c r="AF382" s="2">
        <f>ROUND(((EV382*0.3)),6)</f>
        <v>46.475999999999999</v>
      </c>
      <c r="AG382" s="2">
        <f t="shared" si="413"/>
        <v>0</v>
      </c>
      <c r="AH382" s="2">
        <f>((EW382*0.3))</f>
        <v>4.8869999999999996</v>
      </c>
      <c r="AI382" s="2">
        <f>((EX382*0.3))</f>
        <v>3.0000000000000001E-3</v>
      </c>
      <c r="AJ382" s="2">
        <f t="shared" si="414"/>
        <v>0</v>
      </c>
      <c r="AK382" s="2">
        <v>206.76</v>
      </c>
      <c r="AL382" s="2">
        <v>51.53</v>
      </c>
      <c r="AM382" s="2">
        <v>0.31</v>
      </c>
      <c r="AN382" s="2">
        <v>0.14000000000000001</v>
      </c>
      <c r="AO382" s="2">
        <v>154.91999999999999</v>
      </c>
      <c r="AP382" s="2">
        <v>0</v>
      </c>
      <c r="AQ382" s="2">
        <v>16.29</v>
      </c>
      <c r="AR382" s="2">
        <v>0.01</v>
      </c>
      <c r="AS382" s="2">
        <v>0</v>
      </c>
      <c r="AT382" s="2">
        <v>95</v>
      </c>
      <c r="AU382" s="2">
        <v>65</v>
      </c>
      <c r="AV382" s="2">
        <v>1</v>
      </c>
      <c r="AW382" s="2">
        <v>1</v>
      </c>
      <c r="AX382" s="2"/>
      <c r="AY382" s="2"/>
      <c r="AZ382" s="2">
        <v>1</v>
      </c>
      <c r="BA382" s="2">
        <v>1</v>
      </c>
      <c r="BB382" s="2">
        <v>1</v>
      </c>
      <c r="BC382" s="2">
        <v>1</v>
      </c>
      <c r="BD382" s="2" t="s">
        <v>6</v>
      </c>
      <c r="BE382" s="2" t="s">
        <v>6</v>
      </c>
      <c r="BF382" s="2" t="s">
        <v>6</v>
      </c>
      <c r="BG382" s="2" t="s">
        <v>6</v>
      </c>
      <c r="BH382" s="2">
        <v>0</v>
      </c>
      <c r="BI382" s="2">
        <v>2</v>
      </c>
      <c r="BJ382" s="2" t="s">
        <v>574</v>
      </c>
      <c r="BK382" s="2"/>
      <c r="BL382" s="2"/>
      <c r="BM382" s="2">
        <v>108001</v>
      </c>
      <c r="BN382" s="2">
        <v>0</v>
      </c>
      <c r="BO382" s="2" t="s">
        <v>6</v>
      </c>
      <c r="BP382" s="2">
        <v>0</v>
      </c>
      <c r="BQ382" s="2">
        <v>3</v>
      </c>
      <c r="BR382" s="2">
        <v>0</v>
      </c>
      <c r="BS382" s="2">
        <v>1</v>
      </c>
      <c r="BT382" s="2">
        <v>1</v>
      </c>
      <c r="BU382" s="2">
        <v>1</v>
      </c>
      <c r="BV382" s="2">
        <v>1</v>
      </c>
      <c r="BW382" s="2">
        <v>1</v>
      </c>
      <c r="BX382" s="2">
        <v>1</v>
      </c>
      <c r="BY382" s="2" t="s">
        <v>6</v>
      </c>
      <c r="BZ382" s="2">
        <v>95</v>
      </c>
      <c r="CA382" s="2">
        <v>65</v>
      </c>
      <c r="CB382" s="2"/>
      <c r="CC382" s="2"/>
      <c r="CD382" s="2"/>
      <c r="CE382" s="2"/>
      <c r="CF382" s="2">
        <v>0</v>
      </c>
      <c r="CG382" s="2">
        <v>0</v>
      </c>
      <c r="CH382" s="2"/>
      <c r="CI382" s="2"/>
      <c r="CJ382" s="2"/>
      <c r="CK382" s="2"/>
      <c r="CL382" s="2"/>
      <c r="CM382" s="2">
        <v>0</v>
      </c>
      <c r="CN382" s="2" t="s">
        <v>446</v>
      </c>
      <c r="CO382" s="2">
        <v>0</v>
      </c>
      <c r="CP382" s="2">
        <f t="shared" si="415"/>
        <v>6.05</v>
      </c>
      <c r="CQ382" s="2">
        <f t="shared" si="416"/>
        <v>0</v>
      </c>
      <c r="CR382" s="2">
        <f t="shared" si="417"/>
        <v>9.2999999999999999E-2</v>
      </c>
      <c r="CS382" s="2">
        <f t="shared" si="418"/>
        <v>4.2000000000000003E-2</v>
      </c>
      <c r="CT382" s="2">
        <f t="shared" si="419"/>
        <v>46.475999999999999</v>
      </c>
      <c r="CU382" s="2">
        <f t="shared" si="420"/>
        <v>0</v>
      </c>
      <c r="CV382" s="2">
        <f t="shared" si="421"/>
        <v>4.8869999999999996</v>
      </c>
      <c r="CW382" s="2">
        <f t="shared" si="422"/>
        <v>3.0000000000000001E-3</v>
      </c>
      <c r="CX382" s="2">
        <f t="shared" si="423"/>
        <v>0</v>
      </c>
      <c r="CY382" s="2">
        <f t="shared" si="424"/>
        <v>5.7474999999999996</v>
      </c>
      <c r="CZ382" s="2">
        <f t="shared" si="425"/>
        <v>3.9325000000000001</v>
      </c>
      <c r="DA382" s="2"/>
      <c r="DB382" s="2"/>
      <c r="DC382" s="2" t="s">
        <v>6</v>
      </c>
      <c r="DD382" s="2" t="s">
        <v>30</v>
      </c>
      <c r="DE382" s="2" t="s">
        <v>447</v>
      </c>
      <c r="DF382" s="2" t="s">
        <v>447</v>
      </c>
      <c r="DG382" s="2" t="s">
        <v>447</v>
      </c>
      <c r="DH382" s="2" t="s">
        <v>6</v>
      </c>
      <c r="DI382" s="2" t="s">
        <v>447</v>
      </c>
      <c r="DJ382" s="2" t="s">
        <v>447</v>
      </c>
      <c r="DK382" s="2" t="s">
        <v>6</v>
      </c>
      <c r="DL382" s="2" t="s">
        <v>6</v>
      </c>
      <c r="DM382" s="2" t="s">
        <v>6</v>
      </c>
      <c r="DN382" s="2">
        <v>0</v>
      </c>
      <c r="DO382" s="2">
        <v>0</v>
      </c>
      <c r="DP382" s="2">
        <v>1</v>
      </c>
      <c r="DQ382" s="2">
        <v>1</v>
      </c>
      <c r="DR382" s="2"/>
      <c r="DS382" s="2"/>
      <c r="DT382" s="2"/>
      <c r="DU382" s="2">
        <v>1003</v>
      </c>
      <c r="DV382" s="2" t="s">
        <v>164</v>
      </c>
      <c r="DW382" s="2" t="s">
        <v>164</v>
      </c>
      <c r="DX382" s="2">
        <v>100</v>
      </c>
      <c r="DY382" s="2"/>
      <c r="DZ382" s="2"/>
      <c r="EA382" s="2"/>
      <c r="EB382" s="2"/>
      <c r="EC382" s="2"/>
      <c r="ED382" s="2"/>
      <c r="EE382" s="2">
        <v>16510370</v>
      </c>
      <c r="EF382" s="2">
        <v>3</v>
      </c>
      <c r="EG382" s="2" t="s">
        <v>448</v>
      </c>
      <c r="EH382" s="2">
        <v>0</v>
      </c>
      <c r="EI382" s="2" t="s">
        <v>6</v>
      </c>
      <c r="EJ382" s="2">
        <v>2</v>
      </c>
      <c r="EK382" s="2">
        <v>108001</v>
      </c>
      <c r="EL382" s="2" t="s">
        <v>449</v>
      </c>
      <c r="EM382" s="2" t="s">
        <v>450</v>
      </c>
      <c r="EN382" s="2"/>
      <c r="EO382" s="2" t="s">
        <v>451</v>
      </c>
      <c r="EP382" s="2"/>
      <c r="EQ382" s="2">
        <v>0</v>
      </c>
      <c r="ER382" s="2">
        <v>206.76</v>
      </c>
      <c r="ES382" s="2">
        <v>51.53</v>
      </c>
      <c r="ET382" s="2">
        <v>0.31</v>
      </c>
      <c r="EU382" s="2">
        <v>0.14000000000000001</v>
      </c>
      <c r="EV382" s="2">
        <v>154.91999999999999</v>
      </c>
      <c r="EW382" s="2">
        <v>16.29</v>
      </c>
      <c r="EX382" s="2">
        <v>0.01</v>
      </c>
      <c r="EY382" s="2">
        <v>0</v>
      </c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>
        <v>0</v>
      </c>
      <c r="FR382" s="2">
        <f t="shared" si="426"/>
        <v>0</v>
      </c>
      <c r="FS382" s="2">
        <v>0</v>
      </c>
      <c r="FT382" s="2"/>
      <c r="FU382" s="2"/>
      <c r="FV382" s="2"/>
      <c r="FW382" s="2"/>
      <c r="FX382" s="2">
        <v>95</v>
      </c>
      <c r="FY382" s="2">
        <v>65</v>
      </c>
      <c r="FZ382" s="2"/>
      <c r="GA382" s="2" t="s">
        <v>6</v>
      </c>
      <c r="GB382" s="2"/>
      <c r="GC382" s="2"/>
      <c r="GD382" s="2">
        <v>0</v>
      </c>
      <c r="GE382" s="2"/>
      <c r="GF382" s="2">
        <v>-1862294278</v>
      </c>
      <c r="GG382" s="2">
        <v>2</v>
      </c>
      <c r="GH382" s="2">
        <v>1</v>
      </c>
      <c r="GI382" s="2">
        <v>-2</v>
      </c>
      <c r="GJ382" s="2">
        <v>0</v>
      </c>
      <c r="GK382" s="2">
        <f>ROUND(R382*(R12)/100,2)</f>
        <v>0</v>
      </c>
      <c r="GL382" s="2">
        <f t="shared" si="427"/>
        <v>0</v>
      </c>
      <c r="GM382" s="2">
        <f t="shared" si="428"/>
        <v>15.73</v>
      </c>
      <c r="GN382" s="2">
        <f t="shared" si="429"/>
        <v>0</v>
      </c>
      <c r="GO382" s="2">
        <f t="shared" si="430"/>
        <v>15.73</v>
      </c>
      <c r="GP382" s="2">
        <f t="shared" si="431"/>
        <v>0</v>
      </c>
      <c r="GQ382" s="2"/>
      <c r="GR382" s="2">
        <v>0</v>
      </c>
      <c r="GS382" s="2">
        <v>3</v>
      </c>
      <c r="GT382" s="2">
        <v>0</v>
      </c>
      <c r="GU382" s="2" t="s">
        <v>6</v>
      </c>
      <c r="GV382" s="2">
        <f t="shared" si="432"/>
        <v>0</v>
      </c>
      <c r="GW382" s="2">
        <v>1</v>
      </c>
      <c r="GX382" s="2">
        <f t="shared" si="433"/>
        <v>0</v>
      </c>
      <c r="GY382" s="2"/>
      <c r="GZ382" s="2"/>
      <c r="HA382" s="2">
        <v>0</v>
      </c>
      <c r="HB382" s="2">
        <v>0</v>
      </c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>
        <v>0</v>
      </c>
      <c r="IL382" s="2"/>
      <c r="IM382" s="2"/>
      <c r="IN382" s="2"/>
      <c r="IO382" s="2"/>
      <c r="IP382" s="2"/>
      <c r="IQ382" s="2"/>
      <c r="IR382" s="2"/>
      <c r="IS382" s="2"/>
      <c r="IT382" s="2"/>
      <c r="IU382" s="2"/>
    </row>
    <row r="383" spans="1:255" x14ac:dyDescent="0.2">
      <c r="A383">
        <v>17</v>
      </c>
      <c r="B383">
        <v>1</v>
      </c>
      <c r="C383">
        <f>ROW(SmtRes!A1014)</f>
        <v>1014</v>
      </c>
      <c r="D383">
        <f>ROW(EtalonRes!A960)</f>
        <v>960</v>
      </c>
      <c r="E383" t="s">
        <v>643</v>
      </c>
      <c r="F383" t="s">
        <v>572</v>
      </c>
      <c r="G383" t="s">
        <v>644</v>
      </c>
      <c r="H383" t="s">
        <v>164</v>
      </c>
      <c r="I383">
        <f>ROUND(13/100,9)</f>
        <v>0.13</v>
      </c>
      <c r="J383">
        <v>0</v>
      </c>
      <c r="O383">
        <f t="shared" si="401"/>
        <v>40.32</v>
      </c>
      <c r="P383">
        <f t="shared" si="402"/>
        <v>0</v>
      </c>
      <c r="Q383">
        <f t="shared" si="403"/>
        <v>0.08</v>
      </c>
      <c r="R383">
        <f t="shared" si="404"/>
        <v>0.04</v>
      </c>
      <c r="S383">
        <f t="shared" si="405"/>
        <v>40.24</v>
      </c>
      <c r="T383">
        <f t="shared" si="406"/>
        <v>0</v>
      </c>
      <c r="U383">
        <f t="shared" si="407"/>
        <v>0.63530999999999993</v>
      </c>
      <c r="V383">
        <f t="shared" si="408"/>
        <v>3.9000000000000005E-4</v>
      </c>
      <c r="W383">
        <f t="shared" si="409"/>
        <v>0</v>
      </c>
      <c r="X383">
        <f t="shared" si="410"/>
        <v>38.270000000000003</v>
      </c>
      <c r="Y383">
        <f t="shared" si="411"/>
        <v>26.18</v>
      </c>
      <c r="AA383">
        <v>16666349</v>
      </c>
      <c r="AB383">
        <f t="shared" si="412"/>
        <v>46.569000000000003</v>
      </c>
      <c r="AC383">
        <f>ROUND(((ES383*0)),6)</f>
        <v>0</v>
      </c>
      <c r="AD383">
        <f>ROUND(((((ET383*0.3))-((EU383*0.3)))+AE383),6)</f>
        <v>9.2999999999999999E-2</v>
      </c>
      <c r="AE383">
        <f>ROUND(((EU383*0.3)),6)</f>
        <v>4.2000000000000003E-2</v>
      </c>
      <c r="AF383">
        <f>ROUND(((EV383*0.3)),6)</f>
        <v>46.475999999999999</v>
      </c>
      <c r="AG383">
        <f t="shared" si="413"/>
        <v>0</v>
      </c>
      <c r="AH383">
        <f>((EW383*0.3))</f>
        <v>4.8869999999999996</v>
      </c>
      <c r="AI383">
        <f>((EX383*0.3))</f>
        <v>3.0000000000000001E-3</v>
      </c>
      <c r="AJ383">
        <f t="shared" si="414"/>
        <v>0</v>
      </c>
      <c r="AK383">
        <v>206.76</v>
      </c>
      <c r="AL383">
        <v>51.53</v>
      </c>
      <c r="AM383">
        <v>0.31</v>
      </c>
      <c r="AN383">
        <v>0.14000000000000001</v>
      </c>
      <c r="AO383">
        <v>154.91999999999999</v>
      </c>
      <c r="AP383">
        <v>0</v>
      </c>
      <c r="AQ383">
        <v>16.29</v>
      </c>
      <c r="AR383">
        <v>0.01</v>
      </c>
      <c r="AS383">
        <v>0</v>
      </c>
      <c r="AT383">
        <v>95</v>
      </c>
      <c r="AU383">
        <v>65</v>
      </c>
      <c r="AV383">
        <v>1</v>
      </c>
      <c r="AW383">
        <v>1</v>
      </c>
      <c r="AZ383">
        <v>6.66</v>
      </c>
      <c r="BA383">
        <v>6.66</v>
      </c>
      <c r="BB383">
        <v>6.66</v>
      </c>
      <c r="BC383">
        <v>6.66</v>
      </c>
      <c r="BD383" t="s">
        <v>6</v>
      </c>
      <c r="BE383" t="s">
        <v>6</v>
      </c>
      <c r="BF383" t="s">
        <v>6</v>
      </c>
      <c r="BG383" t="s">
        <v>6</v>
      </c>
      <c r="BH383">
        <v>0</v>
      </c>
      <c r="BI383">
        <v>2</v>
      </c>
      <c r="BJ383" t="s">
        <v>574</v>
      </c>
      <c r="BM383">
        <v>108001</v>
      </c>
      <c r="BN383">
        <v>0</v>
      </c>
      <c r="BO383" t="s">
        <v>6</v>
      </c>
      <c r="BP383">
        <v>0</v>
      </c>
      <c r="BQ383">
        <v>3</v>
      </c>
      <c r="BR383">
        <v>0</v>
      </c>
      <c r="BS383">
        <v>6.66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6</v>
      </c>
      <c r="BZ383">
        <v>95</v>
      </c>
      <c r="CA383">
        <v>65</v>
      </c>
      <c r="CF383">
        <v>0</v>
      </c>
      <c r="CG383">
        <v>0</v>
      </c>
      <c r="CM383">
        <v>0</v>
      </c>
      <c r="CN383" t="s">
        <v>446</v>
      </c>
      <c r="CO383">
        <v>0</v>
      </c>
      <c r="CP383">
        <f t="shared" si="415"/>
        <v>40.32</v>
      </c>
      <c r="CQ383">
        <f t="shared" si="416"/>
        <v>0</v>
      </c>
      <c r="CR383">
        <f t="shared" si="417"/>
        <v>0.61938000000000004</v>
      </c>
      <c r="CS383">
        <f t="shared" si="418"/>
        <v>0.27972000000000002</v>
      </c>
      <c r="CT383">
        <f t="shared" si="419"/>
        <v>309.53016000000002</v>
      </c>
      <c r="CU383">
        <f t="shared" si="420"/>
        <v>0</v>
      </c>
      <c r="CV383">
        <f t="shared" si="421"/>
        <v>4.8869999999999996</v>
      </c>
      <c r="CW383">
        <f t="shared" si="422"/>
        <v>3.0000000000000001E-3</v>
      </c>
      <c r="CX383">
        <f t="shared" si="423"/>
        <v>0</v>
      </c>
      <c r="CY383">
        <f t="shared" si="424"/>
        <v>38.265999999999998</v>
      </c>
      <c r="CZ383">
        <f t="shared" si="425"/>
        <v>26.182000000000002</v>
      </c>
      <c r="DC383" t="s">
        <v>6</v>
      </c>
      <c r="DD383" t="s">
        <v>30</v>
      </c>
      <c r="DE383" t="s">
        <v>447</v>
      </c>
      <c r="DF383" t="s">
        <v>447</v>
      </c>
      <c r="DG383" t="s">
        <v>447</v>
      </c>
      <c r="DH383" t="s">
        <v>6</v>
      </c>
      <c r="DI383" t="s">
        <v>447</v>
      </c>
      <c r="DJ383" t="s">
        <v>447</v>
      </c>
      <c r="DK383" t="s">
        <v>6</v>
      </c>
      <c r="DL383" t="s">
        <v>6</v>
      </c>
      <c r="DM383" t="s">
        <v>6</v>
      </c>
      <c r="DN383">
        <v>0</v>
      </c>
      <c r="DO383">
        <v>0</v>
      </c>
      <c r="DP383">
        <v>1</v>
      </c>
      <c r="DQ383">
        <v>1</v>
      </c>
      <c r="DU383">
        <v>1003</v>
      </c>
      <c r="DV383" t="s">
        <v>164</v>
      </c>
      <c r="DW383" t="s">
        <v>164</v>
      </c>
      <c r="DX383">
        <v>100</v>
      </c>
      <c r="EE383">
        <v>16510370</v>
      </c>
      <c r="EF383">
        <v>3</v>
      </c>
      <c r="EG383" t="s">
        <v>448</v>
      </c>
      <c r="EH383">
        <v>0</v>
      </c>
      <c r="EI383" t="s">
        <v>6</v>
      </c>
      <c r="EJ383">
        <v>2</v>
      </c>
      <c r="EK383">
        <v>108001</v>
      </c>
      <c r="EL383" t="s">
        <v>449</v>
      </c>
      <c r="EM383" t="s">
        <v>450</v>
      </c>
      <c r="EO383" t="s">
        <v>451</v>
      </c>
      <c r="EQ383">
        <v>0</v>
      </c>
      <c r="ER383">
        <v>206.76</v>
      </c>
      <c r="ES383">
        <v>51.53</v>
      </c>
      <c r="ET383">
        <v>0.31</v>
      </c>
      <c r="EU383">
        <v>0.14000000000000001</v>
      </c>
      <c r="EV383">
        <v>154.91999999999999</v>
      </c>
      <c r="EW383">
        <v>16.29</v>
      </c>
      <c r="EX383">
        <v>0.01</v>
      </c>
      <c r="EY383">
        <v>0</v>
      </c>
      <c r="FQ383">
        <v>0</v>
      </c>
      <c r="FR383">
        <f t="shared" si="426"/>
        <v>0</v>
      </c>
      <c r="FS383">
        <v>0</v>
      </c>
      <c r="FX383">
        <v>95</v>
      </c>
      <c r="FY383">
        <v>65</v>
      </c>
      <c r="GA383" t="s">
        <v>6</v>
      </c>
      <c r="GD383">
        <v>0</v>
      </c>
      <c r="GF383">
        <v>-1862294278</v>
      </c>
      <c r="GG383">
        <v>1</v>
      </c>
      <c r="GH383">
        <v>1</v>
      </c>
      <c r="GI383">
        <v>4</v>
      </c>
      <c r="GJ383">
        <v>0</v>
      </c>
      <c r="GK383">
        <f>ROUND(R383*(S12)/100,2)</f>
        <v>0</v>
      </c>
      <c r="GL383">
        <f t="shared" si="427"/>
        <v>0</v>
      </c>
      <c r="GM383">
        <f t="shared" si="428"/>
        <v>104.77</v>
      </c>
      <c r="GN383">
        <f t="shared" si="429"/>
        <v>0</v>
      </c>
      <c r="GO383">
        <f t="shared" si="430"/>
        <v>104.77</v>
      </c>
      <c r="GP383">
        <f t="shared" si="431"/>
        <v>0</v>
      </c>
      <c r="GR383">
        <v>0</v>
      </c>
      <c r="GS383">
        <v>3</v>
      </c>
      <c r="GT383">
        <v>0</v>
      </c>
      <c r="GU383" t="s">
        <v>6</v>
      </c>
      <c r="GV383">
        <f t="shared" si="432"/>
        <v>0</v>
      </c>
      <c r="GW383">
        <v>1</v>
      </c>
      <c r="GX383">
        <f t="shared" si="433"/>
        <v>0</v>
      </c>
      <c r="HA383">
        <v>0</v>
      </c>
      <c r="HB383">
        <v>0</v>
      </c>
      <c r="IK383">
        <v>0</v>
      </c>
    </row>
    <row r="384" spans="1:255" x14ac:dyDescent="0.2">
      <c r="A384" s="2">
        <v>17</v>
      </c>
      <c r="B384" s="2">
        <v>1</v>
      </c>
      <c r="C384" s="2"/>
      <c r="D384" s="2"/>
      <c r="E384" s="2" t="s">
        <v>645</v>
      </c>
      <c r="F384" s="2" t="s">
        <v>646</v>
      </c>
      <c r="G384" s="2" t="s">
        <v>647</v>
      </c>
      <c r="H384" s="2" t="s">
        <v>648</v>
      </c>
      <c r="I384" s="2">
        <v>12</v>
      </c>
      <c r="J384" s="2">
        <v>0</v>
      </c>
      <c r="K384" s="2"/>
      <c r="L384" s="2"/>
      <c r="M384" s="2"/>
      <c r="N384" s="2"/>
      <c r="O384" s="2">
        <f>0</f>
        <v>0</v>
      </c>
      <c r="P384" s="2">
        <f>0</f>
        <v>0</v>
      </c>
      <c r="Q384" s="2">
        <f>0</f>
        <v>0</v>
      </c>
      <c r="R384" s="2">
        <f>0</f>
        <v>0</v>
      </c>
      <c r="S384" s="2">
        <f>0</f>
        <v>0</v>
      </c>
      <c r="T384" s="2">
        <f>0</f>
        <v>0</v>
      </c>
      <c r="U384" s="2">
        <f>0</f>
        <v>0</v>
      </c>
      <c r="V384" s="2">
        <f>0</f>
        <v>0</v>
      </c>
      <c r="W384" s="2">
        <f>0</f>
        <v>0</v>
      </c>
      <c r="X384" s="2">
        <f>0</f>
        <v>0</v>
      </c>
      <c r="Y384" s="2">
        <f>0</f>
        <v>0</v>
      </c>
      <c r="Z384" s="2"/>
      <c r="AA384" s="2">
        <v>16666348</v>
      </c>
      <c r="AB384" s="2">
        <f>ROUND((AK384),6)</f>
        <v>42.98</v>
      </c>
      <c r="AC384" s="2">
        <f>0</f>
        <v>0</v>
      </c>
      <c r="AD384" s="2">
        <f>0</f>
        <v>0</v>
      </c>
      <c r="AE384" s="2">
        <f>0</f>
        <v>0</v>
      </c>
      <c r="AF384" s="2">
        <f>0</f>
        <v>0</v>
      </c>
      <c r="AG384" s="2">
        <f>0</f>
        <v>0</v>
      </c>
      <c r="AH384" s="2">
        <f>0</f>
        <v>0</v>
      </c>
      <c r="AI384" s="2">
        <f>0</f>
        <v>0</v>
      </c>
      <c r="AJ384" s="2">
        <f>0</f>
        <v>0</v>
      </c>
      <c r="AK384" s="2">
        <v>42.98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1</v>
      </c>
      <c r="AW384" s="2">
        <v>1</v>
      </c>
      <c r="AX384" s="2"/>
      <c r="AY384" s="2"/>
      <c r="AZ384" s="2">
        <v>1</v>
      </c>
      <c r="BA384" s="2">
        <v>1</v>
      </c>
      <c r="BB384" s="2">
        <v>1</v>
      </c>
      <c r="BC384" s="2">
        <v>1</v>
      </c>
      <c r="BD384" s="2" t="s">
        <v>6</v>
      </c>
      <c r="BE384" s="2" t="s">
        <v>6</v>
      </c>
      <c r="BF384" s="2" t="s">
        <v>6</v>
      </c>
      <c r="BG384" s="2" t="s">
        <v>6</v>
      </c>
      <c r="BH384" s="2">
        <v>0</v>
      </c>
      <c r="BI384" s="2">
        <v>1</v>
      </c>
      <c r="BJ384" s="2" t="s">
        <v>649</v>
      </c>
      <c r="BK384" s="2"/>
      <c r="BL384" s="2"/>
      <c r="BM384" s="2">
        <v>700004</v>
      </c>
      <c r="BN384" s="2">
        <v>0</v>
      </c>
      <c r="BO384" s="2" t="s">
        <v>6</v>
      </c>
      <c r="BP384" s="2">
        <v>0</v>
      </c>
      <c r="BQ384" s="2">
        <v>19</v>
      </c>
      <c r="BR384" s="2">
        <v>0</v>
      </c>
      <c r="BS384" s="2">
        <v>1</v>
      </c>
      <c r="BT384" s="2">
        <v>1</v>
      </c>
      <c r="BU384" s="2">
        <v>1</v>
      </c>
      <c r="BV384" s="2">
        <v>1</v>
      </c>
      <c r="BW384" s="2">
        <v>1</v>
      </c>
      <c r="BX384" s="2">
        <v>1</v>
      </c>
      <c r="BY384" s="2" t="s">
        <v>6</v>
      </c>
      <c r="BZ384" s="2">
        <v>0</v>
      </c>
      <c r="CA384" s="2">
        <v>0</v>
      </c>
      <c r="CB384" s="2"/>
      <c r="CC384" s="2"/>
      <c r="CD384" s="2"/>
      <c r="CE384" s="2"/>
      <c r="CF384" s="2">
        <v>0</v>
      </c>
      <c r="CG384" s="2">
        <v>0</v>
      </c>
      <c r="CH384" s="2"/>
      <c r="CI384" s="2"/>
      <c r="CJ384" s="2"/>
      <c r="CK384" s="2"/>
      <c r="CL384" s="2"/>
      <c r="CM384" s="2">
        <v>0</v>
      </c>
      <c r="CN384" s="2" t="s">
        <v>6</v>
      </c>
      <c r="CO384" s="2">
        <v>0</v>
      </c>
      <c r="CP384" s="2">
        <f>AB384*AZ384</f>
        <v>42.98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0</v>
      </c>
      <c r="CW384" s="2">
        <v>0</v>
      </c>
      <c r="CX384" s="2">
        <v>0</v>
      </c>
      <c r="CY384" s="2">
        <v>0</v>
      </c>
      <c r="CZ384" s="2">
        <v>0</v>
      </c>
      <c r="DA384" s="2"/>
      <c r="DB384" s="2"/>
      <c r="DC384" s="2" t="s">
        <v>6</v>
      </c>
      <c r="DD384" s="2" t="s">
        <v>6</v>
      </c>
      <c r="DE384" s="2" t="s">
        <v>6</v>
      </c>
      <c r="DF384" s="2" t="s">
        <v>6</v>
      </c>
      <c r="DG384" s="2" t="s">
        <v>6</v>
      </c>
      <c r="DH384" s="2" t="s">
        <v>6</v>
      </c>
      <c r="DI384" s="2" t="s">
        <v>6</v>
      </c>
      <c r="DJ384" s="2" t="s">
        <v>6</v>
      </c>
      <c r="DK384" s="2" t="s">
        <v>6</v>
      </c>
      <c r="DL384" s="2" t="s">
        <v>6</v>
      </c>
      <c r="DM384" s="2" t="s">
        <v>6</v>
      </c>
      <c r="DN384" s="2">
        <v>0</v>
      </c>
      <c r="DO384" s="2">
        <v>0</v>
      </c>
      <c r="DP384" s="2">
        <v>1</v>
      </c>
      <c r="DQ384" s="2">
        <v>1</v>
      </c>
      <c r="DR384" s="2"/>
      <c r="DS384" s="2"/>
      <c r="DT384" s="2"/>
      <c r="DU384" s="2">
        <v>1013</v>
      </c>
      <c r="DV384" s="2" t="s">
        <v>648</v>
      </c>
      <c r="DW384" s="2" t="s">
        <v>648</v>
      </c>
      <c r="DX384" s="2">
        <v>1</v>
      </c>
      <c r="DY384" s="2"/>
      <c r="DZ384" s="2"/>
      <c r="EA384" s="2"/>
      <c r="EB384" s="2"/>
      <c r="EC384" s="2"/>
      <c r="ED384" s="2"/>
      <c r="EE384" s="2">
        <v>16510675</v>
      </c>
      <c r="EF384" s="2">
        <v>19</v>
      </c>
      <c r="EG384" s="2" t="s">
        <v>650</v>
      </c>
      <c r="EH384" s="2">
        <v>0</v>
      </c>
      <c r="EI384" s="2" t="s">
        <v>6</v>
      </c>
      <c r="EJ384" s="2">
        <v>1</v>
      </c>
      <c r="EK384" s="2">
        <v>700004</v>
      </c>
      <c r="EL384" s="2" t="s">
        <v>651</v>
      </c>
      <c r="EM384" s="2" t="s">
        <v>652</v>
      </c>
      <c r="EN384" s="2"/>
      <c r="EO384" s="2" t="s">
        <v>6</v>
      </c>
      <c r="EP384" s="2"/>
      <c r="EQ384" s="2">
        <v>0</v>
      </c>
      <c r="ER384" s="2">
        <v>0</v>
      </c>
      <c r="ES384" s="2">
        <v>0</v>
      </c>
      <c r="ET384" s="2">
        <v>0</v>
      </c>
      <c r="EU384" s="2">
        <v>0</v>
      </c>
      <c r="EV384" s="2">
        <v>0</v>
      </c>
      <c r="EW384" s="2">
        <v>0</v>
      </c>
      <c r="EX384" s="2">
        <v>0</v>
      </c>
      <c r="EY384" s="2">
        <v>0</v>
      </c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>
        <v>0</v>
      </c>
      <c r="FR384" s="2">
        <f t="shared" si="426"/>
        <v>0</v>
      </c>
      <c r="FS384" s="2">
        <v>0</v>
      </c>
      <c r="FT384" s="2"/>
      <c r="FU384" s="2"/>
      <c r="FV384" s="2"/>
      <c r="FW384" s="2"/>
      <c r="FX384" s="2">
        <v>0</v>
      </c>
      <c r="FY384" s="2">
        <v>0</v>
      </c>
      <c r="FZ384" s="2"/>
      <c r="GA384" s="2" t="s">
        <v>6</v>
      </c>
      <c r="GB384" s="2"/>
      <c r="GC384" s="2"/>
      <c r="GD384" s="2">
        <v>0</v>
      </c>
      <c r="GE384" s="2"/>
      <c r="GF384" s="2">
        <v>811861299</v>
      </c>
      <c r="GG384" s="2">
        <v>2</v>
      </c>
      <c r="GH384" s="2">
        <v>1</v>
      </c>
      <c r="GI384" s="2">
        <v>-2</v>
      </c>
      <c r="GJ384" s="2">
        <v>2</v>
      </c>
      <c r="GK384" s="2">
        <f>ROUND(R384*(R12)/100,2)</f>
        <v>0</v>
      </c>
      <c r="GL384" s="2">
        <f t="shared" si="427"/>
        <v>0</v>
      </c>
      <c r="GM384" s="2">
        <f>ROUND(CP384*I384,2)</f>
        <v>515.76</v>
      </c>
      <c r="GN384" s="2">
        <f>IF(OR(BI384=0,BI384=1),ROUND(CP384*I384,2),0)</f>
        <v>515.76</v>
      </c>
      <c r="GO384" s="2">
        <f>IF(BI384=2,ROUND(CP384*I384,2),0)</f>
        <v>0</v>
      </c>
      <c r="GP384" s="2">
        <f>IF(BI384=4,ROUND(CP384*I384,2)+GX384,0)</f>
        <v>0</v>
      </c>
      <c r="GQ384" s="2"/>
      <c r="GR384" s="2">
        <v>0</v>
      </c>
      <c r="GS384" s="2">
        <v>3</v>
      </c>
      <c r="GT384" s="2"/>
      <c r="GU384" s="2" t="s">
        <v>6</v>
      </c>
      <c r="GV384" s="2">
        <f>0</f>
        <v>0</v>
      </c>
      <c r="GW384" s="2">
        <v>1</v>
      </c>
      <c r="GX384" s="2">
        <f t="shared" si="433"/>
        <v>0</v>
      </c>
      <c r="GY384" s="2">
        <v>0</v>
      </c>
      <c r="GZ384" s="2">
        <v>0</v>
      </c>
      <c r="HA384" s="2">
        <v>0</v>
      </c>
      <c r="HB384" s="2">
        <v>0</v>
      </c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>
        <v>0</v>
      </c>
      <c r="IL384" s="2"/>
      <c r="IM384" s="2"/>
      <c r="IN384" s="2"/>
      <c r="IO384" s="2"/>
      <c r="IP384" s="2"/>
      <c r="IQ384" s="2"/>
      <c r="IR384" s="2"/>
      <c r="IS384" s="2"/>
      <c r="IT384" s="2"/>
      <c r="IU384" s="2"/>
    </row>
    <row r="385" spans="1:255" x14ac:dyDescent="0.2">
      <c r="A385">
        <v>17</v>
      </c>
      <c r="B385">
        <v>1</v>
      </c>
      <c r="E385" t="s">
        <v>645</v>
      </c>
      <c r="F385" t="s">
        <v>646</v>
      </c>
      <c r="G385" t="s">
        <v>647</v>
      </c>
      <c r="H385" t="s">
        <v>648</v>
      </c>
      <c r="I385">
        <v>12</v>
      </c>
      <c r="J385">
        <v>0</v>
      </c>
      <c r="O385">
        <f>0</f>
        <v>0</v>
      </c>
      <c r="P385">
        <f>0</f>
        <v>0</v>
      </c>
      <c r="Q385">
        <f>0</f>
        <v>0</v>
      </c>
      <c r="R385">
        <f>0</f>
        <v>0</v>
      </c>
      <c r="S385">
        <f>0</f>
        <v>0</v>
      </c>
      <c r="T385">
        <f>0</f>
        <v>0</v>
      </c>
      <c r="U385">
        <f>0</f>
        <v>0</v>
      </c>
      <c r="V385">
        <f>0</f>
        <v>0</v>
      </c>
      <c r="W385">
        <f>0</f>
        <v>0</v>
      </c>
      <c r="X385">
        <f>0</f>
        <v>0</v>
      </c>
      <c r="Y385">
        <f>0</f>
        <v>0</v>
      </c>
      <c r="AA385">
        <v>16666349</v>
      </c>
      <c r="AB385">
        <f>ROUND((AK385),6)</f>
        <v>42.98</v>
      </c>
      <c r="AC385">
        <f>0</f>
        <v>0</v>
      </c>
      <c r="AD385">
        <f>0</f>
        <v>0</v>
      </c>
      <c r="AE385">
        <f>0</f>
        <v>0</v>
      </c>
      <c r="AF385">
        <f>0</f>
        <v>0</v>
      </c>
      <c r="AG385">
        <f>0</f>
        <v>0</v>
      </c>
      <c r="AH385">
        <f>0</f>
        <v>0</v>
      </c>
      <c r="AI385">
        <f>0</f>
        <v>0</v>
      </c>
      <c r="AJ385">
        <f>0</f>
        <v>0</v>
      </c>
      <c r="AK385">
        <v>42.98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1</v>
      </c>
      <c r="AW385">
        <v>1</v>
      </c>
      <c r="AZ385">
        <v>6.66</v>
      </c>
      <c r="BA385">
        <v>1</v>
      </c>
      <c r="BB385">
        <v>1</v>
      </c>
      <c r="BC385">
        <v>1</v>
      </c>
      <c r="BD385" t="s">
        <v>6</v>
      </c>
      <c r="BE385" t="s">
        <v>6</v>
      </c>
      <c r="BF385" t="s">
        <v>6</v>
      </c>
      <c r="BG385" t="s">
        <v>6</v>
      </c>
      <c r="BH385">
        <v>0</v>
      </c>
      <c r="BI385">
        <v>1</v>
      </c>
      <c r="BJ385" t="s">
        <v>649</v>
      </c>
      <c r="BM385">
        <v>700004</v>
      </c>
      <c r="BN385">
        <v>0</v>
      </c>
      <c r="BO385" t="s">
        <v>6</v>
      </c>
      <c r="BP385">
        <v>0</v>
      </c>
      <c r="BQ385">
        <v>19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6</v>
      </c>
      <c r="BZ385">
        <v>0</v>
      </c>
      <c r="CA385">
        <v>0</v>
      </c>
      <c r="CF385">
        <v>0</v>
      </c>
      <c r="CG385">
        <v>0</v>
      </c>
      <c r="CM385">
        <v>0</v>
      </c>
      <c r="CN385" t="s">
        <v>6</v>
      </c>
      <c r="CO385">
        <v>0</v>
      </c>
      <c r="CP385">
        <f>AB385*AZ385</f>
        <v>286.24680000000001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C385" t="s">
        <v>6</v>
      </c>
      <c r="DD385" t="s">
        <v>6</v>
      </c>
      <c r="DE385" t="s">
        <v>6</v>
      </c>
      <c r="DF385" t="s">
        <v>6</v>
      </c>
      <c r="DG385" t="s">
        <v>6</v>
      </c>
      <c r="DH385" t="s">
        <v>6</v>
      </c>
      <c r="DI385" t="s">
        <v>6</v>
      </c>
      <c r="DJ385" t="s">
        <v>6</v>
      </c>
      <c r="DK385" t="s">
        <v>6</v>
      </c>
      <c r="DL385" t="s">
        <v>6</v>
      </c>
      <c r="DM385" t="s">
        <v>6</v>
      </c>
      <c r="DN385">
        <v>0</v>
      </c>
      <c r="DO385">
        <v>0</v>
      </c>
      <c r="DP385">
        <v>1</v>
      </c>
      <c r="DQ385">
        <v>1</v>
      </c>
      <c r="DU385">
        <v>1013</v>
      </c>
      <c r="DV385" t="s">
        <v>648</v>
      </c>
      <c r="DW385" t="s">
        <v>648</v>
      </c>
      <c r="DX385">
        <v>1</v>
      </c>
      <c r="EE385">
        <v>16510675</v>
      </c>
      <c r="EF385">
        <v>19</v>
      </c>
      <c r="EG385" t="s">
        <v>650</v>
      </c>
      <c r="EH385">
        <v>0</v>
      </c>
      <c r="EI385" t="s">
        <v>6</v>
      </c>
      <c r="EJ385">
        <v>1</v>
      </c>
      <c r="EK385">
        <v>700004</v>
      </c>
      <c r="EL385" t="s">
        <v>651</v>
      </c>
      <c r="EM385" t="s">
        <v>652</v>
      </c>
      <c r="EO385" t="s">
        <v>6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FQ385">
        <v>0</v>
      </c>
      <c r="FR385">
        <f t="shared" si="426"/>
        <v>0</v>
      </c>
      <c r="FS385">
        <v>0</v>
      </c>
      <c r="FX385">
        <v>0</v>
      </c>
      <c r="FY385">
        <v>0</v>
      </c>
      <c r="GA385" t="s">
        <v>6</v>
      </c>
      <c r="GD385">
        <v>0</v>
      </c>
      <c r="GF385">
        <v>811861299</v>
      </c>
      <c r="GG385">
        <v>1</v>
      </c>
      <c r="GH385">
        <v>1</v>
      </c>
      <c r="GI385">
        <v>4</v>
      </c>
      <c r="GJ385">
        <v>2</v>
      </c>
      <c r="GK385">
        <f>ROUND(R385*(S12)/100,2)</f>
        <v>0</v>
      </c>
      <c r="GL385">
        <f t="shared" si="427"/>
        <v>0</v>
      </c>
      <c r="GM385">
        <f>ROUND(CP385*I385,2)</f>
        <v>3434.96</v>
      </c>
      <c r="GN385">
        <f>IF(OR(BI385=0,BI385=1),ROUND(CP385*I385,2),0)</f>
        <v>3434.96</v>
      </c>
      <c r="GO385">
        <f>IF(BI385=2,ROUND(CP385*I385,2),0)</f>
        <v>0</v>
      </c>
      <c r="GP385">
        <f>IF(BI385=4,ROUND(CP385*I385,2)+GX385,0)</f>
        <v>0</v>
      </c>
      <c r="GR385">
        <v>0</v>
      </c>
      <c r="GS385">
        <v>3</v>
      </c>
      <c r="GU385" t="s">
        <v>6</v>
      </c>
      <c r="GV385">
        <f>0</f>
        <v>0</v>
      </c>
      <c r="GW385">
        <v>1</v>
      </c>
      <c r="GX385">
        <f t="shared" si="433"/>
        <v>0</v>
      </c>
      <c r="GY385">
        <v>0</v>
      </c>
      <c r="GZ385">
        <v>0</v>
      </c>
      <c r="HA385">
        <v>0</v>
      </c>
      <c r="HB385">
        <v>0</v>
      </c>
      <c r="IK385">
        <v>0</v>
      </c>
    </row>
    <row r="386" spans="1:255" x14ac:dyDescent="0.2">
      <c r="A386" s="2">
        <v>17</v>
      </c>
      <c r="B386" s="2">
        <v>1</v>
      </c>
      <c r="C386" s="2"/>
      <c r="D386" s="2"/>
      <c r="E386" s="2" t="s">
        <v>653</v>
      </c>
      <c r="F386" s="2" t="s">
        <v>654</v>
      </c>
      <c r="G386" s="2" t="s">
        <v>655</v>
      </c>
      <c r="H386" s="2" t="s">
        <v>648</v>
      </c>
      <c r="I386" s="2">
        <v>12</v>
      </c>
      <c r="J386" s="2">
        <v>0</v>
      </c>
      <c r="K386" s="2"/>
      <c r="L386" s="2"/>
      <c r="M386" s="2"/>
      <c r="N386" s="2"/>
      <c r="O386" s="2">
        <f>0</f>
        <v>0</v>
      </c>
      <c r="P386" s="2">
        <f>0</f>
        <v>0</v>
      </c>
      <c r="Q386" s="2">
        <f>0</f>
        <v>0</v>
      </c>
      <c r="R386" s="2">
        <f>0</f>
        <v>0</v>
      </c>
      <c r="S386" s="2">
        <f>0</f>
        <v>0</v>
      </c>
      <c r="T386" s="2">
        <f>0</f>
        <v>0</v>
      </c>
      <c r="U386" s="2">
        <f>0</f>
        <v>0</v>
      </c>
      <c r="V386" s="2">
        <f>0</f>
        <v>0</v>
      </c>
      <c r="W386" s="2">
        <f>0</f>
        <v>0</v>
      </c>
      <c r="X386" s="2">
        <f>0</f>
        <v>0</v>
      </c>
      <c r="Y386" s="2">
        <f>0</f>
        <v>0</v>
      </c>
      <c r="Z386" s="2"/>
      <c r="AA386" s="2">
        <v>16666348</v>
      </c>
      <c r="AB386" s="2">
        <f>ROUND((AK386),6)</f>
        <v>14.3</v>
      </c>
      <c r="AC386" s="2">
        <f>0</f>
        <v>0</v>
      </c>
      <c r="AD386" s="2">
        <f>0</f>
        <v>0</v>
      </c>
      <c r="AE386" s="2">
        <f>0</f>
        <v>0</v>
      </c>
      <c r="AF386" s="2">
        <f>0</f>
        <v>0</v>
      </c>
      <c r="AG386" s="2">
        <f>0</f>
        <v>0</v>
      </c>
      <c r="AH386" s="2">
        <f>0</f>
        <v>0</v>
      </c>
      <c r="AI386" s="2">
        <f>0</f>
        <v>0</v>
      </c>
      <c r="AJ386" s="2">
        <f>0</f>
        <v>0</v>
      </c>
      <c r="AK386" s="2">
        <v>14.3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1</v>
      </c>
      <c r="AW386" s="2">
        <v>1</v>
      </c>
      <c r="AX386" s="2"/>
      <c r="AY386" s="2"/>
      <c r="AZ386" s="2">
        <v>1</v>
      </c>
      <c r="BA386" s="2">
        <v>1</v>
      </c>
      <c r="BB386" s="2">
        <v>1</v>
      </c>
      <c r="BC386" s="2">
        <v>1</v>
      </c>
      <c r="BD386" s="2" t="s">
        <v>6</v>
      </c>
      <c r="BE386" s="2" t="s">
        <v>6</v>
      </c>
      <c r="BF386" s="2" t="s">
        <v>6</v>
      </c>
      <c r="BG386" s="2" t="s">
        <v>6</v>
      </c>
      <c r="BH386" s="2">
        <v>0</v>
      </c>
      <c r="BI386" s="2">
        <v>1</v>
      </c>
      <c r="BJ386" s="2" t="s">
        <v>656</v>
      </c>
      <c r="BK386" s="2"/>
      <c r="BL386" s="2"/>
      <c r="BM386" s="2">
        <v>700005</v>
      </c>
      <c r="BN386" s="2">
        <v>0</v>
      </c>
      <c r="BO386" s="2" t="s">
        <v>6</v>
      </c>
      <c r="BP386" s="2">
        <v>0</v>
      </c>
      <c r="BQ386" s="2">
        <v>10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</v>
      </c>
      <c r="BX386" s="2">
        <v>1</v>
      </c>
      <c r="BY386" s="2" t="s">
        <v>6</v>
      </c>
      <c r="BZ386" s="2">
        <v>0</v>
      </c>
      <c r="CA386" s="2">
        <v>0</v>
      </c>
      <c r="CB386" s="2"/>
      <c r="CC386" s="2"/>
      <c r="CD386" s="2"/>
      <c r="CE386" s="2"/>
      <c r="CF386" s="2">
        <v>0</v>
      </c>
      <c r="CG386" s="2">
        <v>0</v>
      </c>
      <c r="CH386" s="2"/>
      <c r="CI386" s="2"/>
      <c r="CJ386" s="2"/>
      <c r="CK386" s="2"/>
      <c r="CL386" s="2"/>
      <c r="CM386" s="2">
        <v>0</v>
      </c>
      <c r="CN386" s="2" t="s">
        <v>6</v>
      </c>
      <c r="CO386" s="2">
        <v>0</v>
      </c>
      <c r="CP386" s="2">
        <f>AB386*AZ386</f>
        <v>14.3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0</v>
      </c>
      <c r="CW386" s="2">
        <v>0</v>
      </c>
      <c r="CX386" s="2">
        <v>0</v>
      </c>
      <c r="CY386" s="2">
        <v>0</v>
      </c>
      <c r="CZ386" s="2">
        <v>0</v>
      </c>
      <c r="DA386" s="2"/>
      <c r="DB386" s="2"/>
      <c r="DC386" s="2" t="s">
        <v>6</v>
      </c>
      <c r="DD386" s="2" t="s">
        <v>6</v>
      </c>
      <c r="DE386" s="2" t="s">
        <v>6</v>
      </c>
      <c r="DF386" s="2" t="s">
        <v>6</v>
      </c>
      <c r="DG386" s="2" t="s">
        <v>6</v>
      </c>
      <c r="DH386" s="2" t="s">
        <v>6</v>
      </c>
      <c r="DI386" s="2" t="s">
        <v>6</v>
      </c>
      <c r="DJ386" s="2" t="s">
        <v>6</v>
      </c>
      <c r="DK386" s="2" t="s">
        <v>6</v>
      </c>
      <c r="DL386" s="2" t="s">
        <v>6</v>
      </c>
      <c r="DM386" s="2" t="s">
        <v>6</v>
      </c>
      <c r="DN386" s="2">
        <v>0</v>
      </c>
      <c r="DO386" s="2">
        <v>0</v>
      </c>
      <c r="DP386" s="2">
        <v>1</v>
      </c>
      <c r="DQ386" s="2">
        <v>1</v>
      </c>
      <c r="DR386" s="2"/>
      <c r="DS386" s="2"/>
      <c r="DT386" s="2"/>
      <c r="DU386" s="2">
        <v>1013</v>
      </c>
      <c r="DV386" s="2" t="s">
        <v>648</v>
      </c>
      <c r="DW386" s="2" t="s">
        <v>648</v>
      </c>
      <c r="DX386" s="2">
        <v>1</v>
      </c>
      <c r="DY386" s="2"/>
      <c r="DZ386" s="2"/>
      <c r="EA386" s="2"/>
      <c r="EB386" s="2"/>
      <c r="EC386" s="2"/>
      <c r="ED386" s="2"/>
      <c r="EE386" s="2">
        <v>16510679</v>
      </c>
      <c r="EF386" s="2">
        <v>10</v>
      </c>
      <c r="EG386" s="2" t="s">
        <v>657</v>
      </c>
      <c r="EH386" s="2">
        <v>0</v>
      </c>
      <c r="EI386" s="2" t="s">
        <v>6</v>
      </c>
      <c r="EJ386" s="2">
        <v>1</v>
      </c>
      <c r="EK386" s="2">
        <v>700005</v>
      </c>
      <c r="EL386" s="2" t="s">
        <v>658</v>
      </c>
      <c r="EM386" s="2" t="s">
        <v>659</v>
      </c>
      <c r="EN386" s="2"/>
      <c r="EO386" s="2" t="s">
        <v>6</v>
      </c>
      <c r="EP386" s="2"/>
      <c r="EQ386" s="2">
        <v>0</v>
      </c>
      <c r="ER386" s="2">
        <v>0</v>
      </c>
      <c r="ES386" s="2">
        <v>0</v>
      </c>
      <c r="ET386" s="2">
        <v>0</v>
      </c>
      <c r="EU386" s="2">
        <v>0</v>
      </c>
      <c r="EV386" s="2">
        <v>0</v>
      </c>
      <c r="EW386" s="2">
        <v>0</v>
      </c>
      <c r="EX386" s="2">
        <v>0</v>
      </c>
      <c r="EY386" s="2">
        <v>0</v>
      </c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>
        <v>0</v>
      </c>
      <c r="FR386" s="2">
        <f t="shared" si="426"/>
        <v>0</v>
      </c>
      <c r="FS386" s="2">
        <v>0</v>
      </c>
      <c r="FT386" s="2"/>
      <c r="FU386" s="2"/>
      <c r="FV386" s="2"/>
      <c r="FW386" s="2"/>
      <c r="FX386" s="2">
        <v>0</v>
      </c>
      <c r="FY386" s="2">
        <v>0</v>
      </c>
      <c r="FZ386" s="2"/>
      <c r="GA386" s="2" t="s">
        <v>6</v>
      </c>
      <c r="GB386" s="2"/>
      <c r="GC386" s="2"/>
      <c r="GD386" s="2">
        <v>0</v>
      </c>
      <c r="GE386" s="2"/>
      <c r="GF386" s="2">
        <v>-1414976922</v>
      </c>
      <c r="GG386" s="2">
        <v>2</v>
      </c>
      <c r="GH386" s="2">
        <v>1</v>
      </c>
      <c r="GI386" s="2">
        <v>-2</v>
      </c>
      <c r="GJ386" s="2">
        <v>2</v>
      </c>
      <c r="GK386" s="2">
        <f>ROUND(R386*(R12)/100,2)</f>
        <v>0</v>
      </c>
      <c r="GL386" s="2">
        <f t="shared" si="427"/>
        <v>0</v>
      </c>
      <c r="GM386" s="2">
        <f>ROUND(CP386*I386,2)</f>
        <v>171.6</v>
      </c>
      <c r="GN386" s="2">
        <f>IF(OR(BI386=0,BI386=1),ROUND(CP386*I386,2),0)</f>
        <v>171.6</v>
      </c>
      <c r="GO386" s="2">
        <f>IF(BI386=2,ROUND(CP386*I386,2),0)</f>
        <v>0</v>
      </c>
      <c r="GP386" s="2">
        <f>IF(BI386=4,ROUND(CP386*I386,2)+GX386,0)</f>
        <v>0</v>
      </c>
      <c r="GQ386" s="2"/>
      <c r="GR386" s="2">
        <v>0</v>
      </c>
      <c r="GS386" s="2">
        <v>3</v>
      </c>
      <c r="GT386" s="2"/>
      <c r="GU386" s="2" t="s">
        <v>6</v>
      </c>
      <c r="GV386" s="2">
        <f>0</f>
        <v>0</v>
      </c>
      <c r="GW386" s="2">
        <v>1</v>
      </c>
      <c r="GX386" s="2">
        <f t="shared" si="433"/>
        <v>0</v>
      </c>
      <c r="GY386" s="2">
        <v>0</v>
      </c>
      <c r="GZ386" s="2">
        <v>0</v>
      </c>
      <c r="HA386" s="2">
        <v>0</v>
      </c>
      <c r="HB386" s="2">
        <v>0</v>
      </c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>
        <v>0</v>
      </c>
      <c r="IL386" s="2"/>
      <c r="IM386" s="2"/>
      <c r="IN386" s="2"/>
      <c r="IO386" s="2"/>
      <c r="IP386" s="2"/>
      <c r="IQ386" s="2"/>
      <c r="IR386" s="2"/>
      <c r="IS386" s="2"/>
      <c r="IT386" s="2"/>
      <c r="IU386" s="2"/>
    </row>
    <row r="387" spans="1:255" x14ac:dyDescent="0.2">
      <c r="A387">
        <v>17</v>
      </c>
      <c r="B387">
        <v>1</v>
      </c>
      <c r="E387" t="s">
        <v>653</v>
      </c>
      <c r="F387" t="s">
        <v>654</v>
      </c>
      <c r="G387" t="s">
        <v>655</v>
      </c>
      <c r="H387" t="s">
        <v>648</v>
      </c>
      <c r="I387">
        <v>12</v>
      </c>
      <c r="J387">
        <v>0</v>
      </c>
      <c r="O387">
        <f>0</f>
        <v>0</v>
      </c>
      <c r="P387">
        <f>0</f>
        <v>0</v>
      </c>
      <c r="Q387">
        <f>0</f>
        <v>0</v>
      </c>
      <c r="R387">
        <f>0</f>
        <v>0</v>
      </c>
      <c r="S387">
        <f>0</f>
        <v>0</v>
      </c>
      <c r="T387">
        <f>0</f>
        <v>0</v>
      </c>
      <c r="U387">
        <f>0</f>
        <v>0</v>
      </c>
      <c r="V387">
        <f>0</f>
        <v>0</v>
      </c>
      <c r="W387">
        <f>0</f>
        <v>0</v>
      </c>
      <c r="X387">
        <f>0</f>
        <v>0</v>
      </c>
      <c r="Y387">
        <f>0</f>
        <v>0</v>
      </c>
      <c r="AA387">
        <v>16666349</v>
      </c>
      <c r="AB387">
        <f>ROUND((AK387),6)</f>
        <v>14.3</v>
      </c>
      <c r="AC387">
        <f>0</f>
        <v>0</v>
      </c>
      <c r="AD387">
        <f>0</f>
        <v>0</v>
      </c>
      <c r="AE387">
        <f>0</f>
        <v>0</v>
      </c>
      <c r="AF387">
        <f>0</f>
        <v>0</v>
      </c>
      <c r="AG387">
        <f>0</f>
        <v>0</v>
      </c>
      <c r="AH387">
        <f>0</f>
        <v>0</v>
      </c>
      <c r="AI387">
        <f>0</f>
        <v>0</v>
      </c>
      <c r="AJ387">
        <f>0</f>
        <v>0</v>
      </c>
      <c r="AK387">
        <v>14.3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1</v>
      </c>
      <c r="AW387">
        <v>1</v>
      </c>
      <c r="AZ387">
        <v>6.66</v>
      </c>
      <c r="BA387">
        <v>1</v>
      </c>
      <c r="BB387">
        <v>1</v>
      </c>
      <c r="BC387">
        <v>1</v>
      </c>
      <c r="BD387" t="s">
        <v>6</v>
      </c>
      <c r="BE387" t="s">
        <v>6</v>
      </c>
      <c r="BF387" t="s">
        <v>6</v>
      </c>
      <c r="BG387" t="s">
        <v>6</v>
      </c>
      <c r="BH387">
        <v>0</v>
      </c>
      <c r="BI387">
        <v>1</v>
      </c>
      <c r="BJ387" t="s">
        <v>656</v>
      </c>
      <c r="BM387">
        <v>700005</v>
      </c>
      <c r="BN387">
        <v>0</v>
      </c>
      <c r="BO387" t="s">
        <v>6</v>
      </c>
      <c r="BP387">
        <v>0</v>
      </c>
      <c r="BQ387">
        <v>10</v>
      </c>
      <c r="BR387">
        <v>0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6</v>
      </c>
      <c r="BZ387">
        <v>0</v>
      </c>
      <c r="CA387">
        <v>0</v>
      </c>
      <c r="CF387">
        <v>0</v>
      </c>
      <c r="CG387">
        <v>0</v>
      </c>
      <c r="CM387">
        <v>0</v>
      </c>
      <c r="CN387" t="s">
        <v>6</v>
      </c>
      <c r="CO387">
        <v>0</v>
      </c>
      <c r="CP387">
        <f>AB387*AZ387</f>
        <v>95.238000000000014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C387" t="s">
        <v>6</v>
      </c>
      <c r="DD387" t="s">
        <v>6</v>
      </c>
      <c r="DE387" t="s">
        <v>6</v>
      </c>
      <c r="DF387" t="s">
        <v>6</v>
      </c>
      <c r="DG387" t="s">
        <v>6</v>
      </c>
      <c r="DH387" t="s">
        <v>6</v>
      </c>
      <c r="DI387" t="s">
        <v>6</v>
      </c>
      <c r="DJ387" t="s">
        <v>6</v>
      </c>
      <c r="DK387" t="s">
        <v>6</v>
      </c>
      <c r="DL387" t="s">
        <v>6</v>
      </c>
      <c r="DM387" t="s">
        <v>6</v>
      </c>
      <c r="DN387">
        <v>0</v>
      </c>
      <c r="DO387">
        <v>0</v>
      </c>
      <c r="DP387">
        <v>1</v>
      </c>
      <c r="DQ387">
        <v>1</v>
      </c>
      <c r="DU387">
        <v>1013</v>
      </c>
      <c r="DV387" t="s">
        <v>648</v>
      </c>
      <c r="DW387" t="s">
        <v>648</v>
      </c>
      <c r="DX387">
        <v>1</v>
      </c>
      <c r="EE387">
        <v>16510679</v>
      </c>
      <c r="EF387">
        <v>10</v>
      </c>
      <c r="EG387" t="s">
        <v>657</v>
      </c>
      <c r="EH387">
        <v>0</v>
      </c>
      <c r="EI387" t="s">
        <v>6</v>
      </c>
      <c r="EJ387">
        <v>1</v>
      </c>
      <c r="EK387">
        <v>700005</v>
      </c>
      <c r="EL387" t="s">
        <v>658</v>
      </c>
      <c r="EM387" t="s">
        <v>659</v>
      </c>
      <c r="EO387" t="s">
        <v>6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FQ387">
        <v>0</v>
      </c>
      <c r="FR387">
        <f t="shared" si="426"/>
        <v>0</v>
      </c>
      <c r="FS387">
        <v>0</v>
      </c>
      <c r="FX387">
        <v>0</v>
      </c>
      <c r="FY387">
        <v>0</v>
      </c>
      <c r="GA387" t="s">
        <v>6</v>
      </c>
      <c r="GD387">
        <v>0</v>
      </c>
      <c r="GF387">
        <v>-1414976922</v>
      </c>
      <c r="GG387">
        <v>1</v>
      </c>
      <c r="GH387">
        <v>1</v>
      </c>
      <c r="GI387">
        <v>4</v>
      </c>
      <c r="GJ387">
        <v>2</v>
      </c>
      <c r="GK387">
        <f>ROUND(R387*(S12)/100,2)</f>
        <v>0</v>
      </c>
      <c r="GL387">
        <f t="shared" si="427"/>
        <v>0</v>
      </c>
      <c r="GM387">
        <f>ROUND(CP387*I387,2)</f>
        <v>1142.8599999999999</v>
      </c>
      <c r="GN387">
        <f>IF(OR(BI387=0,BI387=1),ROUND(CP387*I387,2),0)</f>
        <v>1142.8599999999999</v>
      </c>
      <c r="GO387">
        <f>IF(BI387=2,ROUND(CP387*I387,2),0)</f>
        <v>0</v>
      </c>
      <c r="GP387">
        <f>IF(BI387=4,ROUND(CP387*I387,2)+GX387,0)</f>
        <v>0</v>
      </c>
      <c r="GR387">
        <v>0</v>
      </c>
      <c r="GS387">
        <v>3</v>
      </c>
      <c r="GU387" t="s">
        <v>6</v>
      </c>
      <c r="GV387">
        <f>0</f>
        <v>0</v>
      </c>
      <c r="GW387">
        <v>1</v>
      </c>
      <c r="GX387">
        <f t="shared" si="433"/>
        <v>0</v>
      </c>
      <c r="GY387">
        <v>0</v>
      </c>
      <c r="GZ387">
        <v>0</v>
      </c>
      <c r="HA387">
        <v>0</v>
      </c>
      <c r="HB387">
        <v>0</v>
      </c>
      <c r="IK387">
        <v>0</v>
      </c>
    </row>
    <row r="389" spans="1:255" x14ac:dyDescent="0.2">
      <c r="A389" s="3">
        <v>51</v>
      </c>
      <c r="B389" s="3">
        <f>B268</f>
        <v>1</v>
      </c>
      <c r="C389" s="3">
        <f>A268</f>
        <v>4</v>
      </c>
      <c r="D389" s="3">
        <f>ROW(A268)</f>
        <v>268</v>
      </c>
      <c r="E389" s="3"/>
      <c r="F389" s="3" t="str">
        <f>IF(F268&lt;&gt;"",F268,"")</f>
        <v>Новый раздел</v>
      </c>
      <c r="G389" s="3" t="str">
        <f>IF(G268&lt;&gt;"",G268,"")</f>
        <v>Раздел 3 Электромонтажные работы</v>
      </c>
      <c r="H389" s="3">
        <v>0</v>
      </c>
      <c r="I389" s="3"/>
      <c r="J389" s="3"/>
      <c r="K389" s="3"/>
      <c r="L389" s="3"/>
      <c r="M389" s="3"/>
      <c r="N389" s="3"/>
      <c r="O389" s="3">
        <f t="shared" ref="O389:T389" si="436">ROUND(AB389,2)</f>
        <v>33224.620000000003</v>
      </c>
      <c r="P389" s="3">
        <f t="shared" si="436"/>
        <v>28957.4</v>
      </c>
      <c r="Q389" s="3">
        <f t="shared" si="436"/>
        <v>574.29999999999995</v>
      </c>
      <c r="R389" s="3">
        <f t="shared" si="436"/>
        <v>35.46</v>
      </c>
      <c r="S389" s="3">
        <f t="shared" si="436"/>
        <v>3692.92</v>
      </c>
      <c r="T389" s="3">
        <f t="shared" si="436"/>
        <v>0</v>
      </c>
      <c r="U389" s="3">
        <f>AH389</f>
        <v>387.03881000000001</v>
      </c>
      <c r="V389" s="3">
        <f>AI389</f>
        <v>2.8101219999999998</v>
      </c>
      <c r="W389" s="3">
        <f>ROUND(AJ389,2)</f>
        <v>0</v>
      </c>
      <c r="X389" s="3">
        <f>ROUND(AK389,2)</f>
        <v>3516.62</v>
      </c>
      <c r="Y389" s="3">
        <f>ROUND(AL389,2)</f>
        <v>2403.36</v>
      </c>
      <c r="Z389" s="3"/>
      <c r="AA389" s="3"/>
      <c r="AB389" s="3">
        <f>ROUND(SUMIF(AA272:AA387,"=16666348",O272:O387),2)</f>
        <v>33224.620000000003</v>
      </c>
      <c r="AC389" s="3">
        <f>ROUND(SUMIF(AA272:AA387,"=16666348",P272:P387),2)</f>
        <v>28957.4</v>
      </c>
      <c r="AD389" s="3">
        <f>ROUND(SUMIF(AA272:AA387,"=16666348",Q272:Q387),2)</f>
        <v>574.29999999999995</v>
      </c>
      <c r="AE389" s="3">
        <f>ROUND(SUMIF(AA272:AA387,"=16666348",R272:R387),2)</f>
        <v>35.46</v>
      </c>
      <c r="AF389" s="3">
        <f>ROUND(SUMIF(AA272:AA387,"=16666348",S272:S387),2)</f>
        <v>3692.92</v>
      </c>
      <c r="AG389" s="3">
        <f>ROUND(SUMIF(AA272:AA387,"=16666348",T272:T387),2)</f>
        <v>0</v>
      </c>
      <c r="AH389" s="3">
        <f>SUMIF(AA272:AA387,"=16666348",U272:U387)</f>
        <v>387.03881000000001</v>
      </c>
      <c r="AI389" s="3">
        <f>SUMIF(AA272:AA387,"=16666348",V272:V387)</f>
        <v>2.8101219999999998</v>
      </c>
      <c r="AJ389" s="3">
        <f>ROUND(SUMIF(AA272:AA387,"=16666348",W272:W387),2)</f>
        <v>0</v>
      </c>
      <c r="AK389" s="3">
        <f>ROUND(SUMIF(AA272:AA387,"=16666348",X272:X387),2)</f>
        <v>3516.62</v>
      </c>
      <c r="AL389" s="3">
        <f>ROUND(SUMIF(AA272:AA387,"=16666348",Y272:Y387),2)</f>
        <v>2403.36</v>
      </c>
      <c r="AM389" s="3"/>
      <c r="AN389" s="3"/>
      <c r="AO389" s="3">
        <f t="shared" ref="AO389:BC389" si="437">ROUND(BX389,2)</f>
        <v>0</v>
      </c>
      <c r="AP389" s="3">
        <f t="shared" si="437"/>
        <v>0</v>
      </c>
      <c r="AQ389" s="3">
        <f t="shared" si="437"/>
        <v>0</v>
      </c>
      <c r="AR389" s="3">
        <f t="shared" si="437"/>
        <v>39831.96</v>
      </c>
      <c r="AS389" s="3">
        <f t="shared" si="437"/>
        <v>1598.77</v>
      </c>
      <c r="AT389" s="3">
        <f t="shared" si="437"/>
        <v>38233.19</v>
      </c>
      <c r="AU389" s="3">
        <f t="shared" si="437"/>
        <v>0</v>
      </c>
      <c r="AV389" s="3">
        <f t="shared" si="437"/>
        <v>28957.4</v>
      </c>
      <c r="AW389" s="3">
        <f t="shared" si="437"/>
        <v>28957.4</v>
      </c>
      <c r="AX389" s="3">
        <f t="shared" si="437"/>
        <v>0</v>
      </c>
      <c r="AY389" s="3">
        <f t="shared" si="437"/>
        <v>28957.4</v>
      </c>
      <c r="AZ389" s="3">
        <f t="shared" si="437"/>
        <v>0</v>
      </c>
      <c r="BA389" s="3">
        <f t="shared" si="437"/>
        <v>0</v>
      </c>
      <c r="BB389" s="3">
        <f t="shared" si="437"/>
        <v>0</v>
      </c>
      <c r="BC389" s="3">
        <f t="shared" si="437"/>
        <v>0</v>
      </c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>
        <f>ROUND(SUMIF(AA272:AA387,"=16666348",FQ272:FQ387),2)</f>
        <v>0</v>
      </c>
      <c r="BY389" s="3">
        <f>ROUND(SUMIF(AA272:AA387,"=16666348",FR272:FR387),2)</f>
        <v>0</v>
      </c>
      <c r="BZ389" s="3">
        <f>ROUND(SUMIF(AA272:AA387,"=16666348",GL272:GL387),2)</f>
        <v>0</v>
      </c>
      <c r="CA389" s="3">
        <f>ROUND(SUMIF(AA272:AA387,"=16666348",GM272:GM387),2)</f>
        <v>39831.96</v>
      </c>
      <c r="CB389" s="3">
        <f>ROUND(SUMIF(AA272:AA387,"=16666348",GN272:GN387),2)</f>
        <v>1598.77</v>
      </c>
      <c r="CC389" s="3">
        <f>ROUND(SUMIF(AA272:AA387,"=16666348",GO272:GO387),2)</f>
        <v>38233.19</v>
      </c>
      <c r="CD389" s="3">
        <f>ROUND(SUMIF(AA272:AA387,"=16666348",GP272:GP387),2)</f>
        <v>0</v>
      </c>
      <c r="CE389" s="3">
        <f>AC389-BX389</f>
        <v>28957.4</v>
      </c>
      <c r="CF389" s="3">
        <f>AC389-BY389</f>
        <v>28957.4</v>
      </c>
      <c r="CG389" s="3">
        <f>BX389-BZ389</f>
        <v>0</v>
      </c>
      <c r="CH389" s="3">
        <f>AC389-BX389-BY389+BZ389</f>
        <v>28957.4</v>
      </c>
      <c r="CI389" s="3">
        <f>BY389-BZ389</f>
        <v>0</v>
      </c>
      <c r="CJ389" s="3">
        <f>ROUND(SUMIF(AA272:AA387,"=16666348",GX272:GX387),2)</f>
        <v>0</v>
      </c>
      <c r="CK389" s="3">
        <f>ROUND(SUMIF(AA272:AA387,"=16666348",GY272:GY387),2)</f>
        <v>0</v>
      </c>
      <c r="CL389" s="3">
        <f>ROUND(SUMIF(AA272:AA387,"=16666348",GZ272:GZ387),2)</f>
        <v>0</v>
      </c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4">
        <f t="shared" ref="DG389:DL389" si="438">ROUND(DT389,2)</f>
        <v>221275.97</v>
      </c>
      <c r="DH389" s="4">
        <f t="shared" si="438"/>
        <v>192856.27</v>
      </c>
      <c r="DI389" s="4">
        <f t="shared" si="438"/>
        <v>3824.78</v>
      </c>
      <c r="DJ389" s="4">
        <f t="shared" si="438"/>
        <v>236.09</v>
      </c>
      <c r="DK389" s="4">
        <f t="shared" si="438"/>
        <v>24594.92</v>
      </c>
      <c r="DL389" s="4">
        <f t="shared" si="438"/>
        <v>0</v>
      </c>
      <c r="DM389" s="4">
        <f>DZ389</f>
        <v>387.03881000000001</v>
      </c>
      <c r="DN389" s="4">
        <f>EA389</f>
        <v>2.8101219999999998</v>
      </c>
      <c r="DO389" s="4">
        <f>ROUND(EB389,2)</f>
        <v>0</v>
      </c>
      <c r="DP389" s="4">
        <f>ROUND(EC389,2)</f>
        <v>23420.69</v>
      </c>
      <c r="DQ389" s="4">
        <f>ROUND(ED389,2)</f>
        <v>16006.31</v>
      </c>
      <c r="DR389" s="4"/>
      <c r="DS389" s="4"/>
      <c r="DT389" s="4">
        <f>ROUND(SUMIF(AA272:AA387,"=16666349",O272:O387),2)</f>
        <v>221275.97</v>
      </c>
      <c r="DU389" s="4">
        <f>ROUND(SUMIF(AA272:AA387,"=16666349",P272:P387),2)</f>
        <v>192856.27</v>
      </c>
      <c r="DV389" s="4">
        <f>ROUND(SUMIF(AA272:AA387,"=16666349",Q272:Q387),2)</f>
        <v>3824.78</v>
      </c>
      <c r="DW389" s="4">
        <f>ROUND(SUMIF(AA272:AA387,"=16666349",R272:R387),2)</f>
        <v>236.09</v>
      </c>
      <c r="DX389" s="4">
        <f>ROUND(SUMIF(AA272:AA387,"=16666349",S272:S387),2)</f>
        <v>24594.92</v>
      </c>
      <c r="DY389" s="4">
        <f>ROUND(SUMIF(AA272:AA387,"=16666349",T272:T387),2)</f>
        <v>0</v>
      </c>
      <c r="DZ389" s="4">
        <f>SUMIF(AA272:AA387,"=16666349",U272:U387)</f>
        <v>387.03881000000001</v>
      </c>
      <c r="EA389" s="4">
        <f>SUMIF(AA272:AA387,"=16666349",V272:V387)</f>
        <v>2.8101219999999998</v>
      </c>
      <c r="EB389" s="4">
        <f>ROUND(SUMIF(AA272:AA387,"=16666349",W272:W387),2)</f>
        <v>0</v>
      </c>
      <c r="EC389" s="4">
        <f>ROUND(SUMIF(AA272:AA387,"=16666349",X272:X387),2)</f>
        <v>23420.69</v>
      </c>
      <c r="ED389" s="4">
        <f>ROUND(SUMIF(AA272:AA387,"=16666349",Y272:Y387),2)</f>
        <v>16006.31</v>
      </c>
      <c r="EE389" s="4"/>
      <c r="EF389" s="4"/>
      <c r="EG389" s="4">
        <f t="shared" ref="EG389:EU389" si="439">ROUND(FP389,2)</f>
        <v>0</v>
      </c>
      <c r="EH389" s="4">
        <f t="shared" si="439"/>
        <v>0</v>
      </c>
      <c r="EI389" s="4">
        <f t="shared" si="439"/>
        <v>0</v>
      </c>
      <c r="EJ389" s="4">
        <f t="shared" si="439"/>
        <v>265280.78999999998</v>
      </c>
      <c r="EK389" s="4">
        <f t="shared" si="439"/>
        <v>10647.84</v>
      </c>
      <c r="EL389" s="4">
        <f t="shared" si="439"/>
        <v>254632.95</v>
      </c>
      <c r="EM389" s="4">
        <f t="shared" si="439"/>
        <v>0</v>
      </c>
      <c r="EN389" s="4">
        <f t="shared" si="439"/>
        <v>192856.27</v>
      </c>
      <c r="EO389" s="4">
        <f t="shared" si="439"/>
        <v>192856.27</v>
      </c>
      <c r="EP389" s="4">
        <f t="shared" si="439"/>
        <v>0</v>
      </c>
      <c r="EQ389" s="4">
        <f t="shared" si="439"/>
        <v>192856.27</v>
      </c>
      <c r="ER389" s="4">
        <f t="shared" si="439"/>
        <v>0</v>
      </c>
      <c r="ES389" s="4">
        <f t="shared" si="439"/>
        <v>0</v>
      </c>
      <c r="ET389" s="4">
        <f t="shared" si="439"/>
        <v>0</v>
      </c>
      <c r="EU389" s="4">
        <f t="shared" si="439"/>
        <v>0</v>
      </c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>
        <f>ROUND(SUMIF(AA272:AA387,"=16666349",FQ272:FQ387),2)</f>
        <v>0</v>
      </c>
      <c r="FQ389" s="4">
        <f>ROUND(SUMIF(AA272:AA387,"=16666349",FR272:FR387),2)</f>
        <v>0</v>
      </c>
      <c r="FR389" s="4">
        <f>ROUND(SUMIF(AA272:AA387,"=16666349",GL272:GL387),2)</f>
        <v>0</v>
      </c>
      <c r="FS389" s="4">
        <f>ROUND(SUMIF(AA272:AA387,"=16666349",GM272:GM387),2)</f>
        <v>265280.78999999998</v>
      </c>
      <c r="FT389" s="4">
        <f>ROUND(SUMIF(AA272:AA387,"=16666349",GN272:GN387),2)</f>
        <v>10647.84</v>
      </c>
      <c r="FU389" s="4">
        <f>ROUND(SUMIF(AA272:AA387,"=16666349",GO272:GO387),2)</f>
        <v>254632.95</v>
      </c>
      <c r="FV389" s="4">
        <f>ROUND(SUMIF(AA272:AA387,"=16666349",GP272:GP387),2)</f>
        <v>0</v>
      </c>
      <c r="FW389" s="4">
        <f>DU389-FP389</f>
        <v>192856.27</v>
      </c>
      <c r="FX389" s="4">
        <f>DU389-FQ389</f>
        <v>192856.27</v>
      </c>
      <c r="FY389" s="4">
        <f>FP389-FR389</f>
        <v>0</v>
      </c>
      <c r="FZ389" s="4">
        <f>DU389-FP389-FQ389+FR389</f>
        <v>192856.27</v>
      </c>
      <c r="GA389" s="4">
        <f>FQ389-FR389</f>
        <v>0</v>
      </c>
      <c r="GB389" s="4">
        <f>ROUND(SUMIF(AA272:AA387,"=16666349",GX272:GX387),2)</f>
        <v>0</v>
      </c>
      <c r="GC389" s="4">
        <f>ROUND(SUMIF(AA272:AA387,"=16666349",GY272:GY387),2)</f>
        <v>0</v>
      </c>
      <c r="GD389" s="4">
        <f>ROUND(SUMIF(AA272:AA387,"=16666349",GZ272:GZ387),2)</f>
        <v>0</v>
      </c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>
        <v>0</v>
      </c>
    </row>
    <row r="391" spans="1:255" x14ac:dyDescent="0.2">
      <c r="A391" s="5">
        <v>50</v>
      </c>
      <c r="B391" s="5">
        <v>0</v>
      </c>
      <c r="C391" s="5">
        <v>0</v>
      </c>
      <c r="D391" s="5">
        <v>1</v>
      </c>
      <c r="E391" s="5">
        <v>201</v>
      </c>
      <c r="F391" s="5">
        <f>ROUND(Source!O389,O391)</f>
        <v>33224.620000000003</v>
      </c>
      <c r="G391" s="5" t="s">
        <v>297</v>
      </c>
      <c r="H391" s="5" t="s">
        <v>298</v>
      </c>
      <c r="I391" s="5"/>
      <c r="J391" s="5"/>
      <c r="K391" s="5">
        <v>201</v>
      </c>
      <c r="L391" s="5">
        <v>1</v>
      </c>
      <c r="M391" s="5">
        <v>3</v>
      </c>
      <c r="N391" s="5" t="s">
        <v>6</v>
      </c>
      <c r="O391" s="5">
        <v>2</v>
      </c>
      <c r="P391" s="5">
        <f>ROUND(Source!DG389,O391)</f>
        <v>221275.97</v>
      </c>
      <c r="Q391" s="5"/>
      <c r="R391" s="5"/>
      <c r="S391" s="5"/>
      <c r="T391" s="5"/>
      <c r="U391" s="5"/>
      <c r="V391" s="5"/>
      <c r="W391" s="5"/>
    </row>
    <row r="392" spans="1:255" x14ac:dyDescent="0.2">
      <c r="A392" s="5">
        <v>50</v>
      </c>
      <c r="B392" s="5">
        <v>0</v>
      </c>
      <c r="C392" s="5">
        <v>0</v>
      </c>
      <c r="D392" s="5">
        <v>1</v>
      </c>
      <c r="E392" s="5">
        <v>202</v>
      </c>
      <c r="F392" s="5">
        <f>ROUND(Source!P389,O392)</f>
        <v>28957.4</v>
      </c>
      <c r="G392" s="5" t="s">
        <v>299</v>
      </c>
      <c r="H392" s="5" t="s">
        <v>300</v>
      </c>
      <c r="I392" s="5"/>
      <c r="J392" s="5"/>
      <c r="K392" s="5">
        <v>202</v>
      </c>
      <c r="L392" s="5">
        <v>2</v>
      </c>
      <c r="M392" s="5">
        <v>3</v>
      </c>
      <c r="N392" s="5" t="s">
        <v>6</v>
      </c>
      <c r="O392" s="5">
        <v>2</v>
      </c>
      <c r="P392" s="5">
        <f>ROUND(Source!DH389,O392)</f>
        <v>192856.27</v>
      </c>
      <c r="Q392" s="5"/>
      <c r="R392" s="5"/>
      <c r="S392" s="5"/>
      <c r="T392" s="5"/>
      <c r="U392" s="5"/>
      <c r="V392" s="5"/>
      <c r="W392" s="5"/>
    </row>
    <row r="393" spans="1:255" x14ac:dyDescent="0.2">
      <c r="A393" s="5">
        <v>50</v>
      </c>
      <c r="B393" s="5">
        <v>0</v>
      </c>
      <c r="C393" s="5">
        <v>0</v>
      </c>
      <c r="D393" s="5">
        <v>1</v>
      </c>
      <c r="E393" s="5">
        <v>222</v>
      </c>
      <c r="F393" s="5">
        <f>ROUND(Source!AO389,O393)</f>
        <v>0</v>
      </c>
      <c r="G393" s="5" t="s">
        <v>301</v>
      </c>
      <c r="H393" s="5" t="s">
        <v>302</v>
      </c>
      <c r="I393" s="5"/>
      <c r="J393" s="5"/>
      <c r="K393" s="5">
        <v>222</v>
      </c>
      <c r="L393" s="5">
        <v>3</v>
      </c>
      <c r="M393" s="5">
        <v>3</v>
      </c>
      <c r="N393" s="5" t="s">
        <v>6</v>
      </c>
      <c r="O393" s="5">
        <v>2</v>
      </c>
      <c r="P393" s="5">
        <f>ROUND(Source!EG389,O393)</f>
        <v>0</v>
      </c>
      <c r="Q393" s="5"/>
      <c r="R393" s="5"/>
      <c r="S393" s="5"/>
      <c r="T393" s="5"/>
      <c r="U393" s="5"/>
      <c r="V393" s="5"/>
      <c r="W393" s="5"/>
    </row>
    <row r="394" spans="1:255" x14ac:dyDescent="0.2">
      <c r="A394" s="5">
        <v>50</v>
      </c>
      <c r="B394" s="5">
        <v>0</v>
      </c>
      <c r="C394" s="5">
        <v>0</v>
      </c>
      <c r="D394" s="5">
        <v>1</v>
      </c>
      <c r="E394" s="5">
        <v>225</v>
      </c>
      <c r="F394" s="5">
        <f>ROUND(Source!AV389,O394)</f>
        <v>28957.4</v>
      </c>
      <c r="G394" s="5" t="s">
        <v>303</v>
      </c>
      <c r="H394" s="5" t="s">
        <v>304</v>
      </c>
      <c r="I394" s="5"/>
      <c r="J394" s="5"/>
      <c r="K394" s="5">
        <v>225</v>
      </c>
      <c r="L394" s="5">
        <v>4</v>
      </c>
      <c r="M394" s="5">
        <v>3</v>
      </c>
      <c r="N394" s="5" t="s">
        <v>6</v>
      </c>
      <c r="O394" s="5">
        <v>2</v>
      </c>
      <c r="P394" s="5">
        <f>ROUND(Source!EN389,O394)</f>
        <v>192856.27</v>
      </c>
      <c r="Q394" s="5"/>
      <c r="R394" s="5"/>
      <c r="S394" s="5"/>
      <c r="T394" s="5"/>
      <c r="U394" s="5"/>
      <c r="V394" s="5"/>
      <c r="W394" s="5"/>
    </row>
    <row r="395" spans="1:255" x14ac:dyDescent="0.2">
      <c r="A395" s="5">
        <v>50</v>
      </c>
      <c r="B395" s="5">
        <v>0</v>
      </c>
      <c r="C395" s="5">
        <v>0</v>
      </c>
      <c r="D395" s="5">
        <v>1</v>
      </c>
      <c r="E395" s="5">
        <v>226</v>
      </c>
      <c r="F395" s="5">
        <f>ROUND(Source!AW389,O395)</f>
        <v>28957.4</v>
      </c>
      <c r="G395" s="5" t="s">
        <v>305</v>
      </c>
      <c r="H395" s="5" t="s">
        <v>306</v>
      </c>
      <c r="I395" s="5"/>
      <c r="J395" s="5"/>
      <c r="K395" s="5">
        <v>226</v>
      </c>
      <c r="L395" s="5">
        <v>5</v>
      </c>
      <c r="M395" s="5">
        <v>3</v>
      </c>
      <c r="N395" s="5" t="s">
        <v>6</v>
      </c>
      <c r="O395" s="5">
        <v>2</v>
      </c>
      <c r="P395" s="5">
        <f>ROUND(Source!EO389,O395)</f>
        <v>192856.27</v>
      </c>
      <c r="Q395" s="5"/>
      <c r="R395" s="5"/>
      <c r="S395" s="5"/>
      <c r="T395" s="5"/>
      <c r="U395" s="5"/>
      <c r="V395" s="5"/>
      <c r="W395" s="5"/>
    </row>
    <row r="396" spans="1:255" x14ac:dyDescent="0.2">
      <c r="A396" s="5">
        <v>50</v>
      </c>
      <c r="B396" s="5">
        <v>0</v>
      </c>
      <c r="C396" s="5">
        <v>0</v>
      </c>
      <c r="D396" s="5">
        <v>1</v>
      </c>
      <c r="E396" s="5">
        <v>227</v>
      </c>
      <c r="F396" s="5">
        <f>ROUND(Source!AX389,O396)</f>
        <v>0</v>
      </c>
      <c r="G396" s="5" t="s">
        <v>307</v>
      </c>
      <c r="H396" s="5" t="s">
        <v>308</v>
      </c>
      <c r="I396" s="5"/>
      <c r="J396" s="5"/>
      <c r="K396" s="5">
        <v>227</v>
      </c>
      <c r="L396" s="5">
        <v>6</v>
      </c>
      <c r="M396" s="5">
        <v>3</v>
      </c>
      <c r="N396" s="5" t="s">
        <v>6</v>
      </c>
      <c r="O396" s="5">
        <v>2</v>
      </c>
      <c r="P396" s="5">
        <f>ROUND(Source!EP389,O396)</f>
        <v>0</v>
      </c>
      <c r="Q396" s="5"/>
      <c r="R396" s="5"/>
      <c r="S396" s="5"/>
      <c r="T396" s="5"/>
      <c r="U396" s="5"/>
      <c r="V396" s="5"/>
      <c r="W396" s="5"/>
    </row>
    <row r="397" spans="1:255" x14ac:dyDescent="0.2">
      <c r="A397" s="5">
        <v>50</v>
      </c>
      <c r="B397" s="5">
        <v>0</v>
      </c>
      <c r="C397" s="5">
        <v>0</v>
      </c>
      <c r="D397" s="5">
        <v>1</v>
      </c>
      <c r="E397" s="5">
        <v>228</v>
      </c>
      <c r="F397" s="5">
        <f>ROUND(Source!AY389,O397)</f>
        <v>28957.4</v>
      </c>
      <c r="G397" s="5" t="s">
        <v>309</v>
      </c>
      <c r="H397" s="5" t="s">
        <v>310</v>
      </c>
      <c r="I397" s="5"/>
      <c r="J397" s="5"/>
      <c r="K397" s="5">
        <v>228</v>
      </c>
      <c r="L397" s="5">
        <v>7</v>
      </c>
      <c r="M397" s="5">
        <v>3</v>
      </c>
      <c r="N397" s="5" t="s">
        <v>6</v>
      </c>
      <c r="O397" s="5">
        <v>2</v>
      </c>
      <c r="P397" s="5">
        <f>ROUND(Source!EQ389,O397)</f>
        <v>192856.27</v>
      </c>
      <c r="Q397" s="5"/>
      <c r="R397" s="5"/>
      <c r="S397" s="5"/>
      <c r="T397" s="5"/>
      <c r="U397" s="5"/>
      <c r="V397" s="5"/>
      <c r="W397" s="5"/>
    </row>
    <row r="398" spans="1:255" x14ac:dyDescent="0.2">
      <c r="A398" s="5">
        <v>50</v>
      </c>
      <c r="B398" s="5">
        <v>0</v>
      </c>
      <c r="C398" s="5">
        <v>0</v>
      </c>
      <c r="D398" s="5">
        <v>1</v>
      </c>
      <c r="E398" s="5">
        <v>216</v>
      </c>
      <c r="F398" s="5">
        <f>ROUND(Source!AP389,O398)</f>
        <v>0</v>
      </c>
      <c r="G398" s="5" t="s">
        <v>311</v>
      </c>
      <c r="H398" s="5" t="s">
        <v>312</v>
      </c>
      <c r="I398" s="5"/>
      <c r="J398" s="5"/>
      <c r="K398" s="5">
        <v>216</v>
      </c>
      <c r="L398" s="5">
        <v>8</v>
      </c>
      <c r="M398" s="5">
        <v>3</v>
      </c>
      <c r="N398" s="5" t="s">
        <v>6</v>
      </c>
      <c r="O398" s="5">
        <v>2</v>
      </c>
      <c r="P398" s="5">
        <f>ROUND(Source!EH389,O398)</f>
        <v>0</v>
      </c>
      <c r="Q398" s="5"/>
      <c r="R398" s="5"/>
      <c r="S398" s="5"/>
      <c r="T398" s="5"/>
      <c r="U398" s="5"/>
      <c r="V398" s="5"/>
      <c r="W398" s="5"/>
    </row>
    <row r="399" spans="1:255" x14ac:dyDescent="0.2">
      <c r="A399" s="5">
        <v>50</v>
      </c>
      <c r="B399" s="5">
        <v>0</v>
      </c>
      <c r="C399" s="5">
        <v>0</v>
      </c>
      <c r="D399" s="5">
        <v>1</v>
      </c>
      <c r="E399" s="5">
        <v>223</v>
      </c>
      <c r="F399" s="5">
        <f>ROUND(Source!AQ389,O399)</f>
        <v>0</v>
      </c>
      <c r="G399" s="5" t="s">
        <v>313</v>
      </c>
      <c r="H399" s="5" t="s">
        <v>314</v>
      </c>
      <c r="I399" s="5"/>
      <c r="J399" s="5"/>
      <c r="K399" s="5">
        <v>223</v>
      </c>
      <c r="L399" s="5">
        <v>9</v>
      </c>
      <c r="M399" s="5">
        <v>3</v>
      </c>
      <c r="N399" s="5" t="s">
        <v>6</v>
      </c>
      <c r="O399" s="5">
        <v>2</v>
      </c>
      <c r="P399" s="5">
        <f>ROUND(Source!EI389,O399)</f>
        <v>0</v>
      </c>
      <c r="Q399" s="5"/>
      <c r="R399" s="5"/>
      <c r="S399" s="5"/>
      <c r="T399" s="5"/>
      <c r="U399" s="5"/>
      <c r="V399" s="5"/>
      <c r="W399" s="5"/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229</v>
      </c>
      <c r="F400" s="5">
        <f>ROUND(Source!AZ389,O400)</f>
        <v>0</v>
      </c>
      <c r="G400" s="5" t="s">
        <v>315</v>
      </c>
      <c r="H400" s="5" t="s">
        <v>316</v>
      </c>
      <c r="I400" s="5"/>
      <c r="J400" s="5"/>
      <c r="K400" s="5">
        <v>229</v>
      </c>
      <c r="L400" s="5">
        <v>10</v>
      </c>
      <c r="M400" s="5">
        <v>3</v>
      </c>
      <c r="N400" s="5" t="s">
        <v>6</v>
      </c>
      <c r="O400" s="5">
        <v>2</v>
      </c>
      <c r="P400" s="5">
        <f>ROUND(Source!ER389,O400)</f>
        <v>0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203</v>
      </c>
      <c r="F401" s="5">
        <f>ROUND(Source!Q389,O401)</f>
        <v>574.29999999999995</v>
      </c>
      <c r="G401" s="5" t="s">
        <v>317</v>
      </c>
      <c r="H401" s="5" t="s">
        <v>318</v>
      </c>
      <c r="I401" s="5"/>
      <c r="J401" s="5"/>
      <c r="K401" s="5">
        <v>203</v>
      </c>
      <c r="L401" s="5">
        <v>11</v>
      </c>
      <c r="M401" s="5">
        <v>3</v>
      </c>
      <c r="N401" s="5" t="s">
        <v>6</v>
      </c>
      <c r="O401" s="5">
        <v>2</v>
      </c>
      <c r="P401" s="5">
        <f>ROUND(Source!DI389,O401)</f>
        <v>3824.78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231</v>
      </c>
      <c r="F402" s="5">
        <f>ROUND(Source!BB389,O402)</f>
        <v>0</v>
      </c>
      <c r="G402" s="5" t="s">
        <v>319</v>
      </c>
      <c r="H402" s="5" t="s">
        <v>320</v>
      </c>
      <c r="I402" s="5"/>
      <c r="J402" s="5"/>
      <c r="K402" s="5">
        <v>231</v>
      </c>
      <c r="L402" s="5">
        <v>12</v>
      </c>
      <c r="M402" s="5">
        <v>3</v>
      </c>
      <c r="N402" s="5" t="s">
        <v>6</v>
      </c>
      <c r="O402" s="5">
        <v>2</v>
      </c>
      <c r="P402" s="5">
        <f>ROUND(Source!ET389,O402)</f>
        <v>0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204</v>
      </c>
      <c r="F403" s="5">
        <f>ROUND(Source!R389,O403)</f>
        <v>35.46</v>
      </c>
      <c r="G403" s="5" t="s">
        <v>321</v>
      </c>
      <c r="H403" s="5" t="s">
        <v>322</v>
      </c>
      <c r="I403" s="5"/>
      <c r="J403" s="5"/>
      <c r="K403" s="5">
        <v>204</v>
      </c>
      <c r="L403" s="5">
        <v>13</v>
      </c>
      <c r="M403" s="5">
        <v>3</v>
      </c>
      <c r="N403" s="5" t="s">
        <v>6</v>
      </c>
      <c r="O403" s="5">
        <v>2</v>
      </c>
      <c r="P403" s="5">
        <f>ROUND(Source!DJ389,O403)</f>
        <v>236.09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205</v>
      </c>
      <c r="F404" s="5">
        <f>ROUND(Source!S389,O404)</f>
        <v>3692.92</v>
      </c>
      <c r="G404" s="5" t="s">
        <v>323</v>
      </c>
      <c r="H404" s="5" t="s">
        <v>324</v>
      </c>
      <c r="I404" s="5"/>
      <c r="J404" s="5"/>
      <c r="K404" s="5">
        <v>205</v>
      </c>
      <c r="L404" s="5">
        <v>14</v>
      </c>
      <c r="M404" s="5">
        <v>3</v>
      </c>
      <c r="N404" s="5" t="s">
        <v>6</v>
      </c>
      <c r="O404" s="5">
        <v>2</v>
      </c>
      <c r="P404" s="5">
        <f>ROUND(Source!DK389,O404)</f>
        <v>24594.92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232</v>
      </c>
      <c r="F405" s="5">
        <f>ROUND(Source!BC389,O405)</f>
        <v>0</v>
      </c>
      <c r="G405" s="5" t="s">
        <v>325</v>
      </c>
      <c r="H405" s="5" t="s">
        <v>326</v>
      </c>
      <c r="I405" s="5"/>
      <c r="J405" s="5"/>
      <c r="K405" s="5">
        <v>232</v>
      </c>
      <c r="L405" s="5">
        <v>15</v>
      </c>
      <c r="M405" s="5">
        <v>3</v>
      </c>
      <c r="N405" s="5" t="s">
        <v>6</v>
      </c>
      <c r="O405" s="5">
        <v>2</v>
      </c>
      <c r="P405" s="5">
        <f>ROUND(Source!EU389,O405)</f>
        <v>0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214</v>
      </c>
      <c r="F406" s="5">
        <f>ROUND(Source!AS389,O406)</f>
        <v>1598.77</v>
      </c>
      <c r="G406" s="5" t="s">
        <v>327</v>
      </c>
      <c r="H406" s="5" t="s">
        <v>328</v>
      </c>
      <c r="I406" s="5"/>
      <c r="J406" s="5"/>
      <c r="K406" s="5">
        <v>214</v>
      </c>
      <c r="L406" s="5">
        <v>16</v>
      </c>
      <c r="M406" s="5">
        <v>3</v>
      </c>
      <c r="N406" s="5" t="s">
        <v>6</v>
      </c>
      <c r="O406" s="5">
        <v>2</v>
      </c>
      <c r="P406" s="5">
        <f>ROUND(Source!EK389,O406)</f>
        <v>10647.84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215</v>
      </c>
      <c r="F407" s="5">
        <f>ROUND(Source!AT389,O407)</f>
        <v>38233.19</v>
      </c>
      <c r="G407" s="5" t="s">
        <v>329</v>
      </c>
      <c r="H407" s="5" t="s">
        <v>330</v>
      </c>
      <c r="I407" s="5"/>
      <c r="J407" s="5"/>
      <c r="K407" s="5">
        <v>215</v>
      </c>
      <c r="L407" s="5">
        <v>17</v>
      </c>
      <c r="M407" s="5">
        <v>3</v>
      </c>
      <c r="N407" s="5" t="s">
        <v>6</v>
      </c>
      <c r="O407" s="5">
        <v>2</v>
      </c>
      <c r="P407" s="5">
        <f>ROUND(Source!EL389,O407)</f>
        <v>254632.95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217</v>
      </c>
      <c r="F408" s="5">
        <f>ROUND(Source!AU389,O408)</f>
        <v>0</v>
      </c>
      <c r="G408" s="5" t="s">
        <v>331</v>
      </c>
      <c r="H408" s="5" t="s">
        <v>332</v>
      </c>
      <c r="I408" s="5"/>
      <c r="J408" s="5"/>
      <c r="K408" s="5">
        <v>217</v>
      </c>
      <c r="L408" s="5">
        <v>18</v>
      </c>
      <c r="M408" s="5">
        <v>3</v>
      </c>
      <c r="N408" s="5" t="s">
        <v>6</v>
      </c>
      <c r="O408" s="5">
        <v>2</v>
      </c>
      <c r="P408" s="5">
        <f>ROUND(Source!EM389,O408)</f>
        <v>0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230</v>
      </c>
      <c r="F409" s="5">
        <f>ROUND(Source!BA389,O409)</f>
        <v>0</v>
      </c>
      <c r="G409" s="5" t="s">
        <v>333</v>
      </c>
      <c r="H409" s="5" t="s">
        <v>334</v>
      </c>
      <c r="I409" s="5"/>
      <c r="J409" s="5"/>
      <c r="K409" s="5">
        <v>230</v>
      </c>
      <c r="L409" s="5">
        <v>19</v>
      </c>
      <c r="M409" s="5">
        <v>3</v>
      </c>
      <c r="N409" s="5" t="s">
        <v>6</v>
      </c>
      <c r="O409" s="5">
        <v>2</v>
      </c>
      <c r="P409" s="5">
        <f>ROUND(Source!ES389,O409)</f>
        <v>0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206</v>
      </c>
      <c r="F410" s="5">
        <f>ROUND(Source!T389,O410)</f>
        <v>0</v>
      </c>
      <c r="G410" s="5" t="s">
        <v>335</v>
      </c>
      <c r="H410" s="5" t="s">
        <v>336</v>
      </c>
      <c r="I410" s="5"/>
      <c r="J410" s="5"/>
      <c r="K410" s="5">
        <v>206</v>
      </c>
      <c r="L410" s="5">
        <v>20</v>
      </c>
      <c r="M410" s="5">
        <v>3</v>
      </c>
      <c r="N410" s="5" t="s">
        <v>6</v>
      </c>
      <c r="O410" s="5">
        <v>2</v>
      </c>
      <c r="P410" s="5">
        <f>ROUND(Source!DL389,O410)</f>
        <v>0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207</v>
      </c>
      <c r="F411" s="5">
        <f>Source!U389</f>
        <v>387.03881000000001</v>
      </c>
      <c r="G411" s="5" t="s">
        <v>337</v>
      </c>
      <c r="H411" s="5" t="s">
        <v>338</v>
      </c>
      <c r="I411" s="5"/>
      <c r="J411" s="5"/>
      <c r="K411" s="5">
        <v>207</v>
      </c>
      <c r="L411" s="5">
        <v>21</v>
      </c>
      <c r="M411" s="5">
        <v>3</v>
      </c>
      <c r="N411" s="5" t="s">
        <v>6</v>
      </c>
      <c r="O411" s="5">
        <v>-1</v>
      </c>
      <c r="P411" s="5">
        <f>Source!DM389</f>
        <v>387.03881000000001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208</v>
      </c>
      <c r="F412" s="5">
        <f>Source!V389</f>
        <v>2.8101219999999998</v>
      </c>
      <c r="G412" s="5" t="s">
        <v>339</v>
      </c>
      <c r="H412" s="5" t="s">
        <v>340</v>
      </c>
      <c r="I412" s="5"/>
      <c r="J412" s="5"/>
      <c r="K412" s="5">
        <v>208</v>
      </c>
      <c r="L412" s="5">
        <v>22</v>
      </c>
      <c r="M412" s="5">
        <v>3</v>
      </c>
      <c r="N412" s="5" t="s">
        <v>6</v>
      </c>
      <c r="O412" s="5">
        <v>-1</v>
      </c>
      <c r="P412" s="5">
        <f>Source!DN389</f>
        <v>2.8101219999999998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209</v>
      </c>
      <c r="F413" s="5">
        <f>ROUND(Source!W389,O413)</f>
        <v>0</v>
      </c>
      <c r="G413" s="5" t="s">
        <v>341</v>
      </c>
      <c r="H413" s="5" t="s">
        <v>342</v>
      </c>
      <c r="I413" s="5"/>
      <c r="J413" s="5"/>
      <c r="K413" s="5">
        <v>209</v>
      </c>
      <c r="L413" s="5">
        <v>23</v>
      </c>
      <c r="M413" s="5">
        <v>3</v>
      </c>
      <c r="N413" s="5" t="s">
        <v>6</v>
      </c>
      <c r="O413" s="5">
        <v>2</v>
      </c>
      <c r="P413" s="5">
        <f>ROUND(Source!DO389,O413)</f>
        <v>0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210</v>
      </c>
      <c r="F414" s="5">
        <f>ROUND(Source!X389,O414)</f>
        <v>3516.62</v>
      </c>
      <c r="G414" s="5" t="s">
        <v>343</v>
      </c>
      <c r="H414" s="5" t="s">
        <v>344</v>
      </c>
      <c r="I414" s="5"/>
      <c r="J414" s="5"/>
      <c r="K414" s="5">
        <v>210</v>
      </c>
      <c r="L414" s="5">
        <v>24</v>
      </c>
      <c r="M414" s="5">
        <v>3</v>
      </c>
      <c r="N414" s="5" t="s">
        <v>6</v>
      </c>
      <c r="O414" s="5">
        <v>2</v>
      </c>
      <c r="P414" s="5">
        <f>ROUND(Source!DP389,O414)</f>
        <v>23420.69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211</v>
      </c>
      <c r="F415" s="5">
        <f>ROUND(Source!Y389,O415)</f>
        <v>2403.36</v>
      </c>
      <c r="G415" s="5" t="s">
        <v>345</v>
      </c>
      <c r="H415" s="5" t="s">
        <v>346</v>
      </c>
      <c r="I415" s="5"/>
      <c r="J415" s="5"/>
      <c r="K415" s="5">
        <v>211</v>
      </c>
      <c r="L415" s="5">
        <v>25</v>
      </c>
      <c r="M415" s="5">
        <v>3</v>
      </c>
      <c r="N415" s="5" t="s">
        <v>6</v>
      </c>
      <c r="O415" s="5">
        <v>2</v>
      </c>
      <c r="P415" s="5">
        <f>ROUND(Source!DQ389,O415)</f>
        <v>16006.31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0</v>
      </c>
      <c r="C416" s="5">
        <v>0</v>
      </c>
      <c r="D416" s="5">
        <v>1</v>
      </c>
      <c r="E416" s="5">
        <v>0</v>
      </c>
      <c r="F416" s="5">
        <f>ROUND(Source!AR389,O416)</f>
        <v>39831.96</v>
      </c>
      <c r="G416" s="5" t="s">
        <v>347</v>
      </c>
      <c r="H416" s="5" t="s">
        <v>348</v>
      </c>
      <c r="I416" s="5"/>
      <c r="J416" s="5"/>
      <c r="K416" s="5">
        <v>224</v>
      </c>
      <c r="L416" s="5">
        <v>26</v>
      </c>
      <c r="M416" s="5">
        <v>3</v>
      </c>
      <c r="N416" s="5" t="s">
        <v>6</v>
      </c>
      <c r="O416" s="5">
        <v>2</v>
      </c>
      <c r="P416" s="5">
        <f>ROUND(Source!EJ389,O416)</f>
        <v>265280.78999999998</v>
      </c>
      <c r="Q416" s="5"/>
      <c r="R416" s="5"/>
      <c r="S416" s="5"/>
      <c r="T416" s="5"/>
      <c r="U416" s="5"/>
      <c r="V416" s="5"/>
      <c r="W416" s="5"/>
    </row>
    <row r="417" spans="1:206" x14ac:dyDescent="0.2">
      <c r="A417" s="5">
        <v>50</v>
      </c>
      <c r="B417" s="5">
        <v>1</v>
      </c>
      <c r="C417" s="5">
        <v>0</v>
      </c>
      <c r="D417" s="5">
        <v>2</v>
      </c>
      <c r="E417" s="5">
        <v>0</v>
      </c>
      <c r="F417" s="5">
        <f>ROUND(F416,O417)</f>
        <v>39831.96</v>
      </c>
      <c r="G417" s="5" t="s">
        <v>349</v>
      </c>
      <c r="H417" s="5" t="s">
        <v>347</v>
      </c>
      <c r="I417" s="5"/>
      <c r="J417" s="5"/>
      <c r="K417" s="5">
        <v>212</v>
      </c>
      <c r="L417" s="5">
        <v>27</v>
      </c>
      <c r="M417" s="5">
        <v>0</v>
      </c>
      <c r="N417" s="5" t="s">
        <v>6</v>
      </c>
      <c r="O417" s="5">
        <v>2</v>
      </c>
      <c r="P417" s="5">
        <f>ROUND(P416,O417)</f>
        <v>265280.78999999998</v>
      </c>
      <c r="Q417" s="5"/>
      <c r="R417" s="5"/>
      <c r="S417" s="5"/>
      <c r="T417" s="5"/>
      <c r="U417" s="5"/>
      <c r="V417" s="5"/>
      <c r="W417" s="5"/>
    </row>
    <row r="418" spans="1:206" x14ac:dyDescent="0.2">
      <c r="A418" s="5">
        <v>50</v>
      </c>
      <c r="B418" s="5">
        <v>1</v>
      </c>
      <c r="C418" s="5">
        <v>0</v>
      </c>
      <c r="D418" s="5">
        <v>2</v>
      </c>
      <c r="E418" s="5">
        <v>0</v>
      </c>
      <c r="F418" s="5">
        <f>ROUND(F417*0.18,O418)</f>
        <v>7169.75</v>
      </c>
      <c r="G418" s="5" t="s">
        <v>350</v>
      </c>
      <c r="H418" s="5" t="s">
        <v>351</v>
      </c>
      <c r="I418" s="5"/>
      <c r="J418" s="5"/>
      <c r="K418" s="5">
        <v>212</v>
      </c>
      <c r="L418" s="5">
        <v>28</v>
      </c>
      <c r="M418" s="5">
        <v>0</v>
      </c>
      <c r="N418" s="5" t="s">
        <v>6</v>
      </c>
      <c r="O418" s="5">
        <v>2</v>
      </c>
      <c r="P418" s="5">
        <f>ROUND(P417*0.18,O418)</f>
        <v>47750.54</v>
      </c>
      <c r="Q418" s="5"/>
      <c r="R418" s="5"/>
      <c r="S418" s="5"/>
      <c r="T418" s="5"/>
      <c r="U418" s="5"/>
      <c r="V418" s="5"/>
      <c r="W418" s="5"/>
    </row>
    <row r="419" spans="1:206" x14ac:dyDescent="0.2">
      <c r="A419" s="5">
        <v>50</v>
      </c>
      <c r="B419" s="5">
        <v>1</v>
      </c>
      <c r="C419" s="5">
        <v>0</v>
      </c>
      <c r="D419" s="5">
        <v>2</v>
      </c>
      <c r="E419" s="5">
        <v>224</v>
      </c>
      <c r="F419" s="5">
        <f>ROUND(F417+F418,O419)</f>
        <v>47001.71</v>
      </c>
      <c r="G419" s="5" t="s">
        <v>352</v>
      </c>
      <c r="H419" s="5" t="s">
        <v>353</v>
      </c>
      <c r="I419" s="5"/>
      <c r="J419" s="5"/>
      <c r="K419" s="5">
        <v>212</v>
      </c>
      <c r="L419" s="5">
        <v>29</v>
      </c>
      <c r="M419" s="5">
        <v>0</v>
      </c>
      <c r="N419" s="5" t="s">
        <v>6</v>
      </c>
      <c r="O419" s="5">
        <v>2</v>
      </c>
      <c r="P419" s="5">
        <f>ROUND(P417+P418,O419)</f>
        <v>313031.33</v>
      </c>
      <c r="Q419" s="5"/>
      <c r="R419" s="5"/>
      <c r="S419" s="5"/>
      <c r="T419" s="5"/>
      <c r="U419" s="5"/>
      <c r="V419" s="5"/>
      <c r="W419" s="5"/>
    </row>
    <row r="421" spans="1:206" x14ac:dyDescent="0.2">
      <c r="A421" s="3">
        <v>51</v>
      </c>
      <c r="B421" s="3">
        <f>B20</f>
        <v>1</v>
      </c>
      <c r="C421" s="3">
        <f>A20</f>
        <v>3</v>
      </c>
      <c r="D421" s="3">
        <f>ROW(A20)</f>
        <v>20</v>
      </c>
      <c r="E421" s="3"/>
      <c r="F421" s="3" t="str">
        <f>IF(F20&lt;&gt;"",F20,"")</f>
        <v>Новая локальная смета</v>
      </c>
      <c r="G421" s="3" t="str">
        <f>IF(G20&lt;&gt;"",G20,"")</f>
        <v>Новая локальная смета</v>
      </c>
      <c r="H421" s="3">
        <v>0</v>
      </c>
      <c r="I421" s="3"/>
      <c r="J421" s="3"/>
      <c r="K421" s="3"/>
      <c r="L421" s="3"/>
      <c r="M421" s="3"/>
      <c r="N421" s="3"/>
      <c r="O421" s="3">
        <f t="shared" ref="O421:T421" si="440">ROUND(O161+O236+O389+AB421,2)</f>
        <v>119887.62</v>
      </c>
      <c r="P421" s="3">
        <f t="shared" si="440"/>
        <v>99820.01</v>
      </c>
      <c r="Q421" s="3">
        <f t="shared" si="440"/>
        <v>4702.68</v>
      </c>
      <c r="R421" s="3">
        <f t="shared" si="440"/>
        <v>806.04</v>
      </c>
      <c r="S421" s="3">
        <f t="shared" si="440"/>
        <v>15364.93</v>
      </c>
      <c r="T421" s="3">
        <f t="shared" si="440"/>
        <v>0</v>
      </c>
      <c r="U421" s="3">
        <f>U161+U236+U389+AH421</f>
        <v>1692.5060908</v>
      </c>
      <c r="V421" s="3">
        <f>V161+V236+V389+AI421</f>
        <v>70.708605799999987</v>
      </c>
      <c r="W421" s="3">
        <f>ROUND(W161+W236+W389+AJ421,2)</f>
        <v>0</v>
      </c>
      <c r="X421" s="3">
        <f>ROUND(X161+X236+X389+AK421,2)</f>
        <v>15855.44</v>
      </c>
      <c r="Y421" s="3">
        <f>ROUND(Y161+Y236+Y389+AL421,2)</f>
        <v>9556.98</v>
      </c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>
        <f t="shared" ref="AO421:BC421" si="441">ROUND(AO161+AO236+AO389+BX421,2)</f>
        <v>0</v>
      </c>
      <c r="AP421" s="3">
        <f t="shared" si="441"/>
        <v>0</v>
      </c>
      <c r="AQ421" s="3">
        <f t="shared" si="441"/>
        <v>0</v>
      </c>
      <c r="AR421" s="3">
        <f t="shared" si="441"/>
        <v>145987.4</v>
      </c>
      <c r="AS421" s="3">
        <f t="shared" si="441"/>
        <v>107754.21</v>
      </c>
      <c r="AT421" s="3">
        <f t="shared" si="441"/>
        <v>38233.19</v>
      </c>
      <c r="AU421" s="3">
        <f t="shared" si="441"/>
        <v>0</v>
      </c>
      <c r="AV421" s="3">
        <f t="shared" si="441"/>
        <v>99820.01</v>
      </c>
      <c r="AW421" s="3">
        <f t="shared" si="441"/>
        <v>99820.01</v>
      </c>
      <c r="AX421" s="3">
        <f t="shared" si="441"/>
        <v>0</v>
      </c>
      <c r="AY421" s="3">
        <f t="shared" si="441"/>
        <v>99820.01</v>
      </c>
      <c r="AZ421" s="3">
        <f t="shared" si="441"/>
        <v>0</v>
      </c>
      <c r="BA421" s="3">
        <f t="shared" si="441"/>
        <v>0</v>
      </c>
      <c r="BB421" s="3">
        <f t="shared" si="441"/>
        <v>0</v>
      </c>
      <c r="BC421" s="3">
        <f t="shared" si="441"/>
        <v>0</v>
      </c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4">
        <f t="shared" ref="DG421:DL421" si="442">ROUND(DG161+DG236+DG389+DT421,2)</f>
        <v>798451.77</v>
      </c>
      <c r="DH421" s="4">
        <f t="shared" si="442"/>
        <v>664801.28000000003</v>
      </c>
      <c r="DI421" s="4">
        <f t="shared" si="442"/>
        <v>31320.01</v>
      </c>
      <c r="DJ421" s="4">
        <f t="shared" si="442"/>
        <v>5367.93</v>
      </c>
      <c r="DK421" s="4">
        <f t="shared" si="442"/>
        <v>102330.48</v>
      </c>
      <c r="DL421" s="4">
        <f t="shared" si="442"/>
        <v>0</v>
      </c>
      <c r="DM421" s="4">
        <f>DM161+DM236+DM389+DZ421</f>
        <v>1692.5060908</v>
      </c>
      <c r="DN421" s="4">
        <f>DN161+DN236+DN389+EA421</f>
        <v>70.708605799999987</v>
      </c>
      <c r="DO421" s="4">
        <f>ROUND(DO161+DO236+DO389+EB421,2)</f>
        <v>0</v>
      </c>
      <c r="DP421" s="4">
        <f>ROUND(DP161+DP236+DP389+EC421,2)</f>
        <v>105596.82</v>
      </c>
      <c r="DQ421" s="4">
        <f>ROUND(DQ161+DQ236+DQ389+ED421,2)</f>
        <v>63649.26</v>
      </c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>
        <f t="shared" ref="EG421:EU421" si="443">ROUND(EG161+EG236+EG389+FP421,2)</f>
        <v>0</v>
      </c>
      <c r="EH421" s="4">
        <f t="shared" si="443"/>
        <v>0</v>
      </c>
      <c r="EI421" s="4">
        <f t="shared" si="443"/>
        <v>0</v>
      </c>
      <c r="EJ421" s="4">
        <f t="shared" si="443"/>
        <v>972275.67</v>
      </c>
      <c r="EK421" s="4">
        <f t="shared" si="443"/>
        <v>717642.72</v>
      </c>
      <c r="EL421" s="4">
        <f t="shared" si="443"/>
        <v>254632.95</v>
      </c>
      <c r="EM421" s="4">
        <f t="shared" si="443"/>
        <v>0</v>
      </c>
      <c r="EN421" s="4">
        <f t="shared" si="443"/>
        <v>664801.28000000003</v>
      </c>
      <c r="EO421" s="4">
        <f t="shared" si="443"/>
        <v>664801.28000000003</v>
      </c>
      <c r="EP421" s="4">
        <f t="shared" si="443"/>
        <v>0</v>
      </c>
      <c r="EQ421" s="4">
        <f t="shared" si="443"/>
        <v>664801.28000000003</v>
      </c>
      <c r="ER421" s="4">
        <f t="shared" si="443"/>
        <v>0</v>
      </c>
      <c r="ES421" s="4">
        <f t="shared" si="443"/>
        <v>0</v>
      </c>
      <c r="ET421" s="4">
        <f t="shared" si="443"/>
        <v>0</v>
      </c>
      <c r="EU421" s="4">
        <f t="shared" si="443"/>
        <v>0</v>
      </c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>
        <v>0</v>
      </c>
    </row>
    <row r="423" spans="1:206" x14ac:dyDescent="0.2">
      <c r="A423" s="5">
        <v>50</v>
      </c>
      <c r="B423" s="5">
        <v>0</v>
      </c>
      <c r="C423" s="5">
        <v>0</v>
      </c>
      <c r="D423" s="5">
        <v>1</v>
      </c>
      <c r="E423" s="5">
        <v>201</v>
      </c>
      <c r="F423" s="5">
        <f>ROUND(Source!O421,O423)</f>
        <v>119887.62</v>
      </c>
      <c r="G423" s="5" t="s">
        <v>297</v>
      </c>
      <c r="H423" s="5" t="s">
        <v>298</v>
      </c>
      <c r="I423" s="5"/>
      <c r="J423" s="5"/>
      <c r="K423" s="5">
        <v>201</v>
      </c>
      <c r="L423" s="5">
        <v>1</v>
      </c>
      <c r="M423" s="5">
        <v>3</v>
      </c>
      <c r="N423" s="5" t="s">
        <v>6</v>
      </c>
      <c r="O423" s="5">
        <v>2</v>
      </c>
      <c r="P423" s="5">
        <f>ROUND(Source!DG421,O423)</f>
        <v>798451.77</v>
      </c>
      <c r="Q423" s="5"/>
      <c r="R423" s="5"/>
      <c r="S423" s="5"/>
      <c r="T423" s="5"/>
      <c r="U423" s="5"/>
      <c r="V423" s="5"/>
      <c r="W423" s="5"/>
    </row>
    <row r="424" spans="1:206" x14ac:dyDescent="0.2">
      <c r="A424" s="5">
        <v>50</v>
      </c>
      <c r="B424" s="5">
        <v>0</v>
      </c>
      <c r="C424" s="5">
        <v>0</v>
      </c>
      <c r="D424" s="5">
        <v>1</v>
      </c>
      <c r="E424" s="5">
        <v>202</v>
      </c>
      <c r="F424" s="5">
        <f>ROUND(Source!P421,O424)</f>
        <v>99820.01</v>
      </c>
      <c r="G424" s="5" t="s">
        <v>299</v>
      </c>
      <c r="H424" s="5" t="s">
        <v>300</v>
      </c>
      <c r="I424" s="5"/>
      <c r="J424" s="5"/>
      <c r="K424" s="5">
        <v>202</v>
      </c>
      <c r="L424" s="5">
        <v>2</v>
      </c>
      <c r="M424" s="5">
        <v>3</v>
      </c>
      <c r="N424" s="5" t="s">
        <v>6</v>
      </c>
      <c r="O424" s="5">
        <v>2</v>
      </c>
      <c r="P424" s="5">
        <f>ROUND(Source!DH421,O424)</f>
        <v>664801.28000000003</v>
      </c>
      <c r="Q424" s="5"/>
      <c r="R424" s="5"/>
      <c r="S424" s="5"/>
      <c r="T424" s="5"/>
      <c r="U424" s="5"/>
      <c r="V424" s="5"/>
      <c r="W424" s="5"/>
    </row>
    <row r="425" spans="1:206" x14ac:dyDescent="0.2">
      <c r="A425" s="5">
        <v>50</v>
      </c>
      <c r="B425" s="5">
        <v>0</v>
      </c>
      <c r="C425" s="5">
        <v>0</v>
      </c>
      <c r="D425" s="5">
        <v>1</v>
      </c>
      <c r="E425" s="5">
        <v>222</v>
      </c>
      <c r="F425" s="5">
        <f>ROUND(Source!AO421,O425)</f>
        <v>0</v>
      </c>
      <c r="G425" s="5" t="s">
        <v>301</v>
      </c>
      <c r="H425" s="5" t="s">
        <v>302</v>
      </c>
      <c r="I425" s="5"/>
      <c r="J425" s="5"/>
      <c r="K425" s="5">
        <v>222</v>
      </c>
      <c r="L425" s="5">
        <v>3</v>
      </c>
      <c r="M425" s="5">
        <v>3</v>
      </c>
      <c r="N425" s="5" t="s">
        <v>6</v>
      </c>
      <c r="O425" s="5">
        <v>2</v>
      </c>
      <c r="P425" s="5">
        <f>ROUND(Source!EG421,O425)</f>
        <v>0</v>
      </c>
      <c r="Q425" s="5"/>
      <c r="R425" s="5"/>
      <c r="S425" s="5"/>
      <c r="T425" s="5"/>
      <c r="U425" s="5"/>
      <c r="V425" s="5"/>
      <c r="W425" s="5"/>
    </row>
    <row r="426" spans="1:206" x14ac:dyDescent="0.2">
      <c r="A426" s="5">
        <v>50</v>
      </c>
      <c r="B426" s="5">
        <v>0</v>
      </c>
      <c r="C426" s="5">
        <v>0</v>
      </c>
      <c r="D426" s="5">
        <v>1</v>
      </c>
      <c r="E426" s="5">
        <v>225</v>
      </c>
      <c r="F426" s="5">
        <f>ROUND(Source!AV421,O426)</f>
        <v>99820.01</v>
      </c>
      <c r="G426" s="5" t="s">
        <v>303</v>
      </c>
      <c r="H426" s="5" t="s">
        <v>304</v>
      </c>
      <c r="I426" s="5"/>
      <c r="J426" s="5"/>
      <c r="K426" s="5">
        <v>225</v>
      </c>
      <c r="L426" s="5">
        <v>4</v>
      </c>
      <c r="M426" s="5">
        <v>3</v>
      </c>
      <c r="N426" s="5" t="s">
        <v>6</v>
      </c>
      <c r="O426" s="5">
        <v>2</v>
      </c>
      <c r="P426" s="5">
        <f>ROUND(Source!EN421,O426)</f>
        <v>664801.28000000003</v>
      </c>
      <c r="Q426" s="5"/>
      <c r="R426" s="5"/>
      <c r="S426" s="5"/>
      <c r="T426" s="5"/>
      <c r="U426" s="5"/>
      <c r="V426" s="5"/>
      <c r="W426" s="5"/>
    </row>
    <row r="427" spans="1:206" x14ac:dyDescent="0.2">
      <c r="A427" s="5">
        <v>50</v>
      </c>
      <c r="B427" s="5">
        <v>0</v>
      </c>
      <c r="C427" s="5">
        <v>0</v>
      </c>
      <c r="D427" s="5">
        <v>1</v>
      </c>
      <c r="E427" s="5">
        <v>226</v>
      </c>
      <c r="F427" s="5">
        <f>ROUND(Source!AW421,O427)</f>
        <v>99820.01</v>
      </c>
      <c r="G427" s="5" t="s">
        <v>305</v>
      </c>
      <c r="H427" s="5" t="s">
        <v>306</v>
      </c>
      <c r="I427" s="5"/>
      <c r="J427" s="5"/>
      <c r="K427" s="5">
        <v>226</v>
      </c>
      <c r="L427" s="5">
        <v>5</v>
      </c>
      <c r="M427" s="5">
        <v>3</v>
      </c>
      <c r="N427" s="5" t="s">
        <v>6</v>
      </c>
      <c r="O427" s="5">
        <v>2</v>
      </c>
      <c r="P427" s="5">
        <f>ROUND(Source!EO421,O427)</f>
        <v>664801.28000000003</v>
      </c>
      <c r="Q427" s="5"/>
      <c r="R427" s="5"/>
      <c r="S427" s="5"/>
      <c r="T427" s="5"/>
      <c r="U427" s="5"/>
      <c r="V427" s="5"/>
      <c r="W427" s="5"/>
    </row>
    <row r="428" spans="1:206" x14ac:dyDescent="0.2">
      <c r="A428" s="5">
        <v>50</v>
      </c>
      <c r="B428" s="5">
        <v>0</v>
      </c>
      <c r="C428" s="5">
        <v>0</v>
      </c>
      <c r="D428" s="5">
        <v>1</v>
      </c>
      <c r="E428" s="5">
        <v>227</v>
      </c>
      <c r="F428" s="5">
        <f>ROUND(Source!AX421,O428)</f>
        <v>0</v>
      </c>
      <c r="G428" s="5" t="s">
        <v>307</v>
      </c>
      <c r="H428" s="5" t="s">
        <v>308</v>
      </c>
      <c r="I428" s="5"/>
      <c r="J428" s="5"/>
      <c r="K428" s="5">
        <v>227</v>
      </c>
      <c r="L428" s="5">
        <v>6</v>
      </c>
      <c r="M428" s="5">
        <v>3</v>
      </c>
      <c r="N428" s="5" t="s">
        <v>6</v>
      </c>
      <c r="O428" s="5">
        <v>2</v>
      </c>
      <c r="P428" s="5">
        <f>ROUND(Source!EP421,O428)</f>
        <v>0</v>
      </c>
      <c r="Q428" s="5"/>
      <c r="R428" s="5"/>
      <c r="S428" s="5"/>
      <c r="T428" s="5"/>
      <c r="U428" s="5"/>
      <c r="V428" s="5"/>
      <c r="W428" s="5"/>
    </row>
    <row r="429" spans="1:206" x14ac:dyDescent="0.2">
      <c r="A429" s="5">
        <v>50</v>
      </c>
      <c r="B429" s="5">
        <v>0</v>
      </c>
      <c r="C429" s="5">
        <v>0</v>
      </c>
      <c r="D429" s="5">
        <v>1</v>
      </c>
      <c r="E429" s="5">
        <v>228</v>
      </c>
      <c r="F429" s="5">
        <f>ROUND(Source!AY421,O429)</f>
        <v>99820.01</v>
      </c>
      <c r="G429" s="5" t="s">
        <v>309</v>
      </c>
      <c r="H429" s="5" t="s">
        <v>310</v>
      </c>
      <c r="I429" s="5"/>
      <c r="J429" s="5"/>
      <c r="K429" s="5">
        <v>228</v>
      </c>
      <c r="L429" s="5">
        <v>7</v>
      </c>
      <c r="M429" s="5">
        <v>3</v>
      </c>
      <c r="N429" s="5" t="s">
        <v>6</v>
      </c>
      <c r="O429" s="5">
        <v>2</v>
      </c>
      <c r="P429" s="5">
        <f>ROUND(Source!EQ421,O429)</f>
        <v>664801.28000000003</v>
      </c>
      <c r="Q429" s="5"/>
      <c r="R429" s="5"/>
      <c r="S429" s="5"/>
      <c r="T429" s="5"/>
      <c r="U429" s="5"/>
      <c r="V429" s="5"/>
      <c r="W429" s="5"/>
    </row>
    <row r="430" spans="1:206" x14ac:dyDescent="0.2">
      <c r="A430" s="5">
        <v>50</v>
      </c>
      <c r="B430" s="5">
        <v>0</v>
      </c>
      <c r="C430" s="5">
        <v>0</v>
      </c>
      <c r="D430" s="5">
        <v>1</v>
      </c>
      <c r="E430" s="5">
        <v>216</v>
      </c>
      <c r="F430" s="5">
        <f>ROUND(Source!AP421,O430)</f>
        <v>0</v>
      </c>
      <c r="G430" s="5" t="s">
        <v>311</v>
      </c>
      <c r="H430" s="5" t="s">
        <v>312</v>
      </c>
      <c r="I430" s="5"/>
      <c r="J430" s="5"/>
      <c r="K430" s="5">
        <v>216</v>
      </c>
      <c r="L430" s="5">
        <v>8</v>
      </c>
      <c r="M430" s="5">
        <v>3</v>
      </c>
      <c r="N430" s="5" t="s">
        <v>6</v>
      </c>
      <c r="O430" s="5">
        <v>2</v>
      </c>
      <c r="P430" s="5">
        <f>ROUND(Source!EH421,O430)</f>
        <v>0</v>
      </c>
      <c r="Q430" s="5"/>
      <c r="R430" s="5"/>
      <c r="S430" s="5"/>
      <c r="T430" s="5"/>
      <c r="U430" s="5"/>
      <c r="V430" s="5"/>
      <c r="W430" s="5"/>
    </row>
    <row r="431" spans="1:206" x14ac:dyDescent="0.2">
      <c r="A431" s="5">
        <v>50</v>
      </c>
      <c r="B431" s="5">
        <v>0</v>
      </c>
      <c r="C431" s="5">
        <v>0</v>
      </c>
      <c r="D431" s="5">
        <v>1</v>
      </c>
      <c r="E431" s="5">
        <v>223</v>
      </c>
      <c r="F431" s="5">
        <f>ROUND(Source!AQ421,O431)</f>
        <v>0</v>
      </c>
      <c r="G431" s="5" t="s">
        <v>313</v>
      </c>
      <c r="H431" s="5" t="s">
        <v>314</v>
      </c>
      <c r="I431" s="5"/>
      <c r="J431" s="5"/>
      <c r="K431" s="5">
        <v>223</v>
      </c>
      <c r="L431" s="5">
        <v>9</v>
      </c>
      <c r="M431" s="5">
        <v>3</v>
      </c>
      <c r="N431" s="5" t="s">
        <v>6</v>
      </c>
      <c r="O431" s="5">
        <v>2</v>
      </c>
      <c r="P431" s="5">
        <f>ROUND(Source!EI421,O431)</f>
        <v>0</v>
      </c>
      <c r="Q431" s="5"/>
      <c r="R431" s="5"/>
      <c r="S431" s="5"/>
      <c r="T431" s="5"/>
      <c r="U431" s="5"/>
      <c r="V431" s="5"/>
      <c r="W431" s="5"/>
    </row>
    <row r="432" spans="1:206" x14ac:dyDescent="0.2">
      <c r="A432" s="5">
        <v>50</v>
      </c>
      <c r="B432" s="5">
        <v>0</v>
      </c>
      <c r="C432" s="5">
        <v>0</v>
      </c>
      <c r="D432" s="5">
        <v>1</v>
      </c>
      <c r="E432" s="5">
        <v>229</v>
      </c>
      <c r="F432" s="5">
        <f>ROUND(Source!AZ421,O432)</f>
        <v>0</v>
      </c>
      <c r="G432" s="5" t="s">
        <v>315</v>
      </c>
      <c r="H432" s="5" t="s">
        <v>316</v>
      </c>
      <c r="I432" s="5"/>
      <c r="J432" s="5"/>
      <c r="K432" s="5">
        <v>229</v>
      </c>
      <c r="L432" s="5">
        <v>10</v>
      </c>
      <c r="M432" s="5">
        <v>3</v>
      </c>
      <c r="N432" s="5" t="s">
        <v>6</v>
      </c>
      <c r="O432" s="5">
        <v>2</v>
      </c>
      <c r="P432" s="5">
        <f>ROUND(Source!ER421,O432)</f>
        <v>0</v>
      </c>
      <c r="Q432" s="5"/>
      <c r="R432" s="5"/>
      <c r="S432" s="5"/>
      <c r="T432" s="5"/>
      <c r="U432" s="5"/>
      <c r="V432" s="5"/>
      <c r="W432" s="5"/>
    </row>
    <row r="433" spans="1:23" x14ac:dyDescent="0.2">
      <c r="A433" s="5">
        <v>50</v>
      </c>
      <c r="B433" s="5">
        <v>0</v>
      </c>
      <c r="C433" s="5">
        <v>0</v>
      </c>
      <c r="D433" s="5">
        <v>1</v>
      </c>
      <c r="E433" s="5">
        <v>203</v>
      </c>
      <c r="F433" s="5">
        <f>ROUND(Source!Q421,O433)</f>
        <v>4702.68</v>
      </c>
      <c r="G433" s="5" t="s">
        <v>317</v>
      </c>
      <c r="H433" s="5" t="s">
        <v>318</v>
      </c>
      <c r="I433" s="5"/>
      <c r="J433" s="5"/>
      <c r="K433" s="5">
        <v>203</v>
      </c>
      <c r="L433" s="5">
        <v>11</v>
      </c>
      <c r="M433" s="5">
        <v>3</v>
      </c>
      <c r="N433" s="5" t="s">
        <v>6</v>
      </c>
      <c r="O433" s="5">
        <v>2</v>
      </c>
      <c r="P433" s="5">
        <f>ROUND(Source!DI421,O433)</f>
        <v>31320.01</v>
      </c>
      <c r="Q433" s="5"/>
      <c r="R433" s="5"/>
      <c r="S433" s="5"/>
      <c r="T433" s="5"/>
      <c r="U433" s="5"/>
      <c r="V433" s="5"/>
      <c r="W433" s="5"/>
    </row>
    <row r="434" spans="1:23" x14ac:dyDescent="0.2">
      <c r="A434" s="5">
        <v>50</v>
      </c>
      <c r="B434" s="5">
        <v>0</v>
      </c>
      <c r="C434" s="5">
        <v>0</v>
      </c>
      <c r="D434" s="5">
        <v>1</v>
      </c>
      <c r="E434" s="5">
        <v>231</v>
      </c>
      <c r="F434" s="5">
        <f>ROUND(Source!BB421,O434)</f>
        <v>0</v>
      </c>
      <c r="G434" s="5" t="s">
        <v>319</v>
      </c>
      <c r="H434" s="5" t="s">
        <v>320</v>
      </c>
      <c r="I434" s="5"/>
      <c r="J434" s="5"/>
      <c r="K434" s="5">
        <v>231</v>
      </c>
      <c r="L434" s="5">
        <v>12</v>
      </c>
      <c r="M434" s="5">
        <v>3</v>
      </c>
      <c r="N434" s="5" t="s">
        <v>6</v>
      </c>
      <c r="O434" s="5">
        <v>2</v>
      </c>
      <c r="P434" s="5">
        <f>ROUND(Source!ET421,O434)</f>
        <v>0</v>
      </c>
      <c r="Q434" s="5"/>
      <c r="R434" s="5"/>
      <c r="S434" s="5"/>
      <c r="T434" s="5"/>
      <c r="U434" s="5"/>
      <c r="V434" s="5"/>
      <c r="W434" s="5"/>
    </row>
    <row r="435" spans="1:23" x14ac:dyDescent="0.2">
      <c r="A435" s="5">
        <v>50</v>
      </c>
      <c r="B435" s="5">
        <v>0</v>
      </c>
      <c r="C435" s="5">
        <v>0</v>
      </c>
      <c r="D435" s="5">
        <v>1</v>
      </c>
      <c r="E435" s="5">
        <v>204</v>
      </c>
      <c r="F435" s="5">
        <f>ROUND(Source!R421,O435)</f>
        <v>806.04</v>
      </c>
      <c r="G435" s="5" t="s">
        <v>321</v>
      </c>
      <c r="H435" s="5" t="s">
        <v>322</v>
      </c>
      <c r="I435" s="5"/>
      <c r="J435" s="5"/>
      <c r="K435" s="5">
        <v>204</v>
      </c>
      <c r="L435" s="5">
        <v>13</v>
      </c>
      <c r="M435" s="5">
        <v>3</v>
      </c>
      <c r="N435" s="5" t="s">
        <v>6</v>
      </c>
      <c r="O435" s="5">
        <v>2</v>
      </c>
      <c r="P435" s="5">
        <f>ROUND(Source!DJ421,O435)</f>
        <v>5367.93</v>
      </c>
      <c r="Q435" s="5"/>
      <c r="R435" s="5"/>
      <c r="S435" s="5"/>
      <c r="T435" s="5"/>
      <c r="U435" s="5"/>
      <c r="V435" s="5"/>
      <c r="W435" s="5"/>
    </row>
    <row r="436" spans="1:23" x14ac:dyDescent="0.2">
      <c r="A436" s="5">
        <v>50</v>
      </c>
      <c r="B436" s="5">
        <v>0</v>
      </c>
      <c r="C436" s="5">
        <v>0</v>
      </c>
      <c r="D436" s="5">
        <v>1</v>
      </c>
      <c r="E436" s="5">
        <v>205</v>
      </c>
      <c r="F436" s="5">
        <f>ROUND(Source!S421,O436)</f>
        <v>15364.93</v>
      </c>
      <c r="G436" s="5" t="s">
        <v>323</v>
      </c>
      <c r="H436" s="5" t="s">
        <v>324</v>
      </c>
      <c r="I436" s="5"/>
      <c r="J436" s="5"/>
      <c r="K436" s="5">
        <v>205</v>
      </c>
      <c r="L436" s="5">
        <v>14</v>
      </c>
      <c r="M436" s="5">
        <v>3</v>
      </c>
      <c r="N436" s="5" t="s">
        <v>6</v>
      </c>
      <c r="O436" s="5">
        <v>2</v>
      </c>
      <c r="P436" s="5">
        <f>ROUND(Source!DK421,O436)</f>
        <v>102330.48</v>
      </c>
      <c r="Q436" s="5"/>
      <c r="R436" s="5"/>
      <c r="S436" s="5"/>
      <c r="T436" s="5"/>
      <c r="U436" s="5"/>
      <c r="V436" s="5"/>
      <c r="W436" s="5"/>
    </row>
    <row r="437" spans="1:23" x14ac:dyDescent="0.2">
      <c r="A437" s="5">
        <v>50</v>
      </c>
      <c r="B437" s="5">
        <v>0</v>
      </c>
      <c r="C437" s="5">
        <v>0</v>
      </c>
      <c r="D437" s="5">
        <v>1</v>
      </c>
      <c r="E437" s="5">
        <v>232</v>
      </c>
      <c r="F437" s="5">
        <f>ROUND(Source!BC421,O437)</f>
        <v>0</v>
      </c>
      <c r="G437" s="5" t="s">
        <v>325</v>
      </c>
      <c r="H437" s="5" t="s">
        <v>326</v>
      </c>
      <c r="I437" s="5"/>
      <c r="J437" s="5"/>
      <c r="K437" s="5">
        <v>232</v>
      </c>
      <c r="L437" s="5">
        <v>15</v>
      </c>
      <c r="M437" s="5">
        <v>3</v>
      </c>
      <c r="N437" s="5" t="s">
        <v>6</v>
      </c>
      <c r="O437" s="5">
        <v>2</v>
      </c>
      <c r="P437" s="5">
        <f>ROUND(Source!EU421,O437)</f>
        <v>0</v>
      </c>
      <c r="Q437" s="5"/>
      <c r="R437" s="5"/>
      <c r="S437" s="5"/>
      <c r="T437" s="5"/>
      <c r="U437" s="5"/>
      <c r="V437" s="5"/>
      <c r="W437" s="5"/>
    </row>
    <row r="438" spans="1:23" x14ac:dyDescent="0.2">
      <c r="A438" s="5">
        <v>50</v>
      </c>
      <c r="B438" s="5">
        <v>0</v>
      </c>
      <c r="C438" s="5">
        <v>0</v>
      </c>
      <c r="D438" s="5">
        <v>1</v>
      </c>
      <c r="E438" s="5">
        <v>214</v>
      </c>
      <c r="F438" s="5">
        <f>ROUND(Source!AS421,O438)</f>
        <v>107754.21</v>
      </c>
      <c r="G438" s="5" t="s">
        <v>327</v>
      </c>
      <c r="H438" s="5" t="s">
        <v>328</v>
      </c>
      <c r="I438" s="5"/>
      <c r="J438" s="5"/>
      <c r="K438" s="5">
        <v>214</v>
      </c>
      <c r="L438" s="5">
        <v>16</v>
      </c>
      <c r="M438" s="5">
        <v>3</v>
      </c>
      <c r="N438" s="5" t="s">
        <v>6</v>
      </c>
      <c r="O438" s="5">
        <v>2</v>
      </c>
      <c r="P438" s="5">
        <f>ROUND(Source!EK421,O438)</f>
        <v>717642.72</v>
      </c>
      <c r="Q438" s="5"/>
      <c r="R438" s="5"/>
      <c r="S438" s="5"/>
      <c r="T438" s="5"/>
      <c r="U438" s="5"/>
      <c r="V438" s="5"/>
      <c r="W438" s="5"/>
    </row>
    <row r="439" spans="1:23" x14ac:dyDescent="0.2">
      <c r="A439" s="5">
        <v>50</v>
      </c>
      <c r="B439" s="5">
        <v>0</v>
      </c>
      <c r="C439" s="5">
        <v>0</v>
      </c>
      <c r="D439" s="5">
        <v>1</v>
      </c>
      <c r="E439" s="5">
        <v>215</v>
      </c>
      <c r="F439" s="5">
        <f>ROUND(Source!AT421,O439)</f>
        <v>38233.19</v>
      </c>
      <c r="G439" s="5" t="s">
        <v>329</v>
      </c>
      <c r="H439" s="5" t="s">
        <v>330</v>
      </c>
      <c r="I439" s="5"/>
      <c r="J439" s="5"/>
      <c r="K439" s="5">
        <v>215</v>
      </c>
      <c r="L439" s="5">
        <v>17</v>
      </c>
      <c r="M439" s="5">
        <v>3</v>
      </c>
      <c r="N439" s="5" t="s">
        <v>6</v>
      </c>
      <c r="O439" s="5">
        <v>2</v>
      </c>
      <c r="P439" s="5">
        <f>ROUND(Source!EL421,O439)</f>
        <v>254632.95</v>
      </c>
      <c r="Q439" s="5"/>
      <c r="R439" s="5"/>
      <c r="S439" s="5"/>
      <c r="T439" s="5"/>
      <c r="U439" s="5"/>
      <c r="V439" s="5"/>
      <c r="W439" s="5"/>
    </row>
    <row r="440" spans="1:23" x14ac:dyDescent="0.2">
      <c r="A440" s="5">
        <v>50</v>
      </c>
      <c r="B440" s="5">
        <v>0</v>
      </c>
      <c r="C440" s="5">
        <v>0</v>
      </c>
      <c r="D440" s="5">
        <v>1</v>
      </c>
      <c r="E440" s="5">
        <v>217</v>
      </c>
      <c r="F440" s="5">
        <f>ROUND(Source!AU421,O440)</f>
        <v>0</v>
      </c>
      <c r="G440" s="5" t="s">
        <v>331</v>
      </c>
      <c r="H440" s="5" t="s">
        <v>332</v>
      </c>
      <c r="I440" s="5"/>
      <c r="J440" s="5"/>
      <c r="K440" s="5">
        <v>217</v>
      </c>
      <c r="L440" s="5">
        <v>18</v>
      </c>
      <c r="M440" s="5">
        <v>3</v>
      </c>
      <c r="N440" s="5" t="s">
        <v>6</v>
      </c>
      <c r="O440" s="5">
        <v>2</v>
      </c>
      <c r="P440" s="5">
        <f>ROUND(Source!EM421,O440)</f>
        <v>0</v>
      </c>
      <c r="Q440" s="5"/>
      <c r="R440" s="5"/>
      <c r="S440" s="5"/>
      <c r="T440" s="5"/>
      <c r="U440" s="5"/>
      <c r="V440" s="5"/>
      <c r="W440" s="5"/>
    </row>
    <row r="441" spans="1:23" x14ac:dyDescent="0.2">
      <c r="A441" s="5">
        <v>50</v>
      </c>
      <c r="B441" s="5">
        <v>0</v>
      </c>
      <c r="C441" s="5">
        <v>0</v>
      </c>
      <c r="D441" s="5">
        <v>1</v>
      </c>
      <c r="E441" s="5">
        <v>230</v>
      </c>
      <c r="F441" s="5">
        <f>ROUND(Source!BA421,O441)</f>
        <v>0</v>
      </c>
      <c r="G441" s="5" t="s">
        <v>333</v>
      </c>
      <c r="H441" s="5" t="s">
        <v>334</v>
      </c>
      <c r="I441" s="5"/>
      <c r="J441" s="5"/>
      <c r="K441" s="5">
        <v>230</v>
      </c>
      <c r="L441" s="5">
        <v>19</v>
      </c>
      <c r="M441" s="5">
        <v>3</v>
      </c>
      <c r="N441" s="5" t="s">
        <v>6</v>
      </c>
      <c r="O441" s="5">
        <v>2</v>
      </c>
      <c r="P441" s="5">
        <f>ROUND(Source!ES421,O441)</f>
        <v>0</v>
      </c>
      <c r="Q441" s="5"/>
      <c r="R441" s="5"/>
      <c r="S441" s="5"/>
      <c r="T441" s="5"/>
      <c r="U441" s="5"/>
      <c r="V441" s="5"/>
      <c r="W441" s="5"/>
    </row>
    <row r="442" spans="1:23" x14ac:dyDescent="0.2">
      <c r="A442" s="5">
        <v>50</v>
      </c>
      <c r="B442" s="5">
        <v>0</v>
      </c>
      <c r="C442" s="5">
        <v>0</v>
      </c>
      <c r="D442" s="5">
        <v>1</v>
      </c>
      <c r="E442" s="5">
        <v>206</v>
      </c>
      <c r="F442" s="5">
        <f>ROUND(Source!T421,O442)</f>
        <v>0</v>
      </c>
      <c r="G442" s="5" t="s">
        <v>335</v>
      </c>
      <c r="H442" s="5" t="s">
        <v>336</v>
      </c>
      <c r="I442" s="5"/>
      <c r="J442" s="5"/>
      <c r="K442" s="5">
        <v>206</v>
      </c>
      <c r="L442" s="5">
        <v>20</v>
      </c>
      <c r="M442" s="5">
        <v>3</v>
      </c>
      <c r="N442" s="5" t="s">
        <v>6</v>
      </c>
      <c r="O442" s="5">
        <v>2</v>
      </c>
      <c r="P442" s="5">
        <f>ROUND(Source!DL421,O442)</f>
        <v>0</v>
      </c>
      <c r="Q442" s="5"/>
      <c r="R442" s="5"/>
      <c r="S442" s="5"/>
      <c r="T442" s="5"/>
      <c r="U442" s="5"/>
      <c r="V442" s="5"/>
      <c r="W442" s="5"/>
    </row>
    <row r="443" spans="1:23" x14ac:dyDescent="0.2">
      <c r="A443" s="5">
        <v>50</v>
      </c>
      <c r="B443" s="5">
        <v>0</v>
      </c>
      <c r="C443" s="5">
        <v>0</v>
      </c>
      <c r="D443" s="5">
        <v>1</v>
      </c>
      <c r="E443" s="5">
        <v>207</v>
      </c>
      <c r="F443" s="5">
        <f>Source!U421</f>
        <v>1692.5060908</v>
      </c>
      <c r="G443" s="5" t="s">
        <v>337</v>
      </c>
      <c r="H443" s="5" t="s">
        <v>338</v>
      </c>
      <c r="I443" s="5"/>
      <c r="J443" s="5"/>
      <c r="K443" s="5">
        <v>207</v>
      </c>
      <c r="L443" s="5">
        <v>21</v>
      </c>
      <c r="M443" s="5">
        <v>3</v>
      </c>
      <c r="N443" s="5" t="s">
        <v>6</v>
      </c>
      <c r="O443" s="5">
        <v>-1</v>
      </c>
      <c r="P443" s="5">
        <f>Source!DM421</f>
        <v>1692.5060908</v>
      </c>
      <c r="Q443" s="5"/>
      <c r="R443" s="5"/>
      <c r="S443" s="5"/>
      <c r="T443" s="5"/>
      <c r="U443" s="5"/>
      <c r="V443" s="5"/>
      <c r="W443" s="5"/>
    </row>
    <row r="444" spans="1:23" x14ac:dyDescent="0.2">
      <c r="A444" s="5">
        <v>50</v>
      </c>
      <c r="B444" s="5">
        <v>0</v>
      </c>
      <c r="C444" s="5">
        <v>0</v>
      </c>
      <c r="D444" s="5">
        <v>1</v>
      </c>
      <c r="E444" s="5">
        <v>208</v>
      </c>
      <c r="F444" s="5">
        <f>Source!V421</f>
        <v>70.708605799999987</v>
      </c>
      <c r="G444" s="5" t="s">
        <v>339</v>
      </c>
      <c r="H444" s="5" t="s">
        <v>340</v>
      </c>
      <c r="I444" s="5"/>
      <c r="J444" s="5"/>
      <c r="K444" s="5">
        <v>208</v>
      </c>
      <c r="L444" s="5">
        <v>22</v>
      </c>
      <c r="M444" s="5">
        <v>3</v>
      </c>
      <c r="N444" s="5" t="s">
        <v>6</v>
      </c>
      <c r="O444" s="5">
        <v>-1</v>
      </c>
      <c r="P444" s="5">
        <f>Source!DN421</f>
        <v>70.708605799999987</v>
      </c>
      <c r="Q444" s="5"/>
      <c r="R444" s="5"/>
      <c r="S444" s="5"/>
      <c r="T444" s="5"/>
      <c r="U444" s="5"/>
      <c r="V444" s="5"/>
      <c r="W444" s="5"/>
    </row>
    <row r="445" spans="1:23" x14ac:dyDescent="0.2">
      <c r="A445" s="5">
        <v>50</v>
      </c>
      <c r="B445" s="5">
        <v>0</v>
      </c>
      <c r="C445" s="5">
        <v>0</v>
      </c>
      <c r="D445" s="5">
        <v>1</v>
      </c>
      <c r="E445" s="5">
        <v>209</v>
      </c>
      <c r="F445" s="5">
        <f>ROUND(Source!W421,O445)</f>
        <v>0</v>
      </c>
      <c r="G445" s="5" t="s">
        <v>341</v>
      </c>
      <c r="H445" s="5" t="s">
        <v>342</v>
      </c>
      <c r="I445" s="5"/>
      <c r="J445" s="5"/>
      <c r="K445" s="5">
        <v>209</v>
      </c>
      <c r="L445" s="5">
        <v>23</v>
      </c>
      <c r="M445" s="5">
        <v>3</v>
      </c>
      <c r="N445" s="5" t="s">
        <v>6</v>
      </c>
      <c r="O445" s="5">
        <v>2</v>
      </c>
      <c r="P445" s="5">
        <f>ROUND(Source!DO421,O445)</f>
        <v>0</v>
      </c>
      <c r="Q445" s="5"/>
      <c r="R445" s="5"/>
      <c r="S445" s="5"/>
      <c r="T445" s="5"/>
      <c r="U445" s="5"/>
      <c r="V445" s="5"/>
      <c r="W445" s="5"/>
    </row>
    <row r="446" spans="1:23" x14ac:dyDescent="0.2">
      <c r="A446" s="5">
        <v>50</v>
      </c>
      <c r="B446" s="5">
        <v>0</v>
      </c>
      <c r="C446" s="5">
        <v>0</v>
      </c>
      <c r="D446" s="5">
        <v>1</v>
      </c>
      <c r="E446" s="5">
        <v>210</v>
      </c>
      <c r="F446" s="5">
        <f>ROUND(Source!X421,O446)</f>
        <v>15855.44</v>
      </c>
      <c r="G446" s="5" t="s">
        <v>343</v>
      </c>
      <c r="H446" s="5" t="s">
        <v>344</v>
      </c>
      <c r="I446" s="5"/>
      <c r="J446" s="5"/>
      <c r="K446" s="5">
        <v>210</v>
      </c>
      <c r="L446" s="5">
        <v>24</v>
      </c>
      <c r="M446" s="5">
        <v>3</v>
      </c>
      <c r="N446" s="5" t="s">
        <v>6</v>
      </c>
      <c r="O446" s="5">
        <v>2</v>
      </c>
      <c r="P446" s="5">
        <f>ROUND(Source!DP421,O446)</f>
        <v>105596.82</v>
      </c>
      <c r="Q446" s="5"/>
      <c r="R446" s="5"/>
      <c r="S446" s="5"/>
      <c r="T446" s="5"/>
      <c r="U446" s="5"/>
      <c r="V446" s="5"/>
      <c r="W446" s="5"/>
    </row>
    <row r="447" spans="1:23" x14ac:dyDescent="0.2">
      <c r="A447" s="5">
        <v>50</v>
      </c>
      <c r="B447" s="5">
        <v>0</v>
      </c>
      <c r="C447" s="5">
        <v>0</v>
      </c>
      <c r="D447" s="5">
        <v>1</v>
      </c>
      <c r="E447" s="5">
        <v>211</v>
      </c>
      <c r="F447" s="5">
        <f>ROUND(Source!Y421,O447)</f>
        <v>9556.98</v>
      </c>
      <c r="G447" s="5" t="s">
        <v>345</v>
      </c>
      <c r="H447" s="5" t="s">
        <v>346</v>
      </c>
      <c r="I447" s="5"/>
      <c r="J447" s="5"/>
      <c r="K447" s="5">
        <v>211</v>
      </c>
      <c r="L447" s="5">
        <v>25</v>
      </c>
      <c r="M447" s="5">
        <v>3</v>
      </c>
      <c r="N447" s="5" t="s">
        <v>6</v>
      </c>
      <c r="O447" s="5">
        <v>2</v>
      </c>
      <c r="P447" s="5">
        <f>ROUND(Source!DQ421,O447)</f>
        <v>63649.26</v>
      </c>
      <c r="Q447" s="5"/>
      <c r="R447" s="5"/>
      <c r="S447" s="5"/>
      <c r="T447" s="5"/>
      <c r="U447" s="5"/>
      <c r="V447" s="5"/>
      <c r="W447" s="5"/>
    </row>
    <row r="448" spans="1:23" x14ac:dyDescent="0.2">
      <c r="A448" s="5">
        <v>50</v>
      </c>
      <c r="B448" s="5">
        <v>0</v>
      </c>
      <c r="C448" s="5">
        <v>0</v>
      </c>
      <c r="D448" s="5">
        <v>1</v>
      </c>
      <c r="E448" s="5">
        <v>0</v>
      </c>
      <c r="F448" s="5">
        <f>ROUND(Source!AR421,O448)</f>
        <v>145987.4</v>
      </c>
      <c r="G448" s="5" t="s">
        <v>347</v>
      </c>
      <c r="H448" s="5" t="s">
        <v>348</v>
      </c>
      <c r="I448" s="5"/>
      <c r="J448" s="5"/>
      <c r="K448" s="5">
        <v>224</v>
      </c>
      <c r="L448" s="5">
        <v>26</v>
      </c>
      <c r="M448" s="5">
        <v>3</v>
      </c>
      <c r="N448" s="5" t="s">
        <v>6</v>
      </c>
      <c r="O448" s="5">
        <v>2</v>
      </c>
      <c r="P448" s="5">
        <f>ROUND(Source!EJ421,O448)</f>
        <v>972275.67</v>
      </c>
      <c r="Q448" s="5"/>
      <c r="R448" s="5"/>
      <c r="S448" s="5"/>
      <c r="T448" s="5"/>
      <c r="U448" s="5"/>
      <c r="V448" s="5"/>
      <c r="W448" s="5"/>
    </row>
    <row r="449" spans="1:206" x14ac:dyDescent="0.2">
      <c r="A449" s="5">
        <v>50</v>
      </c>
      <c r="B449" s="5">
        <v>1</v>
      </c>
      <c r="C449" s="5">
        <v>0</v>
      </c>
      <c r="D449" s="5">
        <v>2</v>
      </c>
      <c r="E449" s="5">
        <v>0</v>
      </c>
      <c r="F449" s="5">
        <f>ROUND(F448,O449)</f>
        <v>145987.4</v>
      </c>
      <c r="G449" s="5" t="s">
        <v>349</v>
      </c>
      <c r="H449" s="5" t="s">
        <v>347</v>
      </c>
      <c r="I449" s="5"/>
      <c r="J449" s="5"/>
      <c r="K449" s="5">
        <v>212</v>
      </c>
      <c r="L449" s="5">
        <v>27</v>
      </c>
      <c r="M449" s="5">
        <v>0</v>
      </c>
      <c r="N449" s="5" t="s">
        <v>6</v>
      </c>
      <c r="O449" s="5">
        <v>2</v>
      </c>
      <c r="P449" s="5">
        <f>ROUND(P448,O449)</f>
        <v>972275.67</v>
      </c>
      <c r="Q449" s="5"/>
      <c r="R449" s="5"/>
      <c r="S449" s="5"/>
      <c r="T449" s="5"/>
      <c r="U449" s="5"/>
      <c r="V449" s="5"/>
      <c r="W449" s="5"/>
    </row>
    <row r="450" spans="1:206" x14ac:dyDescent="0.2">
      <c r="A450" s="5">
        <v>50</v>
      </c>
      <c r="B450" s="5">
        <v>1</v>
      </c>
      <c r="C450" s="5">
        <v>0</v>
      </c>
      <c r="D450" s="5">
        <v>2</v>
      </c>
      <c r="E450" s="5">
        <v>0</v>
      </c>
      <c r="F450" s="5">
        <f>ROUND(F449*0.18,O450)</f>
        <v>26277.73</v>
      </c>
      <c r="G450" s="5" t="s">
        <v>350</v>
      </c>
      <c r="H450" s="5" t="s">
        <v>351</v>
      </c>
      <c r="I450" s="5"/>
      <c r="J450" s="5"/>
      <c r="K450" s="5">
        <v>212</v>
      </c>
      <c r="L450" s="5">
        <v>28</v>
      </c>
      <c r="M450" s="5">
        <v>0</v>
      </c>
      <c r="N450" s="5" t="s">
        <v>6</v>
      </c>
      <c r="O450" s="5">
        <v>2</v>
      </c>
      <c r="P450" s="5">
        <f>ROUND(P449*0.18,O450)</f>
        <v>175009.62</v>
      </c>
      <c r="Q450" s="5"/>
      <c r="R450" s="5"/>
      <c r="S450" s="5"/>
      <c r="T450" s="5"/>
      <c r="U450" s="5"/>
      <c r="V450" s="5"/>
      <c r="W450" s="5"/>
    </row>
    <row r="451" spans="1:206" x14ac:dyDescent="0.2">
      <c r="A451" s="5">
        <v>50</v>
      </c>
      <c r="B451" s="5">
        <v>1</v>
      </c>
      <c r="C451" s="5">
        <v>0</v>
      </c>
      <c r="D451" s="5">
        <v>2</v>
      </c>
      <c r="E451" s="5">
        <v>224</v>
      </c>
      <c r="F451" s="5">
        <f>ROUND(F449+F450,O451)</f>
        <v>172265.13</v>
      </c>
      <c r="G451" s="5" t="s">
        <v>352</v>
      </c>
      <c r="H451" s="5" t="s">
        <v>353</v>
      </c>
      <c r="I451" s="5"/>
      <c r="J451" s="5"/>
      <c r="K451" s="5">
        <v>212</v>
      </c>
      <c r="L451" s="5">
        <v>29</v>
      </c>
      <c r="M451" s="5">
        <v>0</v>
      </c>
      <c r="N451" s="5" t="s">
        <v>6</v>
      </c>
      <c r="O451" s="5">
        <v>2</v>
      </c>
      <c r="P451" s="5">
        <f>ROUND(P449+P450,O451)</f>
        <v>1147285.29</v>
      </c>
      <c r="Q451" s="5"/>
      <c r="R451" s="5"/>
      <c r="S451" s="5"/>
      <c r="T451" s="5"/>
      <c r="U451" s="5"/>
      <c r="V451" s="5"/>
      <c r="W451" s="5"/>
    </row>
    <row r="453" spans="1:206" x14ac:dyDescent="0.2">
      <c r="A453" s="3">
        <v>51</v>
      </c>
      <c r="B453" s="3">
        <f>B12</f>
        <v>514</v>
      </c>
      <c r="C453" s="3">
        <f>A12</f>
        <v>1</v>
      </c>
      <c r="D453" s="3">
        <f>ROW(A12)</f>
        <v>12</v>
      </c>
      <c r="E453" s="3"/>
      <c r="F453" s="3" t="str">
        <f>IF(F12&lt;&gt;"",F12,"")</f>
        <v>Новый объект_(Копия)</v>
      </c>
      <c r="G453" s="3" t="str">
        <f>IF(G12&lt;&gt;"",G12,"")</f>
        <v>на Капитальный ремонт помещений №112, №113, №114, №115 1-го этажа здания Технологического института - филиала НИЯУ МИФИ (ТИ НИЯУ МИФИ) по адресу: Свердловская  область, г. Лесной,  Коммунистический проспект, д.36</v>
      </c>
      <c r="H453" s="3">
        <v>0</v>
      </c>
      <c r="I453" s="3"/>
      <c r="J453" s="3"/>
      <c r="K453" s="3"/>
      <c r="L453" s="3"/>
      <c r="M453" s="3"/>
      <c r="N453" s="3"/>
      <c r="O453" s="3">
        <f t="shared" ref="O453:T453" si="444">ROUND(O421,2)</f>
        <v>119887.62</v>
      </c>
      <c r="P453" s="3">
        <f t="shared" si="444"/>
        <v>99820.01</v>
      </c>
      <c r="Q453" s="3">
        <f t="shared" si="444"/>
        <v>4702.68</v>
      </c>
      <c r="R453" s="3">
        <f t="shared" si="444"/>
        <v>806.04</v>
      </c>
      <c r="S453" s="3">
        <f t="shared" si="444"/>
        <v>15364.93</v>
      </c>
      <c r="T453" s="3">
        <f t="shared" si="444"/>
        <v>0</v>
      </c>
      <c r="U453" s="3">
        <f>U421</f>
        <v>1692.5060908</v>
      </c>
      <c r="V453" s="3">
        <f>V421</f>
        <v>70.708605799999987</v>
      </c>
      <c r="W453" s="3">
        <f>ROUND(W421,2)</f>
        <v>0</v>
      </c>
      <c r="X453" s="3">
        <f>ROUND(X421,2)</f>
        <v>15855.44</v>
      </c>
      <c r="Y453" s="3">
        <f>ROUND(Y421,2)</f>
        <v>9556.98</v>
      </c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>
        <f t="shared" ref="AO453:BC453" si="445">ROUND(AO421,2)</f>
        <v>0</v>
      </c>
      <c r="AP453" s="3">
        <f t="shared" si="445"/>
        <v>0</v>
      </c>
      <c r="AQ453" s="3">
        <f t="shared" si="445"/>
        <v>0</v>
      </c>
      <c r="AR453" s="3">
        <f t="shared" si="445"/>
        <v>145987.4</v>
      </c>
      <c r="AS453" s="3">
        <f t="shared" si="445"/>
        <v>107754.21</v>
      </c>
      <c r="AT453" s="3">
        <f t="shared" si="445"/>
        <v>38233.19</v>
      </c>
      <c r="AU453" s="3">
        <f t="shared" si="445"/>
        <v>0</v>
      </c>
      <c r="AV453" s="3">
        <f t="shared" si="445"/>
        <v>99820.01</v>
      </c>
      <c r="AW453" s="3">
        <f t="shared" si="445"/>
        <v>99820.01</v>
      </c>
      <c r="AX453" s="3">
        <f t="shared" si="445"/>
        <v>0</v>
      </c>
      <c r="AY453" s="3">
        <f t="shared" si="445"/>
        <v>99820.01</v>
      </c>
      <c r="AZ453" s="3">
        <f t="shared" si="445"/>
        <v>0</v>
      </c>
      <c r="BA453" s="3">
        <f t="shared" si="445"/>
        <v>0</v>
      </c>
      <c r="BB453" s="3">
        <f t="shared" si="445"/>
        <v>0</v>
      </c>
      <c r="BC453" s="3">
        <f t="shared" si="445"/>
        <v>0</v>
      </c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4">
        <f t="shared" ref="DG453:DL453" si="446">ROUND(DG421,2)</f>
        <v>798451.77</v>
      </c>
      <c r="DH453" s="4">
        <f t="shared" si="446"/>
        <v>664801.28000000003</v>
      </c>
      <c r="DI453" s="4">
        <f t="shared" si="446"/>
        <v>31320.01</v>
      </c>
      <c r="DJ453" s="4">
        <f t="shared" si="446"/>
        <v>5367.93</v>
      </c>
      <c r="DK453" s="4">
        <f t="shared" si="446"/>
        <v>102330.48</v>
      </c>
      <c r="DL453" s="4">
        <f t="shared" si="446"/>
        <v>0</v>
      </c>
      <c r="DM453" s="4">
        <f>DM421</f>
        <v>1692.5060908</v>
      </c>
      <c r="DN453" s="4">
        <f>DN421</f>
        <v>70.708605799999987</v>
      </c>
      <c r="DO453" s="4">
        <f>ROUND(DO421,2)</f>
        <v>0</v>
      </c>
      <c r="DP453" s="4">
        <f>ROUND(DP421,2)</f>
        <v>105596.82</v>
      </c>
      <c r="DQ453" s="4">
        <f>ROUND(DQ421,2)</f>
        <v>63649.26</v>
      </c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>
        <f t="shared" ref="EG453:EU453" si="447">ROUND(EG421,2)</f>
        <v>0</v>
      </c>
      <c r="EH453" s="4">
        <f t="shared" si="447"/>
        <v>0</v>
      </c>
      <c r="EI453" s="4">
        <f t="shared" si="447"/>
        <v>0</v>
      </c>
      <c r="EJ453" s="4">
        <f t="shared" si="447"/>
        <v>972275.67</v>
      </c>
      <c r="EK453" s="4">
        <f t="shared" si="447"/>
        <v>717642.72</v>
      </c>
      <c r="EL453" s="4">
        <f t="shared" si="447"/>
        <v>254632.95</v>
      </c>
      <c r="EM453" s="4">
        <f t="shared" si="447"/>
        <v>0</v>
      </c>
      <c r="EN453" s="4">
        <f t="shared" si="447"/>
        <v>664801.28000000003</v>
      </c>
      <c r="EO453" s="4">
        <f t="shared" si="447"/>
        <v>664801.28000000003</v>
      </c>
      <c r="EP453" s="4">
        <f t="shared" si="447"/>
        <v>0</v>
      </c>
      <c r="EQ453" s="4">
        <f t="shared" si="447"/>
        <v>664801.28000000003</v>
      </c>
      <c r="ER453" s="4">
        <f t="shared" si="447"/>
        <v>0</v>
      </c>
      <c r="ES453" s="4">
        <f t="shared" si="447"/>
        <v>0</v>
      </c>
      <c r="ET453" s="4">
        <f t="shared" si="447"/>
        <v>0</v>
      </c>
      <c r="EU453" s="4">
        <f t="shared" si="447"/>
        <v>0</v>
      </c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>
        <v>0</v>
      </c>
    </row>
    <row r="455" spans="1:206" x14ac:dyDescent="0.2">
      <c r="A455" s="5">
        <v>50</v>
      </c>
      <c r="B455" s="5">
        <v>0</v>
      </c>
      <c r="C455" s="5">
        <v>0</v>
      </c>
      <c r="D455" s="5">
        <v>1</v>
      </c>
      <c r="E455" s="5">
        <v>201</v>
      </c>
      <c r="F455" s="5">
        <f>ROUND(Source!O453,O455)</f>
        <v>119887.62</v>
      </c>
      <c r="G455" s="5" t="s">
        <v>297</v>
      </c>
      <c r="H455" s="5" t="s">
        <v>298</v>
      </c>
      <c r="I455" s="5"/>
      <c r="J455" s="5"/>
      <c r="K455" s="5">
        <v>201</v>
      </c>
      <c r="L455" s="5">
        <v>1</v>
      </c>
      <c r="M455" s="5">
        <v>3</v>
      </c>
      <c r="N455" s="5" t="s">
        <v>6</v>
      </c>
      <c r="O455" s="5">
        <v>2</v>
      </c>
      <c r="P455" s="5">
        <f>ROUND(Source!DG453,O455)</f>
        <v>798451.77</v>
      </c>
      <c r="Q455" s="5"/>
      <c r="R455" s="5"/>
      <c r="S455" s="5"/>
      <c r="T455" s="5"/>
      <c r="U455" s="5"/>
      <c r="V455" s="5"/>
      <c r="W455" s="5"/>
    </row>
    <row r="456" spans="1:206" x14ac:dyDescent="0.2">
      <c r="A456" s="5">
        <v>50</v>
      </c>
      <c r="B456" s="5">
        <v>0</v>
      </c>
      <c r="C456" s="5">
        <v>0</v>
      </c>
      <c r="D456" s="5">
        <v>1</v>
      </c>
      <c r="E456" s="5">
        <v>202</v>
      </c>
      <c r="F456" s="5">
        <f>ROUND(Source!P453,O456)</f>
        <v>99820.01</v>
      </c>
      <c r="G456" s="5" t="s">
        <v>299</v>
      </c>
      <c r="H456" s="5" t="s">
        <v>300</v>
      </c>
      <c r="I456" s="5"/>
      <c r="J456" s="5"/>
      <c r="K456" s="5">
        <v>202</v>
      </c>
      <c r="L456" s="5">
        <v>2</v>
      </c>
      <c r="M456" s="5">
        <v>3</v>
      </c>
      <c r="N456" s="5" t="s">
        <v>6</v>
      </c>
      <c r="O456" s="5">
        <v>2</v>
      </c>
      <c r="P456" s="5">
        <f>ROUND(Source!DH453,O456)</f>
        <v>664801.28000000003</v>
      </c>
      <c r="Q456" s="5"/>
      <c r="R456" s="5"/>
      <c r="S456" s="5"/>
      <c r="T456" s="5"/>
      <c r="U456" s="5"/>
      <c r="V456" s="5"/>
      <c r="W456" s="5"/>
    </row>
    <row r="457" spans="1:206" x14ac:dyDescent="0.2">
      <c r="A457" s="5">
        <v>50</v>
      </c>
      <c r="B457" s="5">
        <v>0</v>
      </c>
      <c r="C457" s="5">
        <v>0</v>
      </c>
      <c r="D457" s="5">
        <v>1</v>
      </c>
      <c r="E457" s="5">
        <v>222</v>
      </c>
      <c r="F457" s="5">
        <f>ROUND(Source!AO453,O457)</f>
        <v>0</v>
      </c>
      <c r="G457" s="5" t="s">
        <v>301</v>
      </c>
      <c r="H457" s="5" t="s">
        <v>302</v>
      </c>
      <c r="I457" s="5"/>
      <c r="J457" s="5"/>
      <c r="K457" s="5">
        <v>222</v>
      </c>
      <c r="L457" s="5">
        <v>3</v>
      </c>
      <c r="M457" s="5">
        <v>3</v>
      </c>
      <c r="N457" s="5" t="s">
        <v>6</v>
      </c>
      <c r="O457" s="5">
        <v>2</v>
      </c>
      <c r="P457" s="5">
        <f>ROUND(Source!EG453,O457)</f>
        <v>0</v>
      </c>
      <c r="Q457" s="5"/>
      <c r="R457" s="5"/>
      <c r="S457" s="5"/>
      <c r="T457" s="5"/>
      <c r="U457" s="5"/>
      <c r="V457" s="5"/>
      <c r="W457" s="5"/>
    </row>
    <row r="458" spans="1:206" x14ac:dyDescent="0.2">
      <c r="A458" s="5">
        <v>50</v>
      </c>
      <c r="B458" s="5">
        <v>0</v>
      </c>
      <c r="C458" s="5">
        <v>0</v>
      </c>
      <c r="D458" s="5">
        <v>1</v>
      </c>
      <c r="E458" s="5">
        <v>225</v>
      </c>
      <c r="F458" s="5">
        <f>ROUND(Source!AV453,O458)</f>
        <v>99820.01</v>
      </c>
      <c r="G458" s="5" t="s">
        <v>303</v>
      </c>
      <c r="H458" s="5" t="s">
        <v>304</v>
      </c>
      <c r="I458" s="5"/>
      <c r="J458" s="5"/>
      <c r="K458" s="5">
        <v>225</v>
      </c>
      <c r="L458" s="5">
        <v>4</v>
      </c>
      <c r="M458" s="5">
        <v>3</v>
      </c>
      <c r="N458" s="5" t="s">
        <v>6</v>
      </c>
      <c r="O458" s="5">
        <v>2</v>
      </c>
      <c r="P458" s="5">
        <f>ROUND(Source!EN453,O458)</f>
        <v>664801.28000000003</v>
      </c>
      <c r="Q458" s="5"/>
      <c r="R458" s="5"/>
      <c r="S458" s="5"/>
      <c r="T458" s="5"/>
      <c r="U458" s="5"/>
      <c r="V458" s="5"/>
      <c r="W458" s="5"/>
    </row>
    <row r="459" spans="1:206" x14ac:dyDescent="0.2">
      <c r="A459" s="5">
        <v>50</v>
      </c>
      <c r="B459" s="5">
        <v>0</v>
      </c>
      <c r="C459" s="5">
        <v>0</v>
      </c>
      <c r="D459" s="5">
        <v>1</v>
      </c>
      <c r="E459" s="5">
        <v>226</v>
      </c>
      <c r="F459" s="5">
        <f>ROUND(Source!AW453,O459)</f>
        <v>99820.01</v>
      </c>
      <c r="G459" s="5" t="s">
        <v>305</v>
      </c>
      <c r="H459" s="5" t="s">
        <v>306</v>
      </c>
      <c r="I459" s="5"/>
      <c r="J459" s="5"/>
      <c r="K459" s="5">
        <v>226</v>
      </c>
      <c r="L459" s="5">
        <v>5</v>
      </c>
      <c r="M459" s="5">
        <v>3</v>
      </c>
      <c r="N459" s="5" t="s">
        <v>6</v>
      </c>
      <c r="O459" s="5">
        <v>2</v>
      </c>
      <c r="P459" s="5">
        <f>ROUND(Source!EO453,O459)</f>
        <v>664801.28000000003</v>
      </c>
      <c r="Q459" s="5"/>
      <c r="R459" s="5"/>
      <c r="S459" s="5"/>
      <c r="T459" s="5"/>
      <c r="U459" s="5"/>
      <c r="V459" s="5"/>
      <c r="W459" s="5"/>
    </row>
    <row r="460" spans="1:206" x14ac:dyDescent="0.2">
      <c r="A460" s="5">
        <v>50</v>
      </c>
      <c r="B460" s="5">
        <v>0</v>
      </c>
      <c r="C460" s="5">
        <v>0</v>
      </c>
      <c r="D460" s="5">
        <v>1</v>
      </c>
      <c r="E460" s="5">
        <v>227</v>
      </c>
      <c r="F460" s="5">
        <f>ROUND(Source!AX453,O460)</f>
        <v>0</v>
      </c>
      <c r="G460" s="5" t="s">
        <v>307</v>
      </c>
      <c r="H460" s="5" t="s">
        <v>308</v>
      </c>
      <c r="I460" s="5"/>
      <c r="J460" s="5"/>
      <c r="K460" s="5">
        <v>227</v>
      </c>
      <c r="L460" s="5">
        <v>6</v>
      </c>
      <c r="M460" s="5">
        <v>3</v>
      </c>
      <c r="N460" s="5" t="s">
        <v>6</v>
      </c>
      <c r="O460" s="5">
        <v>2</v>
      </c>
      <c r="P460" s="5">
        <f>ROUND(Source!EP453,O460)</f>
        <v>0</v>
      </c>
      <c r="Q460" s="5"/>
      <c r="R460" s="5"/>
      <c r="S460" s="5"/>
      <c r="T460" s="5"/>
      <c r="U460" s="5"/>
      <c r="V460" s="5"/>
      <c r="W460" s="5"/>
    </row>
    <row r="461" spans="1:206" x14ac:dyDescent="0.2">
      <c r="A461" s="5">
        <v>50</v>
      </c>
      <c r="B461" s="5">
        <v>0</v>
      </c>
      <c r="C461" s="5">
        <v>0</v>
      </c>
      <c r="D461" s="5">
        <v>1</v>
      </c>
      <c r="E461" s="5">
        <v>228</v>
      </c>
      <c r="F461" s="5">
        <f>ROUND(Source!AY453,O461)</f>
        <v>99820.01</v>
      </c>
      <c r="G461" s="5" t="s">
        <v>309</v>
      </c>
      <c r="H461" s="5" t="s">
        <v>310</v>
      </c>
      <c r="I461" s="5"/>
      <c r="J461" s="5"/>
      <c r="K461" s="5">
        <v>228</v>
      </c>
      <c r="L461" s="5">
        <v>7</v>
      </c>
      <c r="M461" s="5">
        <v>3</v>
      </c>
      <c r="N461" s="5" t="s">
        <v>6</v>
      </c>
      <c r="O461" s="5">
        <v>2</v>
      </c>
      <c r="P461" s="5">
        <f>ROUND(Source!EQ453,O461)</f>
        <v>664801.28000000003</v>
      </c>
      <c r="Q461" s="5"/>
      <c r="R461" s="5"/>
      <c r="S461" s="5"/>
      <c r="T461" s="5"/>
      <c r="U461" s="5"/>
      <c r="V461" s="5"/>
      <c r="W461" s="5"/>
    </row>
    <row r="462" spans="1:206" x14ac:dyDescent="0.2">
      <c r="A462" s="5">
        <v>50</v>
      </c>
      <c r="B462" s="5">
        <v>0</v>
      </c>
      <c r="C462" s="5">
        <v>0</v>
      </c>
      <c r="D462" s="5">
        <v>1</v>
      </c>
      <c r="E462" s="5">
        <v>216</v>
      </c>
      <c r="F462" s="5">
        <f>ROUND(Source!AP453,O462)</f>
        <v>0</v>
      </c>
      <c r="G462" s="5" t="s">
        <v>311</v>
      </c>
      <c r="H462" s="5" t="s">
        <v>312</v>
      </c>
      <c r="I462" s="5"/>
      <c r="J462" s="5"/>
      <c r="K462" s="5">
        <v>216</v>
      </c>
      <c r="L462" s="5">
        <v>8</v>
      </c>
      <c r="M462" s="5">
        <v>3</v>
      </c>
      <c r="N462" s="5" t="s">
        <v>6</v>
      </c>
      <c r="O462" s="5">
        <v>2</v>
      </c>
      <c r="P462" s="5">
        <f>ROUND(Source!EH453,O462)</f>
        <v>0</v>
      </c>
      <c r="Q462" s="5"/>
      <c r="R462" s="5"/>
      <c r="S462" s="5"/>
      <c r="T462" s="5"/>
      <c r="U462" s="5"/>
      <c r="V462" s="5"/>
      <c r="W462" s="5"/>
    </row>
    <row r="463" spans="1:206" x14ac:dyDescent="0.2">
      <c r="A463" s="5">
        <v>50</v>
      </c>
      <c r="B463" s="5">
        <v>0</v>
      </c>
      <c r="C463" s="5">
        <v>0</v>
      </c>
      <c r="D463" s="5">
        <v>1</v>
      </c>
      <c r="E463" s="5">
        <v>223</v>
      </c>
      <c r="F463" s="5">
        <f>ROUND(Source!AQ453,O463)</f>
        <v>0</v>
      </c>
      <c r="G463" s="5" t="s">
        <v>313</v>
      </c>
      <c r="H463" s="5" t="s">
        <v>314</v>
      </c>
      <c r="I463" s="5"/>
      <c r="J463" s="5"/>
      <c r="K463" s="5">
        <v>223</v>
      </c>
      <c r="L463" s="5">
        <v>9</v>
      </c>
      <c r="M463" s="5">
        <v>3</v>
      </c>
      <c r="N463" s="5" t="s">
        <v>6</v>
      </c>
      <c r="O463" s="5">
        <v>2</v>
      </c>
      <c r="P463" s="5">
        <f>ROUND(Source!EI453,O463)</f>
        <v>0</v>
      </c>
      <c r="Q463" s="5"/>
      <c r="R463" s="5"/>
      <c r="S463" s="5"/>
      <c r="T463" s="5"/>
      <c r="U463" s="5"/>
      <c r="V463" s="5"/>
      <c r="W463" s="5"/>
    </row>
    <row r="464" spans="1:206" x14ac:dyDescent="0.2">
      <c r="A464" s="5">
        <v>50</v>
      </c>
      <c r="B464" s="5">
        <v>0</v>
      </c>
      <c r="C464" s="5">
        <v>0</v>
      </c>
      <c r="D464" s="5">
        <v>1</v>
      </c>
      <c r="E464" s="5">
        <v>229</v>
      </c>
      <c r="F464" s="5">
        <f>ROUND(Source!AZ453,O464)</f>
        <v>0</v>
      </c>
      <c r="G464" s="5" t="s">
        <v>315</v>
      </c>
      <c r="H464" s="5" t="s">
        <v>316</v>
      </c>
      <c r="I464" s="5"/>
      <c r="J464" s="5"/>
      <c r="K464" s="5">
        <v>229</v>
      </c>
      <c r="L464" s="5">
        <v>10</v>
      </c>
      <c r="M464" s="5">
        <v>3</v>
      </c>
      <c r="N464" s="5" t="s">
        <v>6</v>
      </c>
      <c r="O464" s="5">
        <v>2</v>
      </c>
      <c r="P464" s="5">
        <f>ROUND(Source!ER453,O464)</f>
        <v>0</v>
      </c>
      <c r="Q464" s="5"/>
      <c r="R464" s="5"/>
      <c r="S464" s="5"/>
      <c r="T464" s="5"/>
      <c r="U464" s="5"/>
      <c r="V464" s="5"/>
      <c r="W464" s="5"/>
    </row>
    <row r="465" spans="1:23" x14ac:dyDescent="0.2">
      <c r="A465" s="5">
        <v>50</v>
      </c>
      <c r="B465" s="5">
        <v>0</v>
      </c>
      <c r="C465" s="5">
        <v>0</v>
      </c>
      <c r="D465" s="5">
        <v>1</v>
      </c>
      <c r="E465" s="5">
        <v>203</v>
      </c>
      <c r="F465" s="5">
        <f>ROUND(Source!Q453,O465)</f>
        <v>4702.68</v>
      </c>
      <c r="G465" s="5" t="s">
        <v>317</v>
      </c>
      <c r="H465" s="5" t="s">
        <v>318</v>
      </c>
      <c r="I465" s="5"/>
      <c r="J465" s="5"/>
      <c r="K465" s="5">
        <v>203</v>
      </c>
      <c r="L465" s="5">
        <v>11</v>
      </c>
      <c r="M465" s="5">
        <v>3</v>
      </c>
      <c r="N465" s="5" t="s">
        <v>6</v>
      </c>
      <c r="O465" s="5">
        <v>2</v>
      </c>
      <c r="P465" s="5">
        <f>ROUND(Source!DI453,O465)</f>
        <v>31320.01</v>
      </c>
      <c r="Q465" s="5"/>
      <c r="R465" s="5"/>
      <c r="S465" s="5"/>
      <c r="T465" s="5"/>
      <c r="U465" s="5"/>
      <c r="V465" s="5"/>
      <c r="W465" s="5"/>
    </row>
    <row r="466" spans="1:23" x14ac:dyDescent="0.2">
      <c r="A466" s="5">
        <v>50</v>
      </c>
      <c r="B466" s="5">
        <v>0</v>
      </c>
      <c r="C466" s="5">
        <v>0</v>
      </c>
      <c r="D466" s="5">
        <v>1</v>
      </c>
      <c r="E466" s="5">
        <v>231</v>
      </c>
      <c r="F466" s="5">
        <f>ROUND(Source!BB453,O466)</f>
        <v>0</v>
      </c>
      <c r="G466" s="5" t="s">
        <v>319</v>
      </c>
      <c r="H466" s="5" t="s">
        <v>320</v>
      </c>
      <c r="I466" s="5"/>
      <c r="J466" s="5"/>
      <c r="K466" s="5">
        <v>231</v>
      </c>
      <c r="L466" s="5">
        <v>12</v>
      </c>
      <c r="M466" s="5">
        <v>3</v>
      </c>
      <c r="N466" s="5" t="s">
        <v>6</v>
      </c>
      <c r="O466" s="5">
        <v>2</v>
      </c>
      <c r="P466" s="5">
        <f>ROUND(Source!ET453,O466)</f>
        <v>0</v>
      </c>
      <c r="Q466" s="5"/>
      <c r="R466" s="5"/>
      <c r="S466" s="5"/>
      <c r="T466" s="5"/>
      <c r="U466" s="5"/>
      <c r="V466" s="5"/>
      <c r="W466" s="5"/>
    </row>
    <row r="467" spans="1:23" x14ac:dyDescent="0.2">
      <c r="A467" s="5">
        <v>50</v>
      </c>
      <c r="B467" s="5">
        <v>0</v>
      </c>
      <c r="C467" s="5">
        <v>0</v>
      </c>
      <c r="D467" s="5">
        <v>1</v>
      </c>
      <c r="E467" s="5">
        <v>204</v>
      </c>
      <c r="F467" s="5">
        <f>ROUND(Source!R453,O467)</f>
        <v>806.04</v>
      </c>
      <c r="G467" s="5" t="s">
        <v>321</v>
      </c>
      <c r="H467" s="5" t="s">
        <v>322</v>
      </c>
      <c r="I467" s="5"/>
      <c r="J467" s="5"/>
      <c r="K467" s="5">
        <v>204</v>
      </c>
      <c r="L467" s="5">
        <v>13</v>
      </c>
      <c r="M467" s="5">
        <v>3</v>
      </c>
      <c r="N467" s="5" t="s">
        <v>6</v>
      </c>
      <c r="O467" s="5">
        <v>2</v>
      </c>
      <c r="P467" s="5">
        <f>ROUND(Source!DJ453,O467)</f>
        <v>5367.93</v>
      </c>
      <c r="Q467" s="5"/>
      <c r="R467" s="5"/>
      <c r="S467" s="5"/>
      <c r="T467" s="5"/>
      <c r="U467" s="5"/>
      <c r="V467" s="5"/>
      <c r="W467" s="5"/>
    </row>
    <row r="468" spans="1:23" x14ac:dyDescent="0.2">
      <c r="A468" s="5">
        <v>50</v>
      </c>
      <c r="B468" s="5">
        <v>0</v>
      </c>
      <c r="C468" s="5">
        <v>0</v>
      </c>
      <c r="D468" s="5">
        <v>1</v>
      </c>
      <c r="E468" s="5">
        <v>205</v>
      </c>
      <c r="F468" s="5">
        <f>ROUND(Source!S453,O468)</f>
        <v>15364.93</v>
      </c>
      <c r="G468" s="5" t="s">
        <v>323</v>
      </c>
      <c r="H468" s="5" t="s">
        <v>324</v>
      </c>
      <c r="I468" s="5"/>
      <c r="J468" s="5"/>
      <c r="K468" s="5">
        <v>205</v>
      </c>
      <c r="L468" s="5">
        <v>14</v>
      </c>
      <c r="M468" s="5">
        <v>3</v>
      </c>
      <c r="N468" s="5" t="s">
        <v>6</v>
      </c>
      <c r="O468" s="5">
        <v>2</v>
      </c>
      <c r="P468" s="5">
        <f>ROUND(Source!DK453,O468)</f>
        <v>102330.48</v>
      </c>
      <c r="Q468" s="5"/>
      <c r="R468" s="5"/>
      <c r="S468" s="5"/>
      <c r="T468" s="5"/>
      <c r="U468" s="5"/>
      <c r="V468" s="5"/>
      <c r="W468" s="5"/>
    </row>
    <row r="469" spans="1:23" x14ac:dyDescent="0.2">
      <c r="A469" s="5">
        <v>50</v>
      </c>
      <c r="B469" s="5">
        <v>0</v>
      </c>
      <c r="C469" s="5">
        <v>0</v>
      </c>
      <c r="D469" s="5">
        <v>1</v>
      </c>
      <c r="E469" s="5">
        <v>232</v>
      </c>
      <c r="F469" s="5">
        <f>ROUND(Source!BC453,O469)</f>
        <v>0</v>
      </c>
      <c r="G469" s="5" t="s">
        <v>325</v>
      </c>
      <c r="H469" s="5" t="s">
        <v>326</v>
      </c>
      <c r="I469" s="5"/>
      <c r="J469" s="5"/>
      <c r="K469" s="5">
        <v>232</v>
      </c>
      <c r="L469" s="5">
        <v>15</v>
      </c>
      <c r="M469" s="5">
        <v>3</v>
      </c>
      <c r="N469" s="5" t="s">
        <v>6</v>
      </c>
      <c r="O469" s="5">
        <v>2</v>
      </c>
      <c r="P469" s="5">
        <f>ROUND(Source!EU453,O469)</f>
        <v>0</v>
      </c>
      <c r="Q469" s="5"/>
      <c r="R469" s="5"/>
      <c r="S469" s="5"/>
      <c r="T469" s="5"/>
      <c r="U469" s="5"/>
      <c r="V469" s="5"/>
      <c r="W469" s="5"/>
    </row>
    <row r="470" spans="1:23" x14ac:dyDescent="0.2">
      <c r="A470" s="5">
        <v>50</v>
      </c>
      <c r="B470" s="5">
        <v>0</v>
      </c>
      <c r="C470" s="5">
        <v>0</v>
      </c>
      <c r="D470" s="5">
        <v>1</v>
      </c>
      <c r="E470" s="5">
        <v>214</v>
      </c>
      <c r="F470" s="5">
        <f>ROUND(Source!AS453,O470)</f>
        <v>107754.21</v>
      </c>
      <c r="G470" s="5" t="s">
        <v>327</v>
      </c>
      <c r="H470" s="5" t="s">
        <v>328</v>
      </c>
      <c r="I470" s="5"/>
      <c r="J470" s="5"/>
      <c r="K470" s="5">
        <v>214</v>
      </c>
      <c r="L470" s="5">
        <v>16</v>
      </c>
      <c r="M470" s="5">
        <v>3</v>
      </c>
      <c r="N470" s="5" t="s">
        <v>6</v>
      </c>
      <c r="O470" s="5">
        <v>2</v>
      </c>
      <c r="P470" s="5">
        <f>ROUND(Source!EK453,O470)</f>
        <v>717642.72</v>
      </c>
      <c r="Q470" s="5"/>
      <c r="R470" s="5"/>
      <c r="S470" s="5"/>
      <c r="T470" s="5"/>
      <c r="U470" s="5"/>
      <c r="V470" s="5"/>
      <c r="W470" s="5"/>
    </row>
    <row r="471" spans="1:23" x14ac:dyDescent="0.2">
      <c r="A471" s="5">
        <v>50</v>
      </c>
      <c r="B471" s="5">
        <v>0</v>
      </c>
      <c r="C471" s="5">
        <v>0</v>
      </c>
      <c r="D471" s="5">
        <v>1</v>
      </c>
      <c r="E471" s="5">
        <v>215</v>
      </c>
      <c r="F471" s="5">
        <f>ROUND(Source!AT453,O471)</f>
        <v>38233.19</v>
      </c>
      <c r="G471" s="5" t="s">
        <v>329</v>
      </c>
      <c r="H471" s="5" t="s">
        <v>330</v>
      </c>
      <c r="I471" s="5"/>
      <c r="J471" s="5"/>
      <c r="K471" s="5">
        <v>215</v>
      </c>
      <c r="L471" s="5">
        <v>17</v>
      </c>
      <c r="M471" s="5">
        <v>3</v>
      </c>
      <c r="N471" s="5" t="s">
        <v>6</v>
      </c>
      <c r="O471" s="5">
        <v>2</v>
      </c>
      <c r="P471" s="5">
        <f>ROUND(Source!EL453,O471)</f>
        <v>254632.95</v>
      </c>
      <c r="Q471" s="5"/>
      <c r="R471" s="5"/>
      <c r="S471" s="5"/>
      <c r="T471" s="5"/>
      <c r="U471" s="5"/>
      <c r="V471" s="5"/>
      <c r="W471" s="5"/>
    </row>
    <row r="472" spans="1:23" x14ac:dyDescent="0.2">
      <c r="A472" s="5">
        <v>50</v>
      </c>
      <c r="B472" s="5">
        <v>0</v>
      </c>
      <c r="C472" s="5">
        <v>0</v>
      </c>
      <c r="D472" s="5">
        <v>1</v>
      </c>
      <c r="E472" s="5">
        <v>217</v>
      </c>
      <c r="F472" s="5">
        <f>ROUND(Source!AU453,O472)</f>
        <v>0</v>
      </c>
      <c r="G472" s="5" t="s">
        <v>331</v>
      </c>
      <c r="H472" s="5" t="s">
        <v>332</v>
      </c>
      <c r="I472" s="5"/>
      <c r="J472" s="5"/>
      <c r="K472" s="5">
        <v>217</v>
      </c>
      <c r="L472" s="5">
        <v>18</v>
      </c>
      <c r="M472" s="5">
        <v>3</v>
      </c>
      <c r="N472" s="5" t="s">
        <v>6</v>
      </c>
      <c r="O472" s="5">
        <v>2</v>
      </c>
      <c r="P472" s="5">
        <f>ROUND(Source!EM453,O472)</f>
        <v>0</v>
      </c>
      <c r="Q472" s="5"/>
      <c r="R472" s="5"/>
      <c r="S472" s="5"/>
      <c r="T472" s="5"/>
      <c r="U472" s="5"/>
      <c r="V472" s="5"/>
      <c r="W472" s="5"/>
    </row>
    <row r="473" spans="1:23" x14ac:dyDescent="0.2">
      <c r="A473" s="5">
        <v>50</v>
      </c>
      <c r="B473" s="5">
        <v>0</v>
      </c>
      <c r="C473" s="5">
        <v>0</v>
      </c>
      <c r="D473" s="5">
        <v>1</v>
      </c>
      <c r="E473" s="5">
        <v>230</v>
      </c>
      <c r="F473" s="5">
        <f>ROUND(Source!BA453,O473)</f>
        <v>0</v>
      </c>
      <c r="G473" s="5" t="s">
        <v>333</v>
      </c>
      <c r="H473" s="5" t="s">
        <v>334</v>
      </c>
      <c r="I473" s="5"/>
      <c r="J473" s="5"/>
      <c r="K473" s="5">
        <v>230</v>
      </c>
      <c r="L473" s="5">
        <v>19</v>
      </c>
      <c r="M473" s="5">
        <v>3</v>
      </c>
      <c r="N473" s="5" t="s">
        <v>6</v>
      </c>
      <c r="O473" s="5">
        <v>2</v>
      </c>
      <c r="P473" s="5">
        <f>ROUND(Source!ES453,O473)</f>
        <v>0</v>
      </c>
      <c r="Q473" s="5"/>
      <c r="R473" s="5"/>
      <c r="S473" s="5"/>
      <c r="T473" s="5"/>
      <c r="U473" s="5"/>
      <c r="V473" s="5"/>
      <c r="W473" s="5"/>
    </row>
    <row r="474" spans="1:23" x14ac:dyDescent="0.2">
      <c r="A474" s="5">
        <v>50</v>
      </c>
      <c r="B474" s="5">
        <v>0</v>
      </c>
      <c r="C474" s="5">
        <v>0</v>
      </c>
      <c r="D474" s="5">
        <v>1</v>
      </c>
      <c r="E474" s="5">
        <v>206</v>
      </c>
      <c r="F474" s="5">
        <f>ROUND(Source!T453,O474)</f>
        <v>0</v>
      </c>
      <c r="G474" s="5" t="s">
        <v>335</v>
      </c>
      <c r="H474" s="5" t="s">
        <v>336</v>
      </c>
      <c r="I474" s="5"/>
      <c r="J474" s="5"/>
      <c r="K474" s="5">
        <v>206</v>
      </c>
      <c r="L474" s="5">
        <v>20</v>
      </c>
      <c r="M474" s="5">
        <v>3</v>
      </c>
      <c r="N474" s="5" t="s">
        <v>6</v>
      </c>
      <c r="O474" s="5">
        <v>2</v>
      </c>
      <c r="P474" s="5">
        <f>ROUND(Source!DL453,O474)</f>
        <v>0</v>
      </c>
      <c r="Q474" s="5"/>
      <c r="R474" s="5"/>
      <c r="S474" s="5"/>
      <c r="T474" s="5"/>
      <c r="U474" s="5"/>
      <c r="V474" s="5"/>
      <c r="W474" s="5"/>
    </row>
    <row r="475" spans="1:23" x14ac:dyDescent="0.2">
      <c r="A475" s="5">
        <v>50</v>
      </c>
      <c r="B475" s="5">
        <v>0</v>
      </c>
      <c r="C475" s="5">
        <v>0</v>
      </c>
      <c r="D475" s="5">
        <v>1</v>
      </c>
      <c r="E475" s="5">
        <v>207</v>
      </c>
      <c r="F475" s="5">
        <f>Source!U453</f>
        <v>1692.5060908</v>
      </c>
      <c r="G475" s="5" t="s">
        <v>337</v>
      </c>
      <c r="H475" s="5" t="s">
        <v>338</v>
      </c>
      <c r="I475" s="5"/>
      <c r="J475" s="5"/>
      <c r="K475" s="5">
        <v>207</v>
      </c>
      <c r="L475" s="5">
        <v>21</v>
      </c>
      <c r="M475" s="5">
        <v>3</v>
      </c>
      <c r="N475" s="5" t="s">
        <v>6</v>
      </c>
      <c r="O475" s="5">
        <v>-1</v>
      </c>
      <c r="P475" s="5">
        <f>Source!DM453</f>
        <v>1692.5060908</v>
      </c>
      <c r="Q475" s="5"/>
      <c r="R475" s="5"/>
      <c r="S475" s="5"/>
      <c r="T475" s="5"/>
      <c r="U475" s="5"/>
      <c r="V475" s="5"/>
      <c r="W475" s="5"/>
    </row>
    <row r="476" spans="1:23" x14ac:dyDescent="0.2">
      <c r="A476" s="5">
        <v>50</v>
      </c>
      <c r="B476" s="5">
        <v>0</v>
      </c>
      <c r="C476" s="5">
        <v>0</v>
      </c>
      <c r="D476" s="5">
        <v>1</v>
      </c>
      <c r="E476" s="5">
        <v>208</v>
      </c>
      <c r="F476" s="5">
        <f>Source!V453</f>
        <v>70.708605799999987</v>
      </c>
      <c r="G476" s="5" t="s">
        <v>339</v>
      </c>
      <c r="H476" s="5" t="s">
        <v>340</v>
      </c>
      <c r="I476" s="5"/>
      <c r="J476" s="5"/>
      <c r="K476" s="5">
        <v>208</v>
      </c>
      <c r="L476" s="5">
        <v>22</v>
      </c>
      <c r="M476" s="5">
        <v>3</v>
      </c>
      <c r="N476" s="5" t="s">
        <v>6</v>
      </c>
      <c r="O476" s="5">
        <v>-1</v>
      </c>
      <c r="P476" s="5">
        <f>Source!DN453</f>
        <v>70.708605799999987</v>
      </c>
      <c r="Q476" s="5"/>
      <c r="R476" s="5"/>
      <c r="S476" s="5"/>
      <c r="T476" s="5"/>
      <c r="U476" s="5"/>
      <c r="V476" s="5"/>
      <c r="W476" s="5"/>
    </row>
    <row r="477" spans="1:23" x14ac:dyDescent="0.2">
      <c r="A477" s="5">
        <v>50</v>
      </c>
      <c r="B477" s="5">
        <v>0</v>
      </c>
      <c r="C477" s="5">
        <v>0</v>
      </c>
      <c r="D477" s="5">
        <v>1</v>
      </c>
      <c r="E477" s="5">
        <v>209</v>
      </c>
      <c r="F477" s="5">
        <f>ROUND(Source!W453,O477)</f>
        <v>0</v>
      </c>
      <c r="G477" s="5" t="s">
        <v>341</v>
      </c>
      <c r="H477" s="5" t="s">
        <v>342</v>
      </c>
      <c r="I477" s="5"/>
      <c r="J477" s="5"/>
      <c r="K477" s="5">
        <v>209</v>
      </c>
      <c r="L477" s="5">
        <v>23</v>
      </c>
      <c r="M477" s="5">
        <v>3</v>
      </c>
      <c r="N477" s="5" t="s">
        <v>6</v>
      </c>
      <c r="O477" s="5">
        <v>2</v>
      </c>
      <c r="P477" s="5">
        <f>ROUND(Source!DO453,O477)</f>
        <v>0</v>
      </c>
      <c r="Q477" s="5"/>
      <c r="R477" s="5"/>
      <c r="S477" s="5"/>
      <c r="T477" s="5"/>
      <c r="U477" s="5"/>
      <c r="V477" s="5"/>
      <c r="W477" s="5"/>
    </row>
    <row r="478" spans="1:23" x14ac:dyDescent="0.2">
      <c r="A478" s="5">
        <v>50</v>
      </c>
      <c r="B478" s="5">
        <v>0</v>
      </c>
      <c r="C478" s="5">
        <v>0</v>
      </c>
      <c r="D478" s="5">
        <v>1</v>
      </c>
      <c r="E478" s="5">
        <v>210</v>
      </c>
      <c r="F478" s="5">
        <f>ROUND(Source!X453,O478)</f>
        <v>15855.44</v>
      </c>
      <c r="G478" s="5" t="s">
        <v>343</v>
      </c>
      <c r="H478" s="5" t="s">
        <v>344</v>
      </c>
      <c r="I478" s="5"/>
      <c r="J478" s="5"/>
      <c r="K478" s="5">
        <v>210</v>
      </c>
      <c r="L478" s="5">
        <v>24</v>
      </c>
      <c r="M478" s="5">
        <v>3</v>
      </c>
      <c r="N478" s="5" t="s">
        <v>6</v>
      </c>
      <c r="O478" s="5">
        <v>2</v>
      </c>
      <c r="P478" s="5">
        <f>ROUND(Source!DP453,O478)</f>
        <v>105596.82</v>
      </c>
      <c r="Q478" s="5"/>
      <c r="R478" s="5"/>
      <c r="S478" s="5"/>
      <c r="T478" s="5"/>
      <c r="U478" s="5"/>
      <c r="V478" s="5"/>
      <c r="W478" s="5"/>
    </row>
    <row r="479" spans="1:23" x14ac:dyDescent="0.2">
      <c r="A479" s="5">
        <v>50</v>
      </c>
      <c r="B479" s="5">
        <v>0</v>
      </c>
      <c r="C479" s="5">
        <v>0</v>
      </c>
      <c r="D479" s="5">
        <v>1</v>
      </c>
      <c r="E479" s="5">
        <v>211</v>
      </c>
      <c r="F479" s="5">
        <f>ROUND(Source!Y453,O479)</f>
        <v>9556.98</v>
      </c>
      <c r="G479" s="5" t="s">
        <v>345</v>
      </c>
      <c r="H479" s="5" t="s">
        <v>346</v>
      </c>
      <c r="I479" s="5"/>
      <c r="J479" s="5"/>
      <c r="K479" s="5">
        <v>211</v>
      </c>
      <c r="L479" s="5">
        <v>25</v>
      </c>
      <c r="M479" s="5">
        <v>3</v>
      </c>
      <c r="N479" s="5" t="s">
        <v>6</v>
      </c>
      <c r="O479" s="5">
        <v>2</v>
      </c>
      <c r="P479" s="5">
        <f>ROUND(Source!DQ453,O479)</f>
        <v>63649.26</v>
      </c>
      <c r="Q479" s="5"/>
      <c r="R479" s="5"/>
      <c r="S479" s="5"/>
      <c r="T479" s="5"/>
      <c r="U479" s="5"/>
      <c r="V479" s="5"/>
      <c r="W479" s="5"/>
    </row>
    <row r="480" spans="1:23" x14ac:dyDescent="0.2">
      <c r="A480" s="5">
        <v>50</v>
      </c>
      <c r="B480" s="5">
        <v>0</v>
      </c>
      <c r="C480" s="5">
        <v>0</v>
      </c>
      <c r="D480" s="5">
        <v>1</v>
      </c>
      <c r="E480" s="5">
        <v>0</v>
      </c>
      <c r="F480" s="5">
        <f>ROUND(Source!AR453,O480)</f>
        <v>145987.4</v>
      </c>
      <c r="G480" s="5" t="s">
        <v>347</v>
      </c>
      <c r="H480" s="5" t="s">
        <v>348</v>
      </c>
      <c r="I480" s="5"/>
      <c r="J480" s="5"/>
      <c r="K480" s="5">
        <v>224</v>
      </c>
      <c r="L480" s="5">
        <v>26</v>
      </c>
      <c r="M480" s="5">
        <v>3</v>
      </c>
      <c r="N480" s="5" t="s">
        <v>6</v>
      </c>
      <c r="O480" s="5">
        <v>2</v>
      </c>
      <c r="P480" s="5">
        <f>ROUND(Source!EJ453,O480)</f>
        <v>972275.67</v>
      </c>
      <c r="Q480" s="5"/>
      <c r="R480" s="5"/>
      <c r="S480" s="5"/>
      <c r="T480" s="5"/>
      <c r="U480" s="5"/>
      <c r="V480" s="5"/>
      <c r="W480" s="5"/>
    </row>
    <row r="481" spans="1:23" x14ac:dyDescent="0.2">
      <c r="A481" s="5">
        <v>50</v>
      </c>
      <c r="B481" s="5">
        <v>1</v>
      </c>
      <c r="C481" s="5">
        <v>0</v>
      </c>
      <c r="D481" s="5">
        <v>2</v>
      </c>
      <c r="E481" s="5">
        <v>0</v>
      </c>
      <c r="F481" s="5">
        <f>ROUND(F480,O481)</f>
        <v>145987.4</v>
      </c>
      <c r="G481" s="5" t="s">
        <v>349</v>
      </c>
      <c r="H481" s="5" t="s">
        <v>347</v>
      </c>
      <c r="I481" s="5"/>
      <c r="J481" s="5"/>
      <c r="K481" s="5">
        <v>212</v>
      </c>
      <c r="L481" s="5">
        <v>27</v>
      </c>
      <c r="M481" s="5">
        <v>0</v>
      </c>
      <c r="N481" s="5" t="s">
        <v>6</v>
      </c>
      <c r="O481" s="5">
        <v>2</v>
      </c>
      <c r="P481" s="5">
        <f>ROUND(P480,O481)</f>
        <v>972275.67</v>
      </c>
      <c r="Q481" s="5"/>
      <c r="R481" s="5"/>
      <c r="S481" s="5"/>
      <c r="T481" s="5"/>
      <c r="U481" s="5"/>
      <c r="V481" s="5"/>
      <c r="W481" s="5"/>
    </row>
    <row r="482" spans="1:23" x14ac:dyDescent="0.2">
      <c r="A482" s="5">
        <v>50</v>
      </c>
      <c r="B482" s="5">
        <v>1</v>
      </c>
      <c r="C482" s="5">
        <v>0</v>
      </c>
      <c r="D482" s="5">
        <v>2</v>
      </c>
      <c r="E482" s="5">
        <v>0</v>
      </c>
      <c r="F482" s="5">
        <f>ROUND(F481*0.18,O482)</f>
        <v>26277.73</v>
      </c>
      <c r="G482" s="5" t="s">
        <v>350</v>
      </c>
      <c r="H482" s="5" t="s">
        <v>351</v>
      </c>
      <c r="I482" s="5"/>
      <c r="J482" s="5"/>
      <c r="K482" s="5">
        <v>212</v>
      </c>
      <c r="L482" s="5">
        <v>28</v>
      </c>
      <c r="M482" s="5">
        <v>0</v>
      </c>
      <c r="N482" s="5" t="s">
        <v>6</v>
      </c>
      <c r="O482" s="5">
        <v>2</v>
      </c>
      <c r="P482" s="5">
        <f>ROUND(P481*0.18,O482)</f>
        <v>175009.62</v>
      </c>
      <c r="Q482" s="5"/>
      <c r="R482" s="5"/>
      <c r="S482" s="5"/>
      <c r="T482" s="5"/>
      <c r="U482" s="5"/>
      <c r="V482" s="5"/>
      <c r="W482" s="5"/>
    </row>
    <row r="483" spans="1:23" x14ac:dyDescent="0.2">
      <c r="A483" s="5">
        <v>50</v>
      </c>
      <c r="B483" s="5">
        <v>1</v>
      </c>
      <c r="C483" s="5">
        <v>0</v>
      </c>
      <c r="D483" s="5">
        <v>2</v>
      </c>
      <c r="E483" s="5">
        <v>224</v>
      </c>
      <c r="F483" s="5">
        <f>ROUND(F481+F482,O483)</f>
        <v>172265.13</v>
      </c>
      <c r="G483" s="5" t="s">
        <v>352</v>
      </c>
      <c r="H483" s="5" t="s">
        <v>353</v>
      </c>
      <c r="I483" s="5"/>
      <c r="J483" s="5"/>
      <c r="K483" s="5">
        <v>212</v>
      </c>
      <c r="L483" s="5">
        <v>29</v>
      </c>
      <c r="M483" s="5">
        <v>0</v>
      </c>
      <c r="N483" s="5" t="s">
        <v>6</v>
      </c>
      <c r="O483" s="5">
        <v>2</v>
      </c>
      <c r="P483" s="5">
        <f>ROUND(P481+P482,O483)</f>
        <v>1147285.29</v>
      </c>
      <c r="Q483" s="5"/>
      <c r="R483" s="5"/>
      <c r="S483" s="5"/>
      <c r="T483" s="5"/>
      <c r="U483" s="5"/>
      <c r="V483" s="5"/>
      <c r="W483" s="5"/>
    </row>
    <row r="486" spans="1:23" x14ac:dyDescent="0.2">
      <c r="A486">
        <v>70</v>
      </c>
      <c r="B486">
        <v>1</v>
      </c>
      <c r="D486">
        <v>1</v>
      </c>
      <c r="E486" t="s">
        <v>660</v>
      </c>
      <c r="F486" t="s">
        <v>661</v>
      </c>
      <c r="G486">
        <v>0</v>
      </c>
      <c r="H486">
        <v>0</v>
      </c>
      <c r="I486" t="s">
        <v>6</v>
      </c>
      <c r="J486">
        <v>1</v>
      </c>
      <c r="K486">
        <v>0</v>
      </c>
      <c r="L486" t="s">
        <v>6</v>
      </c>
      <c r="M486" t="s">
        <v>6</v>
      </c>
      <c r="N486">
        <v>0</v>
      </c>
      <c r="O486">
        <v>0</v>
      </c>
    </row>
    <row r="487" spans="1:23" x14ac:dyDescent="0.2">
      <c r="A487">
        <v>70</v>
      </c>
      <c r="B487">
        <v>1</v>
      </c>
      <c r="D487">
        <v>2</v>
      </c>
      <c r="E487" t="s">
        <v>662</v>
      </c>
      <c r="F487" t="s">
        <v>663</v>
      </c>
      <c r="G487">
        <v>1</v>
      </c>
      <c r="H487">
        <v>0</v>
      </c>
      <c r="I487" t="s">
        <v>6</v>
      </c>
      <c r="J487">
        <v>1</v>
      </c>
      <c r="K487">
        <v>0</v>
      </c>
      <c r="L487" t="s">
        <v>6</v>
      </c>
      <c r="M487" t="s">
        <v>6</v>
      </c>
      <c r="N487">
        <v>0</v>
      </c>
      <c r="O487">
        <v>1</v>
      </c>
    </row>
    <row r="488" spans="1:23" x14ac:dyDescent="0.2">
      <c r="A488">
        <v>70</v>
      </c>
      <c r="B488">
        <v>1</v>
      </c>
      <c r="D488">
        <v>3</v>
      </c>
      <c r="E488" t="s">
        <v>664</v>
      </c>
      <c r="F488" t="s">
        <v>665</v>
      </c>
      <c r="G488">
        <v>0</v>
      </c>
      <c r="H488">
        <v>0</v>
      </c>
      <c r="I488" t="s">
        <v>6</v>
      </c>
      <c r="J488">
        <v>1</v>
      </c>
      <c r="K488">
        <v>0</v>
      </c>
      <c r="L488" t="s">
        <v>6</v>
      </c>
      <c r="M488" t="s">
        <v>6</v>
      </c>
      <c r="N488">
        <v>0</v>
      </c>
      <c r="O488">
        <v>0</v>
      </c>
    </row>
    <row r="489" spans="1:23" x14ac:dyDescent="0.2">
      <c r="A489">
        <v>70</v>
      </c>
      <c r="B489">
        <v>1</v>
      </c>
      <c r="D489">
        <v>4</v>
      </c>
      <c r="E489" t="s">
        <v>666</v>
      </c>
      <c r="F489" t="s">
        <v>667</v>
      </c>
      <c r="G489">
        <v>0</v>
      </c>
      <c r="H489">
        <v>0</v>
      </c>
      <c r="I489" t="s">
        <v>668</v>
      </c>
      <c r="J489">
        <v>0</v>
      </c>
      <c r="K489">
        <v>0</v>
      </c>
      <c r="L489" t="s">
        <v>6</v>
      </c>
      <c r="M489" t="s">
        <v>6</v>
      </c>
      <c r="N489">
        <v>0</v>
      </c>
      <c r="O489">
        <v>0</v>
      </c>
    </row>
    <row r="490" spans="1:23" x14ac:dyDescent="0.2">
      <c r="A490">
        <v>70</v>
      </c>
      <c r="B490">
        <v>1</v>
      </c>
      <c r="D490">
        <v>5</v>
      </c>
      <c r="E490" t="s">
        <v>669</v>
      </c>
      <c r="F490" t="s">
        <v>670</v>
      </c>
      <c r="G490">
        <v>0</v>
      </c>
      <c r="H490">
        <v>0</v>
      </c>
      <c r="I490" t="s">
        <v>671</v>
      </c>
      <c r="J490">
        <v>0</v>
      </c>
      <c r="K490">
        <v>0</v>
      </c>
      <c r="L490" t="s">
        <v>6</v>
      </c>
      <c r="M490" t="s">
        <v>6</v>
      </c>
      <c r="N490">
        <v>0</v>
      </c>
      <c r="O490">
        <v>0</v>
      </c>
    </row>
    <row r="491" spans="1:23" x14ac:dyDescent="0.2">
      <c r="A491">
        <v>70</v>
      </c>
      <c r="B491">
        <v>1</v>
      </c>
      <c r="D491">
        <v>6</v>
      </c>
      <c r="E491" t="s">
        <v>672</v>
      </c>
      <c r="F491" t="s">
        <v>673</v>
      </c>
      <c r="G491">
        <v>0</v>
      </c>
      <c r="H491">
        <v>0</v>
      </c>
      <c r="I491" t="s">
        <v>674</v>
      </c>
      <c r="J491">
        <v>0</v>
      </c>
      <c r="K491">
        <v>0</v>
      </c>
      <c r="L491" t="s">
        <v>6</v>
      </c>
      <c r="M491" t="s">
        <v>6</v>
      </c>
      <c r="N491">
        <v>0</v>
      </c>
      <c r="O491">
        <v>0</v>
      </c>
    </row>
    <row r="492" spans="1:23" x14ac:dyDescent="0.2">
      <c r="A492">
        <v>70</v>
      </c>
      <c r="B492">
        <v>1</v>
      </c>
      <c r="D492">
        <v>7</v>
      </c>
      <c r="E492" t="s">
        <v>675</v>
      </c>
      <c r="F492" t="s">
        <v>676</v>
      </c>
      <c r="G492">
        <v>0</v>
      </c>
      <c r="H492">
        <v>0</v>
      </c>
      <c r="I492" t="s">
        <v>6</v>
      </c>
      <c r="J492">
        <v>0</v>
      </c>
      <c r="K492">
        <v>0</v>
      </c>
      <c r="L492" t="s">
        <v>6</v>
      </c>
      <c r="M492" t="s">
        <v>6</v>
      </c>
      <c r="N492">
        <v>0</v>
      </c>
      <c r="O492">
        <v>0</v>
      </c>
    </row>
    <row r="493" spans="1:23" x14ac:dyDescent="0.2">
      <c r="A493">
        <v>70</v>
      </c>
      <c r="B493">
        <v>1</v>
      </c>
      <c r="D493">
        <v>8</v>
      </c>
      <c r="E493" t="s">
        <v>677</v>
      </c>
      <c r="F493" t="s">
        <v>678</v>
      </c>
      <c r="G493">
        <v>0</v>
      </c>
      <c r="H493">
        <v>0</v>
      </c>
      <c r="I493" t="s">
        <v>679</v>
      </c>
      <c r="J493">
        <v>0</v>
      </c>
      <c r="K493">
        <v>0</v>
      </c>
      <c r="L493" t="s">
        <v>6</v>
      </c>
      <c r="M493" t="s">
        <v>6</v>
      </c>
      <c r="N493">
        <v>0</v>
      </c>
      <c r="O493">
        <v>0</v>
      </c>
    </row>
    <row r="494" spans="1:23" x14ac:dyDescent="0.2">
      <c r="A494">
        <v>70</v>
      </c>
      <c r="B494">
        <v>1</v>
      </c>
      <c r="D494">
        <v>9</v>
      </c>
      <c r="E494" t="s">
        <v>680</v>
      </c>
      <c r="F494" t="s">
        <v>681</v>
      </c>
      <c r="G494">
        <v>0</v>
      </c>
      <c r="H494">
        <v>0</v>
      </c>
      <c r="I494" t="s">
        <v>682</v>
      </c>
      <c r="J494">
        <v>0</v>
      </c>
      <c r="K494">
        <v>0</v>
      </c>
      <c r="L494" t="s">
        <v>6</v>
      </c>
      <c r="M494" t="s">
        <v>6</v>
      </c>
      <c r="N494">
        <v>0</v>
      </c>
      <c r="O494">
        <v>0</v>
      </c>
    </row>
    <row r="495" spans="1:23" x14ac:dyDescent="0.2">
      <c r="A495">
        <v>70</v>
      </c>
      <c r="B495">
        <v>1</v>
      </c>
      <c r="D495">
        <v>10</v>
      </c>
      <c r="E495" t="s">
        <v>683</v>
      </c>
      <c r="F495" t="s">
        <v>684</v>
      </c>
      <c r="G495">
        <v>0</v>
      </c>
      <c r="H495">
        <v>0</v>
      </c>
      <c r="I495" t="s">
        <v>685</v>
      </c>
      <c r="J495">
        <v>0</v>
      </c>
      <c r="K495">
        <v>0</v>
      </c>
      <c r="L495" t="s">
        <v>6</v>
      </c>
      <c r="M495" t="s">
        <v>6</v>
      </c>
      <c r="N495">
        <v>0</v>
      </c>
      <c r="O495">
        <v>0</v>
      </c>
    </row>
    <row r="496" spans="1:23" x14ac:dyDescent="0.2">
      <c r="A496">
        <v>70</v>
      </c>
      <c r="B496">
        <v>1</v>
      </c>
      <c r="D496">
        <v>11</v>
      </c>
      <c r="E496" t="s">
        <v>686</v>
      </c>
      <c r="F496" t="s">
        <v>687</v>
      </c>
      <c r="G496">
        <v>0</v>
      </c>
      <c r="H496">
        <v>0</v>
      </c>
      <c r="I496" t="s">
        <v>688</v>
      </c>
      <c r="J496">
        <v>0</v>
      </c>
      <c r="K496">
        <v>0</v>
      </c>
      <c r="L496" t="s">
        <v>6</v>
      </c>
      <c r="M496" t="s">
        <v>6</v>
      </c>
      <c r="N496">
        <v>0</v>
      </c>
      <c r="O496">
        <v>0</v>
      </c>
    </row>
    <row r="497" spans="1:15" x14ac:dyDescent="0.2">
      <c r="A497">
        <v>70</v>
      </c>
      <c r="B497">
        <v>1</v>
      </c>
      <c r="D497">
        <v>12</v>
      </c>
      <c r="E497" t="s">
        <v>689</v>
      </c>
      <c r="F497" t="s">
        <v>690</v>
      </c>
      <c r="G497">
        <v>0</v>
      </c>
      <c r="H497">
        <v>0</v>
      </c>
      <c r="I497" t="s">
        <v>6</v>
      </c>
      <c r="J497">
        <v>0</v>
      </c>
      <c r="K497">
        <v>0</v>
      </c>
      <c r="L497" t="s">
        <v>6</v>
      </c>
      <c r="M497" t="s">
        <v>6</v>
      </c>
      <c r="N497">
        <v>0</v>
      </c>
      <c r="O497">
        <v>0</v>
      </c>
    </row>
    <row r="498" spans="1:15" x14ac:dyDescent="0.2">
      <c r="A498">
        <v>70</v>
      </c>
      <c r="B498">
        <v>1</v>
      </c>
      <c r="D498">
        <v>1</v>
      </c>
      <c r="E498" t="s">
        <v>691</v>
      </c>
      <c r="F498" t="s">
        <v>692</v>
      </c>
      <c r="G498">
        <v>0.9</v>
      </c>
      <c r="H498">
        <v>1</v>
      </c>
      <c r="I498" t="s">
        <v>693</v>
      </c>
      <c r="J498">
        <v>0</v>
      </c>
      <c r="K498">
        <v>0</v>
      </c>
      <c r="L498" t="s">
        <v>6</v>
      </c>
      <c r="M498" t="s">
        <v>6</v>
      </c>
      <c r="N498">
        <v>0</v>
      </c>
      <c r="O498">
        <v>0.9</v>
      </c>
    </row>
    <row r="499" spans="1:15" x14ac:dyDescent="0.2">
      <c r="A499">
        <v>70</v>
      </c>
      <c r="B499">
        <v>1</v>
      </c>
      <c r="D499">
        <v>2</v>
      </c>
      <c r="E499" t="s">
        <v>694</v>
      </c>
      <c r="F499" t="s">
        <v>695</v>
      </c>
      <c r="G499">
        <v>0.85</v>
      </c>
      <c r="H499">
        <v>1</v>
      </c>
      <c r="I499" t="s">
        <v>696</v>
      </c>
      <c r="J499">
        <v>0</v>
      </c>
      <c r="K499">
        <v>0</v>
      </c>
      <c r="L499" t="s">
        <v>6</v>
      </c>
      <c r="M499" t="s">
        <v>6</v>
      </c>
      <c r="N499">
        <v>0</v>
      </c>
      <c r="O499">
        <v>0.85</v>
      </c>
    </row>
    <row r="500" spans="1:15" x14ac:dyDescent="0.2">
      <c r="A500">
        <v>70</v>
      </c>
      <c r="B500">
        <v>1</v>
      </c>
      <c r="D500">
        <v>3</v>
      </c>
      <c r="E500" t="s">
        <v>697</v>
      </c>
      <c r="F500" t="s">
        <v>698</v>
      </c>
      <c r="G500">
        <v>1</v>
      </c>
      <c r="H500">
        <v>0.85</v>
      </c>
      <c r="I500" t="s">
        <v>699</v>
      </c>
      <c r="J500">
        <v>0</v>
      </c>
      <c r="K500">
        <v>0</v>
      </c>
      <c r="L500" t="s">
        <v>6</v>
      </c>
      <c r="M500" t="s">
        <v>6</v>
      </c>
      <c r="N500">
        <v>0</v>
      </c>
      <c r="O500">
        <v>1</v>
      </c>
    </row>
    <row r="501" spans="1:15" x14ac:dyDescent="0.2">
      <c r="A501">
        <v>70</v>
      </c>
      <c r="B501">
        <v>1</v>
      </c>
      <c r="D501">
        <v>4</v>
      </c>
      <c r="E501" t="s">
        <v>700</v>
      </c>
      <c r="F501" t="s">
        <v>701</v>
      </c>
      <c r="G501">
        <v>1</v>
      </c>
      <c r="H501">
        <v>0</v>
      </c>
      <c r="I501" t="s">
        <v>6</v>
      </c>
      <c r="J501">
        <v>0</v>
      </c>
      <c r="K501">
        <v>0</v>
      </c>
      <c r="L501" t="s">
        <v>6</v>
      </c>
      <c r="M501" t="s">
        <v>6</v>
      </c>
      <c r="N501">
        <v>0</v>
      </c>
      <c r="O501">
        <v>1</v>
      </c>
    </row>
    <row r="502" spans="1:15" x14ac:dyDescent="0.2">
      <c r="A502">
        <v>70</v>
      </c>
      <c r="B502">
        <v>1</v>
      </c>
      <c r="D502">
        <v>5</v>
      </c>
      <c r="E502" t="s">
        <v>702</v>
      </c>
      <c r="F502" t="s">
        <v>703</v>
      </c>
      <c r="G502">
        <v>1</v>
      </c>
      <c r="H502">
        <v>0.8</v>
      </c>
      <c r="I502" t="s">
        <v>704</v>
      </c>
      <c r="J502">
        <v>0</v>
      </c>
      <c r="K502">
        <v>0</v>
      </c>
      <c r="L502" t="s">
        <v>6</v>
      </c>
      <c r="M502" t="s">
        <v>6</v>
      </c>
      <c r="N502">
        <v>0</v>
      </c>
      <c r="O502">
        <v>1</v>
      </c>
    </row>
    <row r="503" spans="1:15" x14ac:dyDescent="0.2">
      <c r="A503">
        <v>70</v>
      </c>
      <c r="B503">
        <v>1</v>
      </c>
      <c r="D503">
        <v>6</v>
      </c>
      <c r="E503" t="s">
        <v>705</v>
      </c>
      <c r="F503" t="s">
        <v>706</v>
      </c>
      <c r="G503">
        <v>1</v>
      </c>
      <c r="H503">
        <v>0</v>
      </c>
      <c r="I503" t="s">
        <v>6</v>
      </c>
      <c r="J503">
        <v>0</v>
      </c>
      <c r="K503">
        <v>0</v>
      </c>
      <c r="L503" t="s">
        <v>6</v>
      </c>
      <c r="M503" t="s">
        <v>6</v>
      </c>
      <c r="N503">
        <v>0</v>
      </c>
      <c r="O503">
        <v>0.85</v>
      </c>
    </row>
    <row r="504" spans="1:15" x14ac:dyDescent="0.2">
      <c r="A504">
        <v>70</v>
      </c>
      <c r="B504">
        <v>1</v>
      </c>
      <c r="D504">
        <v>7</v>
      </c>
      <c r="E504" t="s">
        <v>707</v>
      </c>
      <c r="F504" t="s">
        <v>708</v>
      </c>
      <c r="G504">
        <v>1</v>
      </c>
      <c r="H504">
        <v>0</v>
      </c>
      <c r="I504" t="s">
        <v>6</v>
      </c>
      <c r="J504">
        <v>0</v>
      </c>
      <c r="K504">
        <v>0</v>
      </c>
      <c r="L504" t="s">
        <v>6</v>
      </c>
      <c r="M504" t="s">
        <v>6</v>
      </c>
      <c r="N504">
        <v>0</v>
      </c>
      <c r="O504">
        <v>0.8</v>
      </c>
    </row>
    <row r="505" spans="1:15" x14ac:dyDescent="0.2">
      <c r="A505">
        <v>70</v>
      </c>
      <c r="B505">
        <v>1</v>
      </c>
      <c r="D505">
        <v>8</v>
      </c>
      <c r="E505" t="s">
        <v>709</v>
      </c>
      <c r="F505" t="s">
        <v>710</v>
      </c>
      <c r="G505">
        <v>0.7</v>
      </c>
      <c r="H505">
        <v>0</v>
      </c>
      <c r="I505" t="s">
        <v>6</v>
      </c>
      <c r="J505">
        <v>0</v>
      </c>
      <c r="K505">
        <v>0</v>
      </c>
      <c r="L505" t="s">
        <v>6</v>
      </c>
      <c r="M505" t="s">
        <v>6</v>
      </c>
      <c r="N505">
        <v>0</v>
      </c>
      <c r="O505">
        <v>0.94</v>
      </c>
    </row>
    <row r="506" spans="1:15" x14ac:dyDescent="0.2">
      <c r="A506">
        <v>70</v>
      </c>
      <c r="B506">
        <v>1</v>
      </c>
      <c r="D506">
        <v>9</v>
      </c>
      <c r="E506" t="s">
        <v>711</v>
      </c>
      <c r="F506" t="s">
        <v>712</v>
      </c>
      <c r="G506">
        <v>0.9</v>
      </c>
      <c r="H506">
        <v>0</v>
      </c>
      <c r="I506" t="s">
        <v>6</v>
      </c>
      <c r="J506">
        <v>0</v>
      </c>
      <c r="K506">
        <v>0</v>
      </c>
      <c r="L506" t="s">
        <v>6</v>
      </c>
      <c r="M506" t="s">
        <v>6</v>
      </c>
      <c r="N506">
        <v>0</v>
      </c>
      <c r="O506">
        <v>0.9</v>
      </c>
    </row>
    <row r="507" spans="1:15" x14ac:dyDescent="0.2">
      <c r="A507">
        <v>70</v>
      </c>
      <c r="B507">
        <v>1</v>
      </c>
      <c r="D507">
        <v>10</v>
      </c>
      <c r="E507" t="s">
        <v>713</v>
      </c>
      <c r="F507" t="s">
        <v>714</v>
      </c>
      <c r="G507">
        <v>0.6</v>
      </c>
      <c r="H507">
        <v>0</v>
      </c>
      <c r="I507" t="s">
        <v>6</v>
      </c>
      <c r="J507">
        <v>0</v>
      </c>
      <c r="K507">
        <v>0</v>
      </c>
      <c r="L507" t="s">
        <v>6</v>
      </c>
      <c r="M507" t="s">
        <v>6</v>
      </c>
      <c r="N507">
        <v>0</v>
      </c>
      <c r="O507">
        <v>0.6</v>
      </c>
    </row>
    <row r="508" spans="1:15" x14ac:dyDescent="0.2">
      <c r="A508">
        <v>70</v>
      </c>
      <c r="B508">
        <v>1</v>
      </c>
      <c r="D508">
        <v>11</v>
      </c>
      <c r="E508" t="s">
        <v>715</v>
      </c>
      <c r="F508" t="s">
        <v>716</v>
      </c>
      <c r="G508">
        <v>1.2</v>
      </c>
      <c r="H508">
        <v>0</v>
      </c>
      <c r="I508" t="s">
        <v>6</v>
      </c>
      <c r="J508">
        <v>0</v>
      </c>
      <c r="K508">
        <v>0</v>
      </c>
      <c r="L508" t="s">
        <v>6</v>
      </c>
      <c r="M508" t="s">
        <v>6</v>
      </c>
      <c r="N508">
        <v>0</v>
      </c>
      <c r="O508">
        <v>1.2</v>
      </c>
    </row>
    <row r="509" spans="1:15" x14ac:dyDescent="0.2">
      <c r="A509">
        <v>70</v>
      </c>
      <c r="B509">
        <v>1</v>
      </c>
      <c r="D509">
        <v>12</v>
      </c>
      <c r="E509" t="s">
        <v>717</v>
      </c>
      <c r="F509" t="s">
        <v>718</v>
      </c>
      <c r="G509">
        <v>0</v>
      </c>
      <c r="H509">
        <v>0</v>
      </c>
      <c r="I509" t="s">
        <v>6</v>
      </c>
      <c r="J509">
        <v>0</v>
      </c>
      <c r="K509">
        <v>0</v>
      </c>
      <c r="L509" t="s">
        <v>6</v>
      </c>
      <c r="M509" t="s">
        <v>6</v>
      </c>
      <c r="N509">
        <v>0</v>
      </c>
      <c r="O509">
        <v>0</v>
      </c>
    </row>
    <row r="510" spans="1:15" x14ac:dyDescent="0.2">
      <c r="A510">
        <v>70</v>
      </c>
      <c r="B510">
        <v>1</v>
      </c>
      <c r="D510">
        <v>13</v>
      </c>
      <c r="E510" t="s">
        <v>719</v>
      </c>
      <c r="F510" t="s">
        <v>720</v>
      </c>
      <c r="G510">
        <v>1</v>
      </c>
      <c r="H510">
        <v>0</v>
      </c>
      <c r="I510" t="s">
        <v>6</v>
      </c>
      <c r="J510">
        <v>0</v>
      </c>
      <c r="K510">
        <v>0</v>
      </c>
      <c r="L510" t="s">
        <v>6</v>
      </c>
      <c r="M510" t="s">
        <v>6</v>
      </c>
      <c r="N510">
        <v>0</v>
      </c>
      <c r="O510">
        <v>0.94</v>
      </c>
    </row>
    <row r="512" spans="1:15" x14ac:dyDescent="0.2">
      <c r="A512">
        <v>-1</v>
      </c>
    </row>
    <row r="514" spans="1:34" x14ac:dyDescent="0.2">
      <c r="A514" s="4">
        <v>75</v>
      </c>
      <c r="B514" s="4" t="s">
        <v>721</v>
      </c>
      <c r="C514" s="4">
        <v>2000</v>
      </c>
      <c r="D514" s="4">
        <v>0</v>
      </c>
      <c r="E514" s="4">
        <v>1</v>
      </c>
      <c r="F514" s="4">
        <v>0</v>
      </c>
      <c r="G514" s="4">
        <v>0</v>
      </c>
      <c r="H514" s="4">
        <v>1</v>
      </c>
      <c r="I514" s="4">
        <v>0</v>
      </c>
      <c r="J514" s="4">
        <v>1</v>
      </c>
      <c r="K514" s="4">
        <v>0</v>
      </c>
      <c r="L514" s="4">
        <v>0</v>
      </c>
      <c r="M514" s="4">
        <v>0</v>
      </c>
      <c r="N514" s="4">
        <v>16666348</v>
      </c>
      <c r="O514" s="4">
        <v>1</v>
      </c>
    </row>
    <row r="515" spans="1:34" x14ac:dyDescent="0.2">
      <c r="A515" s="4">
        <v>75</v>
      </c>
      <c r="B515" s="4" t="s">
        <v>722</v>
      </c>
      <c r="C515" s="4">
        <v>2018</v>
      </c>
      <c r="D515" s="4">
        <v>1</v>
      </c>
      <c r="E515" s="4">
        <v>0</v>
      </c>
      <c r="F515" s="4"/>
      <c r="G515" s="4">
        <v>0</v>
      </c>
      <c r="H515" s="4">
        <v>1</v>
      </c>
      <c r="I515" s="4">
        <v>0</v>
      </c>
      <c r="J515" s="4">
        <v>1</v>
      </c>
      <c r="K515" s="4">
        <v>0</v>
      </c>
      <c r="L515" s="4">
        <v>0</v>
      </c>
      <c r="M515" s="4">
        <v>1</v>
      </c>
      <c r="N515" s="4">
        <v>16666349</v>
      </c>
      <c r="O515" s="4">
        <v>2</v>
      </c>
    </row>
    <row r="516" spans="1:34" x14ac:dyDescent="0.2">
      <c r="A516" s="6">
        <v>3</v>
      </c>
      <c r="B516" s="6" t="s">
        <v>723</v>
      </c>
      <c r="C516" s="6">
        <v>6.66</v>
      </c>
      <c r="D516" s="6">
        <v>1</v>
      </c>
      <c r="E516" s="6">
        <v>1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6">
        <v>1</v>
      </c>
      <c r="M516" s="6">
        <v>6.66</v>
      </c>
      <c r="N516" s="6">
        <v>1</v>
      </c>
      <c r="O516" s="6">
        <v>1</v>
      </c>
      <c r="P516" s="6">
        <v>1</v>
      </c>
      <c r="Q516" s="6">
        <v>1</v>
      </c>
      <c r="R516" s="6">
        <v>1</v>
      </c>
      <c r="S516" s="6" t="s">
        <v>6</v>
      </c>
      <c r="T516" s="6" t="s">
        <v>6</v>
      </c>
      <c r="U516" s="6" t="s">
        <v>6</v>
      </c>
      <c r="V516" s="6" t="s">
        <v>6</v>
      </c>
      <c r="W516" s="6" t="s">
        <v>6</v>
      </c>
      <c r="X516" s="6" t="s">
        <v>6</v>
      </c>
      <c r="Y516" s="6" t="s">
        <v>6</v>
      </c>
      <c r="Z516" s="6" t="s">
        <v>6</v>
      </c>
      <c r="AA516" s="6" t="s">
        <v>6</v>
      </c>
      <c r="AB516" s="6" t="s">
        <v>6</v>
      </c>
      <c r="AC516" s="6" t="s">
        <v>6</v>
      </c>
      <c r="AD516" s="6" t="s">
        <v>6</v>
      </c>
      <c r="AE516" s="6" t="s">
        <v>6</v>
      </c>
      <c r="AF516" s="6" t="s">
        <v>6</v>
      </c>
      <c r="AG516" s="6" t="s">
        <v>6</v>
      </c>
      <c r="AH516" s="6" t="s">
        <v>6</v>
      </c>
    </row>
    <row r="520" spans="1:34" x14ac:dyDescent="0.2">
      <c r="A520">
        <v>65</v>
      </c>
      <c r="C520">
        <v>1</v>
      </c>
      <c r="D520">
        <v>0</v>
      </c>
      <c r="E52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724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16666348</v>
      </c>
      <c r="E14" s="1">
        <v>16666349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(Source!F438)/1000</f>
        <v>107.75421</v>
      </c>
      <c r="F16" s="8">
        <f>(Source!F439)/1000</f>
        <v>38.23319</v>
      </c>
      <c r="G16" s="8">
        <f>(Source!F430)/1000</f>
        <v>0</v>
      </c>
      <c r="H16" s="8">
        <f>(Source!F440)/1000+(Source!F441)/1000</f>
        <v>0</v>
      </c>
      <c r="I16" s="8">
        <f>E16+F16+G16+H16</f>
        <v>145.98740000000001</v>
      </c>
      <c r="J16" s="8">
        <f>(Source!F436)/1000</f>
        <v>15.364930000000001</v>
      </c>
      <c r="T16" s="9">
        <f>(Source!P438)/1000</f>
        <v>717.64271999999994</v>
      </c>
      <c r="U16" s="9">
        <f>(Source!P439)/1000</f>
        <v>254.63295000000002</v>
      </c>
      <c r="V16" s="9">
        <f>(Source!P430)/1000</f>
        <v>0</v>
      </c>
      <c r="W16" s="9">
        <f>(Source!P440)/1000+(Source!P441)/1000</f>
        <v>0</v>
      </c>
      <c r="X16" s="9">
        <f>T16+U16+V16+W16</f>
        <v>972.27566999999999</v>
      </c>
      <c r="Y16" s="9">
        <f>(Source!P436)/1000</f>
        <v>102.33047999999999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119887.62</v>
      </c>
      <c r="AU16" s="8">
        <v>99820.01</v>
      </c>
      <c r="AV16" s="8">
        <v>0</v>
      </c>
      <c r="AW16" s="8">
        <v>0</v>
      </c>
      <c r="AX16" s="8">
        <v>0</v>
      </c>
      <c r="AY16" s="8">
        <v>4702.68</v>
      </c>
      <c r="AZ16" s="8">
        <v>806.04</v>
      </c>
      <c r="BA16" s="8">
        <v>15364.93</v>
      </c>
      <c r="BB16" s="8">
        <v>107754.21</v>
      </c>
      <c r="BC16" s="8">
        <v>38233.19</v>
      </c>
      <c r="BD16" s="8">
        <v>0</v>
      </c>
      <c r="BE16" s="8">
        <v>0</v>
      </c>
      <c r="BF16" s="8">
        <v>1692.5060907999998</v>
      </c>
      <c r="BG16" s="8">
        <v>70.708605800000015</v>
      </c>
      <c r="BH16" s="8">
        <v>0</v>
      </c>
      <c r="BI16" s="8">
        <v>15855.44</v>
      </c>
      <c r="BJ16" s="8">
        <v>9556.98</v>
      </c>
      <c r="BK16" s="8">
        <v>172265.13</v>
      </c>
      <c r="BR16" s="9">
        <v>798451.77</v>
      </c>
      <c r="BS16" s="9">
        <v>664801.28000000003</v>
      </c>
      <c r="BT16" s="9">
        <v>0</v>
      </c>
      <c r="BU16" s="9">
        <v>0</v>
      </c>
      <c r="BV16" s="9">
        <v>0</v>
      </c>
      <c r="BW16" s="9">
        <v>31320.01</v>
      </c>
      <c r="BX16" s="9">
        <v>5367.93</v>
      </c>
      <c r="BY16" s="9">
        <v>102330.48</v>
      </c>
      <c r="BZ16" s="9">
        <v>717642.72</v>
      </c>
      <c r="CA16" s="9">
        <v>254632.95</v>
      </c>
      <c r="CB16" s="9">
        <v>0</v>
      </c>
      <c r="CC16" s="9">
        <v>0</v>
      </c>
      <c r="CD16" s="9">
        <v>1692.5060907999998</v>
      </c>
      <c r="CE16" s="9">
        <v>70.708605800000015</v>
      </c>
      <c r="CF16" s="9">
        <v>0</v>
      </c>
      <c r="CG16" s="9">
        <v>105596.82</v>
      </c>
      <c r="CH16" s="9">
        <v>63649.26</v>
      </c>
      <c r="CI16" s="9">
        <v>1147285.29</v>
      </c>
    </row>
    <row r="18" spans="1:40" x14ac:dyDescent="0.2">
      <c r="A18">
        <v>51</v>
      </c>
      <c r="E18" s="10">
        <f>SUMIF(A16:A17,3,E16:E17)</f>
        <v>107.75421</v>
      </c>
      <c r="F18" s="10">
        <f>SUMIF(A16:A17,3,F16:F17)</f>
        <v>38.23319</v>
      </c>
      <c r="G18" s="10">
        <f>SUMIF(A16:A17,3,G16:G17)</f>
        <v>0</v>
      </c>
      <c r="H18" s="10">
        <f>SUMIF(A16:A17,3,H16:H17)</f>
        <v>0</v>
      </c>
      <c r="I18" s="10">
        <f>SUMIF(A16:A17,3,I16:I17)</f>
        <v>145.98740000000001</v>
      </c>
      <c r="J18" s="10">
        <f>SUMIF(A16:A17,3,J16:J17)</f>
        <v>15.364930000000001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717.64271999999994</v>
      </c>
      <c r="U18" s="3">
        <f>SUMIF(A16:A17,3,U16:U17)</f>
        <v>254.63295000000002</v>
      </c>
      <c r="V18" s="3">
        <f>SUMIF(A16:A17,3,V16:V17)</f>
        <v>0</v>
      </c>
      <c r="W18" s="3">
        <f>SUMIF(A16:A17,3,W16:W17)</f>
        <v>0</v>
      </c>
      <c r="X18" s="3">
        <f>SUMIF(A16:A17,3,X16:X17)</f>
        <v>972.27566999999999</v>
      </c>
      <c r="Y18" s="3">
        <f>SUMIF(A16:A17,3,Y16:Y17)</f>
        <v>102.33047999999999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119887.62</v>
      </c>
      <c r="G20" s="5" t="s">
        <v>297</v>
      </c>
      <c r="H20" s="5" t="s">
        <v>298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798451.77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99820.01</v>
      </c>
      <c r="G21" s="5" t="s">
        <v>299</v>
      </c>
      <c r="H21" s="5" t="s">
        <v>300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664801.28000000003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301</v>
      </c>
      <c r="H22" s="5" t="s">
        <v>302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99820.01</v>
      </c>
      <c r="G23" s="5" t="s">
        <v>303</v>
      </c>
      <c r="H23" s="5" t="s">
        <v>304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664801.28000000003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99820.01</v>
      </c>
      <c r="G24" s="5" t="s">
        <v>305</v>
      </c>
      <c r="H24" s="5" t="s">
        <v>306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664801.28000000003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307</v>
      </c>
      <c r="H25" s="5" t="s">
        <v>308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99820.01</v>
      </c>
      <c r="G26" s="5" t="s">
        <v>309</v>
      </c>
      <c r="H26" s="5" t="s">
        <v>310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664801.28000000003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311</v>
      </c>
      <c r="H27" s="5" t="s">
        <v>312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313</v>
      </c>
      <c r="H28" s="5" t="s">
        <v>314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315</v>
      </c>
      <c r="H29" s="5" t="s">
        <v>316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4702.68</v>
      </c>
      <c r="G30" s="5" t="s">
        <v>317</v>
      </c>
      <c r="H30" s="5" t="s">
        <v>318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31320.01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319</v>
      </c>
      <c r="H31" s="5" t="s">
        <v>320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806.04</v>
      </c>
      <c r="G32" s="5" t="s">
        <v>321</v>
      </c>
      <c r="H32" s="5" t="s">
        <v>322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5367.93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15364.93</v>
      </c>
      <c r="G33" s="5" t="s">
        <v>323</v>
      </c>
      <c r="H33" s="5" t="s">
        <v>324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102330.48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325</v>
      </c>
      <c r="H34" s="5" t="s">
        <v>326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107754.21</v>
      </c>
      <c r="G35" s="5" t="s">
        <v>327</v>
      </c>
      <c r="H35" s="5" t="s">
        <v>328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717642.72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38233.19</v>
      </c>
      <c r="G36" s="5" t="s">
        <v>329</v>
      </c>
      <c r="H36" s="5" t="s">
        <v>330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254632.95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331</v>
      </c>
      <c r="H37" s="5" t="s">
        <v>332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333</v>
      </c>
      <c r="H38" s="5" t="s">
        <v>334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335</v>
      </c>
      <c r="H39" s="5" t="s">
        <v>336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1692.5060907999998</v>
      </c>
      <c r="G40" s="5" t="s">
        <v>337</v>
      </c>
      <c r="H40" s="5" t="s">
        <v>338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1692.5060907999998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70.708605800000015</v>
      </c>
      <c r="G41" s="5" t="s">
        <v>339</v>
      </c>
      <c r="H41" s="5" t="s">
        <v>340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70.708605800000015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341</v>
      </c>
      <c r="H42" s="5" t="s">
        <v>342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15855.44</v>
      </c>
      <c r="G43" s="5" t="s">
        <v>343</v>
      </c>
      <c r="H43" s="5" t="s">
        <v>344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105596.82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9556.98</v>
      </c>
      <c r="G44" s="5" t="s">
        <v>345</v>
      </c>
      <c r="H44" s="5" t="s">
        <v>346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63649.26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145987.4</v>
      </c>
      <c r="G45" s="5" t="s">
        <v>347</v>
      </c>
      <c r="H45" s="5" t="s">
        <v>348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972275.67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145987.4</v>
      </c>
      <c r="G46" s="5" t="s">
        <v>349</v>
      </c>
      <c r="H46" s="5" t="s">
        <v>347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972275.67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26277.73</v>
      </c>
      <c r="G47" s="5" t="s">
        <v>350</v>
      </c>
      <c r="H47" s="5" t="s">
        <v>351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175009.62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172265.13</v>
      </c>
      <c r="G48" s="5" t="s">
        <v>352</v>
      </c>
      <c r="H48" s="5" t="s">
        <v>353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1147285.29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721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16666348</v>
      </c>
      <c r="O53" s="4">
        <v>1</v>
      </c>
    </row>
    <row r="54" spans="1:34" x14ac:dyDescent="0.2">
      <c r="A54" s="4">
        <v>75</v>
      </c>
      <c r="B54" s="4" t="s">
        <v>722</v>
      </c>
      <c r="C54" s="4">
        <v>2018</v>
      </c>
      <c r="D54" s="4">
        <v>1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16666349</v>
      </c>
      <c r="O54" s="4">
        <v>2</v>
      </c>
    </row>
    <row r="55" spans="1:34" x14ac:dyDescent="0.2">
      <c r="A55" s="6">
        <v>3</v>
      </c>
      <c r="B55" s="6" t="s">
        <v>723</v>
      </c>
      <c r="C55" s="6">
        <v>6.66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6.66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1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16666348</v>
      </c>
      <c r="C1">
        <v>16666579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725</v>
      </c>
      <c r="J1" t="s">
        <v>6</v>
      </c>
      <c r="K1" t="s">
        <v>726</v>
      </c>
      <c r="L1">
        <v>1191</v>
      </c>
      <c r="N1">
        <v>1013</v>
      </c>
      <c r="O1" t="s">
        <v>727</v>
      </c>
      <c r="P1" t="s">
        <v>727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16666583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9.5233514999999986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16666348</v>
      </c>
      <c r="C2">
        <v>16666579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728</v>
      </c>
      <c r="J2" t="s">
        <v>6</v>
      </c>
      <c r="K2" t="s">
        <v>729</v>
      </c>
      <c r="L2">
        <v>1191</v>
      </c>
      <c r="N2">
        <v>1013</v>
      </c>
      <c r="O2" t="s">
        <v>727</v>
      </c>
      <c r="P2" t="s">
        <v>727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16666584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0.70937099999999997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16666348</v>
      </c>
      <c r="C3">
        <v>16666579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730</v>
      </c>
      <c r="J3" t="s">
        <v>731</v>
      </c>
      <c r="K3" t="s">
        <v>732</v>
      </c>
      <c r="L3">
        <v>1368</v>
      </c>
      <c r="N3">
        <v>1011</v>
      </c>
      <c r="O3" t="s">
        <v>733</v>
      </c>
      <c r="P3" t="s">
        <v>733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16666585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0.70937099999999997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16666349</v>
      </c>
      <c r="C4">
        <v>16666579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725</v>
      </c>
      <c r="J4" t="s">
        <v>6</v>
      </c>
      <c r="K4" t="s">
        <v>726</v>
      </c>
      <c r="L4">
        <v>1191</v>
      </c>
      <c r="N4">
        <v>1013</v>
      </c>
      <c r="O4" t="s">
        <v>727</v>
      </c>
      <c r="P4" t="s">
        <v>727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53.88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6.66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103.91</v>
      </c>
      <c r="AU4" t="s">
        <v>6</v>
      </c>
      <c r="AV4">
        <v>1</v>
      </c>
      <c r="AW4">
        <v>2</v>
      </c>
      <c r="AX4">
        <v>16666583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9.5233514999999986</v>
      </c>
      <c r="CY4">
        <f>AD4</f>
        <v>53.88</v>
      </c>
      <c r="CZ4">
        <f>AH4</f>
        <v>8.09</v>
      </c>
      <c r="DA4">
        <f>AL4</f>
        <v>6.66</v>
      </c>
      <c r="DB4">
        <v>0</v>
      </c>
    </row>
    <row r="5" spans="1:106" x14ac:dyDescent="0.2">
      <c r="A5">
        <f>ROW(Source!A29)</f>
        <v>29</v>
      </c>
      <c r="B5">
        <v>16666349</v>
      </c>
      <c r="C5">
        <v>16666579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728</v>
      </c>
      <c r="J5" t="s">
        <v>6</v>
      </c>
      <c r="K5" t="s">
        <v>729</v>
      </c>
      <c r="L5">
        <v>1191</v>
      </c>
      <c r="N5">
        <v>1013</v>
      </c>
      <c r="O5" t="s">
        <v>727</v>
      </c>
      <c r="P5" t="s">
        <v>727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6.66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16666584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0.70937099999999997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16666349</v>
      </c>
      <c r="C6">
        <v>16666579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730</v>
      </c>
      <c r="J6" t="s">
        <v>731</v>
      </c>
      <c r="K6" t="s">
        <v>732</v>
      </c>
      <c r="L6">
        <v>1368</v>
      </c>
      <c r="N6">
        <v>1011</v>
      </c>
      <c r="O6" t="s">
        <v>733</v>
      </c>
      <c r="P6" t="s">
        <v>733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208.19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6.66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16666585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0.70937099999999997</v>
      </c>
      <c r="CY6">
        <f>AB6</f>
        <v>208.19</v>
      </c>
      <c r="CZ6">
        <f>AF6</f>
        <v>31.26</v>
      </c>
      <c r="DA6">
        <f>AJ6</f>
        <v>6.66</v>
      </c>
      <c r="DB6">
        <v>0</v>
      </c>
    </row>
    <row r="7" spans="1:106" x14ac:dyDescent="0.2">
      <c r="A7">
        <f>ROW(Source!A30)</f>
        <v>30</v>
      </c>
      <c r="B7">
        <v>16666348</v>
      </c>
      <c r="C7">
        <v>16666586</v>
      </c>
      <c r="D7">
        <v>15441047</v>
      </c>
      <c r="E7">
        <v>1</v>
      </c>
      <c r="F7">
        <v>1</v>
      </c>
      <c r="G7">
        <v>1</v>
      </c>
      <c r="H7">
        <v>1</v>
      </c>
      <c r="I7" t="s">
        <v>734</v>
      </c>
      <c r="J7" t="s">
        <v>6</v>
      </c>
      <c r="K7" t="s">
        <v>735</v>
      </c>
      <c r="L7">
        <v>1191</v>
      </c>
      <c r="N7">
        <v>1013</v>
      </c>
      <c r="O7" t="s">
        <v>727</v>
      </c>
      <c r="P7" t="s">
        <v>727</v>
      </c>
      <c r="Q7">
        <v>1</v>
      </c>
      <c r="W7">
        <v>0</v>
      </c>
      <c r="X7">
        <v>687044855</v>
      </c>
      <c r="Y7">
        <v>227.37399999999997</v>
      </c>
      <c r="AA7">
        <v>0</v>
      </c>
      <c r="AB7">
        <v>0</v>
      </c>
      <c r="AC7">
        <v>0</v>
      </c>
      <c r="AD7">
        <v>10.06</v>
      </c>
      <c r="AE7">
        <v>0</v>
      </c>
      <c r="AF7">
        <v>0</v>
      </c>
      <c r="AG7">
        <v>0</v>
      </c>
      <c r="AH7">
        <v>10.06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324.82</v>
      </c>
      <c r="AU7" t="s">
        <v>31</v>
      </c>
      <c r="AV7">
        <v>1</v>
      </c>
      <c r="AW7">
        <v>2</v>
      </c>
      <c r="AX7">
        <v>16666596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31.218450199999996</v>
      </c>
      <c r="CY7">
        <f>AD7</f>
        <v>10.06</v>
      </c>
      <c r="CZ7">
        <f>AH7</f>
        <v>10.06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16666348</v>
      </c>
      <c r="C8">
        <v>16666586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728</v>
      </c>
      <c r="J8" t="s">
        <v>6</v>
      </c>
      <c r="K8" t="s">
        <v>729</v>
      </c>
      <c r="L8">
        <v>1191</v>
      </c>
      <c r="N8">
        <v>1013</v>
      </c>
      <c r="O8" t="s">
        <v>727</v>
      </c>
      <c r="P8" t="s">
        <v>727</v>
      </c>
      <c r="Q8">
        <v>1</v>
      </c>
      <c r="W8">
        <v>0</v>
      </c>
      <c r="X8">
        <v>-1417349443</v>
      </c>
      <c r="Y8">
        <v>2.48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2.48</v>
      </c>
      <c r="AU8" t="s">
        <v>6</v>
      </c>
      <c r="AV8">
        <v>2</v>
      </c>
      <c r="AW8">
        <v>2</v>
      </c>
      <c r="AX8">
        <v>16666597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0.34050400000000003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16666348</v>
      </c>
      <c r="C9">
        <v>16666586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736</v>
      </c>
      <c r="J9" t="s">
        <v>737</v>
      </c>
      <c r="K9" t="s">
        <v>738</v>
      </c>
      <c r="L9">
        <v>1368</v>
      </c>
      <c r="N9">
        <v>1011</v>
      </c>
      <c r="O9" t="s">
        <v>733</v>
      </c>
      <c r="P9" t="s">
        <v>733</v>
      </c>
      <c r="Q9">
        <v>1</v>
      </c>
      <c r="W9">
        <v>0</v>
      </c>
      <c r="X9">
        <v>-1718674368</v>
      </c>
      <c r="Y9">
        <v>1.54</v>
      </c>
      <c r="AA9">
        <v>0</v>
      </c>
      <c r="AB9">
        <v>111.99</v>
      </c>
      <c r="AC9">
        <v>13.5</v>
      </c>
      <c r="AD9">
        <v>0</v>
      </c>
      <c r="AE9">
        <v>0</v>
      </c>
      <c r="AF9">
        <v>111.99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2.2000000000000002</v>
      </c>
      <c r="AU9" t="s">
        <v>31</v>
      </c>
      <c r="AV9">
        <v>0</v>
      </c>
      <c r="AW9">
        <v>2</v>
      </c>
      <c r="AX9">
        <v>16666598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0.21144200000000002</v>
      </c>
      <c r="CY9">
        <f>AB9</f>
        <v>111.99</v>
      </c>
      <c r="CZ9">
        <f>AF9</f>
        <v>111.99</v>
      </c>
      <c r="DA9">
        <f>AJ9</f>
        <v>1</v>
      </c>
      <c r="DB9">
        <v>0</v>
      </c>
    </row>
    <row r="10" spans="1:106" x14ac:dyDescent="0.2">
      <c r="A10">
        <f>ROW(Source!A30)</f>
        <v>30</v>
      </c>
      <c r="B10">
        <v>16666348</v>
      </c>
      <c r="C10">
        <v>16666586</v>
      </c>
      <c r="D10">
        <v>15247880</v>
      </c>
      <c r="E10">
        <v>1</v>
      </c>
      <c r="F10">
        <v>1</v>
      </c>
      <c r="G10">
        <v>1</v>
      </c>
      <c r="H10">
        <v>2</v>
      </c>
      <c r="I10" t="s">
        <v>739</v>
      </c>
      <c r="J10" t="s">
        <v>740</v>
      </c>
      <c r="K10" t="s">
        <v>741</v>
      </c>
      <c r="L10">
        <v>1368</v>
      </c>
      <c r="N10">
        <v>1011</v>
      </c>
      <c r="O10" t="s">
        <v>733</v>
      </c>
      <c r="P10" t="s">
        <v>733</v>
      </c>
      <c r="Q10">
        <v>1</v>
      </c>
      <c r="W10">
        <v>0</v>
      </c>
      <c r="X10">
        <v>1544661785</v>
      </c>
      <c r="Y10">
        <v>30.729999999999997</v>
      </c>
      <c r="AA10">
        <v>0</v>
      </c>
      <c r="AB10">
        <v>6.9</v>
      </c>
      <c r="AC10">
        <v>0</v>
      </c>
      <c r="AD10">
        <v>0</v>
      </c>
      <c r="AE10">
        <v>0</v>
      </c>
      <c r="AF10">
        <v>6.9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43.9</v>
      </c>
      <c r="AU10" t="s">
        <v>31</v>
      </c>
      <c r="AV10">
        <v>0</v>
      </c>
      <c r="AW10">
        <v>2</v>
      </c>
      <c r="AX10">
        <v>16666599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4.2192289999999995</v>
      </c>
      <c r="CY10">
        <f>AB10</f>
        <v>6.9</v>
      </c>
      <c r="CZ10">
        <f>AF10</f>
        <v>6.9</v>
      </c>
      <c r="DA10">
        <f>AJ10</f>
        <v>1</v>
      </c>
      <c r="DB10">
        <v>0</v>
      </c>
    </row>
    <row r="11" spans="1:106" x14ac:dyDescent="0.2">
      <c r="A11">
        <f>ROW(Source!A30)</f>
        <v>30</v>
      </c>
      <c r="B11">
        <v>16666348</v>
      </c>
      <c r="C11">
        <v>16666586</v>
      </c>
      <c r="D11">
        <v>15249073</v>
      </c>
      <c r="E11">
        <v>1</v>
      </c>
      <c r="F11">
        <v>1</v>
      </c>
      <c r="G11">
        <v>1</v>
      </c>
      <c r="H11">
        <v>2</v>
      </c>
      <c r="I11" t="s">
        <v>742</v>
      </c>
      <c r="J11" t="s">
        <v>743</v>
      </c>
      <c r="K11" t="s">
        <v>744</v>
      </c>
      <c r="L11">
        <v>1368</v>
      </c>
      <c r="N11">
        <v>1011</v>
      </c>
      <c r="O11" t="s">
        <v>733</v>
      </c>
      <c r="P11" t="s">
        <v>733</v>
      </c>
      <c r="Q11">
        <v>1</v>
      </c>
      <c r="W11">
        <v>0</v>
      </c>
      <c r="X11">
        <v>1372534845</v>
      </c>
      <c r="Y11">
        <v>0.19600000000000001</v>
      </c>
      <c r="AA11">
        <v>0</v>
      </c>
      <c r="AB11">
        <v>65.709999999999994</v>
      </c>
      <c r="AC11">
        <v>11.6</v>
      </c>
      <c r="AD11">
        <v>0</v>
      </c>
      <c r="AE11">
        <v>0</v>
      </c>
      <c r="AF11">
        <v>65.709999999999994</v>
      </c>
      <c r="AG11">
        <v>11.6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0.28000000000000003</v>
      </c>
      <c r="AU11" t="s">
        <v>31</v>
      </c>
      <c r="AV11">
        <v>0</v>
      </c>
      <c r="AW11">
        <v>2</v>
      </c>
      <c r="AX11">
        <v>16666600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2.6910800000000002E-2</v>
      </c>
      <c r="CY11">
        <f>AB11</f>
        <v>65.709999999999994</v>
      </c>
      <c r="CZ11">
        <f>AF11</f>
        <v>65.709999999999994</v>
      </c>
      <c r="DA11">
        <f>AJ11</f>
        <v>1</v>
      </c>
      <c r="DB11">
        <v>0</v>
      </c>
    </row>
    <row r="12" spans="1:106" x14ac:dyDescent="0.2">
      <c r="A12">
        <f>ROW(Source!A30)</f>
        <v>30</v>
      </c>
      <c r="B12">
        <v>16666348</v>
      </c>
      <c r="C12">
        <v>16666586</v>
      </c>
      <c r="D12">
        <v>15171021</v>
      </c>
      <c r="E12">
        <v>1</v>
      </c>
      <c r="F12">
        <v>1</v>
      </c>
      <c r="G12">
        <v>1</v>
      </c>
      <c r="H12">
        <v>3</v>
      </c>
      <c r="I12" t="s">
        <v>745</v>
      </c>
      <c r="J12" t="s">
        <v>746</v>
      </c>
      <c r="K12" t="s">
        <v>747</v>
      </c>
      <c r="L12">
        <v>1348</v>
      </c>
      <c r="N12">
        <v>1009</v>
      </c>
      <c r="O12" t="s">
        <v>120</v>
      </c>
      <c r="P12" t="s">
        <v>120</v>
      </c>
      <c r="Q12">
        <v>1000</v>
      </c>
      <c r="W12">
        <v>0</v>
      </c>
      <c r="X12">
        <v>-2116243625</v>
      </c>
      <c r="Y12">
        <v>0</v>
      </c>
      <c r="AA12">
        <v>37900</v>
      </c>
      <c r="AB12">
        <v>0</v>
      </c>
      <c r="AC12">
        <v>0</v>
      </c>
      <c r="AD12">
        <v>0</v>
      </c>
      <c r="AE12">
        <v>37900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1.15E-3</v>
      </c>
      <c r="AU12" t="s">
        <v>30</v>
      </c>
      <c r="AV12">
        <v>0</v>
      </c>
      <c r="AW12">
        <v>2</v>
      </c>
      <c r="AX12">
        <v>16666602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>AA12</f>
        <v>37900</v>
      </c>
      <c r="CZ12">
        <f>AE12</f>
        <v>37900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16666348</v>
      </c>
      <c r="C13">
        <v>16666586</v>
      </c>
      <c r="D13">
        <v>15188765</v>
      </c>
      <c r="E13">
        <v>1</v>
      </c>
      <c r="F13">
        <v>1</v>
      </c>
      <c r="G13">
        <v>1</v>
      </c>
      <c r="H13">
        <v>3</v>
      </c>
      <c r="I13" t="s">
        <v>748</v>
      </c>
      <c r="J13" t="s">
        <v>749</v>
      </c>
      <c r="K13" t="s">
        <v>750</v>
      </c>
      <c r="L13">
        <v>1348</v>
      </c>
      <c r="N13">
        <v>1009</v>
      </c>
      <c r="O13" t="s">
        <v>120</v>
      </c>
      <c r="P13" t="s">
        <v>120</v>
      </c>
      <c r="Q13">
        <v>1000</v>
      </c>
      <c r="W13">
        <v>0</v>
      </c>
      <c r="X13">
        <v>299819930</v>
      </c>
      <c r="Y13">
        <v>0</v>
      </c>
      <c r="AA13">
        <v>7712</v>
      </c>
      <c r="AB13">
        <v>0</v>
      </c>
      <c r="AC13">
        <v>0</v>
      </c>
      <c r="AD13">
        <v>0</v>
      </c>
      <c r="AE13">
        <v>7712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0.02</v>
      </c>
      <c r="AU13" t="s">
        <v>30</v>
      </c>
      <c r="AV13">
        <v>0</v>
      </c>
      <c r="AW13">
        <v>2</v>
      </c>
      <c r="AX13">
        <v>16666605</v>
      </c>
      <c r="AY13">
        <v>1</v>
      </c>
      <c r="AZ13">
        <v>0</v>
      </c>
      <c r="BA13">
        <v>16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>AA13</f>
        <v>7712</v>
      </c>
      <c r="CZ13">
        <f>AE13</f>
        <v>7712</v>
      </c>
      <c r="DA13">
        <f>AI13</f>
        <v>1</v>
      </c>
      <c r="DB13">
        <v>0</v>
      </c>
    </row>
    <row r="14" spans="1:106" x14ac:dyDescent="0.2">
      <c r="A14">
        <f>ROW(Source!A30)</f>
        <v>30</v>
      </c>
      <c r="B14">
        <v>16666348</v>
      </c>
      <c r="C14">
        <v>16666586</v>
      </c>
      <c r="D14">
        <v>15190794</v>
      </c>
      <c r="E14">
        <v>1</v>
      </c>
      <c r="F14">
        <v>1</v>
      </c>
      <c r="G14">
        <v>1</v>
      </c>
      <c r="H14">
        <v>3</v>
      </c>
      <c r="I14" t="s">
        <v>751</v>
      </c>
      <c r="J14" t="s">
        <v>752</v>
      </c>
      <c r="K14" t="s">
        <v>753</v>
      </c>
      <c r="L14">
        <v>1302</v>
      </c>
      <c r="N14">
        <v>1003</v>
      </c>
      <c r="O14" t="s">
        <v>173</v>
      </c>
      <c r="P14" t="s">
        <v>173</v>
      </c>
      <c r="Q14">
        <v>10</v>
      </c>
      <c r="W14">
        <v>0</v>
      </c>
      <c r="X14">
        <v>-1640127157</v>
      </c>
      <c r="Y14">
        <v>0</v>
      </c>
      <c r="AA14">
        <v>50.24</v>
      </c>
      <c r="AB14">
        <v>0</v>
      </c>
      <c r="AC14">
        <v>0</v>
      </c>
      <c r="AD14">
        <v>0</v>
      </c>
      <c r="AE14">
        <v>50.24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0.2</v>
      </c>
      <c r="AU14" t="s">
        <v>30</v>
      </c>
      <c r="AV14">
        <v>0</v>
      </c>
      <c r="AW14">
        <v>2</v>
      </c>
      <c r="AX14">
        <v>16666606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</v>
      </c>
      <c r="CY14">
        <f>AA14</f>
        <v>50.24</v>
      </c>
      <c r="CZ14">
        <f>AE14</f>
        <v>50.24</v>
      </c>
      <c r="DA14">
        <f>AI14</f>
        <v>1</v>
      </c>
      <c r="DB14">
        <v>0</v>
      </c>
    </row>
    <row r="15" spans="1:106" x14ac:dyDescent="0.2">
      <c r="A15">
        <f>ROW(Source!A30)</f>
        <v>30</v>
      </c>
      <c r="B15">
        <v>16666348</v>
      </c>
      <c r="C15">
        <v>16666586</v>
      </c>
      <c r="D15">
        <v>15195820</v>
      </c>
      <c r="E15">
        <v>1</v>
      </c>
      <c r="F15">
        <v>1</v>
      </c>
      <c r="G15">
        <v>1</v>
      </c>
      <c r="H15">
        <v>3</v>
      </c>
      <c r="I15" t="s">
        <v>754</v>
      </c>
      <c r="J15" t="s">
        <v>755</v>
      </c>
      <c r="K15" t="s">
        <v>756</v>
      </c>
      <c r="L15">
        <v>1339</v>
      </c>
      <c r="N15">
        <v>1007</v>
      </c>
      <c r="O15" t="s">
        <v>45</v>
      </c>
      <c r="P15" t="s">
        <v>45</v>
      </c>
      <c r="Q15">
        <v>1</v>
      </c>
      <c r="W15">
        <v>0</v>
      </c>
      <c r="X15">
        <v>1283004816</v>
      </c>
      <c r="Y15">
        <v>0</v>
      </c>
      <c r="AA15">
        <v>1700</v>
      </c>
      <c r="AB15">
        <v>0</v>
      </c>
      <c r="AC15">
        <v>0</v>
      </c>
      <c r="AD15">
        <v>0</v>
      </c>
      <c r="AE15">
        <v>1700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0.04</v>
      </c>
      <c r="AU15" t="s">
        <v>30</v>
      </c>
      <c r="AV15">
        <v>0</v>
      </c>
      <c r="AW15">
        <v>2</v>
      </c>
      <c r="AX15">
        <v>16666608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0</v>
      </c>
      <c r="CY15">
        <f>AA15</f>
        <v>1700</v>
      </c>
      <c r="CZ15">
        <f>AE15</f>
        <v>1700</v>
      </c>
      <c r="DA15">
        <f>AI15</f>
        <v>1</v>
      </c>
      <c r="DB15">
        <v>0</v>
      </c>
    </row>
    <row r="16" spans="1:106" x14ac:dyDescent="0.2">
      <c r="A16">
        <f>ROW(Source!A31)</f>
        <v>31</v>
      </c>
      <c r="B16">
        <v>16666349</v>
      </c>
      <c r="C16">
        <v>16666586</v>
      </c>
      <c r="D16">
        <v>15441047</v>
      </c>
      <c r="E16">
        <v>1</v>
      </c>
      <c r="F16">
        <v>1</v>
      </c>
      <c r="G16">
        <v>1</v>
      </c>
      <c r="H16">
        <v>1</v>
      </c>
      <c r="I16" t="s">
        <v>734</v>
      </c>
      <c r="J16" t="s">
        <v>6</v>
      </c>
      <c r="K16" t="s">
        <v>735</v>
      </c>
      <c r="L16">
        <v>1191</v>
      </c>
      <c r="N16">
        <v>1013</v>
      </c>
      <c r="O16" t="s">
        <v>727</v>
      </c>
      <c r="P16" t="s">
        <v>727</v>
      </c>
      <c r="Q16">
        <v>1</v>
      </c>
      <c r="W16">
        <v>0</v>
      </c>
      <c r="X16">
        <v>687044855</v>
      </c>
      <c r="Y16">
        <v>227.37399999999997</v>
      </c>
      <c r="AA16">
        <v>0</v>
      </c>
      <c r="AB16">
        <v>0</v>
      </c>
      <c r="AC16">
        <v>0</v>
      </c>
      <c r="AD16">
        <v>67</v>
      </c>
      <c r="AE16">
        <v>0</v>
      </c>
      <c r="AF16">
        <v>0</v>
      </c>
      <c r="AG16">
        <v>0</v>
      </c>
      <c r="AH16">
        <v>10.06</v>
      </c>
      <c r="AI16">
        <v>1</v>
      </c>
      <c r="AJ16">
        <v>1</v>
      </c>
      <c r="AK16">
        <v>1</v>
      </c>
      <c r="AL16">
        <v>6.66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324.82</v>
      </c>
      <c r="AU16" t="s">
        <v>31</v>
      </c>
      <c r="AV16">
        <v>1</v>
      </c>
      <c r="AW16">
        <v>2</v>
      </c>
      <c r="AX16">
        <v>16666596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31.218450199999996</v>
      </c>
      <c r="CY16">
        <f>AD16</f>
        <v>67</v>
      </c>
      <c r="CZ16">
        <f>AH16</f>
        <v>10.06</v>
      </c>
      <c r="DA16">
        <f>AL16</f>
        <v>6.66</v>
      </c>
      <c r="DB16">
        <v>0</v>
      </c>
    </row>
    <row r="17" spans="1:106" x14ac:dyDescent="0.2">
      <c r="A17">
        <f>ROW(Source!A31)</f>
        <v>31</v>
      </c>
      <c r="B17">
        <v>16666349</v>
      </c>
      <c r="C17">
        <v>16666586</v>
      </c>
      <c r="D17">
        <v>15430395</v>
      </c>
      <c r="E17">
        <v>1</v>
      </c>
      <c r="F17">
        <v>1</v>
      </c>
      <c r="G17">
        <v>1</v>
      </c>
      <c r="H17">
        <v>1</v>
      </c>
      <c r="I17" t="s">
        <v>728</v>
      </c>
      <c r="J17" t="s">
        <v>6</v>
      </c>
      <c r="K17" t="s">
        <v>729</v>
      </c>
      <c r="L17">
        <v>1191</v>
      </c>
      <c r="N17">
        <v>1013</v>
      </c>
      <c r="O17" t="s">
        <v>727</v>
      </c>
      <c r="P17" t="s">
        <v>727</v>
      </c>
      <c r="Q17">
        <v>1</v>
      </c>
      <c r="W17">
        <v>0</v>
      </c>
      <c r="X17">
        <v>-1417349443</v>
      </c>
      <c r="Y17">
        <v>2.48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6.66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2.48</v>
      </c>
      <c r="AU17" t="s">
        <v>6</v>
      </c>
      <c r="AV17">
        <v>2</v>
      </c>
      <c r="AW17">
        <v>2</v>
      </c>
      <c r="AX17">
        <v>16666597</v>
      </c>
      <c r="AY17">
        <v>1</v>
      </c>
      <c r="AZ17">
        <v>2048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0.34050400000000003</v>
      </c>
      <c r="CY17">
        <f>AD17</f>
        <v>0</v>
      </c>
      <c r="CZ17">
        <f>AH17</f>
        <v>0</v>
      </c>
      <c r="DA17">
        <f>AL17</f>
        <v>1</v>
      </c>
      <c r="DB17">
        <v>0</v>
      </c>
    </row>
    <row r="18" spans="1:106" x14ac:dyDescent="0.2">
      <c r="A18">
        <f>ROW(Source!A31)</f>
        <v>31</v>
      </c>
      <c r="B18">
        <v>16666349</v>
      </c>
      <c r="C18">
        <v>16666586</v>
      </c>
      <c r="D18">
        <v>15247680</v>
      </c>
      <c r="E18">
        <v>1</v>
      </c>
      <c r="F18">
        <v>1</v>
      </c>
      <c r="G18">
        <v>1</v>
      </c>
      <c r="H18">
        <v>2</v>
      </c>
      <c r="I18" t="s">
        <v>736</v>
      </c>
      <c r="J18" t="s">
        <v>737</v>
      </c>
      <c r="K18" t="s">
        <v>738</v>
      </c>
      <c r="L18">
        <v>1368</v>
      </c>
      <c r="N18">
        <v>1011</v>
      </c>
      <c r="O18" t="s">
        <v>733</v>
      </c>
      <c r="P18" t="s">
        <v>733</v>
      </c>
      <c r="Q18">
        <v>1</v>
      </c>
      <c r="W18">
        <v>0</v>
      </c>
      <c r="X18">
        <v>-1718674368</v>
      </c>
      <c r="Y18">
        <v>1.54</v>
      </c>
      <c r="AA18">
        <v>0</v>
      </c>
      <c r="AB18">
        <v>745.85</v>
      </c>
      <c r="AC18">
        <v>13.5</v>
      </c>
      <c r="AD18">
        <v>0</v>
      </c>
      <c r="AE18">
        <v>0</v>
      </c>
      <c r="AF18">
        <v>111.99</v>
      </c>
      <c r="AG18">
        <v>13.5</v>
      </c>
      <c r="AH18">
        <v>0</v>
      </c>
      <c r="AI18">
        <v>1</v>
      </c>
      <c r="AJ18">
        <v>6.66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2.2000000000000002</v>
      </c>
      <c r="AU18" t="s">
        <v>31</v>
      </c>
      <c r="AV18">
        <v>0</v>
      </c>
      <c r="AW18">
        <v>2</v>
      </c>
      <c r="AX18">
        <v>16666598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0.21144200000000002</v>
      </c>
      <c r="CY18">
        <f>AB18</f>
        <v>745.85</v>
      </c>
      <c r="CZ18">
        <f>AF18</f>
        <v>111.99</v>
      </c>
      <c r="DA18">
        <f>AJ18</f>
        <v>6.66</v>
      </c>
      <c r="DB18">
        <v>0</v>
      </c>
    </row>
    <row r="19" spans="1:106" x14ac:dyDescent="0.2">
      <c r="A19">
        <f>ROW(Source!A31)</f>
        <v>31</v>
      </c>
      <c r="B19">
        <v>16666349</v>
      </c>
      <c r="C19">
        <v>16666586</v>
      </c>
      <c r="D19">
        <v>15247880</v>
      </c>
      <c r="E19">
        <v>1</v>
      </c>
      <c r="F19">
        <v>1</v>
      </c>
      <c r="G19">
        <v>1</v>
      </c>
      <c r="H19">
        <v>2</v>
      </c>
      <c r="I19" t="s">
        <v>739</v>
      </c>
      <c r="J19" t="s">
        <v>740</v>
      </c>
      <c r="K19" t="s">
        <v>741</v>
      </c>
      <c r="L19">
        <v>1368</v>
      </c>
      <c r="N19">
        <v>1011</v>
      </c>
      <c r="O19" t="s">
        <v>733</v>
      </c>
      <c r="P19" t="s">
        <v>733</v>
      </c>
      <c r="Q19">
        <v>1</v>
      </c>
      <c r="W19">
        <v>0</v>
      </c>
      <c r="X19">
        <v>1544661785</v>
      </c>
      <c r="Y19">
        <v>30.729999999999997</v>
      </c>
      <c r="AA19">
        <v>0</v>
      </c>
      <c r="AB19">
        <v>45.95</v>
      </c>
      <c r="AC19">
        <v>0</v>
      </c>
      <c r="AD19">
        <v>0</v>
      </c>
      <c r="AE19">
        <v>0</v>
      </c>
      <c r="AF19">
        <v>6.9</v>
      </c>
      <c r="AG19">
        <v>0</v>
      </c>
      <c r="AH19">
        <v>0</v>
      </c>
      <c r="AI19">
        <v>1</v>
      </c>
      <c r="AJ19">
        <v>6.66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43.9</v>
      </c>
      <c r="AU19" t="s">
        <v>31</v>
      </c>
      <c r="AV19">
        <v>0</v>
      </c>
      <c r="AW19">
        <v>2</v>
      </c>
      <c r="AX19">
        <v>16666599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4.2192289999999995</v>
      </c>
      <c r="CY19">
        <f>AB19</f>
        <v>45.95</v>
      </c>
      <c r="CZ19">
        <f>AF19</f>
        <v>6.9</v>
      </c>
      <c r="DA19">
        <f>AJ19</f>
        <v>6.66</v>
      </c>
      <c r="DB19">
        <v>0</v>
      </c>
    </row>
    <row r="20" spans="1:106" x14ac:dyDescent="0.2">
      <c r="A20">
        <f>ROW(Source!A31)</f>
        <v>31</v>
      </c>
      <c r="B20">
        <v>16666349</v>
      </c>
      <c r="C20">
        <v>16666586</v>
      </c>
      <c r="D20">
        <v>15249073</v>
      </c>
      <c r="E20">
        <v>1</v>
      </c>
      <c r="F20">
        <v>1</v>
      </c>
      <c r="G20">
        <v>1</v>
      </c>
      <c r="H20">
        <v>2</v>
      </c>
      <c r="I20" t="s">
        <v>742</v>
      </c>
      <c r="J20" t="s">
        <v>743</v>
      </c>
      <c r="K20" t="s">
        <v>744</v>
      </c>
      <c r="L20">
        <v>1368</v>
      </c>
      <c r="N20">
        <v>1011</v>
      </c>
      <c r="O20" t="s">
        <v>733</v>
      </c>
      <c r="P20" t="s">
        <v>733</v>
      </c>
      <c r="Q20">
        <v>1</v>
      </c>
      <c r="W20">
        <v>0</v>
      </c>
      <c r="X20">
        <v>1372534845</v>
      </c>
      <c r="Y20">
        <v>0.19600000000000001</v>
      </c>
      <c r="AA20">
        <v>0</v>
      </c>
      <c r="AB20">
        <v>437.63</v>
      </c>
      <c r="AC20">
        <v>11.6</v>
      </c>
      <c r="AD20">
        <v>0</v>
      </c>
      <c r="AE20">
        <v>0</v>
      </c>
      <c r="AF20">
        <v>65.709999999999994</v>
      </c>
      <c r="AG20">
        <v>11.6</v>
      </c>
      <c r="AH20">
        <v>0</v>
      </c>
      <c r="AI20">
        <v>1</v>
      </c>
      <c r="AJ20">
        <v>6.66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0.28000000000000003</v>
      </c>
      <c r="AU20" t="s">
        <v>31</v>
      </c>
      <c r="AV20">
        <v>0</v>
      </c>
      <c r="AW20">
        <v>2</v>
      </c>
      <c r="AX20">
        <v>16666600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2.6910800000000002E-2</v>
      </c>
      <c r="CY20">
        <f>AB20</f>
        <v>437.63</v>
      </c>
      <c r="CZ20">
        <f>AF20</f>
        <v>65.709999999999994</v>
      </c>
      <c r="DA20">
        <f>AJ20</f>
        <v>6.66</v>
      </c>
      <c r="DB20">
        <v>0</v>
      </c>
    </row>
    <row r="21" spans="1:106" x14ac:dyDescent="0.2">
      <c r="A21">
        <f>ROW(Source!A31)</f>
        <v>31</v>
      </c>
      <c r="B21">
        <v>16666349</v>
      </c>
      <c r="C21">
        <v>16666586</v>
      </c>
      <c r="D21">
        <v>15171021</v>
      </c>
      <c r="E21">
        <v>1</v>
      </c>
      <c r="F21">
        <v>1</v>
      </c>
      <c r="G21">
        <v>1</v>
      </c>
      <c r="H21">
        <v>3</v>
      </c>
      <c r="I21" t="s">
        <v>745</v>
      </c>
      <c r="J21" t="s">
        <v>746</v>
      </c>
      <c r="K21" t="s">
        <v>747</v>
      </c>
      <c r="L21">
        <v>1348</v>
      </c>
      <c r="N21">
        <v>1009</v>
      </c>
      <c r="O21" t="s">
        <v>120</v>
      </c>
      <c r="P21" t="s">
        <v>120</v>
      </c>
      <c r="Q21">
        <v>1000</v>
      </c>
      <c r="W21">
        <v>0</v>
      </c>
      <c r="X21">
        <v>-2116243625</v>
      </c>
      <c r="Y21">
        <v>0</v>
      </c>
      <c r="AA21">
        <v>252414</v>
      </c>
      <c r="AB21">
        <v>0</v>
      </c>
      <c r="AC21">
        <v>0</v>
      </c>
      <c r="AD21">
        <v>0</v>
      </c>
      <c r="AE21">
        <v>37900</v>
      </c>
      <c r="AF21">
        <v>0</v>
      </c>
      <c r="AG21">
        <v>0</v>
      </c>
      <c r="AH21">
        <v>0</v>
      </c>
      <c r="AI21">
        <v>6.66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1.15E-3</v>
      </c>
      <c r="AU21" t="s">
        <v>30</v>
      </c>
      <c r="AV21">
        <v>0</v>
      </c>
      <c r="AW21">
        <v>2</v>
      </c>
      <c r="AX21">
        <v>16666602</v>
      </c>
      <c r="AY21">
        <v>1</v>
      </c>
      <c r="AZ21">
        <v>0</v>
      </c>
      <c r="BA21">
        <v>26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</v>
      </c>
      <c r="CY21">
        <f>AA21</f>
        <v>252414</v>
      </c>
      <c r="CZ21">
        <f>AE21</f>
        <v>37900</v>
      </c>
      <c r="DA21">
        <f>AI21</f>
        <v>6.66</v>
      </c>
      <c r="DB21">
        <v>0</v>
      </c>
    </row>
    <row r="22" spans="1:106" x14ac:dyDescent="0.2">
      <c r="A22">
        <f>ROW(Source!A31)</f>
        <v>31</v>
      </c>
      <c r="B22">
        <v>16666349</v>
      </c>
      <c r="C22">
        <v>16666586</v>
      </c>
      <c r="D22">
        <v>15188765</v>
      </c>
      <c r="E22">
        <v>1</v>
      </c>
      <c r="F22">
        <v>1</v>
      </c>
      <c r="G22">
        <v>1</v>
      </c>
      <c r="H22">
        <v>3</v>
      </c>
      <c r="I22" t="s">
        <v>748</v>
      </c>
      <c r="J22" t="s">
        <v>749</v>
      </c>
      <c r="K22" t="s">
        <v>750</v>
      </c>
      <c r="L22">
        <v>1348</v>
      </c>
      <c r="N22">
        <v>1009</v>
      </c>
      <c r="O22" t="s">
        <v>120</v>
      </c>
      <c r="P22" t="s">
        <v>120</v>
      </c>
      <c r="Q22">
        <v>1000</v>
      </c>
      <c r="W22">
        <v>0</v>
      </c>
      <c r="X22">
        <v>299819930</v>
      </c>
      <c r="Y22">
        <v>0</v>
      </c>
      <c r="AA22">
        <v>51361.919999999998</v>
      </c>
      <c r="AB22">
        <v>0</v>
      </c>
      <c r="AC22">
        <v>0</v>
      </c>
      <c r="AD22">
        <v>0</v>
      </c>
      <c r="AE22">
        <v>7712</v>
      </c>
      <c r="AF22">
        <v>0</v>
      </c>
      <c r="AG22">
        <v>0</v>
      </c>
      <c r="AH22">
        <v>0</v>
      </c>
      <c r="AI22">
        <v>6.66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0.02</v>
      </c>
      <c r="AU22" t="s">
        <v>30</v>
      </c>
      <c r="AV22">
        <v>0</v>
      </c>
      <c r="AW22">
        <v>2</v>
      </c>
      <c r="AX22">
        <v>16666605</v>
      </c>
      <c r="AY22">
        <v>1</v>
      </c>
      <c r="AZ22">
        <v>0</v>
      </c>
      <c r="BA22">
        <v>29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0</v>
      </c>
      <c r="CY22">
        <f>AA22</f>
        <v>51361.919999999998</v>
      </c>
      <c r="CZ22">
        <f>AE22</f>
        <v>7712</v>
      </c>
      <c r="DA22">
        <f>AI22</f>
        <v>6.66</v>
      </c>
      <c r="DB22">
        <v>0</v>
      </c>
    </row>
    <row r="23" spans="1:106" x14ac:dyDescent="0.2">
      <c r="A23">
        <f>ROW(Source!A31)</f>
        <v>31</v>
      </c>
      <c r="B23">
        <v>16666349</v>
      </c>
      <c r="C23">
        <v>16666586</v>
      </c>
      <c r="D23">
        <v>15190794</v>
      </c>
      <c r="E23">
        <v>1</v>
      </c>
      <c r="F23">
        <v>1</v>
      </c>
      <c r="G23">
        <v>1</v>
      </c>
      <c r="H23">
        <v>3</v>
      </c>
      <c r="I23" t="s">
        <v>751</v>
      </c>
      <c r="J23" t="s">
        <v>752</v>
      </c>
      <c r="K23" t="s">
        <v>753</v>
      </c>
      <c r="L23">
        <v>1302</v>
      </c>
      <c r="N23">
        <v>1003</v>
      </c>
      <c r="O23" t="s">
        <v>173</v>
      </c>
      <c r="P23" t="s">
        <v>173</v>
      </c>
      <c r="Q23">
        <v>10</v>
      </c>
      <c r="W23">
        <v>0</v>
      </c>
      <c r="X23">
        <v>-1640127157</v>
      </c>
      <c r="Y23">
        <v>0</v>
      </c>
      <c r="AA23">
        <v>334.6</v>
      </c>
      <c r="AB23">
        <v>0</v>
      </c>
      <c r="AC23">
        <v>0</v>
      </c>
      <c r="AD23">
        <v>0</v>
      </c>
      <c r="AE23">
        <v>50.24</v>
      </c>
      <c r="AF23">
        <v>0</v>
      </c>
      <c r="AG23">
        <v>0</v>
      </c>
      <c r="AH23">
        <v>0</v>
      </c>
      <c r="AI23">
        <v>6.66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0.2</v>
      </c>
      <c r="AU23" t="s">
        <v>30</v>
      </c>
      <c r="AV23">
        <v>0</v>
      </c>
      <c r="AW23">
        <v>2</v>
      </c>
      <c r="AX23">
        <v>16666606</v>
      </c>
      <c r="AY23">
        <v>1</v>
      </c>
      <c r="AZ23">
        <v>0</v>
      </c>
      <c r="BA23">
        <v>30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Y23*Source!I31</f>
        <v>0</v>
      </c>
      <c r="CY23">
        <f>AA23</f>
        <v>334.6</v>
      </c>
      <c r="CZ23">
        <f>AE23</f>
        <v>50.24</v>
      </c>
      <c r="DA23">
        <f>AI23</f>
        <v>6.66</v>
      </c>
      <c r="DB23">
        <v>0</v>
      </c>
    </row>
    <row r="24" spans="1:106" x14ac:dyDescent="0.2">
      <c r="A24">
        <f>ROW(Source!A31)</f>
        <v>31</v>
      </c>
      <c r="B24">
        <v>16666349</v>
      </c>
      <c r="C24">
        <v>16666586</v>
      </c>
      <c r="D24">
        <v>15195820</v>
      </c>
      <c r="E24">
        <v>1</v>
      </c>
      <c r="F24">
        <v>1</v>
      </c>
      <c r="G24">
        <v>1</v>
      </c>
      <c r="H24">
        <v>3</v>
      </c>
      <c r="I24" t="s">
        <v>754</v>
      </c>
      <c r="J24" t="s">
        <v>755</v>
      </c>
      <c r="K24" t="s">
        <v>756</v>
      </c>
      <c r="L24">
        <v>1339</v>
      </c>
      <c r="N24">
        <v>1007</v>
      </c>
      <c r="O24" t="s">
        <v>45</v>
      </c>
      <c r="P24" t="s">
        <v>45</v>
      </c>
      <c r="Q24">
        <v>1</v>
      </c>
      <c r="W24">
        <v>0</v>
      </c>
      <c r="X24">
        <v>1283004816</v>
      </c>
      <c r="Y24">
        <v>0</v>
      </c>
      <c r="AA24">
        <v>11322</v>
      </c>
      <c r="AB24">
        <v>0</v>
      </c>
      <c r="AC24">
        <v>0</v>
      </c>
      <c r="AD24">
        <v>0</v>
      </c>
      <c r="AE24">
        <v>1700</v>
      </c>
      <c r="AF24">
        <v>0</v>
      </c>
      <c r="AG24">
        <v>0</v>
      </c>
      <c r="AH24">
        <v>0</v>
      </c>
      <c r="AI24">
        <v>6.66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0.04</v>
      </c>
      <c r="AU24" t="s">
        <v>30</v>
      </c>
      <c r="AV24">
        <v>0</v>
      </c>
      <c r="AW24">
        <v>2</v>
      </c>
      <c r="AX24">
        <v>16666608</v>
      </c>
      <c r="AY24">
        <v>1</v>
      </c>
      <c r="AZ24">
        <v>0</v>
      </c>
      <c r="BA24">
        <v>32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Y24*Source!I31</f>
        <v>0</v>
      </c>
      <c r="CY24">
        <f>AA24</f>
        <v>11322</v>
      </c>
      <c r="CZ24">
        <f>AE24</f>
        <v>1700</v>
      </c>
      <c r="DA24">
        <f>AI24</f>
        <v>6.66</v>
      </c>
      <c r="DB24">
        <v>0</v>
      </c>
    </row>
    <row r="25" spans="1:106" x14ac:dyDescent="0.2">
      <c r="A25">
        <f>ROW(Source!A32)</f>
        <v>32</v>
      </c>
      <c r="B25">
        <v>16666348</v>
      </c>
      <c r="C25">
        <v>16666609</v>
      </c>
      <c r="D25">
        <v>15430767</v>
      </c>
      <c r="E25">
        <v>1</v>
      </c>
      <c r="F25">
        <v>1</v>
      </c>
      <c r="G25">
        <v>1</v>
      </c>
      <c r="H25">
        <v>1</v>
      </c>
      <c r="I25" t="s">
        <v>757</v>
      </c>
      <c r="J25" t="s">
        <v>6</v>
      </c>
      <c r="K25" t="s">
        <v>758</v>
      </c>
      <c r="L25">
        <v>1191</v>
      </c>
      <c r="N25">
        <v>1013</v>
      </c>
      <c r="O25" t="s">
        <v>727</v>
      </c>
      <c r="P25" t="s">
        <v>727</v>
      </c>
      <c r="Q25">
        <v>1</v>
      </c>
      <c r="W25">
        <v>0</v>
      </c>
      <c r="X25">
        <v>-400197608</v>
      </c>
      <c r="Y25">
        <v>141.19999999999999</v>
      </c>
      <c r="AA25">
        <v>0</v>
      </c>
      <c r="AB25">
        <v>0</v>
      </c>
      <c r="AC25">
        <v>0</v>
      </c>
      <c r="AD25">
        <v>8.5299999999999994</v>
      </c>
      <c r="AE25">
        <v>0</v>
      </c>
      <c r="AF25">
        <v>0</v>
      </c>
      <c r="AG25">
        <v>0</v>
      </c>
      <c r="AH25">
        <v>8.5299999999999994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141.19999999999999</v>
      </c>
      <c r="AU25" t="s">
        <v>6</v>
      </c>
      <c r="AV25">
        <v>1</v>
      </c>
      <c r="AW25">
        <v>2</v>
      </c>
      <c r="AX25">
        <v>16666613</v>
      </c>
      <c r="AY25">
        <v>1</v>
      </c>
      <c r="AZ25">
        <v>0</v>
      </c>
      <c r="BA25">
        <v>33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11.747839999999998</v>
      </c>
      <c r="CY25">
        <f>AD25</f>
        <v>8.5299999999999994</v>
      </c>
      <c r="CZ25">
        <f>AH25</f>
        <v>8.5299999999999994</v>
      </c>
      <c r="DA25">
        <f>AL25</f>
        <v>1</v>
      </c>
      <c r="DB25">
        <v>0</v>
      </c>
    </row>
    <row r="26" spans="1:106" x14ac:dyDescent="0.2">
      <c r="A26">
        <f>ROW(Source!A32)</f>
        <v>32</v>
      </c>
      <c r="B26">
        <v>16666348</v>
      </c>
      <c r="C26">
        <v>16666609</v>
      </c>
      <c r="D26">
        <v>15249402</v>
      </c>
      <c r="E26">
        <v>1</v>
      </c>
      <c r="F26">
        <v>1</v>
      </c>
      <c r="G26">
        <v>1</v>
      </c>
      <c r="H26">
        <v>2</v>
      </c>
      <c r="I26" t="s">
        <v>759</v>
      </c>
      <c r="J26" t="s">
        <v>760</v>
      </c>
      <c r="K26" t="s">
        <v>761</v>
      </c>
      <c r="L26">
        <v>1368</v>
      </c>
      <c r="N26">
        <v>1011</v>
      </c>
      <c r="O26" t="s">
        <v>733</v>
      </c>
      <c r="P26" t="s">
        <v>733</v>
      </c>
      <c r="Q26">
        <v>1</v>
      </c>
      <c r="W26">
        <v>0</v>
      </c>
      <c r="X26">
        <v>-2111251057</v>
      </c>
      <c r="Y26">
        <v>6.72</v>
      </c>
      <c r="AA26">
        <v>0</v>
      </c>
      <c r="AB26">
        <v>32.5</v>
      </c>
      <c r="AC26">
        <v>0</v>
      </c>
      <c r="AD26">
        <v>0</v>
      </c>
      <c r="AE26">
        <v>0</v>
      </c>
      <c r="AF26">
        <v>32.5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6.72</v>
      </c>
      <c r="AU26" t="s">
        <v>6</v>
      </c>
      <c r="AV26">
        <v>0</v>
      </c>
      <c r="AW26">
        <v>2</v>
      </c>
      <c r="AX26">
        <v>16666614</v>
      </c>
      <c r="AY26">
        <v>1</v>
      </c>
      <c r="AZ26">
        <v>0</v>
      </c>
      <c r="BA26">
        <v>34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0.55910399999999993</v>
      </c>
      <c r="CY26">
        <f>AB26</f>
        <v>32.5</v>
      </c>
      <c r="CZ26">
        <f>AF26</f>
        <v>32.5</v>
      </c>
      <c r="DA26">
        <f>AJ26</f>
        <v>1</v>
      </c>
      <c r="DB26">
        <v>0</v>
      </c>
    </row>
    <row r="27" spans="1:106" x14ac:dyDescent="0.2">
      <c r="A27">
        <f>ROW(Source!A32)</f>
        <v>32</v>
      </c>
      <c r="B27">
        <v>16666348</v>
      </c>
      <c r="C27">
        <v>16666609</v>
      </c>
      <c r="D27">
        <v>15249998</v>
      </c>
      <c r="E27">
        <v>1</v>
      </c>
      <c r="F27">
        <v>1</v>
      </c>
      <c r="G27">
        <v>1</v>
      </c>
      <c r="H27">
        <v>2</v>
      </c>
      <c r="I27" t="s">
        <v>762</v>
      </c>
      <c r="J27" t="s">
        <v>763</v>
      </c>
      <c r="K27" t="s">
        <v>764</v>
      </c>
      <c r="L27">
        <v>1368</v>
      </c>
      <c r="N27">
        <v>1011</v>
      </c>
      <c r="O27" t="s">
        <v>733</v>
      </c>
      <c r="P27" t="s">
        <v>733</v>
      </c>
      <c r="Q27">
        <v>1</v>
      </c>
      <c r="W27">
        <v>0</v>
      </c>
      <c r="X27">
        <v>1518765163</v>
      </c>
      <c r="Y27">
        <v>13.44</v>
      </c>
      <c r="AA27">
        <v>0</v>
      </c>
      <c r="AB27">
        <v>1.53</v>
      </c>
      <c r="AC27">
        <v>0</v>
      </c>
      <c r="AD27">
        <v>0</v>
      </c>
      <c r="AE27">
        <v>0</v>
      </c>
      <c r="AF27">
        <v>1.53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13.44</v>
      </c>
      <c r="AU27" t="s">
        <v>6</v>
      </c>
      <c r="AV27">
        <v>0</v>
      </c>
      <c r="AW27">
        <v>2</v>
      </c>
      <c r="AX27">
        <v>16666615</v>
      </c>
      <c r="AY27">
        <v>1</v>
      </c>
      <c r="AZ27">
        <v>0</v>
      </c>
      <c r="BA27">
        <v>35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1.1182079999999999</v>
      </c>
      <c r="CY27">
        <f>AB27</f>
        <v>1.53</v>
      </c>
      <c r="CZ27">
        <f>AF27</f>
        <v>1.53</v>
      </c>
      <c r="DA27">
        <f>AJ27</f>
        <v>1</v>
      </c>
      <c r="DB27">
        <v>0</v>
      </c>
    </row>
    <row r="28" spans="1:106" x14ac:dyDescent="0.2">
      <c r="A28">
        <f>ROW(Source!A33)</f>
        <v>33</v>
      </c>
      <c r="B28">
        <v>16666349</v>
      </c>
      <c r="C28">
        <v>16666609</v>
      </c>
      <c r="D28">
        <v>15430767</v>
      </c>
      <c r="E28">
        <v>1</v>
      </c>
      <c r="F28">
        <v>1</v>
      </c>
      <c r="G28">
        <v>1</v>
      </c>
      <c r="H28">
        <v>1</v>
      </c>
      <c r="I28" t="s">
        <v>757</v>
      </c>
      <c r="J28" t="s">
        <v>6</v>
      </c>
      <c r="K28" t="s">
        <v>758</v>
      </c>
      <c r="L28">
        <v>1191</v>
      </c>
      <c r="N28">
        <v>1013</v>
      </c>
      <c r="O28" t="s">
        <v>727</v>
      </c>
      <c r="P28" t="s">
        <v>727</v>
      </c>
      <c r="Q28">
        <v>1</v>
      </c>
      <c r="W28">
        <v>0</v>
      </c>
      <c r="X28">
        <v>-400197608</v>
      </c>
      <c r="Y28">
        <v>141.19999999999999</v>
      </c>
      <c r="AA28">
        <v>0</v>
      </c>
      <c r="AB28">
        <v>0</v>
      </c>
      <c r="AC28">
        <v>0</v>
      </c>
      <c r="AD28">
        <v>56.81</v>
      </c>
      <c r="AE28">
        <v>0</v>
      </c>
      <c r="AF28">
        <v>0</v>
      </c>
      <c r="AG28">
        <v>0</v>
      </c>
      <c r="AH28">
        <v>8.5299999999999994</v>
      </c>
      <c r="AI28">
        <v>1</v>
      </c>
      <c r="AJ28">
        <v>1</v>
      </c>
      <c r="AK28">
        <v>1</v>
      </c>
      <c r="AL28">
        <v>6.66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141.19999999999999</v>
      </c>
      <c r="AU28" t="s">
        <v>6</v>
      </c>
      <c r="AV28">
        <v>1</v>
      </c>
      <c r="AW28">
        <v>2</v>
      </c>
      <c r="AX28">
        <v>16666613</v>
      </c>
      <c r="AY28">
        <v>1</v>
      </c>
      <c r="AZ28">
        <v>0</v>
      </c>
      <c r="BA28">
        <v>37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11.747839999999998</v>
      </c>
      <c r="CY28">
        <f>AD28</f>
        <v>56.81</v>
      </c>
      <c r="CZ28">
        <f>AH28</f>
        <v>8.5299999999999994</v>
      </c>
      <c r="DA28">
        <f>AL28</f>
        <v>6.66</v>
      </c>
      <c r="DB28">
        <v>0</v>
      </c>
    </row>
    <row r="29" spans="1:106" x14ac:dyDescent="0.2">
      <c r="A29">
        <f>ROW(Source!A33)</f>
        <v>33</v>
      </c>
      <c r="B29">
        <v>16666349</v>
      </c>
      <c r="C29">
        <v>16666609</v>
      </c>
      <c r="D29">
        <v>15249402</v>
      </c>
      <c r="E29">
        <v>1</v>
      </c>
      <c r="F29">
        <v>1</v>
      </c>
      <c r="G29">
        <v>1</v>
      </c>
      <c r="H29">
        <v>2</v>
      </c>
      <c r="I29" t="s">
        <v>759</v>
      </c>
      <c r="J29" t="s">
        <v>760</v>
      </c>
      <c r="K29" t="s">
        <v>761</v>
      </c>
      <c r="L29">
        <v>1368</v>
      </c>
      <c r="N29">
        <v>1011</v>
      </c>
      <c r="O29" t="s">
        <v>733</v>
      </c>
      <c r="P29" t="s">
        <v>733</v>
      </c>
      <c r="Q29">
        <v>1</v>
      </c>
      <c r="W29">
        <v>0</v>
      </c>
      <c r="X29">
        <v>-2111251057</v>
      </c>
      <c r="Y29">
        <v>6.72</v>
      </c>
      <c r="AA29">
        <v>0</v>
      </c>
      <c r="AB29">
        <v>216.45</v>
      </c>
      <c r="AC29">
        <v>0</v>
      </c>
      <c r="AD29">
        <v>0</v>
      </c>
      <c r="AE29">
        <v>0</v>
      </c>
      <c r="AF29">
        <v>32.5</v>
      </c>
      <c r="AG29">
        <v>0</v>
      </c>
      <c r="AH29">
        <v>0</v>
      </c>
      <c r="AI29">
        <v>1</v>
      </c>
      <c r="AJ29">
        <v>6.66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6.72</v>
      </c>
      <c r="AU29" t="s">
        <v>6</v>
      </c>
      <c r="AV29">
        <v>0</v>
      </c>
      <c r="AW29">
        <v>2</v>
      </c>
      <c r="AX29">
        <v>16666614</v>
      </c>
      <c r="AY29">
        <v>1</v>
      </c>
      <c r="AZ29">
        <v>0</v>
      </c>
      <c r="BA29">
        <v>38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0.55910399999999993</v>
      </c>
      <c r="CY29">
        <f>AB29</f>
        <v>216.45</v>
      </c>
      <c r="CZ29">
        <f>AF29</f>
        <v>32.5</v>
      </c>
      <c r="DA29">
        <f>AJ29</f>
        <v>6.66</v>
      </c>
      <c r="DB29">
        <v>0</v>
      </c>
    </row>
    <row r="30" spans="1:106" x14ac:dyDescent="0.2">
      <c r="A30">
        <f>ROW(Source!A33)</f>
        <v>33</v>
      </c>
      <c r="B30">
        <v>16666349</v>
      </c>
      <c r="C30">
        <v>16666609</v>
      </c>
      <c r="D30">
        <v>15249998</v>
      </c>
      <c r="E30">
        <v>1</v>
      </c>
      <c r="F30">
        <v>1</v>
      </c>
      <c r="G30">
        <v>1</v>
      </c>
      <c r="H30">
        <v>2</v>
      </c>
      <c r="I30" t="s">
        <v>762</v>
      </c>
      <c r="J30" t="s">
        <v>763</v>
      </c>
      <c r="K30" t="s">
        <v>764</v>
      </c>
      <c r="L30">
        <v>1368</v>
      </c>
      <c r="N30">
        <v>1011</v>
      </c>
      <c r="O30" t="s">
        <v>733</v>
      </c>
      <c r="P30" t="s">
        <v>733</v>
      </c>
      <c r="Q30">
        <v>1</v>
      </c>
      <c r="W30">
        <v>0</v>
      </c>
      <c r="X30">
        <v>1518765163</v>
      </c>
      <c r="Y30">
        <v>13.44</v>
      </c>
      <c r="AA30">
        <v>0</v>
      </c>
      <c r="AB30">
        <v>10.19</v>
      </c>
      <c r="AC30">
        <v>0</v>
      </c>
      <c r="AD30">
        <v>0</v>
      </c>
      <c r="AE30">
        <v>0</v>
      </c>
      <c r="AF30">
        <v>1.53</v>
      </c>
      <c r="AG30">
        <v>0</v>
      </c>
      <c r="AH30">
        <v>0</v>
      </c>
      <c r="AI30">
        <v>1</v>
      </c>
      <c r="AJ30">
        <v>6.66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13.44</v>
      </c>
      <c r="AU30" t="s">
        <v>6</v>
      </c>
      <c r="AV30">
        <v>0</v>
      </c>
      <c r="AW30">
        <v>2</v>
      </c>
      <c r="AX30">
        <v>16666615</v>
      </c>
      <c r="AY30">
        <v>1</v>
      </c>
      <c r="AZ30">
        <v>0</v>
      </c>
      <c r="BA30">
        <v>39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1.1182079999999999</v>
      </c>
      <c r="CY30">
        <f>AB30</f>
        <v>10.19</v>
      </c>
      <c r="CZ30">
        <f>AF30</f>
        <v>1.53</v>
      </c>
      <c r="DA30">
        <f>AJ30</f>
        <v>6.66</v>
      </c>
      <c r="DB30">
        <v>0</v>
      </c>
    </row>
    <row r="31" spans="1:106" x14ac:dyDescent="0.2">
      <c r="A31">
        <f>ROW(Source!A34)</f>
        <v>34</v>
      </c>
      <c r="B31">
        <v>16666348</v>
      </c>
      <c r="C31">
        <v>16666617</v>
      </c>
      <c r="D31">
        <v>15430447</v>
      </c>
      <c r="E31">
        <v>1</v>
      </c>
      <c r="F31">
        <v>1</v>
      </c>
      <c r="G31">
        <v>1</v>
      </c>
      <c r="H31">
        <v>1</v>
      </c>
      <c r="I31" t="s">
        <v>765</v>
      </c>
      <c r="J31" t="s">
        <v>6</v>
      </c>
      <c r="K31" t="s">
        <v>766</v>
      </c>
      <c r="L31">
        <v>1191</v>
      </c>
      <c r="N31">
        <v>1013</v>
      </c>
      <c r="O31" t="s">
        <v>727</v>
      </c>
      <c r="P31" t="s">
        <v>727</v>
      </c>
      <c r="Q31">
        <v>1</v>
      </c>
      <c r="W31">
        <v>0</v>
      </c>
      <c r="X31">
        <v>145020957</v>
      </c>
      <c r="Y31">
        <v>8.93</v>
      </c>
      <c r="AA31">
        <v>0</v>
      </c>
      <c r="AB31">
        <v>0</v>
      </c>
      <c r="AC31">
        <v>0</v>
      </c>
      <c r="AD31">
        <v>9.07</v>
      </c>
      <c r="AE31">
        <v>0</v>
      </c>
      <c r="AF31">
        <v>0</v>
      </c>
      <c r="AG31">
        <v>0</v>
      </c>
      <c r="AH31">
        <v>9.07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8.93</v>
      </c>
      <c r="AU31" t="s">
        <v>6</v>
      </c>
      <c r="AV31">
        <v>1</v>
      </c>
      <c r="AW31">
        <v>2</v>
      </c>
      <c r="AX31">
        <v>16666621</v>
      </c>
      <c r="AY31">
        <v>1</v>
      </c>
      <c r="AZ31">
        <v>0</v>
      </c>
      <c r="BA31">
        <v>41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Y31*Source!I34</f>
        <v>13.484299999999999</v>
      </c>
      <c r="CY31">
        <f>AD31</f>
        <v>9.07</v>
      </c>
      <c r="CZ31">
        <f>AH31</f>
        <v>9.07</v>
      </c>
      <c r="DA31">
        <f>AL31</f>
        <v>1</v>
      </c>
      <c r="DB31">
        <v>0</v>
      </c>
    </row>
    <row r="32" spans="1:106" x14ac:dyDescent="0.2">
      <c r="A32">
        <f>ROW(Source!A34)</f>
        <v>34</v>
      </c>
      <c r="B32">
        <v>16666348</v>
      </c>
      <c r="C32">
        <v>16666617</v>
      </c>
      <c r="D32">
        <v>15249402</v>
      </c>
      <c r="E32">
        <v>1</v>
      </c>
      <c r="F32">
        <v>1</v>
      </c>
      <c r="G32">
        <v>1</v>
      </c>
      <c r="H32">
        <v>2</v>
      </c>
      <c r="I32" t="s">
        <v>759</v>
      </c>
      <c r="J32" t="s">
        <v>760</v>
      </c>
      <c r="K32" t="s">
        <v>761</v>
      </c>
      <c r="L32">
        <v>1368</v>
      </c>
      <c r="N32">
        <v>1011</v>
      </c>
      <c r="O32" t="s">
        <v>733</v>
      </c>
      <c r="P32" t="s">
        <v>733</v>
      </c>
      <c r="Q32">
        <v>1</v>
      </c>
      <c r="W32">
        <v>0</v>
      </c>
      <c r="X32">
        <v>-2111251057</v>
      </c>
      <c r="Y32">
        <v>2.2599999999999998</v>
      </c>
      <c r="AA32">
        <v>0</v>
      </c>
      <c r="AB32">
        <v>32.5</v>
      </c>
      <c r="AC32">
        <v>0</v>
      </c>
      <c r="AD32">
        <v>0</v>
      </c>
      <c r="AE32">
        <v>0</v>
      </c>
      <c r="AF32">
        <v>32.5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2.2599999999999998</v>
      </c>
      <c r="AU32" t="s">
        <v>6</v>
      </c>
      <c r="AV32">
        <v>0</v>
      </c>
      <c r="AW32">
        <v>2</v>
      </c>
      <c r="AX32">
        <v>16666622</v>
      </c>
      <c r="AY32">
        <v>1</v>
      </c>
      <c r="AZ32">
        <v>0</v>
      </c>
      <c r="BA32">
        <v>42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Y32*Source!I34</f>
        <v>3.4125999999999999</v>
      </c>
      <c r="CY32">
        <f>AB32</f>
        <v>32.5</v>
      </c>
      <c r="CZ32">
        <f>AF32</f>
        <v>32.5</v>
      </c>
      <c r="DA32">
        <f>AJ32</f>
        <v>1</v>
      </c>
      <c r="DB32">
        <v>0</v>
      </c>
    </row>
    <row r="33" spans="1:106" x14ac:dyDescent="0.2">
      <c r="A33">
        <f>ROW(Source!A34)</f>
        <v>34</v>
      </c>
      <c r="B33">
        <v>16666348</v>
      </c>
      <c r="C33">
        <v>16666617</v>
      </c>
      <c r="D33">
        <v>15249998</v>
      </c>
      <c r="E33">
        <v>1</v>
      </c>
      <c r="F33">
        <v>1</v>
      </c>
      <c r="G33">
        <v>1</v>
      </c>
      <c r="H33">
        <v>2</v>
      </c>
      <c r="I33" t="s">
        <v>762</v>
      </c>
      <c r="J33" t="s">
        <v>763</v>
      </c>
      <c r="K33" t="s">
        <v>764</v>
      </c>
      <c r="L33">
        <v>1368</v>
      </c>
      <c r="N33">
        <v>1011</v>
      </c>
      <c r="O33" t="s">
        <v>733</v>
      </c>
      <c r="P33" t="s">
        <v>733</v>
      </c>
      <c r="Q33">
        <v>1</v>
      </c>
      <c r="W33">
        <v>0</v>
      </c>
      <c r="X33">
        <v>1518765163</v>
      </c>
      <c r="Y33">
        <v>4.5199999999999996</v>
      </c>
      <c r="AA33">
        <v>0</v>
      </c>
      <c r="AB33">
        <v>1.53</v>
      </c>
      <c r="AC33">
        <v>0</v>
      </c>
      <c r="AD33">
        <v>0</v>
      </c>
      <c r="AE33">
        <v>0</v>
      </c>
      <c r="AF33">
        <v>1.53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4.5199999999999996</v>
      </c>
      <c r="AU33" t="s">
        <v>6</v>
      </c>
      <c r="AV33">
        <v>0</v>
      </c>
      <c r="AW33">
        <v>2</v>
      </c>
      <c r="AX33">
        <v>16666623</v>
      </c>
      <c r="AY33">
        <v>1</v>
      </c>
      <c r="AZ33">
        <v>0</v>
      </c>
      <c r="BA33">
        <v>43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Y33*Source!I34</f>
        <v>6.8251999999999997</v>
      </c>
      <c r="CY33">
        <f>AB33</f>
        <v>1.53</v>
      </c>
      <c r="CZ33">
        <f>AF33</f>
        <v>1.53</v>
      </c>
      <c r="DA33">
        <f>AJ33</f>
        <v>1</v>
      </c>
      <c r="DB33">
        <v>0</v>
      </c>
    </row>
    <row r="34" spans="1:106" x14ac:dyDescent="0.2">
      <c r="A34">
        <f>ROW(Source!A35)</f>
        <v>35</v>
      </c>
      <c r="B34">
        <v>16666349</v>
      </c>
      <c r="C34">
        <v>16666617</v>
      </c>
      <c r="D34">
        <v>15430447</v>
      </c>
      <c r="E34">
        <v>1</v>
      </c>
      <c r="F34">
        <v>1</v>
      </c>
      <c r="G34">
        <v>1</v>
      </c>
      <c r="H34">
        <v>1</v>
      </c>
      <c r="I34" t="s">
        <v>765</v>
      </c>
      <c r="J34" t="s">
        <v>6</v>
      </c>
      <c r="K34" t="s">
        <v>766</v>
      </c>
      <c r="L34">
        <v>1191</v>
      </c>
      <c r="N34">
        <v>1013</v>
      </c>
      <c r="O34" t="s">
        <v>727</v>
      </c>
      <c r="P34" t="s">
        <v>727</v>
      </c>
      <c r="Q34">
        <v>1</v>
      </c>
      <c r="W34">
        <v>0</v>
      </c>
      <c r="X34">
        <v>145020957</v>
      </c>
      <c r="Y34">
        <v>8.93</v>
      </c>
      <c r="AA34">
        <v>0</v>
      </c>
      <c r="AB34">
        <v>0</v>
      </c>
      <c r="AC34">
        <v>0</v>
      </c>
      <c r="AD34">
        <v>60.41</v>
      </c>
      <c r="AE34">
        <v>0</v>
      </c>
      <c r="AF34">
        <v>0</v>
      </c>
      <c r="AG34">
        <v>0</v>
      </c>
      <c r="AH34">
        <v>9.07</v>
      </c>
      <c r="AI34">
        <v>1</v>
      </c>
      <c r="AJ34">
        <v>1</v>
      </c>
      <c r="AK34">
        <v>1</v>
      </c>
      <c r="AL34">
        <v>6.66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8.93</v>
      </c>
      <c r="AU34" t="s">
        <v>6</v>
      </c>
      <c r="AV34">
        <v>1</v>
      </c>
      <c r="AW34">
        <v>2</v>
      </c>
      <c r="AX34">
        <v>16666621</v>
      </c>
      <c r="AY34">
        <v>1</v>
      </c>
      <c r="AZ34">
        <v>0</v>
      </c>
      <c r="BA34">
        <v>44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13.484299999999999</v>
      </c>
      <c r="CY34">
        <f>AD34</f>
        <v>60.41</v>
      </c>
      <c r="CZ34">
        <f>AH34</f>
        <v>9.07</v>
      </c>
      <c r="DA34">
        <f>AL34</f>
        <v>6.66</v>
      </c>
      <c r="DB34">
        <v>0</v>
      </c>
    </row>
    <row r="35" spans="1:106" x14ac:dyDescent="0.2">
      <c r="A35">
        <f>ROW(Source!A35)</f>
        <v>35</v>
      </c>
      <c r="B35">
        <v>16666349</v>
      </c>
      <c r="C35">
        <v>16666617</v>
      </c>
      <c r="D35">
        <v>15249402</v>
      </c>
      <c r="E35">
        <v>1</v>
      </c>
      <c r="F35">
        <v>1</v>
      </c>
      <c r="G35">
        <v>1</v>
      </c>
      <c r="H35">
        <v>2</v>
      </c>
      <c r="I35" t="s">
        <v>759</v>
      </c>
      <c r="J35" t="s">
        <v>760</v>
      </c>
      <c r="K35" t="s">
        <v>761</v>
      </c>
      <c r="L35">
        <v>1368</v>
      </c>
      <c r="N35">
        <v>1011</v>
      </c>
      <c r="O35" t="s">
        <v>733</v>
      </c>
      <c r="P35" t="s">
        <v>733</v>
      </c>
      <c r="Q35">
        <v>1</v>
      </c>
      <c r="W35">
        <v>0</v>
      </c>
      <c r="X35">
        <v>-2111251057</v>
      </c>
      <c r="Y35">
        <v>2.2599999999999998</v>
      </c>
      <c r="AA35">
        <v>0</v>
      </c>
      <c r="AB35">
        <v>216.45</v>
      </c>
      <c r="AC35">
        <v>0</v>
      </c>
      <c r="AD35">
        <v>0</v>
      </c>
      <c r="AE35">
        <v>0</v>
      </c>
      <c r="AF35">
        <v>32.5</v>
      </c>
      <c r="AG35">
        <v>0</v>
      </c>
      <c r="AH35">
        <v>0</v>
      </c>
      <c r="AI35">
        <v>1</v>
      </c>
      <c r="AJ35">
        <v>6.66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2.2599999999999998</v>
      </c>
      <c r="AU35" t="s">
        <v>6</v>
      </c>
      <c r="AV35">
        <v>0</v>
      </c>
      <c r="AW35">
        <v>2</v>
      </c>
      <c r="AX35">
        <v>16666622</v>
      </c>
      <c r="AY35">
        <v>1</v>
      </c>
      <c r="AZ35">
        <v>0</v>
      </c>
      <c r="BA35">
        <v>45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3.4125999999999999</v>
      </c>
      <c r="CY35">
        <f>AB35</f>
        <v>216.45</v>
      </c>
      <c r="CZ35">
        <f>AF35</f>
        <v>32.5</v>
      </c>
      <c r="DA35">
        <f>AJ35</f>
        <v>6.66</v>
      </c>
      <c r="DB35">
        <v>0</v>
      </c>
    </row>
    <row r="36" spans="1:106" x14ac:dyDescent="0.2">
      <c r="A36">
        <f>ROW(Source!A35)</f>
        <v>35</v>
      </c>
      <c r="B36">
        <v>16666349</v>
      </c>
      <c r="C36">
        <v>16666617</v>
      </c>
      <c r="D36">
        <v>15249998</v>
      </c>
      <c r="E36">
        <v>1</v>
      </c>
      <c r="F36">
        <v>1</v>
      </c>
      <c r="G36">
        <v>1</v>
      </c>
      <c r="H36">
        <v>2</v>
      </c>
      <c r="I36" t="s">
        <v>762</v>
      </c>
      <c r="J36" t="s">
        <v>763</v>
      </c>
      <c r="K36" t="s">
        <v>764</v>
      </c>
      <c r="L36">
        <v>1368</v>
      </c>
      <c r="N36">
        <v>1011</v>
      </c>
      <c r="O36" t="s">
        <v>733</v>
      </c>
      <c r="P36" t="s">
        <v>733</v>
      </c>
      <c r="Q36">
        <v>1</v>
      </c>
      <c r="W36">
        <v>0</v>
      </c>
      <c r="X36">
        <v>1518765163</v>
      </c>
      <c r="Y36">
        <v>4.5199999999999996</v>
      </c>
      <c r="AA36">
        <v>0</v>
      </c>
      <c r="AB36">
        <v>10.19</v>
      </c>
      <c r="AC36">
        <v>0</v>
      </c>
      <c r="AD36">
        <v>0</v>
      </c>
      <c r="AE36">
        <v>0</v>
      </c>
      <c r="AF36">
        <v>1.53</v>
      </c>
      <c r="AG36">
        <v>0</v>
      </c>
      <c r="AH36">
        <v>0</v>
      </c>
      <c r="AI36">
        <v>1</v>
      </c>
      <c r="AJ36">
        <v>6.66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4.5199999999999996</v>
      </c>
      <c r="AU36" t="s">
        <v>6</v>
      </c>
      <c r="AV36">
        <v>0</v>
      </c>
      <c r="AW36">
        <v>2</v>
      </c>
      <c r="AX36">
        <v>16666623</v>
      </c>
      <c r="AY36">
        <v>1</v>
      </c>
      <c r="AZ36">
        <v>0</v>
      </c>
      <c r="BA36">
        <v>46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6.8251999999999997</v>
      </c>
      <c r="CY36">
        <f>AB36</f>
        <v>10.19</v>
      </c>
      <c r="CZ36">
        <f>AF36</f>
        <v>1.53</v>
      </c>
      <c r="DA36">
        <f>AJ36</f>
        <v>6.66</v>
      </c>
      <c r="DB36">
        <v>0</v>
      </c>
    </row>
    <row r="37" spans="1:106" x14ac:dyDescent="0.2">
      <c r="A37">
        <f>ROW(Source!A36)</f>
        <v>36</v>
      </c>
      <c r="B37">
        <v>16666348</v>
      </c>
      <c r="C37">
        <v>16672649</v>
      </c>
      <c r="D37">
        <v>15435099</v>
      </c>
      <c r="E37">
        <v>1</v>
      </c>
      <c r="F37">
        <v>1</v>
      </c>
      <c r="G37">
        <v>1</v>
      </c>
      <c r="H37">
        <v>1</v>
      </c>
      <c r="I37" t="s">
        <v>767</v>
      </c>
      <c r="J37" t="s">
        <v>6</v>
      </c>
      <c r="K37" t="s">
        <v>768</v>
      </c>
      <c r="L37">
        <v>1191</v>
      </c>
      <c r="N37">
        <v>1013</v>
      </c>
      <c r="O37" t="s">
        <v>727</v>
      </c>
      <c r="P37" t="s">
        <v>727</v>
      </c>
      <c r="Q37">
        <v>1</v>
      </c>
      <c r="W37">
        <v>0</v>
      </c>
      <c r="X37">
        <v>1010519658</v>
      </c>
      <c r="Y37">
        <v>66.87</v>
      </c>
      <c r="AA37">
        <v>0</v>
      </c>
      <c r="AB37">
        <v>0</v>
      </c>
      <c r="AC37">
        <v>0</v>
      </c>
      <c r="AD37">
        <v>8.64</v>
      </c>
      <c r="AE37">
        <v>0</v>
      </c>
      <c r="AF37">
        <v>0</v>
      </c>
      <c r="AG37">
        <v>0</v>
      </c>
      <c r="AH37">
        <v>8.64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66.87</v>
      </c>
      <c r="AU37" t="s">
        <v>6</v>
      </c>
      <c r="AV37">
        <v>1</v>
      </c>
      <c r="AW37">
        <v>2</v>
      </c>
      <c r="AX37">
        <v>16672650</v>
      </c>
      <c r="AY37">
        <v>1</v>
      </c>
      <c r="AZ37">
        <v>0</v>
      </c>
      <c r="BA37">
        <v>47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125.07364800000001</v>
      </c>
      <c r="CY37">
        <f>AD37</f>
        <v>8.64</v>
      </c>
      <c r="CZ37">
        <f>AH37</f>
        <v>8.64</v>
      </c>
      <c r="DA37">
        <f>AL37</f>
        <v>1</v>
      </c>
      <c r="DB37">
        <v>0</v>
      </c>
    </row>
    <row r="38" spans="1:106" x14ac:dyDescent="0.2">
      <c r="A38">
        <f>ROW(Source!A36)</f>
        <v>36</v>
      </c>
      <c r="B38">
        <v>16666348</v>
      </c>
      <c r="C38">
        <v>16672649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728</v>
      </c>
      <c r="J38" t="s">
        <v>6</v>
      </c>
      <c r="K38" t="s">
        <v>729</v>
      </c>
      <c r="L38">
        <v>1191</v>
      </c>
      <c r="N38">
        <v>1013</v>
      </c>
      <c r="O38" t="s">
        <v>727</v>
      </c>
      <c r="P38" t="s">
        <v>727</v>
      </c>
      <c r="Q38">
        <v>1</v>
      </c>
      <c r="W38">
        <v>0</v>
      </c>
      <c r="X38">
        <v>-1417349443</v>
      </c>
      <c r="Y38">
        <v>2.2000000000000002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2.2000000000000002</v>
      </c>
      <c r="AU38" t="s">
        <v>6</v>
      </c>
      <c r="AV38">
        <v>2</v>
      </c>
      <c r="AW38">
        <v>2</v>
      </c>
      <c r="AX38">
        <v>16672651</v>
      </c>
      <c r="AY38">
        <v>1</v>
      </c>
      <c r="AZ38">
        <v>0</v>
      </c>
      <c r="BA38">
        <v>48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4.1148800000000003</v>
      </c>
      <c r="CY38">
        <f>AD38</f>
        <v>0</v>
      </c>
      <c r="CZ38">
        <f>AH38</f>
        <v>0</v>
      </c>
      <c r="DA38">
        <f>AL38</f>
        <v>1</v>
      </c>
      <c r="DB38">
        <v>0</v>
      </c>
    </row>
    <row r="39" spans="1:106" x14ac:dyDescent="0.2">
      <c r="A39">
        <f>ROW(Source!A36)</f>
        <v>36</v>
      </c>
      <c r="B39">
        <v>16666348</v>
      </c>
      <c r="C39">
        <v>16672649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730</v>
      </c>
      <c r="J39" t="s">
        <v>731</v>
      </c>
      <c r="K39" t="s">
        <v>732</v>
      </c>
      <c r="L39">
        <v>1368</v>
      </c>
      <c r="N39">
        <v>1011</v>
      </c>
      <c r="O39" t="s">
        <v>733</v>
      </c>
      <c r="P39" t="s">
        <v>733</v>
      </c>
      <c r="Q39">
        <v>1</v>
      </c>
      <c r="W39">
        <v>0</v>
      </c>
      <c r="X39">
        <v>1188625873</v>
      </c>
      <c r="Y39">
        <v>2.2000000000000002</v>
      </c>
      <c r="AA39">
        <v>0</v>
      </c>
      <c r="AB39">
        <v>31.26</v>
      </c>
      <c r="AC39">
        <v>13.5</v>
      </c>
      <c r="AD39">
        <v>0</v>
      </c>
      <c r="AE39">
        <v>0</v>
      </c>
      <c r="AF39">
        <v>31.26</v>
      </c>
      <c r="AG39">
        <v>13.5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2.2000000000000002</v>
      </c>
      <c r="AU39" t="s">
        <v>6</v>
      </c>
      <c r="AV39">
        <v>0</v>
      </c>
      <c r="AW39">
        <v>2</v>
      </c>
      <c r="AX39">
        <v>16672652</v>
      </c>
      <c r="AY39">
        <v>1</v>
      </c>
      <c r="AZ39">
        <v>0</v>
      </c>
      <c r="BA39">
        <v>49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4.1148800000000003</v>
      </c>
      <c r="CY39">
        <f>AB39</f>
        <v>31.26</v>
      </c>
      <c r="CZ39">
        <f>AF39</f>
        <v>31.26</v>
      </c>
      <c r="DA39">
        <f>AJ39</f>
        <v>1</v>
      </c>
      <c r="DB39">
        <v>0</v>
      </c>
    </row>
    <row r="40" spans="1:106" x14ac:dyDescent="0.2">
      <c r="A40">
        <f>ROW(Source!A37)</f>
        <v>37</v>
      </c>
      <c r="B40">
        <v>16666349</v>
      </c>
      <c r="C40">
        <v>16672649</v>
      </c>
      <c r="D40">
        <v>15435099</v>
      </c>
      <c r="E40">
        <v>1</v>
      </c>
      <c r="F40">
        <v>1</v>
      </c>
      <c r="G40">
        <v>1</v>
      </c>
      <c r="H40">
        <v>1</v>
      </c>
      <c r="I40" t="s">
        <v>767</v>
      </c>
      <c r="J40" t="s">
        <v>6</v>
      </c>
      <c r="K40" t="s">
        <v>768</v>
      </c>
      <c r="L40">
        <v>1191</v>
      </c>
      <c r="N40">
        <v>1013</v>
      </c>
      <c r="O40" t="s">
        <v>727</v>
      </c>
      <c r="P40" t="s">
        <v>727</v>
      </c>
      <c r="Q40">
        <v>1</v>
      </c>
      <c r="W40">
        <v>0</v>
      </c>
      <c r="X40">
        <v>1010519658</v>
      </c>
      <c r="Y40">
        <v>66.87</v>
      </c>
      <c r="AA40">
        <v>0</v>
      </c>
      <c r="AB40">
        <v>0</v>
      </c>
      <c r="AC40">
        <v>0</v>
      </c>
      <c r="AD40">
        <v>57.54</v>
      </c>
      <c r="AE40">
        <v>0</v>
      </c>
      <c r="AF40">
        <v>0</v>
      </c>
      <c r="AG40">
        <v>0</v>
      </c>
      <c r="AH40">
        <v>8.64</v>
      </c>
      <c r="AI40">
        <v>1</v>
      </c>
      <c r="AJ40">
        <v>1</v>
      </c>
      <c r="AK40">
        <v>1</v>
      </c>
      <c r="AL40">
        <v>6.66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66.87</v>
      </c>
      <c r="AU40" t="s">
        <v>6</v>
      </c>
      <c r="AV40">
        <v>1</v>
      </c>
      <c r="AW40">
        <v>2</v>
      </c>
      <c r="AX40">
        <v>16672650</v>
      </c>
      <c r="AY40">
        <v>1</v>
      </c>
      <c r="AZ40">
        <v>0</v>
      </c>
      <c r="BA40">
        <v>50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125.07364800000001</v>
      </c>
      <c r="CY40">
        <f>AD40</f>
        <v>57.54</v>
      </c>
      <c r="CZ40">
        <f>AH40</f>
        <v>8.64</v>
      </c>
      <c r="DA40">
        <f>AL40</f>
        <v>6.66</v>
      </c>
      <c r="DB40">
        <v>0</v>
      </c>
    </row>
    <row r="41" spans="1:106" x14ac:dyDescent="0.2">
      <c r="A41">
        <f>ROW(Source!A37)</f>
        <v>37</v>
      </c>
      <c r="B41">
        <v>16666349</v>
      </c>
      <c r="C41">
        <v>16672649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728</v>
      </c>
      <c r="J41" t="s">
        <v>6</v>
      </c>
      <c r="K41" t="s">
        <v>729</v>
      </c>
      <c r="L41">
        <v>1191</v>
      </c>
      <c r="N41">
        <v>1013</v>
      </c>
      <c r="O41" t="s">
        <v>727</v>
      </c>
      <c r="P41" t="s">
        <v>727</v>
      </c>
      <c r="Q41">
        <v>1</v>
      </c>
      <c r="W41">
        <v>0</v>
      </c>
      <c r="X41">
        <v>-1417349443</v>
      </c>
      <c r="Y41">
        <v>2.2000000000000002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6.66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2.2000000000000002</v>
      </c>
      <c r="AU41" t="s">
        <v>6</v>
      </c>
      <c r="AV41">
        <v>2</v>
      </c>
      <c r="AW41">
        <v>2</v>
      </c>
      <c r="AX41">
        <v>16672651</v>
      </c>
      <c r="AY41">
        <v>1</v>
      </c>
      <c r="AZ41">
        <v>0</v>
      </c>
      <c r="BA41">
        <v>51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4.1148800000000003</v>
      </c>
      <c r="CY41">
        <f>AD41</f>
        <v>0</v>
      </c>
      <c r="CZ41">
        <f>AH41</f>
        <v>0</v>
      </c>
      <c r="DA41">
        <f>AL41</f>
        <v>1</v>
      </c>
      <c r="DB41">
        <v>0</v>
      </c>
    </row>
    <row r="42" spans="1:106" x14ac:dyDescent="0.2">
      <c r="A42">
        <f>ROW(Source!A37)</f>
        <v>37</v>
      </c>
      <c r="B42">
        <v>16666349</v>
      </c>
      <c r="C42">
        <v>16672649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730</v>
      </c>
      <c r="J42" t="s">
        <v>731</v>
      </c>
      <c r="K42" t="s">
        <v>732</v>
      </c>
      <c r="L42">
        <v>1368</v>
      </c>
      <c r="N42">
        <v>1011</v>
      </c>
      <c r="O42" t="s">
        <v>733</v>
      </c>
      <c r="P42" t="s">
        <v>733</v>
      </c>
      <c r="Q42">
        <v>1</v>
      </c>
      <c r="W42">
        <v>0</v>
      </c>
      <c r="X42">
        <v>1188625873</v>
      </c>
      <c r="Y42">
        <v>2.2000000000000002</v>
      </c>
      <c r="AA42">
        <v>0</v>
      </c>
      <c r="AB42">
        <v>208.19</v>
      </c>
      <c r="AC42">
        <v>13.5</v>
      </c>
      <c r="AD42">
        <v>0</v>
      </c>
      <c r="AE42">
        <v>0</v>
      </c>
      <c r="AF42">
        <v>31.26</v>
      </c>
      <c r="AG42">
        <v>13.5</v>
      </c>
      <c r="AH42">
        <v>0</v>
      </c>
      <c r="AI42">
        <v>1</v>
      </c>
      <c r="AJ42">
        <v>6.66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2.2000000000000002</v>
      </c>
      <c r="AU42" t="s">
        <v>6</v>
      </c>
      <c r="AV42">
        <v>0</v>
      </c>
      <c r="AW42">
        <v>2</v>
      </c>
      <c r="AX42">
        <v>16672652</v>
      </c>
      <c r="AY42">
        <v>1</v>
      </c>
      <c r="AZ42">
        <v>0</v>
      </c>
      <c r="BA42">
        <v>52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4.1148800000000003</v>
      </c>
      <c r="CY42">
        <f>AB42</f>
        <v>208.19</v>
      </c>
      <c r="CZ42">
        <f>AF42</f>
        <v>31.26</v>
      </c>
      <c r="DA42">
        <f>AJ42</f>
        <v>6.66</v>
      </c>
      <c r="DB42">
        <v>0</v>
      </c>
    </row>
    <row r="43" spans="1:106" x14ac:dyDescent="0.2">
      <c r="A43">
        <f>ROW(Source!A38)</f>
        <v>38</v>
      </c>
      <c r="B43">
        <v>16666348</v>
      </c>
      <c r="C43">
        <v>16666631</v>
      </c>
      <c r="D43">
        <v>15430447</v>
      </c>
      <c r="E43">
        <v>1</v>
      </c>
      <c r="F43">
        <v>1</v>
      </c>
      <c r="G43">
        <v>1</v>
      </c>
      <c r="H43">
        <v>1</v>
      </c>
      <c r="I43" t="s">
        <v>765</v>
      </c>
      <c r="J43" t="s">
        <v>6</v>
      </c>
      <c r="K43" t="s">
        <v>766</v>
      </c>
      <c r="L43">
        <v>1191</v>
      </c>
      <c r="N43">
        <v>1013</v>
      </c>
      <c r="O43" t="s">
        <v>727</v>
      </c>
      <c r="P43" t="s">
        <v>727</v>
      </c>
      <c r="Q43">
        <v>1</v>
      </c>
      <c r="W43">
        <v>0</v>
      </c>
      <c r="X43">
        <v>145020957</v>
      </c>
      <c r="Y43">
        <v>209.29999999999998</v>
      </c>
      <c r="AA43">
        <v>0</v>
      </c>
      <c r="AB43">
        <v>0</v>
      </c>
      <c r="AC43">
        <v>0</v>
      </c>
      <c r="AD43">
        <v>9.07</v>
      </c>
      <c r="AE43">
        <v>0</v>
      </c>
      <c r="AF43">
        <v>0</v>
      </c>
      <c r="AG43">
        <v>0</v>
      </c>
      <c r="AH43">
        <v>9.07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182</v>
      </c>
      <c r="AU43" t="s">
        <v>56</v>
      </c>
      <c r="AV43">
        <v>1</v>
      </c>
      <c r="AW43">
        <v>2</v>
      </c>
      <c r="AX43">
        <v>16666651</v>
      </c>
      <c r="AY43">
        <v>1</v>
      </c>
      <c r="AZ43">
        <v>0</v>
      </c>
      <c r="BA43">
        <v>53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Y43*Source!I38</f>
        <v>12.673114999999999</v>
      </c>
      <c r="CY43">
        <f>AD43</f>
        <v>9.07</v>
      </c>
      <c r="CZ43">
        <f>AH43</f>
        <v>9.07</v>
      </c>
      <c r="DA43">
        <f>AL43</f>
        <v>1</v>
      </c>
      <c r="DB43">
        <v>0</v>
      </c>
    </row>
    <row r="44" spans="1:106" x14ac:dyDescent="0.2">
      <c r="A44">
        <f>ROW(Source!A38)</f>
        <v>38</v>
      </c>
      <c r="B44">
        <v>16666348</v>
      </c>
      <c r="C44">
        <v>16666631</v>
      </c>
      <c r="D44">
        <v>15250017</v>
      </c>
      <c r="E44">
        <v>1</v>
      </c>
      <c r="F44">
        <v>1</v>
      </c>
      <c r="G44">
        <v>1</v>
      </c>
      <c r="H44">
        <v>2</v>
      </c>
      <c r="I44" t="s">
        <v>769</v>
      </c>
      <c r="J44" t="s">
        <v>770</v>
      </c>
      <c r="K44" t="s">
        <v>771</v>
      </c>
      <c r="L44">
        <v>1368</v>
      </c>
      <c r="N44">
        <v>1011</v>
      </c>
      <c r="O44" t="s">
        <v>733</v>
      </c>
      <c r="P44" t="s">
        <v>733</v>
      </c>
      <c r="Q44">
        <v>1</v>
      </c>
      <c r="W44">
        <v>0</v>
      </c>
      <c r="X44">
        <v>612354663</v>
      </c>
      <c r="Y44">
        <v>0.26250000000000001</v>
      </c>
      <c r="AA44">
        <v>0</v>
      </c>
      <c r="AB44">
        <v>33.590000000000003</v>
      </c>
      <c r="AC44">
        <v>0</v>
      </c>
      <c r="AD44">
        <v>0</v>
      </c>
      <c r="AE44">
        <v>0</v>
      </c>
      <c r="AF44">
        <v>33.590000000000003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0.21</v>
      </c>
      <c r="AU44" t="s">
        <v>55</v>
      </c>
      <c r="AV44">
        <v>0</v>
      </c>
      <c r="AW44">
        <v>2</v>
      </c>
      <c r="AX44">
        <v>16666652</v>
      </c>
      <c r="AY44">
        <v>1</v>
      </c>
      <c r="AZ44">
        <v>0</v>
      </c>
      <c r="BA44">
        <v>54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Y44*Source!I38</f>
        <v>1.5894375000000002E-2</v>
      </c>
      <c r="CY44">
        <f>AB44</f>
        <v>33.590000000000003</v>
      </c>
      <c r="CZ44">
        <f>AF44</f>
        <v>33.590000000000003</v>
      </c>
      <c r="DA44">
        <f>AJ44</f>
        <v>1</v>
      </c>
      <c r="DB44">
        <v>0</v>
      </c>
    </row>
    <row r="45" spans="1:106" x14ac:dyDescent="0.2">
      <c r="A45">
        <f>ROW(Source!A38)</f>
        <v>38</v>
      </c>
      <c r="B45">
        <v>16666348</v>
      </c>
      <c r="C45">
        <v>16666631</v>
      </c>
      <c r="D45">
        <v>15162588</v>
      </c>
      <c r="E45">
        <v>17</v>
      </c>
      <c r="F45">
        <v>1</v>
      </c>
      <c r="G45">
        <v>1</v>
      </c>
      <c r="H45">
        <v>3</v>
      </c>
      <c r="I45" t="s">
        <v>61</v>
      </c>
      <c r="J45" t="s">
        <v>6</v>
      </c>
      <c r="K45" t="s">
        <v>62</v>
      </c>
      <c r="L45">
        <v>1327</v>
      </c>
      <c r="N45">
        <v>1005</v>
      </c>
      <c r="O45" t="s">
        <v>63</v>
      </c>
      <c r="P45" t="s">
        <v>63</v>
      </c>
      <c r="Q45">
        <v>1</v>
      </c>
      <c r="W45">
        <v>0</v>
      </c>
      <c r="X45">
        <v>-354280000</v>
      </c>
      <c r="Y45">
        <v>421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</v>
      </c>
      <c r="AT45">
        <v>421</v>
      </c>
      <c r="AU45" t="s">
        <v>6</v>
      </c>
      <c r="AV45">
        <v>0</v>
      </c>
      <c r="AW45">
        <v>2</v>
      </c>
      <c r="AX45">
        <v>16666653</v>
      </c>
      <c r="AY45">
        <v>1</v>
      </c>
      <c r="AZ45">
        <v>0</v>
      </c>
      <c r="BA45">
        <v>55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Y45*Source!I38</f>
        <v>25.49155</v>
      </c>
      <c r="CY45">
        <f t="shared" ref="CY45:CY61" si="0">AA45</f>
        <v>0</v>
      </c>
      <c r="CZ45">
        <f t="shared" ref="CZ45:CZ61" si="1">AE45</f>
        <v>0</v>
      </c>
      <c r="DA45">
        <f t="shared" ref="DA45:DA61" si="2">AI45</f>
        <v>1</v>
      </c>
      <c r="DB45">
        <v>0</v>
      </c>
    </row>
    <row r="46" spans="1:106" x14ac:dyDescent="0.2">
      <c r="A46">
        <f>ROW(Source!A38)</f>
        <v>38</v>
      </c>
      <c r="B46">
        <v>16666348</v>
      </c>
      <c r="C46">
        <v>16666631</v>
      </c>
      <c r="D46">
        <v>15166814</v>
      </c>
      <c r="E46">
        <v>1</v>
      </c>
      <c r="F46">
        <v>1</v>
      </c>
      <c r="G46">
        <v>1</v>
      </c>
      <c r="H46">
        <v>3</v>
      </c>
      <c r="I46" t="s">
        <v>65</v>
      </c>
      <c r="J46" t="s">
        <v>67</v>
      </c>
      <c r="K46" t="s">
        <v>66</v>
      </c>
      <c r="L46">
        <v>1327</v>
      </c>
      <c r="N46">
        <v>1005</v>
      </c>
      <c r="O46" t="s">
        <v>63</v>
      </c>
      <c r="P46" t="s">
        <v>63</v>
      </c>
      <c r="Q46">
        <v>1</v>
      </c>
      <c r="W46">
        <v>0</v>
      </c>
      <c r="X46">
        <v>148619590</v>
      </c>
      <c r="Y46">
        <v>421</v>
      </c>
      <c r="AA46">
        <v>15</v>
      </c>
      <c r="AB46">
        <v>0</v>
      </c>
      <c r="AC46">
        <v>0</v>
      </c>
      <c r="AD46">
        <v>0</v>
      </c>
      <c r="AE46">
        <v>15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6</v>
      </c>
      <c r="AT46">
        <v>421</v>
      </c>
      <c r="AU46" t="s">
        <v>6</v>
      </c>
      <c r="AV46">
        <v>0</v>
      </c>
      <c r="AW46">
        <v>1</v>
      </c>
      <c r="AX46">
        <v>-1</v>
      </c>
      <c r="AY46">
        <v>0</v>
      </c>
      <c r="AZ46">
        <v>0</v>
      </c>
      <c r="BA46" t="s">
        <v>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Y46*Source!I38</f>
        <v>25.49155</v>
      </c>
      <c r="CY46">
        <f t="shared" si="0"/>
        <v>15</v>
      </c>
      <c r="CZ46">
        <f t="shared" si="1"/>
        <v>15</v>
      </c>
      <c r="DA46">
        <f t="shared" si="2"/>
        <v>1</v>
      </c>
      <c r="DB46">
        <v>0</v>
      </c>
    </row>
    <row r="47" spans="1:106" x14ac:dyDescent="0.2">
      <c r="A47">
        <f>ROW(Source!A38)</f>
        <v>38</v>
      </c>
      <c r="B47">
        <v>16666348</v>
      </c>
      <c r="C47">
        <v>16666631</v>
      </c>
      <c r="D47">
        <v>15167286</v>
      </c>
      <c r="E47">
        <v>1</v>
      </c>
      <c r="F47">
        <v>1</v>
      </c>
      <c r="G47">
        <v>1</v>
      </c>
      <c r="H47">
        <v>3</v>
      </c>
      <c r="I47" t="s">
        <v>772</v>
      </c>
      <c r="J47" t="s">
        <v>773</v>
      </c>
      <c r="K47" t="s">
        <v>774</v>
      </c>
      <c r="L47">
        <v>1339</v>
      </c>
      <c r="N47">
        <v>1007</v>
      </c>
      <c r="O47" t="s">
        <v>45</v>
      </c>
      <c r="P47" t="s">
        <v>45</v>
      </c>
      <c r="Q47">
        <v>1</v>
      </c>
      <c r="W47">
        <v>0</v>
      </c>
      <c r="X47">
        <v>-1660354250</v>
      </c>
      <c r="Y47">
        <v>0.13</v>
      </c>
      <c r="AA47">
        <v>2.44</v>
      </c>
      <c r="AB47">
        <v>0</v>
      </c>
      <c r="AC47">
        <v>0</v>
      </c>
      <c r="AD47">
        <v>0</v>
      </c>
      <c r="AE47">
        <v>2.44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0.13</v>
      </c>
      <c r="AU47" t="s">
        <v>6</v>
      </c>
      <c r="AV47">
        <v>0</v>
      </c>
      <c r="AW47">
        <v>2</v>
      </c>
      <c r="AX47">
        <v>16666654</v>
      </c>
      <c r="AY47">
        <v>1</v>
      </c>
      <c r="AZ47">
        <v>0</v>
      </c>
      <c r="BA47">
        <v>56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Y47*Source!I38</f>
        <v>7.8715E-3</v>
      </c>
      <c r="CY47">
        <f t="shared" si="0"/>
        <v>2.44</v>
      </c>
      <c r="CZ47">
        <f t="shared" si="1"/>
        <v>2.44</v>
      </c>
      <c r="DA47">
        <f t="shared" si="2"/>
        <v>1</v>
      </c>
      <c r="DB47">
        <v>0</v>
      </c>
    </row>
    <row r="48" spans="1:106" x14ac:dyDescent="0.2">
      <c r="A48">
        <f>ROW(Source!A38)</f>
        <v>38</v>
      </c>
      <c r="B48">
        <v>16666348</v>
      </c>
      <c r="C48">
        <v>16666631</v>
      </c>
      <c r="D48">
        <v>15167572</v>
      </c>
      <c r="E48">
        <v>1</v>
      </c>
      <c r="F48">
        <v>1</v>
      </c>
      <c r="G48">
        <v>1</v>
      </c>
      <c r="H48">
        <v>3</v>
      </c>
      <c r="I48" t="s">
        <v>775</v>
      </c>
      <c r="J48" t="s">
        <v>776</v>
      </c>
      <c r="K48" t="s">
        <v>777</v>
      </c>
      <c r="L48">
        <v>1301</v>
      </c>
      <c r="N48">
        <v>1003</v>
      </c>
      <c r="O48" t="s">
        <v>71</v>
      </c>
      <c r="P48" t="s">
        <v>71</v>
      </c>
      <c r="Q48">
        <v>1</v>
      </c>
      <c r="W48">
        <v>0</v>
      </c>
      <c r="X48">
        <v>1016996156</v>
      </c>
      <c r="Y48">
        <v>152</v>
      </c>
      <c r="AA48">
        <v>0.17</v>
      </c>
      <c r="AB48">
        <v>0</v>
      </c>
      <c r="AC48">
        <v>0</v>
      </c>
      <c r="AD48">
        <v>0</v>
      </c>
      <c r="AE48">
        <v>0.17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152</v>
      </c>
      <c r="AU48" t="s">
        <v>6</v>
      </c>
      <c r="AV48">
        <v>0</v>
      </c>
      <c r="AW48">
        <v>2</v>
      </c>
      <c r="AX48">
        <v>16666655</v>
      </c>
      <c r="AY48">
        <v>1</v>
      </c>
      <c r="AZ48">
        <v>0</v>
      </c>
      <c r="BA48">
        <v>57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Y48*Source!I38</f>
        <v>9.2035999999999998</v>
      </c>
      <c r="CY48">
        <f t="shared" si="0"/>
        <v>0.17</v>
      </c>
      <c r="CZ48">
        <f t="shared" si="1"/>
        <v>0.17</v>
      </c>
      <c r="DA48">
        <f t="shared" si="2"/>
        <v>1</v>
      </c>
      <c r="DB48">
        <v>0</v>
      </c>
    </row>
    <row r="49" spans="1:106" x14ac:dyDescent="0.2">
      <c r="A49">
        <f>ROW(Source!A38)</f>
        <v>38</v>
      </c>
      <c r="B49">
        <v>16666348</v>
      </c>
      <c r="C49">
        <v>16666631</v>
      </c>
      <c r="D49">
        <v>15167577</v>
      </c>
      <c r="E49">
        <v>1</v>
      </c>
      <c r="F49">
        <v>1</v>
      </c>
      <c r="G49">
        <v>1</v>
      </c>
      <c r="H49">
        <v>3</v>
      </c>
      <c r="I49" t="s">
        <v>778</v>
      </c>
      <c r="J49" t="s">
        <v>779</v>
      </c>
      <c r="K49" t="s">
        <v>780</v>
      </c>
      <c r="L49">
        <v>1308</v>
      </c>
      <c r="N49">
        <v>1003</v>
      </c>
      <c r="O49" t="s">
        <v>164</v>
      </c>
      <c r="P49" t="s">
        <v>164</v>
      </c>
      <c r="Q49">
        <v>100</v>
      </c>
      <c r="W49">
        <v>0</v>
      </c>
      <c r="X49">
        <v>254035190</v>
      </c>
      <c r="Y49">
        <v>1.77</v>
      </c>
      <c r="AA49">
        <v>173</v>
      </c>
      <c r="AB49">
        <v>0</v>
      </c>
      <c r="AC49">
        <v>0</v>
      </c>
      <c r="AD49">
        <v>0</v>
      </c>
      <c r="AE49">
        <v>173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1.77</v>
      </c>
      <c r="AU49" t="s">
        <v>6</v>
      </c>
      <c r="AV49">
        <v>0</v>
      </c>
      <c r="AW49">
        <v>2</v>
      </c>
      <c r="AX49">
        <v>16666656</v>
      </c>
      <c r="AY49">
        <v>1</v>
      </c>
      <c r="AZ49">
        <v>0</v>
      </c>
      <c r="BA49">
        <v>58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Y49*Source!I38</f>
        <v>0.1071735</v>
      </c>
      <c r="CY49">
        <f t="shared" si="0"/>
        <v>173</v>
      </c>
      <c r="CZ49">
        <f t="shared" si="1"/>
        <v>173</v>
      </c>
      <c r="DA49">
        <f t="shared" si="2"/>
        <v>1</v>
      </c>
      <c r="DB49">
        <v>0</v>
      </c>
    </row>
    <row r="50" spans="1:106" x14ac:dyDescent="0.2">
      <c r="A50">
        <f>ROW(Source!A38)</f>
        <v>38</v>
      </c>
      <c r="B50">
        <v>16666348</v>
      </c>
      <c r="C50">
        <v>16666631</v>
      </c>
      <c r="D50">
        <v>15170155</v>
      </c>
      <c r="E50">
        <v>1</v>
      </c>
      <c r="F50">
        <v>1</v>
      </c>
      <c r="G50">
        <v>1</v>
      </c>
      <c r="H50">
        <v>3</v>
      </c>
      <c r="I50" t="s">
        <v>781</v>
      </c>
      <c r="J50" t="s">
        <v>782</v>
      </c>
      <c r="K50" t="s">
        <v>783</v>
      </c>
      <c r="L50">
        <v>1355</v>
      </c>
      <c r="N50">
        <v>1010</v>
      </c>
      <c r="O50" t="s">
        <v>279</v>
      </c>
      <c r="P50" t="s">
        <v>279</v>
      </c>
      <c r="Q50">
        <v>100</v>
      </c>
      <c r="W50">
        <v>0</v>
      </c>
      <c r="X50">
        <v>1135215184</v>
      </c>
      <c r="Y50">
        <v>3.38</v>
      </c>
      <c r="AA50">
        <v>8</v>
      </c>
      <c r="AB50">
        <v>0</v>
      </c>
      <c r="AC50">
        <v>0</v>
      </c>
      <c r="AD50">
        <v>0</v>
      </c>
      <c r="AE50">
        <v>8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3.38</v>
      </c>
      <c r="AU50" t="s">
        <v>6</v>
      </c>
      <c r="AV50">
        <v>0</v>
      </c>
      <c r="AW50">
        <v>2</v>
      </c>
      <c r="AX50">
        <v>16666658</v>
      </c>
      <c r="AY50">
        <v>1</v>
      </c>
      <c r="AZ50">
        <v>0</v>
      </c>
      <c r="BA50">
        <v>60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Y50*Source!I38</f>
        <v>0.20465899999999998</v>
      </c>
      <c r="CY50">
        <f t="shared" si="0"/>
        <v>8</v>
      </c>
      <c r="CZ50">
        <f t="shared" si="1"/>
        <v>8</v>
      </c>
      <c r="DA50">
        <f t="shared" si="2"/>
        <v>1</v>
      </c>
      <c r="DB50">
        <v>0</v>
      </c>
    </row>
    <row r="51" spans="1:106" x14ac:dyDescent="0.2">
      <c r="A51">
        <f>ROW(Source!A38)</f>
        <v>38</v>
      </c>
      <c r="B51">
        <v>16666348</v>
      </c>
      <c r="C51">
        <v>16666631</v>
      </c>
      <c r="D51">
        <v>15170385</v>
      </c>
      <c r="E51">
        <v>1</v>
      </c>
      <c r="F51">
        <v>1</v>
      </c>
      <c r="G51">
        <v>1</v>
      </c>
      <c r="H51">
        <v>3</v>
      </c>
      <c r="I51" t="s">
        <v>784</v>
      </c>
      <c r="J51" t="s">
        <v>785</v>
      </c>
      <c r="K51" t="s">
        <v>786</v>
      </c>
      <c r="L51">
        <v>1355</v>
      </c>
      <c r="N51">
        <v>1010</v>
      </c>
      <c r="O51" t="s">
        <v>279</v>
      </c>
      <c r="P51" t="s">
        <v>279</v>
      </c>
      <c r="Q51">
        <v>100</v>
      </c>
      <c r="W51">
        <v>0</v>
      </c>
      <c r="X51">
        <v>-1705958995</v>
      </c>
      <c r="Y51">
        <v>13.53</v>
      </c>
      <c r="AA51">
        <v>2</v>
      </c>
      <c r="AB51">
        <v>0</v>
      </c>
      <c r="AC51">
        <v>0</v>
      </c>
      <c r="AD51">
        <v>0</v>
      </c>
      <c r="AE51">
        <v>2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13.53</v>
      </c>
      <c r="AU51" t="s">
        <v>6</v>
      </c>
      <c r="AV51">
        <v>0</v>
      </c>
      <c r="AW51">
        <v>2</v>
      </c>
      <c r="AX51">
        <v>16666659</v>
      </c>
      <c r="AY51">
        <v>1</v>
      </c>
      <c r="AZ51">
        <v>0</v>
      </c>
      <c r="BA51">
        <v>61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Y51*Source!I38</f>
        <v>0.81924149999999996</v>
      </c>
      <c r="CY51">
        <f t="shared" si="0"/>
        <v>2</v>
      </c>
      <c r="CZ51">
        <f t="shared" si="1"/>
        <v>2</v>
      </c>
      <c r="DA51">
        <f t="shared" si="2"/>
        <v>1</v>
      </c>
      <c r="DB51">
        <v>0</v>
      </c>
    </row>
    <row r="52" spans="1:106" x14ac:dyDescent="0.2">
      <c r="A52">
        <f>ROW(Source!A38)</f>
        <v>38</v>
      </c>
      <c r="B52">
        <v>16666348</v>
      </c>
      <c r="C52">
        <v>16666631</v>
      </c>
      <c r="D52">
        <v>15170386</v>
      </c>
      <c r="E52">
        <v>1</v>
      </c>
      <c r="F52">
        <v>1</v>
      </c>
      <c r="G52">
        <v>1</v>
      </c>
      <c r="H52">
        <v>3</v>
      </c>
      <c r="I52" t="s">
        <v>787</v>
      </c>
      <c r="J52" t="s">
        <v>788</v>
      </c>
      <c r="K52" t="s">
        <v>789</v>
      </c>
      <c r="L52">
        <v>1355</v>
      </c>
      <c r="N52">
        <v>1010</v>
      </c>
      <c r="O52" t="s">
        <v>279</v>
      </c>
      <c r="P52" t="s">
        <v>279</v>
      </c>
      <c r="Q52">
        <v>100</v>
      </c>
      <c r="W52">
        <v>0</v>
      </c>
      <c r="X52">
        <v>1246439685</v>
      </c>
      <c r="Y52">
        <v>35.33</v>
      </c>
      <c r="AA52">
        <v>3</v>
      </c>
      <c r="AB52">
        <v>0</v>
      </c>
      <c r="AC52">
        <v>0</v>
      </c>
      <c r="AD52">
        <v>0</v>
      </c>
      <c r="AE52">
        <v>3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35.33</v>
      </c>
      <c r="AU52" t="s">
        <v>6</v>
      </c>
      <c r="AV52">
        <v>0</v>
      </c>
      <c r="AW52">
        <v>2</v>
      </c>
      <c r="AX52">
        <v>16666660</v>
      </c>
      <c r="AY52">
        <v>1</v>
      </c>
      <c r="AZ52">
        <v>0</v>
      </c>
      <c r="BA52">
        <v>62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Y52*Source!I38</f>
        <v>2.1392314999999997</v>
      </c>
      <c r="CY52">
        <f t="shared" si="0"/>
        <v>3</v>
      </c>
      <c r="CZ52">
        <f t="shared" si="1"/>
        <v>3</v>
      </c>
      <c r="DA52">
        <f t="shared" si="2"/>
        <v>1</v>
      </c>
      <c r="DB52">
        <v>0</v>
      </c>
    </row>
    <row r="53" spans="1:106" x14ac:dyDescent="0.2">
      <c r="A53">
        <f>ROW(Source!A38)</f>
        <v>38</v>
      </c>
      <c r="B53">
        <v>16666348</v>
      </c>
      <c r="C53">
        <v>16666631</v>
      </c>
      <c r="D53">
        <v>15162556</v>
      </c>
      <c r="E53">
        <v>17</v>
      </c>
      <c r="F53">
        <v>1</v>
      </c>
      <c r="G53">
        <v>1</v>
      </c>
      <c r="H53">
        <v>3</v>
      </c>
      <c r="I53" t="s">
        <v>69</v>
      </c>
      <c r="J53" t="s">
        <v>6</v>
      </c>
      <c r="K53" t="s">
        <v>70</v>
      </c>
      <c r="L53">
        <v>1301</v>
      </c>
      <c r="N53">
        <v>1003</v>
      </c>
      <c r="O53" t="s">
        <v>71</v>
      </c>
      <c r="P53" t="s">
        <v>71</v>
      </c>
      <c r="Q53">
        <v>1</v>
      </c>
      <c r="W53">
        <v>0</v>
      </c>
      <c r="X53">
        <v>-543280927</v>
      </c>
      <c r="Y53">
        <v>151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</v>
      </c>
      <c r="AT53">
        <v>151</v>
      </c>
      <c r="AU53" t="s">
        <v>6</v>
      </c>
      <c r="AV53">
        <v>0</v>
      </c>
      <c r="AW53">
        <v>2</v>
      </c>
      <c r="AX53">
        <v>16666661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Y53*Source!I38</f>
        <v>9.1430500000000006</v>
      </c>
      <c r="CY53">
        <f t="shared" si="0"/>
        <v>0</v>
      </c>
      <c r="CZ53">
        <f t="shared" si="1"/>
        <v>0</v>
      </c>
      <c r="DA53">
        <f t="shared" si="2"/>
        <v>1</v>
      </c>
      <c r="DB53">
        <v>0</v>
      </c>
    </row>
    <row r="54" spans="1:106" x14ac:dyDescent="0.2">
      <c r="A54">
        <f>ROW(Source!A38)</f>
        <v>38</v>
      </c>
      <c r="B54">
        <v>16666348</v>
      </c>
      <c r="C54">
        <v>16666631</v>
      </c>
      <c r="D54">
        <v>15162556</v>
      </c>
      <c r="E54">
        <v>17</v>
      </c>
      <c r="F54">
        <v>1</v>
      </c>
      <c r="G54">
        <v>1</v>
      </c>
      <c r="H54">
        <v>3</v>
      </c>
      <c r="I54" t="s">
        <v>69</v>
      </c>
      <c r="J54" t="s">
        <v>6</v>
      </c>
      <c r="K54" t="s">
        <v>81</v>
      </c>
      <c r="L54">
        <v>1301</v>
      </c>
      <c r="N54">
        <v>1003</v>
      </c>
      <c r="O54" t="s">
        <v>71</v>
      </c>
      <c r="P54" t="s">
        <v>71</v>
      </c>
      <c r="Q54">
        <v>1</v>
      </c>
      <c r="W54">
        <v>0</v>
      </c>
      <c r="X54">
        <v>-200649644</v>
      </c>
      <c r="Y54">
        <v>407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407</v>
      </c>
      <c r="AU54" t="s">
        <v>6</v>
      </c>
      <c r="AV54">
        <v>0</v>
      </c>
      <c r="AW54">
        <v>2</v>
      </c>
      <c r="AX54">
        <v>16666662</v>
      </c>
      <c r="AY54">
        <v>1</v>
      </c>
      <c r="AZ54">
        <v>0</v>
      </c>
      <c r="BA54">
        <v>64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Y54*Source!I38</f>
        <v>24.64385</v>
      </c>
      <c r="CY54">
        <f t="shared" si="0"/>
        <v>0</v>
      </c>
      <c r="CZ54">
        <f t="shared" si="1"/>
        <v>0</v>
      </c>
      <c r="DA54">
        <f t="shared" si="2"/>
        <v>1</v>
      </c>
      <c r="DB54">
        <v>0</v>
      </c>
    </row>
    <row r="55" spans="1:106" x14ac:dyDescent="0.2">
      <c r="A55">
        <f>ROW(Source!A38)</f>
        <v>38</v>
      </c>
      <c r="B55">
        <v>16666348</v>
      </c>
      <c r="C55">
        <v>16666631</v>
      </c>
      <c r="D55">
        <v>15188397</v>
      </c>
      <c r="E55">
        <v>1</v>
      </c>
      <c r="F55">
        <v>1</v>
      </c>
      <c r="G55">
        <v>1</v>
      </c>
      <c r="H55">
        <v>3</v>
      </c>
      <c r="I55" t="s">
        <v>77</v>
      </c>
      <c r="J55" t="s">
        <v>79</v>
      </c>
      <c r="K55" t="s">
        <v>78</v>
      </c>
      <c r="L55">
        <v>1301</v>
      </c>
      <c r="N55">
        <v>1003</v>
      </c>
      <c r="O55" t="s">
        <v>71</v>
      </c>
      <c r="P55" t="s">
        <v>71</v>
      </c>
      <c r="Q55">
        <v>1</v>
      </c>
      <c r="W55">
        <v>0</v>
      </c>
      <c r="X55">
        <v>-177089874</v>
      </c>
      <c r="Y55">
        <v>150.955409</v>
      </c>
      <c r="AA55">
        <v>5.6</v>
      </c>
      <c r="AB55">
        <v>0</v>
      </c>
      <c r="AC55">
        <v>0</v>
      </c>
      <c r="AD55">
        <v>0</v>
      </c>
      <c r="AE55">
        <v>5.6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</v>
      </c>
      <c r="AT55">
        <v>150.955409</v>
      </c>
      <c r="AU55" t="s">
        <v>6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Y55*Source!I38</f>
        <v>9.1403500149500001</v>
      </c>
      <c r="CY55">
        <f t="shared" si="0"/>
        <v>5.6</v>
      </c>
      <c r="CZ55">
        <f t="shared" si="1"/>
        <v>5.6</v>
      </c>
      <c r="DA55">
        <f t="shared" si="2"/>
        <v>1</v>
      </c>
      <c r="DB55">
        <v>0</v>
      </c>
    </row>
    <row r="56" spans="1:106" x14ac:dyDescent="0.2">
      <c r="A56">
        <f>ROW(Source!A38)</f>
        <v>38</v>
      </c>
      <c r="B56">
        <v>16666348</v>
      </c>
      <c r="C56">
        <v>16666631</v>
      </c>
      <c r="D56">
        <v>15188434</v>
      </c>
      <c r="E56">
        <v>1</v>
      </c>
      <c r="F56">
        <v>1</v>
      </c>
      <c r="G56">
        <v>1</v>
      </c>
      <c r="H56">
        <v>3</v>
      </c>
      <c r="I56" t="s">
        <v>73</v>
      </c>
      <c r="J56" t="s">
        <v>75</v>
      </c>
      <c r="K56" t="s">
        <v>74</v>
      </c>
      <c r="L56">
        <v>1301</v>
      </c>
      <c r="N56">
        <v>1003</v>
      </c>
      <c r="O56" t="s">
        <v>71</v>
      </c>
      <c r="P56" t="s">
        <v>71</v>
      </c>
      <c r="Q56">
        <v>1</v>
      </c>
      <c r="W56">
        <v>0</v>
      </c>
      <c r="X56">
        <v>-722146827</v>
      </c>
      <c r="Y56">
        <v>407</v>
      </c>
      <c r="AA56">
        <v>10.72</v>
      </c>
      <c r="AB56">
        <v>0</v>
      </c>
      <c r="AC56">
        <v>0</v>
      </c>
      <c r="AD56">
        <v>0</v>
      </c>
      <c r="AE56">
        <v>10.72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407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Y56*Source!I38</f>
        <v>24.64385</v>
      </c>
      <c r="CY56">
        <f t="shared" si="0"/>
        <v>10.72</v>
      </c>
      <c r="CZ56">
        <f t="shared" si="1"/>
        <v>10.72</v>
      </c>
      <c r="DA56">
        <f t="shared" si="2"/>
        <v>1</v>
      </c>
      <c r="DB56">
        <v>0</v>
      </c>
    </row>
    <row r="57" spans="1:106" x14ac:dyDescent="0.2">
      <c r="A57">
        <f>ROW(Source!A38)</f>
        <v>38</v>
      </c>
      <c r="B57">
        <v>16666348</v>
      </c>
      <c r="C57">
        <v>16666631</v>
      </c>
      <c r="D57">
        <v>15198822</v>
      </c>
      <c r="E57">
        <v>1</v>
      </c>
      <c r="F57">
        <v>1</v>
      </c>
      <c r="G57">
        <v>1</v>
      </c>
      <c r="H57">
        <v>3</v>
      </c>
      <c r="I57" t="s">
        <v>86</v>
      </c>
      <c r="J57" t="s">
        <v>88</v>
      </c>
      <c r="K57" t="s">
        <v>87</v>
      </c>
      <c r="L57">
        <v>1339</v>
      </c>
      <c r="N57">
        <v>1007</v>
      </c>
      <c r="O57" t="s">
        <v>45</v>
      </c>
      <c r="P57" t="s">
        <v>45</v>
      </c>
      <c r="Q57">
        <v>1</v>
      </c>
      <c r="W57">
        <v>0</v>
      </c>
      <c r="X57">
        <v>1505409234</v>
      </c>
      <c r="Y57">
        <v>10</v>
      </c>
      <c r="AA57">
        <v>338.92</v>
      </c>
      <c r="AB57">
        <v>0</v>
      </c>
      <c r="AC57">
        <v>0</v>
      </c>
      <c r="AD57">
        <v>0</v>
      </c>
      <c r="AE57">
        <v>338.92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10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Y57*Source!I38</f>
        <v>0.60550000000000004</v>
      </c>
      <c r="CY57">
        <f t="shared" si="0"/>
        <v>338.92</v>
      </c>
      <c r="CZ57">
        <f t="shared" si="1"/>
        <v>338.92</v>
      </c>
      <c r="DA57">
        <f t="shared" si="2"/>
        <v>1</v>
      </c>
      <c r="DB57">
        <v>0</v>
      </c>
    </row>
    <row r="58" spans="1:106" x14ac:dyDescent="0.2">
      <c r="A58">
        <f>ROW(Source!A38)</f>
        <v>38</v>
      </c>
      <c r="B58">
        <v>16666348</v>
      </c>
      <c r="C58">
        <v>16666631</v>
      </c>
      <c r="D58">
        <v>15162057</v>
      </c>
      <c r="E58">
        <v>17</v>
      </c>
      <c r="F58">
        <v>1</v>
      </c>
      <c r="G58">
        <v>1</v>
      </c>
      <c r="H58">
        <v>3</v>
      </c>
      <c r="I58" t="s">
        <v>83</v>
      </c>
      <c r="J58" t="s">
        <v>6</v>
      </c>
      <c r="K58" t="s">
        <v>84</v>
      </c>
      <c r="L58">
        <v>1327</v>
      </c>
      <c r="N58">
        <v>1005</v>
      </c>
      <c r="O58" t="s">
        <v>63</v>
      </c>
      <c r="P58" t="s">
        <v>63</v>
      </c>
      <c r="Q58">
        <v>1</v>
      </c>
      <c r="W58">
        <v>0</v>
      </c>
      <c r="X58">
        <v>-1200034925</v>
      </c>
      <c r="Y58">
        <v>206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206</v>
      </c>
      <c r="AU58" t="s">
        <v>6</v>
      </c>
      <c r="AV58">
        <v>0</v>
      </c>
      <c r="AW58">
        <v>2</v>
      </c>
      <c r="AX58">
        <v>16666663</v>
      </c>
      <c r="AY58">
        <v>1</v>
      </c>
      <c r="AZ58">
        <v>0</v>
      </c>
      <c r="BA58">
        <v>65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Y58*Source!I38</f>
        <v>12.4733</v>
      </c>
      <c r="CY58">
        <f t="shared" si="0"/>
        <v>0</v>
      </c>
      <c r="CZ58">
        <f t="shared" si="1"/>
        <v>0</v>
      </c>
      <c r="DA58">
        <f t="shared" si="2"/>
        <v>1</v>
      </c>
      <c r="DB58">
        <v>0</v>
      </c>
    </row>
    <row r="59" spans="1:106" x14ac:dyDescent="0.2">
      <c r="A59">
        <f>ROW(Source!A38)</f>
        <v>38</v>
      </c>
      <c r="B59">
        <v>16666348</v>
      </c>
      <c r="C59">
        <v>16666631</v>
      </c>
      <c r="D59">
        <v>15203471</v>
      </c>
      <c r="E59">
        <v>1</v>
      </c>
      <c r="F59">
        <v>1</v>
      </c>
      <c r="G59">
        <v>1</v>
      </c>
      <c r="H59">
        <v>3</v>
      </c>
      <c r="I59" t="s">
        <v>790</v>
      </c>
      <c r="J59" t="s">
        <v>791</v>
      </c>
      <c r="K59" t="s">
        <v>792</v>
      </c>
      <c r="L59">
        <v>1346</v>
      </c>
      <c r="N59">
        <v>1009</v>
      </c>
      <c r="O59" t="s">
        <v>124</v>
      </c>
      <c r="P59" t="s">
        <v>124</v>
      </c>
      <c r="Q59">
        <v>1</v>
      </c>
      <c r="W59">
        <v>0</v>
      </c>
      <c r="X59">
        <v>1693558002</v>
      </c>
      <c r="Y59">
        <v>20</v>
      </c>
      <c r="AA59">
        <v>13.08</v>
      </c>
      <c r="AB59">
        <v>0</v>
      </c>
      <c r="AC59">
        <v>0</v>
      </c>
      <c r="AD59">
        <v>0</v>
      </c>
      <c r="AE59">
        <v>13.08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20</v>
      </c>
      <c r="AU59" t="s">
        <v>6</v>
      </c>
      <c r="AV59">
        <v>0</v>
      </c>
      <c r="AW59">
        <v>2</v>
      </c>
      <c r="AX59">
        <v>16666664</v>
      </c>
      <c r="AY59">
        <v>1</v>
      </c>
      <c r="AZ59">
        <v>0</v>
      </c>
      <c r="BA59">
        <v>66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1.2110000000000001</v>
      </c>
      <c r="CY59">
        <f t="shared" si="0"/>
        <v>13.08</v>
      </c>
      <c r="CZ59">
        <f t="shared" si="1"/>
        <v>13.08</v>
      </c>
      <c r="DA59">
        <f t="shared" si="2"/>
        <v>1</v>
      </c>
      <c r="DB59">
        <v>0</v>
      </c>
    </row>
    <row r="60" spans="1:106" x14ac:dyDescent="0.2">
      <c r="A60">
        <f>ROW(Source!A38)</f>
        <v>38</v>
      </c>
      <c r="B60">
        <v>16666348</v>
      </c>
      <c r="C60">
        <v>16666631</v>
      </c>
      <c r="D60">
        <v>15204745</v>
      </c>
      <c r="E60">
        <v>1</v>
      </c>
      <c r="F60">
        <v>1</v>
      </c>
      <c r="G60">
        <v>1</v>
      </c>
      <c r="H60">
        <v>3</v>
      </c>
      <c r="I60" t="s">
        <v>793</v>
      </c>
      <c r="J60" t="s">
        <v>794</v>
      </c>
      <c r="K60" t="s">
        <v>795</v>
      </c>
      <c r="L60">
        <v>1346</v>
      </c>
      <c r="N60">
        <v>1009</v>
      </c>
      <c r="O60" t="s">
        <v>124</v>
      </c>
      <c r="P60" t="s">
        <v>124</v>
      </c>
      <c r="Q60">
        <v>1</v>
      </c>
      <c r="W60">
        <v>0</v>
      </c>
      <c r="X60">
        <v>-1147914635</v>
      </c>
      <c r="Y60">
        <v>21</v>
      </c>
      <c r="AA60">
        <v>7.46</v>
      </c>
      <c r="AB60">
        <v>0</v>
      </c>
      <c r="AC60">
        <v>0</v>
      </c>
      <c r="AD60">
        <v>0</v>
      </c>
      <c r="AE60">
        <v>7.46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21</v>
      </c>
      <c r="AU60" t="s">
        <v>6</v>
      </c>
      <c r="AV60">
        <v>0</v>
      </c>
      <c r="AW60">
        <v>2</v>
      </c>
      <c r="AX60">
        <v>16666665</v>
      </c>
      <c r="AY60">
        <v>1</v>
      </c>
      <c r="AZ60">
        <v>0</v>
      </c>
      <c r="BA60">
        <v>67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1.27155</v>
      </c>
      <c r="CY60">
        <f t="shared" si="0"/>
        <v>7.46</v>
      </c>
      <c r="CZ60">
        <f t="shared" si="1"/>
        <v>7.46</v>
      </c>
      <c r="DA60">
        <f t="shared" si="2"/>
        <v>1</v>
      </c>
      <c r="DB60">
        <v>0</v>
      </c>
    </row>
    <row r="61" spans="1:106" x14ac:dyDescent="0.2">
      <c r="A61">
        <f>ROW(Source!A38)</f>
        <v>38</v>
      </c>
      <c r="B61">
        <v>16666348</v>
      </c>
      <c r="C61">
        <v>16666631</v>
      </c>
      <c r="D61">
        <v>15204748</v>
      </c>
      <c r="E61">
        <v>1</v>
      </c>
      <c r="F61">
        <v>1</v>
      </c>
      <c r="G61">
        <v>1</v>
      </c>
      <c r="H61">
        <v>3</v>
      </c>
      <c r="I61" t="s">
        <v>796</v>
      </c>
      <c r="J61" t="s">
        <v>797</v>
      </c>
      <c r="K61" t="s">
        <v>798</v>
      </c>
      <c r="L61">
        <v>1346</v>
      </c>
      <c r="N61">
        <v>1009</v>
      </c>
      <c r="O61" t="s">
        <v>124</v>
      </c>
      <c r="P61" t="s">
        <v>124</v>
      </c>
      <c r="Q61">
        <v>1</v>
      </c>
      <c r="W61">
        <v>0</v>
      </c>
      <c r="X61">
        <v>1425634898</v>
      </c>
      <c r="Y61">
        <v>149</v>
      </c>
      <c r="AA61">
        <v>2.7</v>
      </c>
      <c r="AB61">
        <v>0</v>
      </c>
      <c r="AC61">
        <v>0</v>
      </c>
      <c r="AD61">
        <v>0</v>
      </c>
      <c r="AE61">
        <v>2.7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149</v>
      </c>
      <c r="AU61" t="s">
        <v>6</v>
      </c>
      <c r="AV61">
        <v>0</v>
      </c>
      <c r="AW61">
        <v>2</v>
      </c>
      <c r="AX61">
        <v>16666666</v>
      </c>
      <c r="AY61">
        <v>1</v>
      </c>
      <c r="AZ61">
        <v>0</v>
      </c>
      <c r="BA61">
        <v>68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Y61*Source!I38</f>
        <v>9.0219500000000004</v>
      </c>
      <c r="CY61">
        <f t="shared" si="0"/>
        <v>2.7</v>
      </c>
      <c r="CZ61">
        <f t="shared" si="1"/>
        <v>2.7</v>
      </c>
      <c r="DA61">
        <f t="shared" si="2"/>
        <v>1</v>
      </c>
      <c r="DB61">
        <v>0</v>
      </c>
    </row>
    <row r="62" spans="1:106" x14ac:dyDescent="0.2">
      <c r="A62">
        <f>ROW(Source!A39)</f>
        <v>39</v>
      </c>
      <c r="B62">
        <v>16666349</v>
      </c>
      <c r="C62">
        <v>16666631</v>
      </c>
      <c r="D62">
        <v>15430447</v>
      </c>
      <c r="E62">
        <v>1</v>
      </c>
      <c r="F62">
        <v>1</v>
      </c>
      <c r="G62">
        <v>1</v>
      </c>
      <c r="H62">
        <v>1</v>
      </c>
      <c r="I62" t="s">
        <v>765</v>
      </c>
      <c r="J62" t="s">
        <v>6</v>
      </c>
      <c r="K62" t="s">
        <v>766</v>
      </c>
      <c r="L62">
        <v>1191</v>
      </c>
      <c r="N62">
        <v>1013</v>
      </c>
      <c r="O62" t="s">
        <v>727</v>
      </c>
      <c r="P62" t="s">
        <v>727</v>
      </c>
      <c r="Q62">
        <v>1</v>
      </c>
      <c r="W62">
        <v>0</v>
      </c>
      <c r="X62">
        <v>145020957</v>
      </c>
      <c r="Y62">
        <v>209.29999999999998</v>
      </c>
      <c r="AA62">
        <v>0</v>
      </c>
      <c r="AB62">
        <v>0</v>
      </c>
      <c r="AC62">
        <v>0</v>
      </c>
      <c r="AD62">
        <v>60.41</v>
      </c>
      <c r="AE62">
        <v>0</v>
      </c>
      <c r="AF62">
        <v>0</v>
      </c>
      <c r="AG62">
        <v>0</v>
      </c>
      <c r="AH62">
        <v>9.07</v>
      </c>
      <c r="AI62">
        <v>1</v>
      </c>
      <c r="AJ62">
        <v>1</v>
      </c>
      <c r="AK62">
        <v>1</v>
      </c>
      <c r="AL62">
        <v>6.66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182</v>
      </c>
      <c r="AU62" t="s">
        <v>56</v>
      </c>
      <c r="AV62">
        <v>1</v>
      </c>
      <c r="AW62">
        <v>2</v>
      </c>
      <c r="AX62">
        <v>16666651</v>
      </c>
      <c r="AY62">
        <v>1</v>
      </c>
      <c r="AZ62">
        <v>0</v>
      </c>
      <c r="BA62">
        <v>69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Y62*Source!I39</f>
        <v>12.673114999999999</v>
      </c>
      <c r="CY62">
        <f>AD62</f>
        <v>60.41</v>
      </c>
      <c r="CZ62">
        <f>AH62</f>
        <v>9.07</v>
      </c>
      <c r="DA62">
        <f>AL62</f>
        <v>6.66</v>
      </c>
      <c r="DB62">
        <v>0</v>
      </c>
    </row>
    <row r="63" spans="1:106" x14ac:dyDescent="0.2">
      <c r="A63">
        <f>ROW(Source!A39)</f>
        <v>39</v>
      </c>
      <c r="B63">
        <v>16666349</v>
      </c>
      <c r="C63">
        <v>16666631</v>
      </c>
      <c r="D63">
        <v>15250017</v>
      </c>
      <c r="E63">
        <v>1</v>
      </c>
      <c r="F63">
        <v>1</v>
      </c>
      <c r="G63">
        <v>1</v>
      </c>
      <c r="H63">
        <v>2</v>
      </c>
      <c r="I63" t="s">
        <v>769</v>
      </c>
      <c r="J63" t="s">
        <v>770</v>
      </c>
      <c r="K63" t="s">
        <v>771</v>
      </c>
      <c r="L63">
        <v>1368</v>
      </c>
      <c r="N63">
        <v>1011</v>
      </c>
      <c r="O63" t="s">
        <v>733</v>
      </c>
      <c r="P63" t="s">
        <v>733</v>
      </c>
      <c r="Q63">
        <v>1</v>
      </c>
      <c r="W63">
        <v>0</v>
      </c>
      <c r="X63">
        <v>612354663</v>
      </c>
      <c r="Y63">
        <v>0.26250000000000001</v>
      </c>
      <c r="AA63">
        <v>0</v>
      </c>
      <c r="AB63">
        <v>223.71</v>
      </c>
      <c r="AC63">
        <v>0</v>
      </c>
      <c r="AD63">
        <v>0</v>
      </c>
      <c r="AE63">
        <v>0</v>
      </c>
      <c r="AF63">
        <v>33.590000000000003</v>
      </c>
      <c r="AG63">
        <v>0</v>
      </c>
      <c r="AH63">
        <v>0</v>
      </c>
      <c r="AI63">
        <v>1</v>
      </c>
      <c r="AJ63">
        <v>6.66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0.21</v>
      </c>
      <c r="AU63" t="s">
        <v>55</v>
      </c>
      <c r="AV63">
        <v>0</v>
      </c>
      <c r="AW63">
        <v>2</v>
      </c>
      <c r="AX63">
        <v>16666652</v>
      </c>
      <c r="AY63">
        <v>1</v>
      </c>
      <c r="AZ63">
        <v>0</v>
      </c>
      <c r="BA63">
        <v>70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Y63*Source!I39</f>
        <v>1.5894375000000002E-2</v>
      </c>
      <c r="CY63">
        <f>AB63</f>
        <v>223.71</v>
      </c>
      <c r="CZ63">
        <f>AF63</f>
        <v>33.590000000000003</v>
      </c>
      <c r="DA63">
        <f>AJ63</f>
        <v>6.66</v>
      </c>
      <c r="DB63">
        <v>0</v>
      </c>
    </row>
    <row r="64" spans="1:106" x14ac:dyDescent="0.2">
      <c r="A64">
        <f>ROW(Source!A39)</f>
        <v>39</v>
      </c>
      <c r="B64">
        <v>16666349</v>
      </c>
      <c r="C64">
        <v>16666631</v>
      </c>
      <c r="D64">
        <v>15162588</v>
      </c>
      <c r="E64">
        <v>17</v>
      </c>
      <c r="F64">
        <v>1</v>
      </c>
      <c r="G64">
        <v>1</v>
      </c>
      <c r="H64">
        <v>3</v>
      </c>
      <c r="I64" t="s">
        <v>61</v>
      </c>
      <c r="J64" t="s">
        <v>6</v>
      </c>
      <c r="K64" t="s">
        <v>62</v>
      </c>
      <c r="L64">
        <v>1327</v>
      </c>
      <c r="N64">
        <v>1005</v>
      </c>
      <c r="O64" t="s">
        <v>63</v>
      </c>
      <c r="P64" t="s">
        <v>63</v>
      </c>
      <c r="Q64">
        <v>1</v>
      </c>
      <c r="W64">
        <v>0</v>
      </c>
      <c r="X64">
        <v>-354280000</v>
      </c>
      <c r="Y64">
        <v>421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6.66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421</v>
      </c>
      <c r="AU64" t="s">
        <v>6</v>
      </c>
      <c r="AV64">
        <v>0</v>
      </c>
      <c r="AW64">
        <v>2</v>
      </c>
      <c r="AX64">
        <v>16666653</v>
      </c>
      <c r="AY64">
        <v>1</v>
      </c>
      <c r="AZ64">
        <v>0</v>
      </c>
      <c r="BA64">
        <v>71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Y64*Source!I39</f>
        <v>25.49155</v>
      </c>
      <c r="CY64">
        <f t="shared" ref="CY64:CY80" si="3">AA64</f>
        <v>0</v>
      </c>
      <c r="CZ64">
        <f t="shared" ref="CZ64:CZ80" si="4">AE64</f>
        <v>0</v>
      </c>
      <c r="DA64">
        <f t="shared" ref="DA64:DA80" si="5">AI64</f>
        <v>6.66</v>
      </c>
      <c r="DB64">
        <v>0</v>
      </c>
    </row>
    <row r="65" spans="1:106" x14ac:dyDescent="0.2">
      <c r="A65">
        <f>ROW(Source!A39)</f>
        <v>39</v>
      </c>
      <c r="B65">
        <v>16666349</v>
      </c>
      <c r="C65">
        <v>16666631</v>
      </c>
      <c r="D65">
        <v>15166814</v>
      </c>
      <c r="E65">
        <v>1</v>
      </c>
      <c r="F65">
        <v>1</v>
      </c>
      <c r="G65">
        <v>1</v>
      </c>
      <c r="H65">
        <v>3</v>
      </c>
      <c r="I65" t="s">
        <v>65</v>
      </c>
      <c r="J65" t="s">
        <v>67</v>
      </c>
      <c r="K65" t="s">
        <v>66</v>
      </c>
      <c r="L65">
        <v>1327</v>
      </c>
      <c r="N65">
        <v>1005</v>
      </c>
      <c r="O65" t="s">
        <v>63</v>
      </c>
      <c r="P65" t="s">
        <v>63</v>
      </c>
      <c r="Q65">
        <v>1</v>
      </c>
      <c r="W65">
        <v>0</v>
      </c>
      <c r="X65">
        <v>148619590</v>
      </c>
      <c r="Y65">
        <v>421</v>
      </c>
      <c r="AA65">
        <v>99.9</v>
      </c>
      <c r="AB65">
        <v>0</v>
      </c>
      <c r="AC65">
        <v>0</v>
      </c>
      <c r="AD65">
        <v>0</v>
      </c>
      <c r="AE65">
        <v>15</v>
      </c>
      <c r="AF65">
        <v>0</v>
      </c>
      <c r="AG65">
        <v>0</v>
      </c>
      <c r="AH65">
        <v>0</v>
      </c>
      <c r="AI65">
        <v>6.66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421</v>
      </c>
      <c r="AU65" t="s">
        <v>6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Y65*Source!I39</f>
        <v>25.49155</v>
      </c>
      <c r="CY65">
        <f t="shared" si="3"/>
        <v>99.9</v>
      </c>
      <c r="CZ65">
        <f t="shared" si="4"/>
        <v>15</v>
      </c>
      <c r="DA65">
        <f t="shared" si="5"/>
        <v>6.66</v>
      </c>
      <c r="DB65">
        <v>0</v>
      </c>
    </row>
    <row r="66" spans="1:106" x14ac:dyDescent="0.2">
      <c r="A66">
        <f>ROW(Source!A39)</f>
        <v>39</v>
      </c>
      <c r="B66">
        <v>16666349</v>
      </c>
      <c r="C66">
        <v>16666631</v>
      </c>
      <c r="D66">
        <v>15167286</v>
      </c>
      <c r="E66">
        <v>1</v>
      </c>
      <c r="F66">
        <v>1</v>
      </c>
      <c r="G66">
        <v>1</v>
      </c>
      <c r="H66">
        <v>3</v>
      </c>
      <c r="I66" t="s">
        <v>772</v>
      </c>
      <c r="J66" t="s">
        <v>773</v>
      </c>
      <c r="K66" t="s">
        <v>774</v>
      </c>
      <c r="L66">
        <v>1339</v>
      </c>
      <c r="N66">
        <v>1007</v>
      </c>
      <c r="O66" t="s">
        <v>45</v>
      </c>
      <c r="P66" t="s">
        <v>45</v>
      </c>
      <c r="Q66">
        <v>1</v>
      </c>
      <c r="W66">
        <v>0</v>
      </c>
      <c r="X66">
        <v>-1660354250</v>
      </c>
      <c r="Y66">
        <v>0.13</v>
      </c>
      <c r="AA66">
        <v>16.25</v>
      </c>
      <c r="AB66">
        <v>0</v>
      </c>
      <c r="AC66">
        <v>0</v>
      </c>
      <c r="AD66">
        <v>0</v>
      </c>
      <c r="AE66">
        <v>2.44</v>
      </c>
      <c r="AF66">
        <v>0</v>
      </c>
      <c r="AG66">
        <v>0</v>
      </c>
      <c r="AH66">
        <v>0</v>
      </c>
      <c r="AI66">
        <v>6.66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0.13</v>
      </c>
      <c r="AU66" t="s">
        <v>6</v>
      </c>
      <c r="AV66">
        <v>0</v>
      </c>
      <c r="AW66">
        <v>2</v>
      </c>
      <c r="AX66">
        <v>16666654</v>
      </c>
      <c r="AY66">
        <v>1</v>
      </c>
      <c r="AZ66">
        <v>0</v>
      </c>
      <c r="BA66">
        <v>72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Y66*Source!I39</f>
        <v>7.8715E-3</v>
      </c>
      <c r="CY66">
        <f t="shared" si="3"/>
        <v>16.25</v>
      </c>
      <c r="CZ66">
        <f t="shared" si="4"/>
        <v>2.44</v>
      </c>
      <c r="DA66">
        <f t="shared" si="5"/>
        <v>6.66</v>
      </c>
      <c r="DB66">
        <v>0</v>
      </c>
    </row>
    <row r="67" spans="1:106" x14ac:dyDescent="0.2">
      <c r="A67">
        <f>ROW(Source!A39)</f>
        <v>39</v>
      </c>
      <c r="B67">
        <v>16666349</v>
      </c>
      <c r="C67">
        <v>16666631</v>
      </c>
      <c r="D67">
        <v>15167572</v>
      </c>
      <c r="E67">
        <v>1</v>
      </c>
      <c r="F67">
        <v>1</v>
      </c>
      <c r="G67">
        <v>1</v>
      </c>
      <c r="H67">
        <v>3</v>
      </c>
      <c r="I67" t="s">
        <v>775</v>
      </c>
      <c r="J67" t="s">
        <v>776</v>
      </c>
      <c r="K67" t="s">
        <v>777</v>
      </c>
      <c r="L67">
        <v>1301</v>
      </c>
      <c r="N67">
        <v>1003</v>
      </c>
      <c r="O67" t="s">
        <v>71</v>
      </c>
      <c r="P67" t="s">
        <v>71</v>
      </c>
      <c r="Q67">
        <v>1</v>
      </c>
      <c r="W67">
        <v>0</v>
      </c>
      <c r="X67">
        <v>1016996156</v>
      </c>
      <c r="Y67">
        <v>152</v>
      </c>
      <c r="AA67">
        <v>1.1299999999999999</v>
      </c>
      <c r="AB67">
        <v>0</v>
      </c>
      <c r="AC67">
        <v>0</v>
      </c>
      <c r="AD67">
        <v>0</v>
      </c>
      <c r="AE67">
        <v>0.17</v>
      </c>
      <c r="AF67">
        <v>0</v>
      </c>
      <c r="AG67">
        <v>0</v>
      </c>
      <c r="AH67">
        <v>0</v>
      </c>
      <c r="AI67">
        <v>6.66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152</v>
      </c>
      <c r="AU67" t="s">
        <v>6</v>
      </c>
      <c r="AV67">
        <v>0</v>
      </c>
      <c r="AW67">
        <v>2</v>
      </c>
      <c r="AX67">
        <v>16666655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Y67*Source!I39</f>
        <v>9.2035999999999998</v>
      </c>
      <c r="CY67">
        <f t="shared" si="3"/>
        <v>1.1299999999999999</v>
      </c>
      <c r="CZ67">
        <f t="shared" si="4"/>
        <v>0.17</v>
      </c>
      <c r="DA67">
        <f t="shared" si="5"/>
        <v>6.66</v>
      </c>
      <c r="DB67">
        <v>0</v>
      </c>
    </row>
    <row r="68" spans="1:106" x14ac:dyDescent="0.2">
      <c r="A68">
        <f>ROW(Source!A39)</f>
        <v>39</v>
      </c>
      <c r="B68">
        <v>16666349</v>
      </c>
      <c r="C68">
        <v>16666631</v>
      </c>
      <c r="D68">
        <v>15167577</v>
      </c>
      <c r="E68">
        <v>1</v>
      </c>
      <c r="F68">
        <v>1</v>
      </c>
      <c r="G68">
        <v>1</v>
      </c>
      <c r="H68">
        <v>3</v>
      </c>
      <c r="I68" t="s">
        <v>778</v>
      </c>
      <c r="J68" t="s">
        <v>779</v>
      </c>
      <c r="K68" t="s">
        <v>780</v>
      </c>
      <c r="L68">
        <v>1308</v>
      </c>
      <c r="N68">
        <v>1003</v>
      </c>
      <c r="O68" t="s">
        <v>164</v>
      </c>
      <c r="P68" t="s">
        <v>164</v>
      </c>
      <c r="Q68">
        <v>100</v>
      </c>
      <c r="W68">
        <v>0</v>
      </c>
      <c r="X68">
        <v>254035190</v>
      </c>
      <c r="Y68">
        <v>1.77</v>
      </c>
      <c r="AA68">
        <v>1152.18</v>
      </c>
      <c r="AB68">
        <v>0</v>
      </c>
      <c r="AC68">
        <v>0</v>
      </c>
      <c r="AD68">
        <v>0</v>
      </c>
      <c r="AE68">
        <v>173</v>
      </c>
      <c r="AF68">
        <v>0</v>
      </c>
      <c r="AG68">
        <v>0</v>
      </c>
      <c r="AH68">
        <v>0</v>
      </c>
      <c r="AI68">
        <v>6.66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1.77</v>
      </c>
      <c r="AU68" t="s">
        <v>6</v>
      </c>
      <c r="AV68">
        <v>0</v>
      </c>
      <c r="AW68">
        <v>2</v>
      </c>
      <c r="AX68">
        <v>16666656</v>
      </c>
      <c r="AY68">
        <v>1</v>
      </c>
      <c r="AZ68">
        <v>0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Y68*Source!I39</f>
        <v>0.1071735</v>
      </c>
      <c r="CY68">
        <f t="shared" si="3"/>
        <v>1152.18</v>
      </c>
      <c r="CZ68">
        <f t="shared" si="4"/>
        <v>173</v>
      </c>
      <c r="DA68">
        <f t="shared" si="5"/>
        <v>6.66</v>
      </c>
      <c r="DB68">
        <v>0</v>
      </c>
    </row>
    <row r="69" spans="1:106" x14ac:dyDescent="0.2">
      <c r="A69">
        <f>ROW(Source!A39)</f>
        <v>39</v>
      </c>
      <c r="B69">
        <v>16666349</v>
      </c>
      <c r="C69">
        <v>16666631</v>
      </c>
      <c r="D69">
        <v>15170155</v>
      </c>
      <c r="E69">
        <v>1</v>
      </c>
      <c r="F69">
        <v>1</v>
      </c>
      <c r="G69">
        <v>1</v>
      </c>
      <c r="H69">
        <v>3</v>
      </c>
      <c r="I69" t="s">
        <v>781</v>
      </c>
      <c r="J69" t="s">
        <v>782</v>
      </c>
      <c r="K69" t="s">
        <v>783</v>
      </c>
      <c r="L69">
        <v>1355</v>
      </c>
      <c r="N69">
        <v>1010</v>
      </c>
      <c r="O69" t="s">
        <v>279</v>
      </c>
      <c r="P69" t="s">
        <v>279</v>
      </c>
      <c r="Q69">
        <v>100</v>
      </c>
      <c r="W69">
        <v>0</v>
      </c>
      <c r="X69">
        <v>1135215184</v>
      </c>
      <c r="Y69">
        <v>3.38</v>
      </c>
      <c r="AA69">
        <v>53.28</v>
      </c>
      <c r="AB69">
        <v>0</v>
      </c>
      <c r="AC69">
        <v>0</v>
      </c>
      <c r="AD69">
        <v>0</v>
      </c>
      <c r="AE69">
        <v>8</v>
      </c>
      <c r="AF69">
        <v>0</v>
      </c>
      <c r="AG69">
        <v>0</v>
      </c>
      <c r="AH69">
        <v>0</v>
      </c>
      <c r="AI69">
        <v>6.66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3.38</v>
      </c>
      <c r="AU69" t="s">
        <v>6</v>
      </c>
      <c r="AV69">
        <v>0</v>
      </c>
      <c r="AW69">
        <v>2</v>
      </c>
      <c r="AX69">
        <v>16666658</v>
      </c>
      <c r="AY69">
        <v>1</v>
      </c>
      <c r="AZ69">
        <v>0</v>
      </c>
      <c r="BA69">
        <v>76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Y69*Source!I39</f>
        <v>0.20465899999999998</v>
      </c>
      <c r="CY69">
        <f t="shared" si="3"/>
        <v>53.28</v>
      </c>
      <c r="CZ69">
        <f t="shared" si="4"/>
        <v>8</v>
      </c>
      <c r="DA69">
        <f t="shared" si="5"/>
        <v>6.66</v>
      </c>
      <c r="DB69">
        <v>0</v>
      </c>
    </row>
    <row r="70" spans="1:106" x14ac:dyDescent="0.2">
      <c r="A70">
        <f>ROW(Source!A39)</f>
        <v>39</v>
      </c>
      <c r="B70">
        <v>16666349</v>
      </c>
      <c r="C70">
        <v>16666631</v>
      </c>
      <c r="D70">
        <v>15170385</v>
      </c>
      <c r="E70">
        <v>1</v>
      </c>
      <c r="F70">
        <v>1</v>
      </c>
      <c r="G70">
        <v>1</v>
      </c>
      <c r="H70">
        <v>3</v>
      </c>
      <c r="I70" t="s">
        <v>784</v>
      </c>
      <c r="J70" t="s">
        <v>785</v>
      </c>
      <c r="K70" t="s">
        <v>786</v>
      </c>
      <c r="L70">
        <v>1355</v>
      </c>
      <c r="N70">
        <v>1010</v>
      </c>
      <c r="O70" t="s">
        <v>279</v>
      </c>
      <c r="P70" t="s">
        <v>279</v>
      </c>
      <c r="Q70">
        <v>100</v>
      </c>
      <c r="W70">
        <v>0</v>
      </c>
      <c r="X70">
        <v>-1705958995</v>
      </c>
      <c r="Y70">
        <v>13.53</v>
      </c>
      <c r="AA70">
        <v>13.32</v>
      </c>
      <c r="AB70">
        <v>0</v>
      </c>
      <c r="AC70">
        <v>0</v>
      </c>
      <c r="AD70">
        <v>0</v>
      </c>
      <c r="AE70">
        <v>2</v>
      </c>
      <c r="AF70">
        <v>0</v>
      </c>
      <c r="AG70">
        <v>0</v>
      </c>
      <c r="AH70">
        <v>0</v>
      </c>
      <c r="AI70">
        <v>6.66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13.53</v>
      </c>
      <c r="AU70" t="s">
        <v>6</v>
      </c>
      <c r="AV70">
        <v>0</v>
      </c>
      <c r="AW70">
        <v>2</v>
      </c>
      <c r="AX70">
        <v>16666659</v>
      </c>
      <c r="AY70">
        <v>1</v>
      </c>
      <c r="AZ70">
        <v>0</v>
      </c>
      <c r="BA70">
        <v>77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Y70*Source!I39</f>
        <v>0.81924149999999996</v>
      </c>
      <c r="CY70">
        <f t="shared" si="3"/>
        <v>13.32</v>
      </c>
      <c r="CZ70">
        <f t="shared" si="4"/>
        <v>2</v>
      </c>
      <c r="DA70">
        <f t="shared" si="5"/>
        <v>6.66</v>
      </c>
      <c r="DB70">
        <v>0</v>
      </c>
    </row>
    <row r="71" spans="1:106" x14ac:dyDescent="0.2">
      <c r="A71">
        <f>ROW(Source!A39)</f>
        <v>39</v>
      </c>
      <c r="B71">
        <v>16666349</v>
      </c>
      <c r="C71">
        <v>16666631</v>
      </c>
      <c r="D71">
        <v>15170386</v>
      </c>
      <c r="E71">
        <v>1</v>
      </c>
      <c r="F71">
        <v>1</v>
      </c>
      <c r="G71">
        <v>1</v>
      </c>
      <c r="H71">
        <v>3</v>
      </c>
      <c r="I71" t="s">
        <v>787</v>
      </c>
      <c r="J71" t="s">
        <v>788</v>
      </c>
      <c r="K71" t="s">
        <v>789</v>
      </c>
      <c r="L71">
        <v>1355</v>
      </c>
      <c r="N71">
        <v>1010</v>
      </c>
      <c r="O71" t="s">
        <v>279</v>
      </c>
      <c r="P71" t="s">
        <v>279</v>
      </c>
      <c r="Q71">
        <v>100</v>
      </c>
      <c r="W71">
        <v>0</v>
      </c>
      <c r="X71">
        <v>1246439685</v>
      </c>
      <c r="Y71">
        <v>35.33</v>
      </c>
      <c r="AA71">
        <v>19.98</v>
      </c>
      <c r="AB71">
        <v>0</v>
      </c>
      <c r="AC71">
        <v>0</v>
      </c>
      <c r="AD71">
        <v>0</v>
      </c>
      <c r="AE71">
        <v>3</v>
      </c>
      <c r="AF71">
        <v>0</v>
      </c>
      <c r="AG71">
        <v>0</v>
      </c>
      <c r="AH71">
        <v>0</v>
      </c>
      <c r="AI71">
        <v>6.66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35.33</v>
      </c>
      <c r="AU71" t="s">
        <v>6</v>
      </c>
      <c r="AV71">
        <v>0</v>
      </c>
      <c r="AW71">
        <v>2</v>
      </c>
      <c r="AX71">
        <v>16666660</v>
      </c>
      <c r="AY71">
        <v>1</v>
      </c>
      <c r="AZ71">
        <v>0</v>
      </c>
      <c r="BA71">
        <v>78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Y71*Source!I39</f>
        <v>2.1392314999999997</v>
      </c>
      <c r="CY71">
        <f t="shared" si="3"/>
        <v>19.98</v>
      </c>
      <c r="CZ71">
        <f t="shared" si="4"/>
        <v>3</v>
      </c>
      <c r="DA71">
        <f t="shared" si="5"/>
        <v>6.66</v>
      </c>
      <c r="DB71">
        <v>0</v>
      </c>
    </row>
    <row r="72" spans="1:106" x14ac:dyDescent="0.2">
      <c r="A72">
        <f>ROW(Source!A39)</f>
        <v>39</v>
      </c>
      <c r="B72">
        <v>16666349</v>
      </c>
      <c r="C72">
        <v>16666631</v>
      </c>
      <c r="D72">
        <v>15162556</v>
      </c>
      <c r="E72">
        <v>17</v>
      </c>
      <c r="F72">
        <v>1</v>
      </c>
      <c r="G72">
        <v>1</v>
      </c>
      <c r="H72">
        <v>3</v>
      </c>
      <c r="I72" t="s">
        <v>69</v>
      </c>
      <c r="J72" t="s">
        <v>6</v>
      </c>
      <c r="K72" t="s">
        <v>70</v>
      </c>
      <c r="L72">
        <v>1301</v>
      </c>
      <c r="N72">
        <v>1003</v>
      </c>
      <c r="O72" t="s">
        <v>71</v>
      </c>
      <c r="P72" t="s">
        <v>71</v>
      </c>
      <c r="Q72">
        <v>1</v>
      </c>
      <c r="W72">
        <v>0</v>
      </c>
      <c r="X72">
        <v>-543280927</v>
      </c>
      <c r="Y72">
        <v>151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6.66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151</v>
      </c>
      <c r="AU72" t="s">
        <v>6</v>
      </c>
      <c r="AV72">
        <v>0</v>
      </c>
      <c r="AW72">
        <v>2</v>
      </c>
      <c r="AX72">
        <v>16666661</v>
      </c>
      <c r="AY72">
        <v>1</v>
      </c>
      <c r="AZ72">
        <v>0</v>
      </c>
      <c r="BA72">
        <v>79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Y72*Source!I39</f>
        <v>9.1430500000000006</v>
      </c>
      <c r="CY72">
        <f t="shared" si="3"/>
        <v>0</v>
      </c>
      <c r="CZ72">
        <f t="shared" si="4"/>
        <v>0</v>
      </c>
      <c r="DA72">
        <f t="shared" si="5"/>
        <v>6.66</v>
      </c>
      <c r="DB72">
        <v>0</v>
      </c>
    </row>
    <row r="73" spans="1:106" x14ac:dyDescent="0.2">
      <c r="A73">
        <f>ROW(Source!A39)</f>
        <v>39</v>
      </c>
      <c r="B73">
        <v>16666349</v>
      </c>
      <c r="C73">
        <v>16666631</v>
      </c>
      <c r="D73">
        <v>15162556</v>
      </c>
      <c r="E73">
        <v>17</v>
      </c>
      <c r="F73">
        <v>1</v>
      </c>
      <c r="G73">
        <v>1</v>
      </c>
      <c r="H73">
        <v>3</v>
      </c>
      <c r="I73" t="s">
        <v>69</v>
      </c>
      <c r="J73" t="s">
        <v>6</v>
      </c>
      <c r="K73" t="s">
        <v>81</v>
      </c>
      <c r="L73">
        <v>1301</v>
      </c>
      <c r="N73">
        <v>1003</v>
      </c>
      <c r="O73" t="s">
        <v>71</v>
      </c>
      <c r="P73" t="s">
        <v>71</v>
      </c>
      <c r="Q73">
        <v>1</v>
      </c>
      <c r="W73">
        <v>0</v>
      </c>
      <c r="X73">
        <v>-200649644</v>
      </c>
      <c r="Y73">
        <v>407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6.66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407</v>
      </c>
      <c r="AU73" t="s">
        <v>6</v>
      </c>
      <c r="AV73">
        <v>0</v>
      </c>
      <c r="AW73">
        <v>2</v>
      </c>
      <c r="AX73">
        <v>16666662</v>
      </c>
      <c r="AY73">
        <v>1</v>
      </c>
      <c r="AZ73">
        <v>0</v>
      </c>
      <c r="BA73">
        <v>80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Y73*Source!I39</f>
        <v>24.64385</v>
      </c>
      <c r="CY73">
        <f t="shared" si="3"/>
        <v>0</v>
      </c>
      <c r="CZ73">
        <f t="shared" si="4"/>
        <v>0</v>
      </c>
      <c r="DA73">
        <f t="shared" si="5"/>
        <v>6.66</v>
      </c>
      <c r="DB73">
        <v>0</v>
      </c>
    </row>
    <row r="74" spans="1:106" x14ac:dyDescent="0.2">
      <c r="A74">
        <f>ROW(Source!A39)</f>
        <v>39</v>
      </c>
      <c r="B74">
        <v>16666349</v>
      </c>
      <c r="C74">
        <v>16666631</v>
      </c>
      <c r="D74">
        <v>15188397</v>
      </c>
      <c r="E74">
        <v>1</v>
      </c>
      <c r="F74">
        <v>1</v>
      </c>
      <c r="G74">
        <v>1</v>
      </c>
      <c r="H74">
        <v>3</v>
      </c>
      <c r="I74" t="s">
        <v>77</v>
      </c>
      <c r="J74" t="s">
        <v>79</v>
      </c>
      <c r="K74" t="s">
        <v>78</v>
      </c>
      <c r="L74">
        <v>1301</v>
      </c>
      <c r="N74">
        <v>1003</v>
      </c>
      <c r="O74" t="s">
        <v>71</v>
      </c>
      <c r="P74" t="s">
        <v>71</v>
      </c>
      <c r="Q74">
        <v>1</v>
      </c>
      <c r="W74">
        <v>0</v>
      </c>
      <c r="X74">
        <v>-177089874</v>
      </c>
      <c r="Y74">
        <v>150.955409</v>
      </c>
      <c r="AA74">
        <v>37.299999999999997</v>
      </c>
      <c r="AB74">
        <v>0</v>
      </c>
      <c r="AC74">
        <v>0</v>
      </c>
      <c r="AD74">
        <v>0</v>
      </c>
      <c r="AE74">
        <v>5.6</v>
      </c>
      <c r="AF74">
        <v>0</v>
      </c>
      <c r="AG74">
        <v>0</v>
      </c>
      <c r="AH74">
        <v>0</v>
      </c>
      <c r="AI74">
        <v>6.66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</v>
      </c>
      <c r="AT74">
        <v>150.955409</v>
      </c>
      <c r="AU74" t="s">
        <v>6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Y74*Source!I39</f>
        <v>9.1403500149500001</v>
      </c>
      <c r="CY74">
        <f t="shared" si="3"/>
        <v>37.299999999999997</v>
      </c>
      <c r="CZ74">
        <f t="shared" si="4"/>
        <v>5.6</v>
      </c>
      <c r="DA74">
        <f t="shared" si="5"/>
        <v>6.66</v>
      </c>
      <c r="DB74">
        <v>0</v>
      </c>
    </row>
    <row r="75" spans="1:106" x14ac:dyDescent="0.2">
      <c r="A75">
        <f>ROW(Source!A39)</f>
        <v>39</v>
      </c>
      <c r="B75">
        <v>16666349</v>
      </c>
      <c r="C75">
        <v>16666631</v>
      </c>
      <c r="D75">
        <v>15188434</v>
      </c>
      <c r="E75">
        <v>1</v>
      </c>
      <c r="F75">
        <v>1</v>
      </c>
      <c r="G75">
        <v>1</v>
      </c>
      <c r="H75">
        <v>3</v>
      </c>
      <c r="I75" t="s">
        <v>73</v>
      </c>
      <c r="J75" t="s">
        <v>75</v>
      </c>
      <c r="K75" t="s">
        <v>74</v>
      </c>
      <c r="L75">
        <v>1301</v>
      </c>
      <c r="N75">
        <v>1003</v>
      </c>
      <c r="O75" t="s">
        <v>71</v>
      </c>
      <c r="P75" t="s">
        <v>71</v>
      </c>
      <c r="Q75">
        <v>1</v>
      </c>
      <c r="W75">
        <v>0</v>
      </c>
      <c r="X75">
        <v>-722146827</v>
      </c>
      <c r="Y75">
        <v>407</v>
      </c>
      <c r="AA75">
        <v>71.400000000000006</v>
      </c>
      <c r="AB75">
        <v>0</v>
      </c>
      <c r="AC75">
        <v>0</v>
      </c>
      <c r="AD75">
        <v>0</v>
      </c>
      <c r="AE75">
        <v>10.72</v>
      </c>
      <c r="AF75">
        <v>0</v>
      </c>
      <c r="AG75">
        <v>0</v>
      </c>
      <c r="AH75">
        <v>0</v>
      </c>
      <c r="AI75">
        <v>6.66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407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Y75*Source!I39</f>
        <v>24.64385</v>
      </c>
      <c r="CY75">
        <f t="shared" si="3"/>
        <v>71.400000000000006</v>
      </c>
      <c r="CZ75">
        <f t="shared" si="4"/>
        <v>10.72</v>
      </c>
      <c r="DA75">
        <f t="shared" si="5"/>
        <v>6.66</v>
      </c>
      <c r="DB75">
        <v>0</v>
      </c>
    </row>
    <row r="76" spans="1:106" x14ac:dyDescent="0.2">
      <c r="A76">
        <f>ROW(Source!A39)</f>
        <v>39</v>
      </c>
      <c r="B76">
        <v>16666349</v>
      </c>
      <c r="C76">
        <v>16666631</v>
      </c>
      <c r="D76">
        <v>15198822</v>
      </c>
      <c r="E76">
        <v>1</v>
      </c>
      <c r="F76">
        <v>1</v>
      </c>
      <c r="G76">
        <v>1</v>
      </c>
      <c r="H76">
        <v>3</v>
      </c>
      <c r="I76" t="s">
        <v>86</v>
      </c>
      <c r="J76" t="s">
        <v>88</v>
      </c>
      <c r="K76" t="s">
        <v>87</v>
      </c>
      <c r="L76">
        <v>1339</v>
      </c>
      <c r="N76">
        <v>1007</v>
      </c>
      <c r="O76" t="s">
        <v>45</v>
      </c>
      <c r="P76" t="s">
        <v>45</v>
      </c>
      <c r="Q76">
        <v>1</v>
      </c>
      <c r="W76">
        <v>0</v>
      </c>
      <c r="X76">
        <v>1505409234</v>
      </c>
      <c r="Y76">
        <v>10</v>
      </c>
      <c r="AA76">
        <v>2257.21</v>
      </c>
      <c r="AB76">
        <v>0</v>
      </c>
      <c r="AC76">
        <v>0</v>
      </c>
      <c r="AD76">
        <v>0</v>
      </c>
      <c r="AE76">
        <v>338.92</v>
      </c>
      <c r="AF76">
        <v>0</v>
      </c>
      <c r="AG76">
        <v>0</v>
      </c>
      <c r="AH76">
        <v>0</v>
      </c>
      <c r="AI76">
        <v>6.66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10</v>
      </c>
      <c r="AU76" t="s">
        <v>6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Y76*Source!I39</f>
        <v>0.60550000000000004</v>
      </c>
      <c r="CY76">
        <f t="shared" si="3"/>
        <v>2257.21</v>
      </c>
      <c r="CZ76">
        <f t="shared" si="4"/>
        <v>338.92</v>
      </c>
      <c r="DA76">
        <f t="shared" si="5"/>
        <v>6.66</v>
      </c>
      <c r="DB76">
        <v>0</v>
      </c>
    </row>
    <row r="77" spans="1:106" x14ac:dyDescent="0.2">
      <c r="A77">
        <f>ROW(Source!A39)</f>
        <v>39</v>
      </c>
      <c r="B77">
        <v>16666349</v>
      </c>
      <c r="C77">
        <v>16666631</v>
      </c>
      <c r="D77">
        <v>15162057</v>
      </c>
      <c r="E77">
        <v>17</v>
      </c>
      <c r="F77">
        <v>1</v>
      </c>
      <c r="G77">
        <v>1</v>
      </c>
      <c r="H77">
        <v>3</v>
      </c>
      <c r="I77" t="s">
        <v>83</v>
      </c>
      <c r="J77" t="s">
        <v>6</v>
      </c>
      <c r="K77" t="s">
        <v>84</v>
      </c>
      <c r="L77">
        <v>1327</v>
      </c>
      <c r="N77">
        <v>1005</v>
      </c>
      <c r="O77" t="s">
        <v>63</v>
      </c>
      <c r="P77" t="s">
        <v>63</v>
      </c>
      <c r="Q77">
        <v>1</v>
      </c>
      <c r="W77">
        <v>0</v>
      </c>
      <c r="X77">
        <v>-1200034925</v>
      </c>
      <c r="Y77">
        <v>206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6.66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6</v>
      </c>
      <c r="AT77">
        <v>206</v>
      </c>
      <c r="AU77" t="s">
        <v>6</v>
      </c>
      <c r="AV77">
        <v>0</v>
      </c>
      <c r="AW77">
        <v>2</v>
      </c>
      <c r="AX77">
        <v>16666663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Y77*Source!I39</f>
        <v>12.4733</v>
      </c>
      <c r="CY77">
        <f t="shared" si="3"/>
        <v>0</v>
      </c>
      <c r="CZ77">
        <f t="shared" si="4"/>
        <v>0</v>
      </c>
      <c r="DA77">
        <f t="shared" si="5"/>
        <v>6.66</v>
      </c>
      <c r="DB77">
        <v>0</v>
      </c>
    </row>
    <row r="78" spans="1:106" x14ac:dyDescent="0.2">
      <c r="A78">
        <f>ROW(Source!A39)</f>
        <v>39</v>
      </c>
      <c r="B78">
        <v>16666349</v>
      </c>
      <c r="C78">
        <v>16666631</v>
      </c>
      <c r="D78">
        <v>15203471</v>
      </c>
      <c r="E78">
        <v>1</v>
      </c>
      <c r="F78">
        <v>1</v>
      </c>
      <c r="G78">
        <v>1</v>
      </c>
      <c r="H78">
        <v>3</v>
      </c>
      <c r="I78" t="s">
        <v>790</v>
      </c>
      <c r="J78" t="s">
        <v>791</v>
      </c>
      <c r="K78" t="s">
        <v>792</v>
      </c>
      <c r="L78">
        <v>1346</v>
      </c>
      <c r="N78">
        <v>1009</v>
      </c>
      <c r="O78" t="s">
        <v>124</v>
      </c>
      <c r="P78" t="s">
        <v>124</v>
      </c>
      <c r="Q78">
        <v>1</v>
      </c>
      <c r="W78">
        <v>0</v>
      </c>
      <c r="X78">
        <v>1693558002</v>
      </c>
      <c r="Y78">
        <v>20</v>
      </c>
      <c r="AA78">
        <v>87.11</v>
      </c>
      <c r="AB78">
        <v>0</v>
      </c>
      <c r="AC78">
        <v>0</v>
      </c>
      <c r="AD78">
        <v>0</v>
      </c>
      <c r="AE78">
        <v>13.08</v>
      </c>
      <c r="AF78">
        <v>0</v>
      </c>
      <c r="AG78">
        <v>0</v>
      </c>
      <c r="AH78">
        <v>0</v>
      </c>
      <c r="AI78">
        <v>6.66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20</v>
      </c>
      <c r="AU78" t="s">
        <v>6</v>
      </c>
      <c r="AV78">
        <v>0</v>
      </c>
      <c r="AW78">
        <v>2</v>
      </c>
      <c r="AX78">
        <v>16666664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Y78*Source!I39</f>
        <v>1.2110000000000001</v>
      </c>
      <c r="CY78">
        <f t="shared" si="3"/>
        <v>87.11</v>
      </c>
      <c r="CZ78">
        <f t="shared" si="4"/>
        <v>13.08</v>
      </c>
      <c r="DA78">
        <f t="shared" si="5"/>
        <v>6.66</v>
      </c>
      <c r="DB78">
        <v>0</v>
      </c>
    </row>
    <row r="79" spans="1:106" x14ac:dyDescent="0.2">
      <c r="A79">
        <f>ROW(Source!A39)</f>
        <v>39</v>
      </c>
      <c r="B79">
        <v>16666349</v>
      </c>
      <c r="C79">
        <v>16666631</v>
      </c>
      <c r="D79">
        <v>15204745</v>
      </c>
      <c r="E79">
        <v>1</v>
      </c>
      <c r="F79">
        <v>1</v>
      </c>
      <c r="G79">
        <v>1</v>
      </c>
      <c r="H79">
        <v>3</v>
      </c>
      <c r="I79" t="s">
        <v>793</v>
      </c>
      <c r="J79" t="s">
        <v>794</v>
      </c>
      <c r="K79" t="s">
        <v>795</v>
      </c>
      <c r="L79">
        <v>1346</v>
      </c>
      <c r="N79">
        <v>1009</v>
      </c>
      <c r="O79" t="s">
        <v>124</v>
      </c>
      <c r="P79" t="s">
        <v>124</v>
      </c>
      <c r="Q79">
        <v>1</v>
      </c>
      <c r="W79">
        <v>0</v>
      </c>
      <c r="X79">
        <v>-1147914635</v>
      </c>
      <c r="Y79">
        <v>21</v>
      </c>
      <c r="AA79">
        <v>49.68</v>
      </c>
      <c r="AB79">
        <v>0</v>
      </c>
      <c r="AC79">
        <v>0</v>
      </c>
      <c r="AD79">
        <v>0</v>
      </c>
      <c r="AE79">
        <v>7.46</v>
      </c>
      <c r="AF79">
        <v>0</v>
      </c>
      <c r="AG79">
        <v>0</v>
      </c>
      <c r="AH79">
        <v>0</v>
      </c>
      <c r="AI79">
        <v>6.66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21</v>
      </c>
      <c r="AU79" t="s">
        <v>6</v>
      </c>
      <c r="AV79">
        <v>0</v>
      </c>
      <c r="AW79">
        <v>2</v>
      </c>
      <c r="AX79">
        <v>16666665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Y79*Source!I39</f>
        <v>1.27155</v>
      </c>
      <c r="CY79">
        <f t="shared" si="3"/>
        <v>49.68</v>
      </c>
      <c r="CZ79">
        <f t="shared" si="4"/>
        <v>7.46</v>
      </c>
      <c r="DA79">
        <f t="shared" si="5"/>
        <v>6.66</v>
      </c>
      <c r="DB79">
        <v>0</v>
      </c>
    </row>
    <row r="80" spans="1:106" x14ac:dyDescent="0.2">
      <c r="A80">
        <f>ROW(Source!A39)</f>
        <v>39</v>
      </c>
      <c r="B80">
        <v>16666349</v>
      </c>
      <c r="C80">
        <v>16666631</v>
      </c>
      <c r="D80">
        <v>15204748</v>
      </c>
      <c r="E80">
        <v>1</v>
      </c>
      <c r="F80">
        <v>1</v>
      </c>
      <c r="G80">
        <v>1</v>
      </c>
      <c r="H80">
        <v>3</v>
      </c>
      <c r="I80" t="s">
        <v>796</v>
      </c>
      <c r="J80" t="s">
        <v>797</v>
      </c>
      <c r="K80" t="s">
        <v>798</v>
      </c>
      <c r="L80">
        <v>1346</v>
      </c>
      <c r="N80">
        <v>1009</v>
      </c>
      <c r="O80" t="s">
        <v>124</v>
      </c>
      <c r="P80" t="s">
        <v>124</v>
      </c>
      <c r="Q80">
        <v>1</v>
      </c>
      <c r="W80">
        <v>0</v>
      </c>
      <c r="X80">
        <v>1425634898</v>
      </c>
      <c r="Y80">
        <v>149</v>
      </c>
      <c r="AA80">
        <v>17.98</v>
      </c>
      <c r="AB80">
        <v>0</v>
      </c>
      <c r="AC80">
        <v>0</v>
      </c>
      <c r="AD80">
        <v>0</v>
      </c>
      <c r="AE80">
        <v>2.7</v>
      </c>
      <c r="AF80">
        <v>0</v>
      </c>
      <c r="AG80">
        <v>0</v>
      </c>
      <c r="AH80">
        <v>0</v>
      </c>
      <c r="AI80">
        <v>6.66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149</v>
      </c>
      <c r="AU80" t="s">
        <v>6</v>
      </c>
      <c r="AV80">
        <v>0</v>
      </c>
      <c r="AW80">
        <v>2</v>
      </c>
      <c r="AX80">
        <v>16666666</v>
      </c>
      <c r="AY80">
        <v>1</v>
      </c>
      <c r="AZ80">
        <v>0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Y80*Source!I39</f>
        <v>9.0219500000000004</v>
      </c>
      <c r="CY80">
        <f t="shared" si="3"/>
        <v>17.98</v>
      </c>
      <c r="CZ80">
        <f t="shared" si="4"/>
        <v>2.7</v>
      </c>
      <c r="DA80">
        <f t="shared" si="5"/>
        <v>6.66</v>
      </c>
      <c r="DB80">
        <v>0</v>
      </c>
    </row>
    <row r="81" spans="1:106" x14ac:dyDescent="0.2">
      <c r="A81">
        <f>ROW(Source!A56)</f>
        <v>56</v>
      </c>
      <c r="B81">
        <v>16666348</v>
      </c>
      <c r="C81">
        <v>16666675</v>
      </c>
      <c r="D81">
        <v>15432236</v>
      </c>
      <c r="E81">
        <v>1</v>
      </c>
      <c r="F81">
        <v>1</v>
      </c>
      <c r="G81">
        <v>1</v>
      </c>
      <c r="H81">
        <v>1</v>
      </c>
      <c r="I81" t="s">
        <v>799</v>
      </c>
      <c r="J81" t="s">
        <v>6</v>
      </c>
      <c r="K81" t="s">
        <v>800</v>
      </c>
      <c r="L81">
        <v>1191</v>
      </c>
      <c r="N81">
        <v>1013</v>
      </c>
      <c r="O81" t="s">
        <v>727</v>
      </c>
      <c r="P81" t="s">
        <v>727</v>
      </c>
      <c r="Q81">
        <v>1</v>
      </c>
      <c r="W81">
        <v>0</v>
      </c>
      <c r="X81">
        <v>-509590494</v>
      </c>
      <c r="Y81">
        <v>14.63</v>
      </c>
      <c r="AA81">
        <v>0</v>
      </c>
      <c r="AB81">
        <v>0</v>
      </c>
      <c r="AC81">
        <v>0</v>
      </c>
      <c r="AD81">
        <v>8.17</v>
      </c>
      <c r="AE81">
        <v>0</v>
      </c>
      <c r="AF81">
        <v>0</v>
      </c>
      <c r="AG81">
        <v>0</v>
      </c>
      <c r="AH81">
        <v>8.17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14.63</v>
      </c>
      <c r="AU81" t="s">
        <v>6</v>
      </c>
      <c r="AV81">
        <v>1</v>
      </c>
      <c r="AW81">
        <v>2</v>
      </c>
      <c r="AX81">
        <v>16666681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Y81*Source!I56</f>
        <v>7.3735200000000001</v>
      </c>
      <c r="CY81">
        <f>AD81</f>
        <v>8.17</v>
      </c>
      <c r="CZ81">
        <f>AH81</f>
        <v>8.17</v>
      </c>
      <c r="DA81">
        <f>AL81</f>
        <v>1</v>
      </c>
      <c r="DB81">
        <v>0</v>
      </c>
    </row>
    <row r="82" spans="1:106" x14ac:dyDescent="0.2">
      <c r="A82">
        <f>ROW(Source!A56)</f>
        <v>56</v>
      </c>
      <c r="B82">
        <v>16666348</v>
      </c>
      <c r="C82">
        <v>16666675</v>
      </c>
      <c r="D82">
        <v>15247873</v>
      </c>
      <c r="E82">
        <v>1</v>
      </c>
      <c r="F82">
        <v>1</v>
      </c>
      <c r="G82">
        <v>1</v>
      </c>
      <c r="H82">
        <v>2</v>
      </c>
      <c r="I82" t="s">
        <v>801</v>
      </c>
      <c r="J82" t="s">
        <v>802</v>
      </c>
      <c r="K82" t="s">
        <v>803</v>
      </c>
      <c r="L82">
        <v>1368</v>
      </c>
      <c r="N82">
        <v>1011</v>
      </c>
      <c r="O82" t="s">
        <v>733</v>
      </c>
      <c r="P82" t="s">
        <v>733</v>
      </c>
      <c r="Q82">
        <v>1</v>
      </c>
      <c r="W82">
        <v>0</v>
      </c>
      <c r="X82">
        <v>-1985289705</v>
      </c>
      <c r="Y82">
        <v>0.32</v>
      </c>
      <c r="AA82">
        <v>0</v>
      </c>
      <c r="AB82">
        <v>6.66</v>
      </c>
      <c r="AC82">
        <v>0</v>
      </c>
      <c r="AD82">
        <v>0</v>
      </c>
      <c r="AE82">
        <v>0</v>
      </c>
      <c r="AF82">
        <v>6.66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0.32</v>
      </c>
      <c r="AU82" t="s">
        <v>6</v>
      </c>
      <c r="AV82">
        <v>0</v>
      </c>
      <c r="AW82">
        <v>2</v>
      </c>
      <c r="AX82">
        <v>16666682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Y82*Source!I56</f>
        <v>0.16128000000000001</v>
      </c>
      <c r="CY82">
        <f>AB82</f>
        <v>6.66</v>
      </c>
      <c r="CZ82">
        <f>AF82</f>
        <v>6.66</v>
      </c>
      <c r="DA82">
        <f>AJ82</f>
        <v>1</v>
      </c>
      <c r="DB82">
        <v>0</v>
      </c>
    </row>
    <row r="83" spans="1:106" x14ac:dyDescent="0.2">
      <c r="A83">
        <f>ROW(Source!A56)</f>
        <v>56</v>
      </c>
      <c r="B83">
        <v>16666348</v>
      </c>
      <c r="C83">
        <v>16666675</v>
      </c>
      <c r="D83">
        <v>15172868</v>
      </c>
      <c r="E83">
        <v>1</v>
      </c>
      <c r="F83">
        <v>1</v>
      </c>
      <c r="G83">
        <v>1</v>
      </c>
      <c r="H83">
        <v>3</v>
      </c>
      <c r="I83" t="s">
        <v>804</v>
      </c>
      <c r="J83" t="s">
        <v>805</v>
      </c>
      <c r="K83" t="s">
        <v>806</v>
      </c>
      <c r="L83">
        <v>1339</v>
      </c>
      <c r="N83">
        <v>1007</v>
      </c>
      <c r="O83" t="s">
        <v>45</v>
      </c>
      <c r="P83" t="s">
        <v>45</v>
      </c>
      <c r="Q83">
        <v>1</v>
      </c>
      <c r="W83">
        <v>0</v>
      </c>
      <c r="X83">
        <v>-861814431</v>
      </c>
      <c r="Y83">
        <v>0.24</v>
      </c>
      <c r="AA83">
        <v>519.79999999999995</v>
      </c>
      <c r="AB83">
        <v>0</v>
      </c>
      <c r="AC83">
        <v>0</v>
      </c>
      <c r="AD83">
        <v>0</v>
      </c>
      <c r="AE83">
        <v>519.79999999999995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0.24</v>
      </c>
      <c r="AU83" t="s">
        <v>6</v>
      </c>
      <c r="AV83">
        <v>0</v>
      </c>
      <c r="AW83">
        <v>2</v>
      </c>
      <c r="AX83">
        <v>16666683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Y83*Source!I56</f>
        <v>0.12096</v>
      </c>
      <c r="CY83">
        <f>AA83</f>
        <v>519.79999999999995</v>
      </c>
      <c r="CZ83">
        <f>AE83</f>
        <v>519.79999999999995</v>
      </c>
      <c r="DA83">
        <f>AI83</f>
        <v>1</v>
      </c>
      <c r="DB83">
        <v>0</v>
      </c>
    </row>
    <row r="84" spans="1:106" x14ac:dyDescent="0.2">
      <c r="A84">
        <f>ROW(Source!A56)</f>
        <v>56</v>
      </c>
      <c r="B84">
        <v>16666348</v>
      </c>
      <c r="C84">
        <v>16666675</v>
      </c>
      <c r="D84">
        <v>15162112</v>
      </c>
      <c r="E84">
        <v>17</v>
      </c>
      <c r="F84">
        <v>1</v>
      </c>
      <c r="G84">
        <v>1</v>
      </c>
      <c r="H84">
        <v>3</v>
      </c>
      <c r="I84" t="s">
        <v>94</v>
      </c>
      <c r="J84" t="s">
        <v>6</v>
      </c>
      <c r="K84" t="s">
        <v>95</v>
      </c>
      <c r="L84">
        <v>1356</v>
      </c>
      <c r="N84">
        <v>1010</v>
      </c>
      <c r="O84" t="s">
        <v>96</v>
      </c>
      <c r="P84" t="s">
        <v>96</v>
      </c>
      <c r="Q84">
        <v>1000</v>
      </c>
      <c r="W84">
        <v>0</v>
      </c>
      <c r="X84">
        <v>1453754496</v>
      </c>
      <c r="Y84">
        <v>0.4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0.4</v>
      </c>
      <c r="AU84" t="s">
        <v>6</v>
      </c>
      <c r="AV84">
        <v>0</v>
      </c>
      <c r="AW84">
        <v>2</v>
      </c>
      <c r="AX84">
        <v>16666684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Y84*Source!I56</f>
        <v>0.2016</v>
      </c>
      <c r="CY84">
        <f>AA84</f>
        <v>0</v>
      </c>
      <c r="CZ84">
        <f>AE84</f>
        <v>0</v>
      </c>
      <c r="DA84">
        <f>AI84</f>
        <v>1</v>
      </c>
      <c r="DB84">
        <v>0</v>
      </c>
    </row>
    <row r="85" spans="1:106" x14ac:dyDescent="0.2">
      <c r="A85">
        <f>ROW(Source!A56)</f>
        <v>56</v>
      </c>
      <c r="B85">
        <v>16666348</v>
      </c>
      <c r="C85">
        <v>16666675</v>
      </c>
      <c r="D85">
        <v>15186817</v>
      </c>
      <c r="E85">
        <v>1</v>
      </c>
      <c r="F85">
        <v>1</v>
      </c>
      <c r="G85">
        <v>1</v>
      </c>
      <c r="H85">
        <v>3</v>
      </c>
      <c r="I85" t="s">
        <v>98</v>
      </c>
      <c r="J85" t="s">
        <v>100</v>
      </c>
      <c r="K85" t="s">
        <v>99</v>
      </c>
      <c r="L85">
        <v>1356</v>
      </c>
      <c r="N85">
        <v>1010</v>
      </c>
      <c r="O85" t="s">
        <v>96</v>
      </c>
      <c r="P85" t="s">
        <v>96</v>
      </c>
      <c r="Q85">
        <v>1000</v>
      </c>
      <c r="W85">
        <v>0</v>
      </c>
      <c r="X85">
        <v>-2138235231</v>
      </c>
      <c r="Y85">
        <v>0.4</v>
      </c>
      <c r="AA85">
        <v>1740.2</v>
      </c>
      <c r="AB85">
        <v>0</v>
      </c>
      <c r="AC85">
        <v>0</v>
      </c>
      <c r="AD85">
        <v>0</v>
      </c>
      <c r="AE85">
        <v>1740.2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</v>
      </c>
      <c r="AT85">
        <v>0.4</v>
      </c>
      <c r="AU85" t="s">
        <v>6</v>
      </c>
      <c r="AV85">
        <v>0</v>
      </c>
      <c r="AW85">
        <v>1</v>
      </c>
      <c r="AX85">
        <v>-1</v>
      </c>
      <c r="AY85">
        <v>0</v>
      </c>
      <c r="AZ85">
        <v>0</v>
      </c>
      <c r="BA85" t="s">
        <v>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Y85*Source!I56</f>
        <v>0.2016</v>
      </c>
      <c r="CY85">
        <f>AA85</f>
        <v>1740.2</v>
      </c>
      <c r="CZ85">
        <f>AE85</f>
        <v>1740.2</v>
      </c>
      <c r="DA85">
        <f>AI85</f>
        <v>1</v>
      </c>
      <c r="DB85">
        <v>0</v>
      </c>
    </row>
    <row r="86" spans="1:106" x14ac:dyDescent="0.2">
      <c r="A86">
        <f>ROW(Source!A57)</f>
        <v>57</v>
      </c>
      <c r="B86">
        <v>16666349</v>
      </c>
      <c r="C86">
        <v>16666675</v>
      </c>
      <c r="D86">
        <v>15432236</v>
      </c>
      <c r="E86">
        <v>1</v>
      </c>
      <c r="F86">
        <v>1</v>
      </c>
      <c r="G86">
        <v>1</v>
      </c>
      <c r="H86">
        <v>1</v>
      </c>
      <c r="I86" t="s">
        <v>799</v>
      </c>
      <c r="J86" t="s">
        <v>6</v>
      </c>
      <c r="K86" t="s">
        <v>800</v>
      </c>
      <c r="L86">
        <v>1191</v>
      </c>
      <c r="N86">
        <v>1013</v>
      </c>
      <c r="O86" t="s">
        <v>727</v>
      </c>
      <c r="P86" t="s">
        <v>727</v>
      </c>
      <c r="Q86">
        <v>1</v>
      </c>
      <c r="W86">
        <v>0</v>
      </c>
      <c r="X86">
        <v>-509590494</v>
      </c>
      <c r="Y86">
        <v>14.63</v>
      </c>
      <c r="AA86">
        <v>0</v>
      </c>
      <c r="AB86">
        <v>0</v>
      </c>
      <c r="AC86">
        <v>0</v>
      </c>
      <c r="AD86">
        <v>54.41</v>
      </c>
      <c r="AE86">
        <v>0</v>
      </c>
      <c r="AF86">
        <v>0</v>
      </c>
      <c r="AG86">
        <v>0</v>
      </c>
      <c r="AH86">
        <v>8.17</v>
      </c>
      <c r="AI86">
        <v>1</v>
      </c>
      <c r="AJ86">
        <v>1</v>
      </c>
      <c r="AK86">
        <v>1</v>
      </c>
      <c r="AL86">
        <v>6.66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14.63</v>
      </c>
      <c r="AU86" t="s">
        <v>6</v>
      </c>
      <c r="AV86">
        <v>1</v>
      </c>
      <c r="AW86">
        <v>2</v>
      </c>
      <c r="AX86">
        <v>16666681</v>
      </c>
      <c r="AY86">
        <v>1</v>
      </c>
      <c r="AZ86">
        <v>0</v>
      </c>
      <c r="BA86">
        <v>89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Y86*Source!I57</f>
        <v>7.3735200000000001</v>
      </c>
      <c r="CY86">
        <f>AD86</f>
        <v>54.41</v>
      </c>
      <c r="CZ86">
        <f>AH86</f>
        <v>8.17</v>
      </c>
      <c r="DA86">
        <f>AL86</f>
        <v>6.66</v>
      </c>
      <c r="DB86">
        <v>0</v>
      </c>
    </row>
    <row r="87" spans="1:106" x14ac:dyDescent="0.2">
      <c r="A87">
        <f>ROW(Source!A57)</f>
        <v>57</v>
      </c>
      <c r="B87">
        <v>16666349</v>
      </c>
      <c r="C87">
        <v>16666675</v>
      </c>
      <c r="D87">
        <v>15247873</v>
      </c>
      <c r="E87">
        <v>1</v>
      </c>
      <c r="F87">
        <v>1</v>
      </c>
      <c r="G87">
        <v>1</v>
      </c>
      <c r="H87">
        <v>2</v>
      </c>
      <c r="I87" t="s">
        <v>801</v>
      </c>
      <c r="J87" t="s">
        <v>802</v>
      </c>
      <c r="K87" t="s">
        <v>803</v>
      </c>
      <c r="L87">
        <v>1368</v>
      </c>
      <c r="N87">
        <v>1011</v>
      </c>
      <c r="O87" t="s">
        <v>733</v>
      </c>
      <c r="P87" t="s">
        <v>733</v>
      </c>
      <c r="Q87">
        <v>1</v>
      </c>
      <c r="W87">
        <v>0</v>
      </c>
      <c r="X87">
        <v>-1985289705</v>
      </c>
      <c r="Y87">
        <v>0.32</v>
      </c>
      <c r="AA87">
        <v>0</v>
      </c>
      <c r="AB87">
        <v>44.36</v>
      </c>
      <c r="AC87">
        <v>0</v>
      </c>
      <c r="AD87">
        <v>0</v>
      </c>
      <c r="AE87">
        <v>0</v>
      </c>
      <c r="AF87">
        <v>6.66</v>
      </c>
      <c r="AG87">
        <v>0</v>
      </c>
      <c r="AH87">
        <v>0</v>
      </c>
      <c r="AI87">
        <v>1</v>
      </c>
      <c r="AJ87">
        <v>6.66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0.32</v>
      </c>
      <c r="AU87" t="s">
        <v>6</v>
      </c>
      <c r="AV87">
        <v>0</v>
      </c>
      <c r="AW87">
        <v>2</v>
      </c>
      <c r="AX87">
        <v>16666682</v>
      </c>
      <c r="AY87">
        <v>1</v>
      </c>
      <c r="AZ87">
        <v>0</v>
      </c>
      <c r="BA87">
        <v>90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Y87*Source!I57</f>
        <v>0.16128000000000001</v>
      </c>
      <c r="CY87">
        <f>AB87</f>
        <v>44.36</v>
      </c>
      <c r="CZ87">
        <f>AF87</f>
        <v>6.66</v>
      </c>
      <c r="DA87">
        <f>AJ87</f>
        <v>6.66</v>
      </c>
      <c r="DB87">
        <v>0</v>
      </c>
    </row>
    <row r="88" spans="1:106" x14ac:dyDescent="0.2">
      <c r="A88">
        <f>ROW(Source!A57)</f>
        <v>57</v>
      </c>
      <c r="B88">
        <v>16666349</v>
      </c>
      <c r="C88">
        <v>16666675</v>
      </c>
      <c r="D88">
        <v>15172868</v>
      </c>
      <c r="E88">
        <v>1</v>
      </c>
      <c r="F88">
        <v>1</v>
      </c>
      <c r="G88">
        <v>1</v>
      </c>
      <c r="H88">
        <v>3</v>
      </c>
      <c r="I88" t="s">
        <v>804</v>
      </c>
      <c r="J88" t="s">
        <v>805</v>
      </c>
      <c r="K88" t="s">
        <v>806</v>
      </c>
      <c r="L88">
        <v>1339</v>
      </c>
      <c r="N88">
        <v>1007</v>
      </c>
      <c r="O88" t="s">
        <v>45</v>
      </c>
      <c r="P88" t="s">
        <v>45</v>
      </c>
      <c r="Q88">
        <v>1</v>
      </c>
      <c r="W88">
        <v>0</v>
      </c>
      <c r="X88">
        <v>-861814431</v>
      </c>
      <c r="Y88">
        <v>0.24</v>
      </c>
      <c r="AA88">
        <v>3461.87</v>
      </c>
      <c r="AB88">
        <v>0</v>
      </c>
      <c r="AC88">
        <v>0</v>
      </c>
      <c r="AD88">
        <v>0</v>
      </c>
      <c r="AE88">
        <v>519.79999999999995</v>
      </c>
      <c r="AF88">
        <v>0</v>
      </c>
      <c r="AG88">
        <v>0</v>
      </c>
      <c r="AH88">
        <v>0</v>
      </c>
      <c r="AI88">
        <v>6.66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0.24</v>
      </c>
      <c r="AU88" t="s">
        <v>6</v>
      </c>
      <c r="AV88">
        <v>0</v>
      </c>
      <c r="AW88">
        <v>2</v>
      </c>
      <c r="AX88">
        <v>16666683</v>
      </c>
      <c r="AY88">
        <v>1</v>
      </c>
      <c r="AZ88">
        <v>0</v>
      </c>
      <c r="BA88">
        <v>91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Y88*Source!I57</f>
        <v>0.12096</v>
      </c>
      <c r="CY88">
        <f>AA88</f>
        <v>3461.87</v>
      </c>
      <c r="CZ88">
        <f>AE88</f>
        <v>519.79999999999995</v>
      </c>
      <c r="DA88">
        <f>AI88</f>
        <v>6.66</v>
      </c>
      <c r="DB88">
        <v>0</v>
      </c>
    </row>
    <row r="89" spans="1:106" x14ac:dyDescent="0.2">
      <c r="A89">
        <f>ROW(Source!A57)</f>
        <v>57</v>
      </c>
      <c r="B89">
        <v>16666349</v>
      </c>
      <c r="C89">
        <v>16666675</v>
      </c>
      <c r="D89">
        <v>15162112</v>
      </c>
      <c r="E89">
        <v>17</v>
      </c>
      <c r="F89">
        <v>1</v>
      </c>
      <c r="G89">
        <v>1</v>
      </c>
      <c r="H89">
        <v>3</v>
      </c>
      <c r="I89" t="s">
        <v>94</v>
      </c>
      <c r="J89" t="s">
        <v>6</v>
      </c>
      <c r="K89" t="s">
        <v>95</v>
      </c>
      <c r="L89">
        <v>1356</v>
      </c>
      <c r="N89">
        <v>1010</v>
      </c>
      <c r="O89" t="s">
        <v>96</v>
      </c>
      <c r="P89" t="s">
        <v>96</v>
      </c>
      <c r="Q89">
        <v>1000</v>
      </c>
      <c r="W89">
        <v>0</v>
      </c>
      <c r="X89">
        <v>1453754496</v>
      </c>
      <c r="Y89">
        <v>0.4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6.66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0.4</v>
      </c>
      <c r="AU89" t="s">
        <v>6</v>
      </c>
      <c r="AV89">
        <v>0</v>
      </c>
      <c r="AW89">
        <v>2</v>
      </c>
      <c r="AX89">
        <v>16666684</v>
      </c>
      <c r="AY89">
        <v>1</v>
      </c>
      <c r="AZ89">
        <v>0</v>
      </c>
      <c r="BA89">
        <v>92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Y89*Source!I57</f>
        <v>0.2016</v>
      </c>
      <c r="CY89">
        <f>AA89</f>
        <v>0</v>
      </c>
      <c r="CZ89">
        <f>AE89</f>
        <v>0</v>
      </c>
      <c r="DA89">
        <f>AI89</f>
        <v>6.66</v>
      </c>
      <c r="DB89">
        <v>0</v>
      </c>
    </row>
    <row r="90" spans="1:106" x14ac:dyDescent="0.2">
      <c r="A90">
        <f>ROW(Source!A57)</f>
        <v>57</v>
      </c>
      <c r="B90">
        <v>16666349</v>
      </c>
      <c r="C90">
        <v>16666675</v>
      </c>
      <c r="D90">
        <v>15186817</v>
      </c>
      <c r="E90">
        <v>1</v>
      </c>
      <c r="F90">
        <v>1</v>
      </c>
      <c r="G90">
        <v>1</v>
      </c>
      <c r="H90">
        <v>3</v>
      </c>
      <c r="I90" t="s">
        <v>98</v>
      </c>
      <c r="J90" t="s">
        <v>100</v>
      </c>
      <c r="K90" t="s">
        <v>99</v>
      </c>
      <c r="L90">
        <v>1356</v>
      </c>
      <c r="N90">
        <v>1010</v>
      </c>
      <c r="O90" t="s">
        <v>96</v>
      </c>
      <c r="P90" t="s">
        <v>96</v>
      </c>
      <c r="Q90">
        <v>1000</v>
      </c>
      <c r="W90">
        <v>0</v>
      </c>
      <c r="X90">
        <v>-2138235231</v>
      </c>
      <c r="Y90">
        <v>0.4</v>
      </c>
      <c r="AA90">
        <v>11589.73</v>
      </c>
      <c r="AB90">
        <v>0</v>
      </c>
      <c r="AC90">
        <v>0</v>
      </c>
      <c r="AD90">
        <v>0</v>
      </c>
      <c r="AE90">
        <v>1740.2</v>
      </c>
      <c r="AF90">
        <v>0</v>
      </c>
      <c r="AG90">
        <v>0</v>
      </c>
      <c r="AH90">
        <v>0</v>
      </c>
      <c r="AI90">
        <v>6.66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0.4</v>
      </c>
      <c r="AU90" t="s">
        <v>6</v>
      </c>
      <c r="AV90">
        <v>0</v>
      </c>
      <c r="AW90">
        <v>1</v>
      </c>
      <c r="AX90">
        <v>-1</v>
      </c>
      <c r="AY90">
        <v>0</v>
      </c>
      <c r="AZ90">
        <v>0</v>
      </c>
      <c r="BA90" t="s">
        <v>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Y90*Source!I57</f>
        <v>0.2016</v>
      </c>
      <c r="CY90">
        <f>AA90</f>
        <v>11589.73</v>
      </c>
      <c r="CZ90">
        <f>AE90</f>
        <v>1740.2</v>
      </c>
      <c r="DA90">
        <f>AI90</f>
        <v>6.66</v>
      </c>
      <c r="DB90">
        <v>0</v>
      </c>
    </row>
    <row r="91" spans="1:106" x14ac:dyDescent="0.2">
      <c r="A91">
        <f>ROW(Source!A62)</f>
        <v>62</v>
      </c>
      <c r="B91">
        <v>16666348</v>
      </c>
      <c r="C91">
        <v>16666687</v>
      </c>
      <c r="D91">
        <v>15441047</v>
      </c>
      <c r="E91">
        <v>1</v>
      </c>
      <c r="F91">
        <v>1</v>
      </c>
      <c r="G91">
        <v>1</v>
      </c>
      <c r="H91">
        <v>1</v>
      </c>
      <c r="I91" t="s">
        <v>734</v>
      </c>
      <c r="J91" t="s">
        <v>6</v>
      </c>
      <c r="K91" t="s">
        <v>735</v>
      </c>
      <c r="L91">
        <v>1191</v>
      </c>
      <c r="N91">
        <v>1013</v>
      </c>
      <c r="O91" t="s">
        <v>727</v>
      </c>
      <c r="P91" t="s">
        <v>727</v>
      </c>
      <c r="Q91">
        <v>1</v>
      </c>
      <c r="W91">
        <v>0</v>
      </c>
      <c r="X91">
        <v>687044855</v>
      </c>
      <c r="Y91">
        <v>373.54299999999995</v>
      </c>
      <c r="AA91">
        <v>0</v>
      </c>
      <c r="AB91">
        <v>0</v>
      </c>
      <c r="AC91">
        <v>0</v>
      </c>
      <c r="AD91">
        <v>10.06</v>
      </c>
      <c r="AE91">
        <v>0</v>
      </c>
      <c r="AF91">
        <v>0</v>
      </c>
      <c r="AG91">
        <v>0</v>
      </c>
      <c r="AH91">
        <v>10.06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324.82</v>
      </c>
      <c r="AU91" t="s">
        <v>56</v>
      </c>
      <c r="AV91">
        <v>1</v>
      </c>
      <c r="AW91">
        <v>2</v>
      </c>
      <c r="AX91">
        <v>16666698</v>
      </c>
      <c r="AY91">
        <v>1</v>
      </c>
      <c r="AZ91">
        <v>0</v>
      </c>
      <c r="BA91">
        <v>93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Y91*Source!I62</f>
        <v>72.61675919999999</v>
      </c>
      <c r="CY91">
        <f>AD91</f>
        <v>10.06</v>
      </c>
      <c r="CZ91">
        <f>AH91</f>
        <v>10.06</v>
      </c>
      <c r="DA91">
        <f>AL91</f>
        <v>1</v>
      </c>
      <c r="DB91">
        <v>0</v>
      </c>
    </row>
    <row r="92" spans="1:106" x14ac:dyDescent="0.2">
      <c r="A92">
        <f>ROW(Source!A62)</f>
        <v>62</v>
      </c>
      <c r="B92">
        <v>16666348</v>
      </c>
      <c r="C92">
        <v>16666687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728</v>
      </c>
      <c r="J92" t="s">
        <v>6</v>
      </c>
      <c r="K92" t="s">
        <v>729</v>
      </c>
      <c r="L92">
        <v>1191</v>
      </c>
      <c r="N92">
        <v>1013</v>
      </c>
      <c r="O92" t="s">
        <v>727</v>
      </c>
      <c r="P92" t="s">
        <v>727</v>
      </c>
      <c r="Q92">
        <v>1</v>
      </c>
      <c r="W92">
        <v>0</v>
      </c>
      <c r="X92">
        <v>-1417349443</v>
      </c>
      <c r="Y92">
        <v>2.48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2.48</v>
      </c>
      <c r="AU92" t="s">
        <v>6</v>
      </c>
      <c r="AV92">
        <v>2</v>
      </c>
      <c r="AW92">
        <v>2</v>
      </c>
      <c r="AX92">
        <v>16666699</v>
      </c>
      <c r="AY92">
        <v>1</v>
      </c>
      <c r="AZ92">
        <v>2048</v>
      </c>
      <c r="BA92">
        <v>94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Y92*Source!I62</f>
        <v>0.48211199999999999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ROW(Source!A62)</f>
        <v>62</v>
      </c>
      <c r="B93">
        <v>16666348</v>
      </c>
      <c r="C93">
        <v>16666687</v>
      </c>
      <c r="D93">
        <v>15247680</v>
      </c>
      <c r="E93">
        <v>1</v>
      </c>
      <c r="F93">
        <v>1</v>
      </c>
      <c r="G93">
        <v>1</v>
      </c>
      <c r="H93">
        <v>2</v>
      </c>
      <c r="I93" t="s">
        <v>736</v>
      </c>
      <c r="J93" t="s">
        <v>737</v>
      </c>
      <c r="K93" t="s">
        <v>738</v>
      </c>
      <c r="L93">
        <v>1368</v>
      </c>
      <c r="N93">
        <v>1011</v>
      </c>
      <c r="O93" t="s">
        <v>733</v>
      </c>
      <c r="P93" t="s">
        <v>733</v>
      </c>
      <c r="Q93">
        <v>1</v>
      </c>
      <c r="W93">
        <v>0</v>
      </c>
      <c r="X93">
        <v>-1718674368</v>
      </c>
      <c r="Y93">
        <v>2.75</v>
      </c>
      <c r="AA93">
        <v>0</v>
      </c>
      <c r="AB93">
        <v>111.99</v>
      </c>
      <c r="AC93">
        <v>13.5</v>
      </c>
      <c r="AD93">
        <v>0</v>
      </c>
      <c r="AE93">
        <v>0</v>
      </c>
      <c r="AF93">
        <v>111.99</v>
      </c>
      <c r="AG93">
        <v>13.5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2.2000000000000002</v>
      </c>
      <c r="AU93" t="s">
        <v>55</v>
      </c>
      <c r="AV93">
        <v>0</v>
      </c>
      <c r="AW93">
        <v>2</v>
      </c>
      <c r="AX93">
        <v>16666700</v>
      </c>
      <c r="AY93">
        <v>1</v>
      </c>
      <c r="AZ93">
        <v>0</v>
      </c>
      <c r="BA93">
        <v>95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Y93*Source!I62</f>
        <v>0.53459999999999996</v>
      </c>
      <c r="CY93">
        <f>AB93</f>
        <v>111.99</v>
      </c>
      <c r="CZ93">
        <f>AF93</f>
        <v>111.99</v>
      </c>
      <c r="DA93">
        <f>AJ93</f>
        <v>1</v>
      </c>
      <c r="DB93">
        <v>0</v>
      </c>
    </row>
    <row r="94" spans="1:106" x14ac:dyDescent="0.2">
      <c r="A94">
        <f>ROW(Source!A62)</f>
        <v>62</v>
      </c>
      <c r="B94">
        <v>16666348</v>
      </c>
      <c r="C94">
        <v>16666687</v>
      </c>
      <c r="D94">
        <v>15247880</v>
      </c>
      <c r="E94">
        <v>1</v>
      </c>
      <c r="F94">
        <v>1</v>
      </c>
      <c r="G94">
        <v>1</v>
      </c>
      <c r="H94">
        <v>2</v>
      </c>
      <c r="I94" t="s">
        <v>739</v>
      </c>
      <c r="J94" t="s">
        <v>740</v>
      </c>
      <c r="K94" t="s">
        <v>741</v>
      </c>
      <c r="L94">
        <v>1368</v>
      </c>
      <c r="N94">
        <v>1011</v>
      </c>
      <c r="O94" t="s">
        <v>733</v>
      </c>
      <c r="P94" t="s">
        <v>733</v>
      </c>
      <c r="Q94">
        <v>1</v>
      </c>
      <c r="W94">
        <v>0</v>
      </c>
      <c r="X94">
        <v>1544661785</v>
      </c>
      <c r="Y94">
        <v>54.875</v>
      </c>
      <c r="AA94">
        <v>0</v>
      </c>
      <c r="AB94">
        <v>6.9</v>
      </c>
      <c r="AC94">
        <v>0</v>
      </c>
      <c r="AD94">
        <v>0</v>
      </c>
      <c r="AE94">
        <v>0</v>
      </c>
      <c r="AF94">
        <v>6.9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43.9</v>
      </c>
      <c r="AU94" t="s">
        <v>55</v>
      </c>
      <c r="AV94">
        <v>0</v>
      </c>
      <c r="AW94">
        <v>2</v>
      </c>
      <c r="AX94">
        <v>16666701</v>
      </c>
      <c r="AY94">
        <v>1</v>
      </c>
      <c r="AZ94">
        <v>0</v>
      </c>
      <c r="BA94">
        <v>96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Y94*Source!I62</f>
        <v>10.6677</v>
      </c>
      <c r="CY94">
        <f>AB94</f>
        <v>6.9</v>
      </c>
      <c r="CZ94">
        <f>AF94</f>
        <v>6.9</v>
      </c>
      <c r="DA94">
        <f>AJ94</f>
        <v>1</v>
      </c>
      <c r="DB94">
        <v>0</v>
      </c>
    </row>
    <row r="95" spans="1:106" x14ac:dyDescent="0.2">
      <c r="A95">
        <f>ROW(Source!A62)</f>
        <v>62</v>
      </c>
      <c r="B95">
        <v>16666348</v>
      </c>
      <c r="C95">
        <v>16666687</v>
      </c>
      <c r="D95">
        <v>15249073</v>
      </c>
      <c r="E95">
        <v>1</v>
      </c>
      <c r="F95">
        <v>1</v>
      </c>
      <c r="G95">
        <v>1</v>
      </c>
      <c r="H95">
        <v>2</v>
      </c>
      <c r="I95" t="s">
        <v>742</v>
      </c>
      <c r="J95" t="s">
        <v>743</v>
      </c>
      <c r="K95" t="s">
        <v>744</v>
      </c>
      <c r="L95">
        <v>1368</v>
      </c>
      <c r="N95">
        <v>1011</v>
      </c>
      <c r="O95" t="s">
        <v>733</v>
      </c>
      <c r="P95" t="s">
        <v>733</v>
      </c>
      <c r="Q95">
        <v>1</v>
      </c>
      <c r="W95">
        <v>0</v>
      </c>
      <c r="X95">
        <v>1372534845</v>
      </c>
      <c r="Y95">
        <v>0.35000000000000003</v>
      </c>
      <c r="AA95">
        <v>0</v>
      </c>
      <c r="AB95">
        <v>65.709999999999994</v>
      </c>
      <c r="AC95">
        <v>11.6</v>
      </c>
      <c r="AD95">
        <v>0</v>
      </c>
      <c r="AE95">
        <v>0</v>
      </c>
      <c r="AF95">
        <v>65.709999999999994</v>
      </c>
      <c r="AG95">
        <v>11.6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0.28000000000000003</v>
      </c>
      <c r="AU95" t="s">
        <v>55</v>
      </c>
      <c r="AV95">
        <v>0</v>
      </c>
      <c r="AW95">
        <v>2</v>
      </c>
      <c r="AX95">
        <v>16666702</v>
      </c>
      <c r="AY95">
        <v>1</v>
      </c>
      <c r="AZ95">
        <v>0</v>
      </c>
      <c r="BA95">
        <v>97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Y95*Source!I62</f>
        <v>6.8040000000000003E-2</v>
      </c>
      <c r="CY95">
        <f>AB95</f>
        <v>65.709999999999994</v>
      </c>
      <c r="CZ95">
        <f>AF95</f>
        <v>65.709999999999994</v>
      </c>
      <c r="DA95">
        <f>AJ95</f>
        <v>1</v>
      </c>
      <c r="DB95">
        <v>0</v>
      </c>
    </row>
    <row r="96" spans="1:106" x14ac:dyDescent="0.2">
      <c r="A96">
        <f>ROW(Source!A62)</f>
        <v>62</v>
      </c>
      <c r="B96">
        <v>16666348</v>
      </c>
      <c r="C96">
        <v>16666687</v>
      </c>
      <c r="D96">
        <v>15171021</v>
      </c>
      <c r="E96">
        <v>1</v>
      </c>
      <c r="F96">
        <v>1</v>
      </c>
      <c r="G96">
        <v>1</v>
      </c>
      <c r="H96">
        <v>3</v>
      </c>
      <c r="I96" t="s">
        <v>745</v>
      </c>
      <c r="J96" t="s">
        <v>746</v>
      </c>
      <c r="K96" t="s">
        <v>747</v>
      </c>
      <c r="L96">
        <v>1348</v>
      </c>
      <c r="N96">
        <v>1009</v>
      </c>
      <c r="O96" t="s">
        <v>120</v>
      </c>
      <c r="P96" t="s">
        <v>120</v>
      </c>
      <c r="Q96">
        <v>1000</v>
      </c>
      <c r="W96">
        <v>0</v>
      </c>
      <c r="X96">
        <v>-2116243625</v>
      </c>
      <c r="Y96">
        <v>1.15E-3</v>
      </c>
      <c r="AA96">
        <v>37900</v>
      </c>
      <c r="AB96">
        <v>0</v>
      </c>
      <c r="AC96">
        <v>0</v>
      </c>
      <c r="AD96">
        <v>0</v>
      </c>
      <c r="AE96">
        <v>37900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1.15E-3</v>
      </c>
      <c r="AU96" t="s">
        <v>6</v>
      </c>
      <c r="AV96">
        <v>0</v>
      </c>
      <c r="AW96">
        <v>2</v>
      </c>
      <c r="AX96">
        <v>16666704</v>
      </c>
      <c r="AY96">
        <v>1</v>
      </c>
      <c r="AZ96">
        <v>0</v>
      </c>
      <c r="BA96">
        <v>99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Y96*Source!I62</f>
        <v>2.2355999999999998E-4</v>
      </c>
      <c r="CY96">
        <f>AA96</f>
        <v>37900</v>
      </c>
      <c r="CZ96">
        <f>AE96</f>
        <v>37900</v>
      </c>
      <c r="DA96">
        <f>AI96</f>
        <v>1</v>
      </c>
      <c r="DB96">
        <v>0</v>
      </c>
    </row>
    <row r="97" spans="1:106" x14ac:dyDescent="0.2">
      <c r="A97">
        <f>ROW(Source!A62)</f>
        <v>62</v>
      </c>
      <c r="B97">
        <v>16666348</v>
      </c>
      <c r="C97">
        <v>16666687</v>
      </c>
      <c r="D97">
        <v>15188765</v>
      </c>
      <c r="E97">
        <v>1</v>
      </c>
      <c r="F97">
        <v>1</v>
      </c>
      <c r="G97">
        <v>1</v>
      </c>
      <c r="H97">
        <v>3</v>
      </c>
      <c r="I97" t="s">
        <v>748</v>
      </c>
      <c r="J97" t="s">
        <v>749</v>
      </c>
      <c r="K97" t="s">
        <v>750</v>
      </c>
      <c r="L97">
        <v>1348</v>
      </c>
      <c r="N97">
        <v>1009</v>
      </c>
      <c r="O97" t="s">
        <v>120</v>
      </c>
      <c r="P97" t="s">
        <v>120</v>
      </c>
      <c r="Q97">
        <v>1000</v>
      </c>
      <c r="W97">
        <v>0</v>
      </c>
      <c r="X97">
        <v>299819930</v>
      </c>
      <c r="Y97">
        <v>0.02</v>
      </c>
      <c r="AA97">
        <v>7712</v>
      </c>
      <c r="AB97">
        <v>0</v>
      </c>
      <c r="AC97">
        <v>0</v>
      </c>
      <c r="AD97">
        <v>0</v>
      </c>
      <c r="AE97">
        <v>7712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0.02</v>
      </c>
      <c r="AU97" t="s">
        <v>6</v>
      </c>
      <c r="AV97">
        <v>0</v>
      </c>
      <c r="AW97">
        <v>2</v>
      </c>
      <c r="AX97">
        <v>16666707</v>
      </c>
      <c r="AY97">
        <v>1</v>
      </c>
      <c r="AZ97">
        <v>0</v>
      </c>
      <c r="BA97">
        <v>102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Y97*Source!I62</f>
        <v>3.888E-3</v>
      </c>
      <c r="CY97">
        <f>AA97</f>
        <v>7712</v>
      </c>
      <c r="CZ97">
        <f>AE97</f>
        <v>7712</v>
      </c>
      <c r="DA97">
        <f>AI97</f>
        <v>1</v>
      </c>
      <c r="DB97">
        <v>0</v>
      </c>
    </row>
    <row r="98" spans="1:106" x14ac:dyDescent="0.2">
      <c r="A98">
        <f>ROW(Source!A62)</f>
        <v>62</v>
      </c>
      <c r="B98">
        <v>16666348</v>
      </c>
      <c r="C98">
        <v>16666687</v>
      </c>
      <c r="D98">
        <v>15190794</v>
      </c>
      <c r="E98">
        <v>1</v>
      </c>
      <c r="F98">
        <v>1</v>
      </c>
      <c r="G98">
        <v>1</v>
      </c>
      <c r="H98">
        <v>3</v>
      </c>
      <c r="I98" t="s">
        <v>751</v>
      </c>
      <c r="J98" t="s">
        <v>752</v>
      </c>
      <c r="K98" t="s">
        <v>753</v>
      </c>
      <c r="L98">
        <v>1302</v>
      </c>
      <c r="N98">
        <v>1003</v>
      </c>
      <c r="O98" t="s">
        <v>173</v>
      </c>
      <c r="P98" t="s">
        <v>173</v>
      </c>
      <c r="Q98">
        <v>10</v>
      </c>
      <c r="W98">
        <v>0</v>
      </c>
      <c r="X98">
        <v>-1640127157</v>
      </c>
      <c r="Y98">
        <v>0.2</v>
      </c>
      <c r="AA98">
        <v>50.24</v>
      </c>
      <c r="AB98">
        <v>0</v>
      </c>
      <c r="AC98">
        <v>0</v>
      </c>
      <c r="AD98">
        <v>0</v>
      </c>
      <c r="AE98">
        <v>50.24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0.2</v>
      </c>
      <c r="AU98" t="s">
        <v>6</v>
      </c>
      <c r="AV98">
        <v>0</v>
      </c>
      <c r="AW98">
        <v>2</v>
      </c>
      <c r="AX98">
        <v>16666708</v>
      </c>
      <c r="AY98">
        <v>1</v>
      </c>
      <c r="AZ98">
        <v>0</v>
      </c>
      <c r="BA98">
        <v>103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Y98*Source!I62</f>
        <v>3.8879999999999998E-2</v>
      </c>
      <c r="CY98">
        <f>AA98</f>
        <v>50.24</v>
      </c>
      <c r="CZ98">
        <f>AE98</f>
        <v>50.24</v>
      </c>
      <c r="DA98">
        <f>AI98</f>
        <v>1</v>
      </c>
      <c r="DB98">
        <v>0</v>
      </c>
    </row>
    <row r="99" spans="1:106" x14ac:dyDescent="0.2">
      <c r="A99">
        <f>ROW(Source!A62)</f>
        <v>62</v>
      </c>
      <c r="B99">
        <v>16666348</v>
      </c>
      <c r="C99">
        <v>16666687</v>
      </c>
      <c r="D99">
        <v>15193111</v>
      </c>
      <c r="E99">
        <v>1</v>
      </c>
      <c r="F99">
        <v>1</v>
      </c>
      <c r="G99">
        <v>1</v>
      </c>
      <c r="H99">
        <v>3</v>
      </c>
      <c r="I99" t="s">
        <v>104</v>
      </c>
      <c r="J99" t="s">
        <v>106</v>
      </c>
      <c r="K99" t="s">
        <v>105</v>
      </c>
      <c r="L99">
        <v>1327</v>
      </c>
      <c r="N99">
        <v>1005</v>
      </c>
      <c r="O99" t="s">
        <v>63</v>
      </c>
      <c r="P99" t="s">
        <v>63</v>
      </c>
      <c r="Q99">
        <v>1</v>
      </c>
      <c r="W99">
        <v>0</v>
      </c>
      <c r="X99">
        <v>11017775</v>
      </c>
      <c r="Y99">
        <v>100</v>
      </c>
      <c r="AA99">
        <v>988.9</v>
      </c>
      <c r="AB99">
        <v>0</v>
      </c>
      <c r="AC99">
        <v>0</v>
      </c>
      <c r="AD99">
        <v>0</v>
      </c>
      <c r="AE99">
        <v>988.9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100</v>
      </c>
      <c r="AU99" t="s">
        <v>6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Y99*Source!I62</f>
        <v>19.439999999999998</v>
      </c>
      <c r="CY99">
        <f>AA99</f>
        <v>988.9</v>
      </c>
      <c r="CZ99">
        <f>AE99</f>
        <v>988.9</v>
      </c>
      <c r="DA99">
        <f>AI99</f>
        <v>1</v>
      </c>
      <c r="DB99">
        <v>0</v>
      </c>
    </row>
    <row r="100" spans="1:106" x14ac:dyDescent="0.2">
      <c r="A100">
        <f>ROW(Source!A62)</f>
        <v>62</v>
      </c>
      <c r="B100">
        <v>16666348</v>
      </c>
      <c r="C100">
        <v>16666687</v>
      </c>
      <c r="D100">
        <v>15195820</v>
      </c>
      <c r="E100">
        <v>1</v>
      </c>
      <c r="F100">
        <v>1</v>
      </c>
      <c r="G100">
        <v>1</v>
      </c>
      <c r="H100">
        <v>3</v>
      </c>
      <c r="I100" t="s">
        <v>754</v>
      </c>
      <c r="J100" t="s">
        <v>755</v>
      </c>
      <c r="K100" t="s">
        <v>756</v>
      </c>
      <c r="L100">
        <v>1339</v>
      </c>
      <c r="N100">
        <v>1007</v>
      </c>
      <c r="O100" t="s">
        <v>45</v>
      </c>
      <c r="P100" t="s">
        <v>45</v>
      </c>
      <c r="Q100">
        <v>1</v>
      </c>
      <c r="W100">
        <v>0</v>
      </c>
      <c r="X100">
        <v>1283004816</v>
      </c>
      <c r="Y100">
        <v>0.04</v>
      </c>
      <c r="AA100">
        <v>1700</v>
      </c>
      <c r="AB100">
        <v>0</v>
      </c>
      <c r="AC100">
        <v>0</v>
      </c>
      <c r="AD100">
        <v>0</v>
      </c>
      <c r="AE100">
        <v>1700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0.04</v>
      </c>
      <c r="AU100" t="s">
        <v>6</v>
      </c>
      <c r="AV100">
        <v>0</v>
      </c>
      <c r="AW100">
        <v>2</v>
      </c>
      <c r="AX100">
        <v>16666710</v>
      </c>
      <c r="AY100">
        <v>1</v>
      </c>
      <c r="AZ100">
        <v>0</v>
      </c>
      <c r="BA100">
        <v>105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Y100*Source!I62</f>
        <v>7.7759999999999999E-3</v>
      </c>
      <c r="CY100">
        <f>AA100</f>
        <v>1700</v>
      </c>
      <c r="CZ100">
        <f>AE100</f>
        <v>1700</v>
      </c>
      <c r="DA100">
        <f>AI100</f>
        <v>1</v>
      </c>
      <c r="DB100">
        <v>0</v>
      </c>
    </row>
    <row r="101" spans="1:106" x14ac:dyDescent="0.2">
      <c r="A101">
        <f>ROW(Source!A63)</f>
        <v>63</v>
      </c>
      <c r="B101">
        <v>16666349</v>
      </c>
      <c r="C101">
        <v>16666687</v>
      </c>
      <c r="D101">
        <v>15441047</v>
      </c>
      <c r="E101">
        <v>1</v>
      </c>
      <c r="F101">
        <v>1</v>
      </c>
      <c r="G101">
        <v>1</v>
      </c>
      <c r="H101">
        <v>1</v>
      </c>
      <c r="I101" t="s">
        <v>734</v>
      </c>
      <c r="J101" t="s">
        <v>6</v>
      </c>
      <c r="K101" t="s">
        <v>735</v>
      </c>
      <c r="L101">
        <v>1191</v>
      </c>
      <c r="N101">
        <v>1013</v>
      </c>
      <c r="O101" t="s">
        <v>727</v>
      </c>
      <c r="P101" t="s">
        <v>727</v>
      </c>
      <c r="Q101">
        <v>1</v>
      </c>
      <c r="W101">
        <v>0</v>
      </c>
      <c r="X101">
        <v>687044855</v>
      </c>
      <c r="Y101">
        <v>373.54299999999995</v>
      </c>
      <c r="AA101">
        <v>0</v>
      </c>
      <c r="AB101">
        <v>0</v>
      </c>
      <c r="AC101">
        <v>0</v>
      </c>
      <c r="AD101">
        <v>67</v>
      </c>
      <c r="AE101">
        <v>0</v>
      </c>
      <c r="AF101">
        <v>0</v>
      </c>
      <c r="AG101">
        <v>0</v>
      </c>
      <c r="AH101">
        <v>10.06</v>
      </c>
      <c r="AI101">
        <v>1</v>
      </c>
      <c r="AJ101">
        <v>1</v>
      </c>
      <c r="AK101">
        <v>1</v>
      </c>
      <c r="AL101">
        <v>6.66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324.82</v>
      </c>
      <c r="AU101" t="s">
        <v>56</v>
      </c>
      <c r="AV101">
        <v>1</v>
      </c>
      <c r="AW101">
        <v>2</v>
      </c>
      <c r="AX101">
        <v>16666698</v>
      </c>
      <c r="AY101">
        <v>1</v>
      </c>
      <c r="AZ101">
        <v>0</v>
      </c>
      <c r="BA101">
        <v>106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Y101*Source!I63</f>
        <v>72.61675919999999</v>
      </c>
      <c r="CY101">
        <f>AD101</f>
        <v>67</v>
      </c>
      <c r="CZ101">
        <f>AH101</f>
        <v>10.06</v>
      </c>
      <c r="DA101">
        <f>AL101</f>
        <v>6.66</v>
      </c>
      <c r="DB101">
        <v>0</v>
      </c>
    </row>
    <row r="102" spans="1:106" x14ac:dyDescent="0.2">
      <c r="A102">
        <f>ROW(Source!A63)</f>
        <v>63</v>
      </c>
      <c r="B102">
        <v>16666349</v>
      </c>
      <c r="C102">
        <v>16666687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728</v>
      </c>
      <c r="J102" t="s">
        <v>6</v>
      </c>
      <c r="K102" t="s">
        <v>729</v>
      </c>
      <c r="L102">
        <v>1191</v>
      </c>
      <c r="N102">
        <v>1013</v>
      </c>
      <c r="O102" t="s">
        <v>727</v>
      </c>
      <c r="P102" t="s">
        <v>727</v>
      </c>
      <c r="Q102">
        <v>1</v>
      </c>
      <c r="W102">
        <v>0</v>
      </c>
      <c r="X102">
        <v>-1417349443</v>
      </c>
      <c r="Y102">
        <v>2.48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6.66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2.48</v>
      </c>
      <c r="AU102" t="s">
        <v>6</v>
      </c>
      <c r="AV102">
        <v>2</v>
      </c>
      <c r="AW102">
        <v>2</v>
      </c>
      <c r="AX102">
        <v>16666699</v>
      </c>
      <c r="AY102">
        <v>1</v>
      </c>
      <c r="AZ102">
        <v>2048</v>
      </c>
      <c r="BA102">
        <v>107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Y102*Source!I63</f>
        <v>0.48211199999999999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ROW(Source!A63)</f>
        <v>63</v>
      </c>
      <c r="B103">
        <v>16666349</v>
      </c>
      <c r="C103">
        <v>16666687</v>
      </c>
      <c r="D103">
        <v>15247680</v>
      </c>
      <c r="E103">
        <v>1</v>
      </c>
      <c r="F103">
        <v>1</v>
      </c>
      <c r="G103">
        <v>1</v>
      </c>
      <c r="H103">
        <v>2</v>
      </c>
      <c r="I103" t="s">
        <v>736</v>
      </c>
      <c r="J103" t="s">
        <v>737</v>
      </c>
      <c r="K103" t="s">
        <v>738</v>
      </c>
      <c r="L103">
        <v>1368</v>
      </c>
      <c r="N103">
        <v>1011</v>
      </c>
      <c r="O103" t="s">
        <v>733</v>
      </c>
      <c r="P103" t="s">
        <v>733</v>
      </c>
      <c r="Q103">
        <v>1</v>
      </c>
      <c r="W103">
        <v>0</v>
      </c>
      <c r="X103">
        <v>-1718674368</v>
      </c>
      <c r="Y103">
        <v>2.75</v>
      </c>
      <c r="AA103">
        <v>0</v>
      </c>
      <c r="AB103">
        <v>745.85</v>
      </c>
      <c r="AC103">
        <v>13.5</v>
      </c>
      <c r="AD103">
        <v>0</v>
      </c>
      <c r="AE103">
        <v>0</v>
      </c>
      <c r="AF103">
        <v>111.99</v>
      </c>
      <c r="AG103">
        <v>13.5</v>
      </c>
      <c r="AH103">
        <v>0</v>
      </c>
      <c r="AI103">
        <v>1</v>
      </c>
      <c r="AJ103">
        <v>6.66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2.2000000000000002</v>
      </c>
      <c r="AU103" t="s">
        <v>55</v>
      </c>
      <c r="AV103">
        <v>0</v>
      </c>
      <c r="AW103">
        <v>2</v>
      </c>
      <c r="AX103">
        <v>16666700</v>
      </c>
      <c r="AY103">
        <v>1</v>
      </c>
      <c r="AZ103">
        <v>0</v>
      </c>
      <c r="BA103">
        <v>108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Y103*Source!I63</f>
        <v>0.53459999999999996</v>
      </c>
      <c r="CY103">
        <f>AB103</f>
        <v>745.85</v>
      </c>
      <c r="CZ103">
        <f>AF103</f>
        <v>111.99</v>
      </c>
      <c r="DA103">
        <f>AJ103</f>
        <v>6.66</v>
      </c>
      <c r="DB103">
        <v>0</v>
      </c>
    </row>
    <row r="104" spans="1:106" x14ac:dyDescent="0.2">
      <c r="A104">
        <f>ROW(Source!A63)</f>
        <v>63</v>
      </c>
      <c r="B104">
        <v>16666349</v>
      </c>
      <c r="C104">
        <v>16666687</v>
      </c>
      <c r="D104">
        <v>15247880</v>
      </c>
      <c r="E104">
        <v>1</v>
      </c>
      <c r="F104">
        <v>1</v>
      </c>
      <c r="G104">
        <v>1</v>
      </c>
      <c r="H104">
        <v>2</v>
      </c>
      <c r="I104" t="s">
        <v>739</v>
      </c>
      <c r="J104" t="s">
        <v>740</v>
      </c>
      <c r="K104" t="s">
        <v>741</v>
      </c>
      <c r="L104">
        <v>1368</v>
      </c>
      <c r="N104">
        <v>1011</v>
      </c>
      <c r="O104" t="s">
        <v>733</v>
      </c>
      <c r="P104" t="s">
        <v>733</v>
      </c>
      <c r="Q104">
        <v>1</v>
      </c>
      <c r="W104">
        <v>0</v>
      </c>
      <c r="X104">
        <v>1544661785</v>
      </c>
      <c r="Y104">
        <v>54.875</v>
      </c>
      <c r="AA104">
        <v>0</v>
      </c>
      <c r="AB104">
        <v>45.95</v>
      </c>
      <c r="AC104">
        <v>0</v>
      </c>
      <c r="AD104">
        <v>0</v>
      </c>
      <c r="AE104">
        <v>0</v>
      </c>
      <c r="AF104">
        <v>6.9</v>
      </c>
      <c r="AG104">
        <v>0</v>
      </c>
      <c r="AH104">
        <v>0</v>
      </c>
      <c r="AI104">
        <v>1</v>
      </c>
      <c r="AJ104">
        <v>6.66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43.9</v>
      </c>
      <c r="AU104" t="s">
        <v>55</v>
      </c>
      <c r="AV104">
        <v>0</v>
      </c>
      <c r="AW104">
        <v>2</v>
      </c>
      <c r="AX104">
        <v>16666701</v>
      </c>
      <c r="AY104">
        <v>1</v>
      </c>
      <c r="AZ104">
        <v>0</v>
      </c>
      <c r="BA104">
        <v>109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10.6677</v>
      </c>
      <c r="CY104">
        <f>AB104</f>
        <v>45.95</v>
      </c>
      <c r="CZ104">
        <f>AF104</f>
        <v>6.9</v>
      </c>
      <c r="DA104">
        <f>AJ104</f>
        <v>6.66</v>
      </c>
      <c r="DB104">
        <v>0</v>
      </c>
    </row>
    <row r="105" spans="1:106" x14ac:dyDescent="0.2">
      <c r="A105">
        <f>ROW(Source!A63)</f>
        <v>63</v>
      </c>
      <c r="B105">
        <v>16666349</v>
      </c>
      <c r="C105">
        <v>16666687</v>
      </c>
      <c r="D105">
        <v>15249073</v>
      </c>
      <c r="E105">
        <v>1</v>
      </c>
      <c r="F105">
        <v>1</v>
      </c>
      <c r="G105">
        <v>1</v>
      </c>
      <c r="H105">
        <v>2</v>
      </c>
      <c r="I105" t="s">
        <v>742</v>
      </c>
      <c r="J105" t="s">
        <v>743</v>
      </c>
      <c r="K105" t="s">
        <v>744</v>
      </c>
      <c r="L105">
        <v>1368</v>
      </c>
      <c r="N105">
        <v>1011</v>
      </c>
      <c r="O105" t="s">
        <v>733</v>
      </c>
      <c r="P105" t="s">
        <v>733</v>
      </c>
      <c r="Q105">
        <v>1</v>
      </c>
      <c r="W105">
        <v>0</v>
      </c>
      <c r="X105">
        <v>1372534845</v>
      </c>
      <c r="Y105">
        <v>0.35000000000000003</v>
      </c>
      <c r="AA105">
        <v>0</v>
      </c>
      <c r="AB105">
        <v>437.63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6.66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0.28000000000000003</v>
      </c>
      <c r="AU105" t="s">
        <v>55</v>
      </c>
      <c r="AV105">
        <v>0</v>
      </c>
      <c r="AW105">
        <v>2</v>
      </c>
      <c r="AX105">
        <v>16666702</v>
      </c>
      <c r="AY105">
        <v>1</v>
      </c>
      <c r="AZ105">
        <v>0</v>
      </c>
      <c r="BA105">
        <v>110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6.8040000000000003E-2</v>
      </c>
      <c r="CY105">
        <f>AB105</f>
        <v>437.63</v>
      </c>
      <c r="CZ105">
        <f>AF105</f>
        <v>65.709999999999994</v>
      </c>
      <c r="DA105">
        <f>AJ105</f>
        <v>6.66</v>
      </c>
      <c r="DB105">
        <v>0</v>
      </c>
    </row>
    <row r="106" spans="1:106" x14ac:dyDescent="0.2">
      <c r="A106">
        <f>ROW(Source!A63)</f>
        <v>63</v>
      </c>
      <c r="B106">
        <v>16666349</v>
      </c>
      <c r="C106">
        <v>16666687</v>
      </c>
      <c r="D106">
        <v>15171021</v>
      </c>
      <c r="E106">
        <v>1</v>
      </c>
      <c r="F106">
        <v>1</v>
      </c>
      <c r="G106">
        <v>1</v>
      </c>
      <c r="H106">
        <v>3</v>
      </c>
      <c r="I106" t="s">
        <v>745</v>
      </c>
      <c r="J106" t="s">
        <v>746</v>
      </c>
      <c r="K106" t="s">
        <v>747</v>
      </c>
      <c r="L106">
        <v>1348</v>
      </c>
      <c r="N106">
        <v>1009</v>
      </c>
      <c r="O106" t="s">
        <v>120</v>
      </c>
      <c r="P106" t="s">
        <v>120</v>
      </c>
      <c r="Q106">
        <v>1000</v>
      </c>
      <c r="W106">
        <v>0</v>
      </c>
      <c r="X106">
        <v>-2116243625</v>
      </c>
      <c r="Y106">
        <v>1.15E-3</v>
      </c>
      <c r="AA106">
        <v>252414</v>
      </c>
      <c r="AB106">
        <v>0</v>
      </c>
      <c r="AC106">
        <v>0</v>
      </c>
      <c r="AD106">
        <v>0</v>
      </c>
      <c r="AE106">
        <v>37900</v>
      </c>
      <c r="AF106">
        <v>0</v>
      </c>
      <c r="AG106">
        <v>0</v>
      </c>
      <c r="AH106">
        <v>0</v>
      </c>
      <c r="AI106">
        <v>6.66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1.15E-3</v>
      </c>
      <c r="AU106" t="s">
        <v>6</v>
      </c>
      <c r="AV106">
        <v>0</v>
      </c>
      <c r="AW106">
        <v>2</v>
      </c>
      <c r="AX106">
        <v>16666704</v>
      </c>
      <c r="AY106">
        <v>1</v>
      </c>
      <c r="AZ106">
        <v>0</v>
      </c>
      <c r="BA106">
        <v>112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Y106*Source!I63</f>
        <v>2.2355999999999998E-4</v>
      </c>
      <c r="CY106">
        <f>AA106</f>
        <v>252414</v>
      </c>
      <c r="CZ106">
        <f>AE106</f>
        <v>37900</v>
      </c>
      <c r="DA106">
        <f>AI106</f>
        <v>6.66</v>
      </c>
      <c r="DB106">
        <v>0</v>
      </c>
    </row>
    <row r="107" spans="1:106" x14ac:dyDescent="0.2">
      <c r="A107">
        <f>ROW(Source!A63)</f>
        <v>63</v>
      </c>
      <c r="B107">
        <v>16666349</v>
      </c>
      <c r="C107">
        <v>16666687</v>
      </c>
      <c r="D107">
        <v>15188765</v>
      </c>
      <c r="E107">
        <v>1</v>
      </c>
      <c r="F107">
        <v>1</v>
      </c>
      <c r="G107">
        <v>1</v>
      </c>
      <c r="H107">
        <v>3</v>
      </c>
      <c r="I107" t="s">
        <v>748</v>
      </c>
      <c r="J107" t="s">
        <v>749</v>
      </c>
      <c r="K107" t="s">
        <v>750</v>
      </c>
      <c r="L107">
        <v>1348</v>
      </c>
      <c r="N107">
        <v>1009</v>
      </c>
      <c r="O107" t="s">
        <v>120</v>
      </c>
      <c r="P107" t="s">
        <v>120</v>
      </c>
      <c r="Q107">
        <v>1000</v>
      </c>
      <c r="W107">
        <v>0</v>
      </c>
      <c r="X107">
        <v>299819930</v>
      </c>
      <c r="Y107">
        <v>0.02</v>
      </c>
      <c r="AA107">
        <v>51361.919999999998</v>
      </c>
      <c r="AB107">
        <v>0</v>
      </c>
      <c r="AC107">
        <v>0</v>
      </c>
      <c r="AD107">
        <v>0</v>
      </c>
      <c r="AE107">
        <v>7712</v>
      </c>
      <c r="AF107">
        <v>0</v>
      </c>
      <c r="AG107">
        <v>0</v>
      </c>
      <c r="AH107">
        <v>0</v>
      </c>
      <c r="AI107">
        <v>6.66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0.02</v>
      </c>
      <c r="AU107" t="s">
        <v>6</v>
      </c>
      <c r="AV107">
        <v>0</v>
      </c>
      <c r="AW107">
        <v>2</v>
      </c>
      <c r="AX107">
        <v>16666707</v>
      </c>
      <c r="AY107">
        <v>1</v>
      </c>
      <c r="AZ107">
        <v>0</v>
      </c>
      <c r="BA107">
        <v>115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Y107*Source!I63</f>
        <v>3.888E-3</v>
      </c>
      <c r="CY107">
        <f>AA107</f>
        <v>51361.919999999998</v>
      </c>
      <c r="CZ107">
        <f>AE107</f>
        <v>7712</v>
      </c>
      <c r="DA107">
        <f>AI107</f>
        <v>6.66</v>
      </c>
      <c r="DB107">
        <v>0</v>
      </c>
    </row>
    <row r="108" spans="1:106" x14ac:dyDescent="0.2">
      <c r="A108">
        <f>ROW(Source!A63)</f>
        <v>63</v>
      </c>
      <c r="B108">
        <v>16666349</v>
      </c>
      <c r="C108">
        <v>16666687</v>
      </c>
      <c r="D108">
        <v>15190794</v>
      </c>
      <c r="E108">
        <v>1</v>
      </c>
      <c r="F108">
        <v>1</v>
      </c>
      <c r="G108">
        <v>1</v>
      </c>
      <c r="H108">
        <v>3</v>
      </c>
      <c r="I108" t="s">
        <v>751</v>
      </c>
      <c r="J108" t="s">
        <v>752</v>
      </c>
      <c r="K108" t="s">
        <v>753</v>
      </c>
      <c r="L108">
        <v>1302</v>
      </c>
      <c r="N108">
        <v>1003</v>
      </c>
      <c r="O108" t="s">
        <v>173</v>
      </c>
      <c r="P108" t="s">
        <v>173</v>
      </c>
      <c r="Q108">
        <v>10</v>
      </c>
      <c r="W108">
        <v>0</v>
      </c>
      <c r="X108">
        <v>-1640127157</v>
      </c>
      <c r="Y108">
        <v>0.2</v>
      </c>
      <c r="AA108">
        <v>334.6</v>
      </c>
      <c r="AB108">
        <v>0</v>
      </c>
      <c r="AC108">
        <v>0</v>
      </c>
      <c r="AD108">
        <v>0</v>
      </c>
      <c r="AE108">
        <v>50.24</v>
      </c>
      <c r="AF108">
        <v>0</v>
      </c>
      <c r="AG108">
        <v>0</v>
      </c>
      <c r="AH108">
        <v>0</v>
      </c>
      <c r="AI108">
        <v>6.66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0.2</v>
      </c>
      <c r="AU108" t="s">
        <v>6</v>
      </c>
      <c r="AV108">
        <v>0</v>
      </c>
      <c r="AW108">
        <v>2</v>
      </c>
      <c r="AX108">
        <v>16666708</v>
      </c>
      <c r="AY108">
        <v>1</v>
      </c>
      <c r="AZ108">
        <v>0</v>
      </c>
      <c r="BA108">
        <v>116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Y108*Source!I63</f>
        <v>3.8879999999999998E-2</v>
      </c>
      <c r="CY108">
        <f>AA108</f>
        <v>334.6</v>
      </c>
      <c r="CZ108">
        <f>AE108</f>
        <v>50.24</v>
      </c>
      <c r="DA108">
        <f>AI108</f>
        <v>6.66</v>
      </c>
      <c r="DB108">
        <v>0</v>
      </c>
    </row>
    <row r="109" spans="1:106" x14ac:dyDescent="0.2">
      <c r="A109">
        <f>ROW(Source!A63)</f>
        <v>63</v>
      </c>
      <c r="B109">
        <v>16666349</v>
      </c>
      <c r="C109">
        <v>16666687</v>
      </c>
      <c r="D109">
        <v>15193111</v>
      </c>
      <c r="E109">
        <v>1</v>
      </c>
      <c r="F109">
        <v>1</v>
      </c>
      <c r="G109">
        <v>1</v>
      </c>
      <c r="H109">
        <v>3</v>
      </c>
      <c r="I109" t="s">
        <v>104</v>
      </c>
      <c r="J109" t="s">
        <v>106</v>
      </c>
      <c r="K109" t="s">
        <v>105</v>
      </c>
      <c r="L109">
        <v>1327</v>
      </c>
      <c r="N109">
        <v>1005</v>
      </c>
      <c r="O109" t="s">
        <v>63</v>
      </c>
      <c r="P109" t="s">
        <v>63</v>
      </c>
      <c r="Q109">
        <v>1</v>
      </c>
      <c r="W109">
        <v>0</v>
      </c>
      <c r="X109">
        <v>11017775</v>
      </c>
      <c r="Y109">
        <v>100</v>
      </c>
      <c r="AA109">
        <v>6586.07</v>
      </c>
      <c r="AB109">
        <v>0</v>
      </c>
      <c r="AC109">
        <v>0</v>
      </c>
      <c r="AD109">
        <v>0</v>
      </c>
      <c r="AE109">
        <v>988.9</v>
      </c>
      <c r="AF109">
        <v>0</v>
      </c>
      <c r="AG109">
        <v>0</v>
      </c>
      <c r="AH109">
        <v>0</v>
      </c>
      <c r="AI109">
        <v>6.66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6</v>
      </c>
      <c r="AT109">
        <v>100</v>
      </c>
      <c r="AU109" t="s">
        <v>6</v>
      </c>
      <c r="AV109">
        <v>0</v>
      </c>
      <c r="AW109">
        <v>1</v>
      </c>
      <c r="AX109">
        <v>-1</v>
      </c>
      <c r="AY109">
        <v>0</v>
      </c>
      <c r="AZ109">
        <v>0</v>
      </c>
      <c r="BA109" t="s">
        <v>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19.439999999999998</v>
      </c>
      <c r="CY109">
        <f>AA109</f>
        <v>6586.07</v>
      </c>
      <c r="CZ109">
        <f>AE109</f>
        <v>988.9</v>
      </c>
      <c r="DA109">
        <f>AI109</f>
        <v>6.66</v>
      </c>
      <c r="DB109">
        <v>0</v>
      </c>
    </row>
    <row r="110" spans="1:106" x14ac:dyDescent="0.2">
      <c r="A110">
        <f>ROW(Source!A63)</f>
        <v>63</v>
      </c>
      <c r="B110">
        <v>16666349</v>
      </c>
      <c r="C110">
        <v>16666687</v>
      </c>
      <c r="D110">
        <v>15195820</v>
      </c>
      <c r="E110">
        <v>1</v>
      </c>
      <c r="F110">
        <v>1</v>
      </c>
      <c r="G110">
        <v>1</v>
      </c>
      <c r="H110">
        <v>3</v>
      </c>
      <c r="I110" t="s">
        <v>754</v>
      </c>
      <c r="J110" t="s">
        <v>755</v>
      </c>
      <c r="K110" t="s">
        <v>756</v>
      </c>
      <c r="L110">
        <v>1339</v>
      </c>
      <c r="N110">
        <v>1007</v>
      </c>
      <c r="O110" t="s">
        <v>45</v>
      </c>
      <c r="P110" t="s">
        <v>45</v>
      </c>
      <c r="Q110">
        <v>1</v>
      </c>
      <c r="W110">
        <v>0</v>
      </c>
      <c r="X110">
        <v>1283004816</v>
      </c>
      <c r="Y110">
        <v>0.04</v>
      </c>
      <c r="AA110">
        <v>11322</v>
      </c>
      <c r="AB110">
        <v>0</v>
      </c>
      <c r="AC110">
        <v>0</v>
      </c>
      <c r="AD110">
        <v>0</v>
      </c>
      <c r="AE110">
        <v>1700</v>
      </c>
      <c r="AF110">
        <v>0</v>
      </c>
      <c r="AG110">
        <v>0</v>
      </c>
      <c r="AH110">
        <v>0</v>
      </c>
      <c r="AI110">
        <v>6.66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0.04</v>
      </c>
      <c r="AU110" t="s">
        <v>6</v>
      </c>
      <c r="AV110">
        <v>0</v>
      </c>
      <c r="AW110">
        <v>2</v>
      </c>
      <c r="AX110">
        <v>16666710</v>
      </c>
      <c r="AY110">
        <v>1</v>
      </c>
      <c r="AZ110">
        <v>0</v>
      </c>
      <c r="BA110">
        <v>118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7.7759999999999999E-3</v>
      </c>
      <c r="CY110">
        <f>AA110</f>
        <v>11322</v>
      </c>
      <c r="CZ110">
        <f>AE110</f>
        <v>1700</v>
      </c>
      <c r="DA110">
        <f>AI110</f>
        <v>6.66</v>
      </c>
      <c r="DB110">
        <v>0</v>
      </c>
    </row>
    <row r="111" spans="1:106" x14ac:dyDescent="0.2">
      <c r="A111">
        <f>ROW(Source!A66)</f>
        <v>66</v>
      </c>
      <c r="B111">
        <v>16666348</v>
      </c>
      <c r="C111">
        <v>16666712</v>
      </c>
      <c r="D111">
        <v>15430517</v>
      </c>
      <c r="E111">
        <v>1</v>
      </c>
      <c r="F111">
        <v>1</v>
      </c>
      <c r="G111">
        <v>1</v>
      </c>
      <c r="H111">
        <v>1</v>
      </c>
      <c r="I111" t="s">
        <v>807</v>
      </c>
      <c r="J111" t="s">
        <v>6</v>
      </c>
      <c r="K111" t="s">
        <v>808</v>
      </c>
      <c r="L111">
        <v>1191</v>
      </c>
      <c r="N111">
        <v>1013</v>
      </c>
      <c r="O111" t="s">
        <v>727</v>
      </c>
      <c r="P111" t="s">
        <v>727</v>
      </c>
      <c r="Q111">
        <v>1</v>
      </c>
      <c r="W111">
        <v>0</v>
      </c>
      <c r="X111">
        <v>735429535</v>
      </c>
      <c r="Y111">
        <v>22.82</v>
      </c>
      <c r="AA111">
        <v>0</v>
      </c>
      <c r="AB111">
        <v>0</v>
      </c>
      <c r="AC111">
        <v>0</v>
      </c>
      <c r="AD111">
        <v>7.8</v>
      </c>
      <c r="AE111">
        <v>0</v>
      </c>
      <c r="AF111">
        <v>0</v>
      </c>
      <c r="AG111">
        <v>0</v>
      </c>
      <c r="AH111">
        <v>7.8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22.82</v>
      </c>
      <c r="AU111" t="s">
        <v>6</v>
      </c>
      <c r="AV111">
        <v>1</v>
      </c>
      <c r="AW111">
        <v>2</v>
      </c>
      <c r="AX111">
        <v>16666714</v>
      </c>
      <c r="AY111">
        <v>1</v>
      </c>
      <c r="AZ111">
        <v>0</v>
      </c>
      <c r="BA111">
        <v>119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Y111*Source!I66</f>
        <v>47.520367999999998</v>
      </c>
      <c r="CY111">
        <f>AD111</f>
        <v>7.8</v>
      </c>
      <c r="CZ111">
        <f>AH111</f>
        <v>7.8</v>
      </c>
      <c r="DA111">
        <f>AL111</f>
        <v>1</v>
      </c>
      <c r="DB111">
        <v>0</v>
      </c>
    </row>
    <row r="112" spans="1:106" x14ac:dyDescent="0.2">
      <c r="A112">
        <f>ROW(Source!A67)</f>
        <v>67</v>
      </c>
      <c r="B112">
        <v>16666349</v>
      </c>
      <c r="C112">
        <v>16666712</v>
      </c>
      <c r="D112">
        <v>15430517</v>
      </c>
      <c r="E112">
        <v>1</v>
      </c>
      <c r="F112">
        <v>1</v>
      </c>
      <c r="G112">
        <v>1</v>
      </c>
      <c r="H112">
        <v>1</v>
      </c>
      <c r="I112" t="s">
        <v>807</v>
      </c>
      <c r="J112" t="s">
        <v>6</v>
      </c>
      <c r="K112" t="s">
        <v>808</v>
      </c>
      <c r="L112">
        <v>1191</v>
      </c>
      <c r="N112">
        <v>1013</v>
      </c>
      <c r="O112" t="s">
        <v>727</v>
      </c>
      <c r="P112" t="s">
        <v>727</v>
      </c>
      <c r="Q112">
        <v>1</v>
      </c>
      <c r="W112">
        <v>0</v>
      </c>
      <c r="X112">
        <v>735429535</v>
      </c>
      <c r="Y112">
        <v>22.82</v>
      </c>
      <c r="AA112">
        <v>0</v>
      </c>
      <c r="AB112">
        <v>0</v>
      </c>
      <c r="AC112">
        <v>0</v>
      </c>
      <c r="AD112">
        <v>51.95</v>
      </c>
      <c r="AE112">
        <v>0</v>
      </c>
      <c r="AF112">
        <v>0</v>
      </c>
      <c r="AG112">
        <v>0</v>
      </c>
      <c r="AH112">
        <v>7.8</v>
      </c>
      <c r="AI112">
        <v>1</v>
      </c>
      <c r="AJ112">
        <v>1</v>
      </c>
      <c r="AK112">
        <v>1</v>
      </c>
      <c r="AL112">
        <v>6.66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22.82</v>
      </c>
      <c r="AU112" t="s">
        <v>6</v>
      </c>
      <c r="AV112">
        <v>1</v>
      </c>
      <c r="AW112">
        <v>2</v>
      </c>
      <c r="AX112">
        <v>16666714</v>
      </c>
      <c r="AY112">
        <v>1</v>
      </c>
      <c r="AZ112">
        <v>0</v>
      </c>
      <c r="BA112">
        <v>120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Y112*Source!I67</f>
        <v>47.520367999999998</v>
      </c>
      <c r="CY112">
        <f>AD112</f>
        <v>51.95</v>
      </c>
      <c r="CZ112">
        <f>AH112</f>
        <v>7.8</v>
      </c>
      <c r="DA112">
        <f>AL112</f>
        <v>6.66</v>
      </c>
      <c r="DB112">
        <v>0</v>
      </c>
    </row>
    <row r="113" spans="1:106" x14ac:dyDescent="0.2">
      <c r="A113">
        <f>ROW(Source!A68)</f>
        <v>68</v>
      </c>
      <c r="B113">
        <v>16666348</v>
      </c>
      <c r="C113">
        <v>16666715</v>
      </c>
      <c r="D113">
        <v>15436556</v>
      </c>
      <c r="E113">
        <v>1</v>
      </c>
      <c r="F113">
        <v>1</v>
      </c>
      <c r="G113">
        <v>1</v>
      </c>
      <c r="H113">
        <v>1</v>
      </c>
      <c r="I113" t="s">
        <v>809</v>
      </c>
      <c r="J113" t="s">
        <v>6</v>
      </c>
      <c r="K113" t="s">
        <v>810</v>
      </c>
      <c r="L113">
        <v>1191</v>
      </c>
      <c r="N113">
        <v>1013</v>
      </c>
      <c r="O113" t="s">
        <v>727</v>
      </c>
      <c r="P113" t="s">
        <v>727</v>
      </c>
      <c r="Q113">
        <v>1</v>
      </c>
      <c r="W113">
        <v>0</v>
      </c>
      <c r="X113">
        <v>1069510174</v>
      </c>
      <c r="Y113">
        <v>7.5324999999999989</v>
      </c>
      <c r="AA113">
        <v>0</v>
      </c>
      <c r="AB113">
        <v>0</v>
      </c>
      <c r="AC113">
        <v>0</v>
      </c>
      <c r="AD113">
        <v>9.6199999999999992</v>
      </c>
      <c r="AE113">
        <v>0</v>
      </c>
      <c r="AF113">
        <v>0</v>
      </c>
      <c r="AG113">
        <v>0</v>
      </c>
      <c r="AH113">
        <v>9.6199999999999992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6.55</v>
      </c>
      <c r="AU113" t="s">
        <v>56</v>
      </c>
      <c r="AV113">
        <v>1</v>
      </c>
      <c r="AW113">
        <v>2</v>
      </c>
      <c r="AX113">
        <v>16666723</v>
      </c>
      <c r="AY113">
        <v>1</v>
      </c>
      <c r="AZ113">
        <v>0</v>
      </c>
      <c r="BA113">
        <v>121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Y113*Source!I68</f>
        <v>15.685677999999996</v>
      </c>
      <c r="CY113">
        <f>AD113</f>
        <v>9.6199999999999992</v>
      </c>
      <c r="CZ113">
        <f>AH113</f>
        <v>9.6199999999999992</v>
      </c>
      <c r="DA113">
        <f>AL113</f>
        <v>1</v>
      </c>
      <c r="DB113">
        <v>0</v>
      </c>
    </row>
    <row r="114" spans="1:106" x14ac:dyDescent="0.2">
      <c r="A114">
        <f>ROW(Source!A68)</f>
        <v>68</v>
      </c>
      <c r="B114">
        <v>16666348</v>
      </c>
      <c r="C114">
        <v>16666715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728</v>
      </c>
      <c r="J114" t="s">
        <v>6</v>
      </c>
      <c r="K114" t="s">
        <v>729</v>
      </c>
      <c r="L114">
        <v>1191</v>
      </c>
      <c r="N114">
        <v>1013</v>
      </c>
      <c r="O114" t="s">
        <v>727</v>
      </c>
      <c r="P114" t="s">
        <v>727</v>
      </c>
      <c r="Q114">
        <v>1</v>
      </c>
      <c r="W114">
        <v>0</v>
      </c>
      <c r="X114">
        <v>-1417349443</v>
      </c>
      <c r="Y114">
        <v>0.02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0.02</v>
      </c>
      <c r="AU114" t="s">
        <v>6</v>
      </c>
      <c r="AV114">
        <v>2</v>
      </c>
      <c r="AW114">
        <v>2</v>
      </c>
      <c r="AX114">
        <v>16666724</v>
      </c>
      <c r="AY114">
        <v>1</v>
      </c>
      <c r="AZ114">
        <v>2048</v>
      </c>
      <c r="BA114">
        <v>122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Y114*Source!I68</f>
        <v>4.1647999999999998E-2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ROW(Source!A68)</f>
        <v>68</v>
      </c>
      <c r="B115">
        <v>16666348</v>
      </c>
      <c r="C115">
        <v>16666715</v>
      </c>
      <c r="D115">
        <v>15247974</v>
      </c>
      <c r="E115">
        <v>1</v>
      </c>
      <c r="F115">
        <v>1</v>
      </c>
      <c r="G115">
        <v>1</v>
      </c>
      <c r="H115">
        <v>2</v>
      </c>
      <c r="I115" t="s">
        <v>730</v>
      </c>
      <c r="J115" t="s">
        <v>731</v>
      </c>
      <c r="K115" t="s">
        <v>732</v>
      </c>
      <c r="L115">
        <v>1368</v>
      </c>
      <c r="N115">
        <v>1011</v>
      </c>
      <c r="O115" t="s">
        <v>733</v>
      </c>
      <c r="P115" t="s">
        <v>733</v>
      </c>
      <c r="Q115">
        <v>1</v>
      </c>
      <c r="W115">
        <v>0</v>
      </c>
      <c r="X115">
        <v>1188625873</v>
      </c>
      <c r="Y115">
        <v>1.2500000000000001E-2</v>
      </c>
      <c r="AA115">
        <v>0</v>
      </c>
      <c r="AB115">
        <v>31.26</v>
      </c>
      <c r="AC115">
        <v>13.5</v>
      </c>
      <c r="AD115">
        <v>0</v>
      </c>
      <c r="AE115">
        <v>0</v>
      </c>
      <c r="AF115">
        <v>31.26</v>
      </c>
      <c r="AG115">
        <v>13.5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0.01</v>
      </c>
      <c r="AU115" t="s">
        <v>55</v>
      </c>
      <c r="AV115">
        <v>0</v>
      </c>
      <c r="AW115">
        <v>2</v>
      </c>
      <c r="AX115">
        <v>16666725</v>
      </c>
      <c r="AY115">
        <v>1</v>
      </c>
      <c r="AZ115">
        <v>0</v>
      </c>
      <c r="BA115">
        <v>123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Y115*Source!I68</f>
        <v>2.6029999999999998E-2</v>
      </c>
      <c r="CY115">
        <f>AB115</f>
        <v>31.26</v>
      </c>
      <c r="CZ115">
        <f>AF115</f>
        <v>31.26</v>
      </c>
      <c r="DA115">
        <f>AJ115</f>
        <v>1</v>
      </c>
      <c r="DB115">
        <v>0</v>
      </c>
    </row>
    <row r="116" spans="1:106" x14ac:dyDescent="0.2">
      <c r="A116">
        <f>ROW(Source!A68)</f>
        <v>68</v>
      </c>
      <c r="B116">
        <v>16666348</v>
      </c>
      <c r="C116">
        <v>16666715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742</v>
      </c>
      <c r="J116" t="s">
        <v>743</v>
      </c>
      <c r="K116" t="s">
        <v>744</v>
      </c>
      <c r="L116">
        <v>1368</v>
      </c>
      <c r="N116">
        <v>1011</v>
      </c>
      <c r="O116" t="s">
        <v>733</v>
      </c>
      <c r="P116" t="s">
        <v>733</v>
      </c>
      <c r="Q116">
        <v>1</v>
      </c>
      <c r="W116">
        <v>0</v>
      </c>
      <c r="X116">
        <v>1372534845</v>
      </c>
      <c r="Y116">
        <v>1.2500000000000001E-2</v>
      </c>
      <c r="AA116">
        <v>0</v>
      </c>
      <c r="AB116">
        <v>65.709999999999994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0.01</v>
      </c>
      <c r="AU116" t="s">
        <v>55</v>
      </c>
      <c r="AV116">
        <v>0</v>
      </c>
      <c r="AW116">
        <v>2</v>
      </c>
      <c r="AX116">
        <v>16666726</v>
      </c>
      <c r="AY116">
        <v>1</v>
      </c>
      <c r="AZ116">
        <v>0</v>
      </c>
      <c r="BA116">
        <v>124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Y116*Source!I68</f>
        <v>2.6029999999999998E-2</v>
      </c>
      <c r="CY116">
        <f>AB116</f>
        <v>65.709999999999994</v>
      </c>
      <c r="CZ116">
        <f>AF116</f>
        <v>65.709999999999994</v>
      </c>
      <c r="DA116">
        <f>AJ116</f>
        <v>1</v>
      </c>
      <c r="DB116">
        <v>0</v>
      </c>
    </row>
    <row r="117" spans="1:106" x14ac:dyDescent="0.2">
      <c r="A117">
        <f>ROW(Source!A68)</f>
        <v>68</v>
      </c>
      <c r="B117">
        <v>16666348</v>
      </c>
      <c r="C117">
        <v>16666715</v>
      </c>
      <c r="D117">
        <v>15171018</v>
      </c>
      <c r="E117">
        <v>1</v>
      </c>
      <c r="F117">
        <v>1</v>
      </c>
      <c r="G117">
        <v>1</v>
      </c>
      <c r="H117">
        <v>3</v>
      </c>
      <c r="I117" t="s">
        <v>811</v>
      </c>
      <c r="J117" t="s">
        <v>812</v>
      </c>
      <c r="K117" t="s">
        <v>813</v>
      </c>
      <c r="L117">
        <v>1346</v>
      </c>
      <c r="N117">
        <v>1009</v>
      </c>
      <c r="O117" t="s">
        <v>124</v>
      </c>
      <c r="P117" t="s">
        <v>124</v>
      </c>
      <c r="Q117">
        <v>1</v>
      </c>
      <c r="W117">
        <v>0</v>
      </c>
      <c r="X117">
        <v>813963326</v>
      </c>
      <c r="Y117">
        <v>0.1</v>
      </c>
      <c r="AA117">
        <v>1.82</v>
      </c>
      <c r="AB117">
        <v>0</v>
      </c>
      <c r="AC117">
        <v>0</v>
      </c>
      <c r="AD117">
        <v>0</v>
      </c>
      <c r="AE117">
        <v>1.82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0.1</v>
      </c>
      <c r="AU117" t="s">
        <v>6</v>
      </c>
      <c r="AV117">
        <v>0</v>
      </c>
      <c r="AW117">
        <v>2</v>
      </c>
      <c r="AX117">
        <v>16666727</v>
      </c>
      <c r="AY117">
        <v>1</v>
      </c>
      <c r="AZ117">
        <v>0</v>
      </c>
      <c r="BA117">
        <v>125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Y117*Source!I68</f>
        <v>0.20823999999999998</v>
      </c>
      <c r="CY117">
        <f>AA117</f>
        <v>1.82</v>
      </c>
      <c r="CZ117">
        <f>AE117</f>
        <v>1.82</v>
      </c>
      <c r="DA117">
        <f>AI117</f>
        <v>1</v>
      </c>
      <c r="DB117">
        <v>0</v>
      </c>
    </row>
    <row r="118" spans="1:106" x14ac:dyDescent="0.2">
      <c r="A118">
        <f>ROW(Source!A68)</f>
        <v>68</v>
      </c>
      <c r="B118">
        <v>16666348</v>
      </c>
      <c r="C118">
        <v>16666715</v>
      </c>
      <c r="D118">
        <v>15203211</v>
      </c>
      <c r="E118">
        <v>1</v>
      </c>
      <c r="F118">
        <v>1</v>
      </c>
      <c r="G118">
        <v>1</v>
      </c>
      <c r="H118">
        <v>3</v>
      </c>
      <c r="I118" t="s">
        <v>122</v>
      </c>
      <c r="J118" t="s">
        <v>125</v>
      </c>
      <c r="K118" t="s">
        <v>123</v>
      </c>
      <c r="L118">
        <v>1346</v>
      </c>
      <c r="N118">
        <v>1009</v>
      </c>
      <c r="O118" t="s">
        <v>124</v>
      </c>
      <c r="P118" t="s">
        <v>124</v>
      </c>
      <c r="Q118">
        <v>1</v>
      </c>
      <c r="W118">
        <v>0</v>
      </c>
      <c r="X118">
        <v>1453462043</v>
      </c>
      <c r="Y118">
        <v>12.999904000000001</v>
      </c>
      <c r="AA118">
        <v>15.09</v>
      </c>
      <c r="AB118">
        <v>0</v>
      </c>
      <c r="AC118">
        <v>0</v>
      </c>
      <c r="AD118">
        <v>0</v>
      </c>
      <c r="AE118">
        <v>15.09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</v>
      </c>
      <c r="AT118">
        <v>12.999904000000001</v>
      </c>
      <c r="AU118" t="s">
        <v>6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Y118*Source!I68</f>
        <v>27.071000089599998</v>
      </c>
      <c r="CY118">
        <f>AA118</f>
        <v>15.09</v>
      </c>
      <c r="CZ118">
        <f>AE118</f>
        <v>15.09</v>
      </c>
      <c r="DA118">
        <f>AI118</f>
        <v>1</v>
      </c>
      <c r="DB118">
        <v>0</v>
      </c>
    </row>
    <row r="119" spans="1:106" x14ac:dyDescent="0.2">
      <c r="A119">
        <f>ROW(Source!A68)</f>
        <v>68</v>
      </c>
      <c r="B119">
        <v>16666348</v>
      </c>
      <c r="C119">
        <v>16666715</v>
      </c>
      <c r="D119">
        <v>15162572</v>
      </c>
      <c r="E119">
        <v>17</v>
      </c>
      <c r="F119">
        <v>1</v>
      </c>
      <c r="G119">
        <v>1</v>
      </c>
      <c r="H119">
        <v>3</v>
      </c>
      <c r="I119" t="s">
        <v>118</v>
      </c>
      <c r="J119" t="s">
        <v>6</v>
      </c>
      <c r="K119" t="s">
        <v>119</v>
      </c>
      <c r="L119">
        <v>1348</v>
      </c>
      <c r="N119">
        <v>1009</v>
      </c>
      <c r="O119" t="s">
        <v>120</v>
      </c>
      <c r="P119" t="s">
        <v>120</v>
      </c>
      <c r="Q119">
        <v>1000</v>
      </c>
      <c r="W119">
        <v>0</v>
      </c>
      <c r="X119">
        <v>-1212923053</v>
      </c>
      <c r="Y119">
        <v>1.2999999999999999E-2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1.2999999999999999E-2</v>
      </c>
      <c r="AU119" t="s">
        <v>6</v>
      </c>
      <c r="AV119">
        <v>0</v>
      </c>
      <c r="AW119">
        <v>2</v>
      </c>
      <c r="AX119">
        <v>16666728</v>
      </c>
      <c r="AY119">
        <v>1</v>
      </c>
      <c r="AZ119">
        <v>0</v>
      </c>
      <c r="BA119">
        <v>126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2.7071199999999997E-2</v>
      </c>
      <c r="CY119">
        <f>AA119</f>
        <v>0</v>
      </c>
      <c r="CZ119">
        <f>AE119</f>
        <v>0</v>
      </c>
      <c r="DA119">
        <f>AI119</f>
        <v>1</v>
      </c>
      <c r="DB119">
        <v>0</v>
      </c>
    </row>
    <row r="120" spans="1:106" x14ac:dyDescent="0.2">
      <c r="A120">
        <f>ROW(Source!A69)</f>
        <v>69</v>
      </c>
      <c r="B120">
        <v>16666349</v>
      </c>
      <c r="C120">
        <v>16666715</v>
      </c>
      <c r="D120">
        <v>15436556</v>
      </c>
      <c r="E120">
        <v>1</v>
      </c>
      <c r="F120">
        <v>1</v>
      </c>
      <c r="G120">
        <v>1</v>
      </c>
      <c r="H120">
        <v>1</v>
      </c>
      <c r="I120" t="s">
        <v>809</v>
      </c>
      <c r="J120" t="s">
        <v>6</v>
      </c>
      <c r="K120" t="s">
        <v>810</v>
      </c>
      <c r="L120">
        <v>1191</v>
      </c>
      <c r="N120">
        <v>1013</v>
      </c>
      <c r="O120" t="s">
        <v>727</v>
      </c>
      <c r="P120" t="s">
        <v>727</v>
      </c>
      <c r="Q120">
        <v>1</v>
      </c>
      <c r="W120">
        <v>0</v>
      </c>
      <c r="X120">
        <v>1069510174</v>
      </c>
      <c r="Y120">
        <v>7.5324999999999989</v>
      </c>
      <c r="AA120">
        <v>0</v>
      </c>
      <c r="AB120">
        <v>0</v>
      </c>
      <c r="AC120">
        <v>0</v>
      </c>
      <c r="AD120">
        <v>64.069999999999993</v>
      </c>
      <c r="AE120">
        <v>0</v>
      </c>
      <c r="AF120">
        <v>0</v>
      </c>
      <c r="AG120">
        <v>0</v>
      </c>
      <c r="AH120">
        <v>9.6199999999999992</v>
      </c>
      <c r="AI120">
        <v>1</v>
      </c>
      <c r="AJ120">
        <v>1</v>
      </c>
      <c r="AK120">
        <v>1</v>
      </c>
      <c r="AL120">
        <v>6.66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6.55</v>
      </c>
      <c r="AU120" t="s">
        <v>56</v>
      </c>
      <c r="AV120">
        <v>1</v>
      </c>
      <c r="AW120">
        <v>2</v>
      </c>
      <c r="AX120">
        <v>16666723</v>
      </c>
      <c r="AY120">
        <v>1</v>
      </c>
      <c r="AZ120">
        <v>0</v>
      </c>
      <c r="BA120">
        <v>127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Y120*Source!I69</f>
        <v>15.685677999999996</v>
      </c>
      <c r="CY120">
        <f>AD120</f>
        <v>64.069999999999993</v>
      </c>
      <c r="CZ120">
        <f>AH120</f>
        <v>9.6199999999999992</v>
      </c>
      <c r="DA120">
        <f>AL120</f>
        <v>6.66</v>
      </c>
      <c r="DB120">
        <v>0</v>
      </c>
    </row>
    <row r="121" spans="1:106" x14ac:dyDescent="0.2">
      <c r="A121">
        <f>ROW(Source!A69)</f>
        <v>69</v>
      </c>
      <c r="B121">
        <v>16666349</v>
      </c>
      <c r="C121">
        <v>16666715</v>
      </c>
      <c r="D121">
        <v>15430395</v>
      </c>
      <c r="E121">
        <v>1</v>
      </c>
      <c r="F121">
        <v>1</v>
      </c>
      <c r="G121">
        <v>1</v>
      </c>
      <c r="H121">
        <v>1</v>
      </c>
      <c r="I121" t="s">
        <v>728</v>
      </c>
      <c r="J121" t="s">
        <v>6</v>
      </c>
      <c r="K121" t="s">
        <v>729</v>
      </c>
      <c r="L121">
        <v>1191</v>
      </c>
      <c r="N121">
        <v>1013</v>
      </c>
      <c r="O121" t="s">
        <v>727</v>
      </c>
      <c r="P121" t="s">
        <v>727</v>
      </c>
      <c r="Q121">
        <v>1</v>
      </c>
      <c r="W121">
        <v>0</v>
      </c>
      <c r="X121">
        <v>-1417349443</v>
      </c>
      <c r="Y121">
        <v>0.02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6.66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0.02</v>
      </c>
      <c r="AU121" t="s">
        <v>6</v>
      </c>
      <c r="AV121">
        <v>2</v>
      </c>
      <c r="AW121">
        <v>2</v>
      </c>
      <c r="AX121">
        <v>16666724</v>
      </c>
      <c r="AY121">
        <v>1</v>
      </c>
      <c r="AZ121">
        <v>2048</v>
      </c>
      <c r="BA121">
        <v>128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Y121*Source!I69</f>
        <v>4.1647999999999998E-2</v>
      </c>
      <c r="CY121">
        <f>AD121</f>
        <v>0</v>
      </c>
      <c r="CZ121">
        <f>AH121</f>
        <v>0</v>
      </c>
      <c r="DA121">
        <f>AL121</f>
        <v>1</v>
      </c>
      <c r="DB121">
        <v>0</v>
      </c>
    </row>
    <row r="122" spans="1:106" x14ac:dyDescent="0.2">
      <c r="A122">
        <f>ROW(Source!A69)</f>
        <v>69</v>
      </c>
      <c r="B122">
        <v>16666349</v>
      </c>
      <c r="C122">
        <v>16666715</v>
      </c>
      <c r="D122">
        <v>15247974</v>
      </c>
      <c r="E122">
        <v>1</v>
      </c>
      <c r="F122">
        <v>1</v>
      </c>
      <c r="G122">
        <v>1</v>
      </c>
      <c r="H122">
        <v>2</v>
      </c>
      <c r="I122" t="s">
        <v>730</v>
      </c>
      <c r="J122" t="s">
        <v>731</v>
      </c>
      <c r="K122" t="s">
        <v>732</v>
      </c>
      <c r="L122">
        <v>1368</v>
      </c>
      <c r="N122">
        <v>1011</v>
      </c>
      <c r="O122" t="s">
        <v>733</v>
      </c>
      <c r="P122" t="s">
        <v>733</v>
      </c>
      <c r="Q122">
        <v>1</v>
      </c>
      <c r="W122">
        <v>0</v>
      </c>
      <c r="X122">
        <v>1188625873</v>
      </c>
      <c r="Y122">
        <v>1.2500000000000001E-2</v>
      </c>
      <c r="AA122">
        <v>0</v>
      </c>
      <c r="AB122">
        <v>208.19</v>
      </c>
      <c r="AC122">
        <v>13.5</v>
      </c>
      <c r="AD122">
        <v>0</v>
      </c>
      <c r="AE122">
        <v>0</v>
      </c>
      <c r="AF122">
        <v>31.26</v>
      </c>
      <c r="AG122">
        <v>13.5</v>
      </c>
      <c r="AH122">
        <v>0</v>
      </c>
      <c r="AI122">
        <v>1</v>
      </c>
      <c r="AJ122">
        <v>6.66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0.01</v>
      </c>
      <c r="AU122" t="s">
        <v>55</v>
      </c>
      <c r="AV122">
        <v>0</v>
      </c>
      <c r="AW122">
        <v>2</v>
      </c>
      <c r="AX122">
        <v>16666725</v>
      </c>
      <c r="AY122">
        <v>1</v>
      </c>
      <c r="AZ122">
        <v>0</v>
      </c>
      <c r="BA122">
        <v>129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Y122*Source!I69</f>
        <v>2.6029999999999998E-2</v>
      </c>
      <c r="CY122">
        <f>AB122</f>
        <v>208.19</v>
      </c>
      <c r="CZ122">
        <f>AF122</f>
        <v>31.26</v>
      </c>
      <c r="DA122">
        <f>AJ122</f>
        <v>6.66</v>
      </c>
      <c r="DB122">
        <v>0</v>
      </c>
    </row>
    <row r="123" spans="1:106" x14ac:dyDescent="0.2">
      <c r="A123">
        <f>ROW(Source!A69)</f>
        <v>69</v>
      </c>
      <c r="B123">
        <v>16666349</v>
      </c>
      <c r="C123">
        <v>16666715</v>
      </c>
      <c r="D123">
        <v>15249073</v>
      </c>
      <c r="E123">
        <v>1</v>
      </c>
      <c r="F123">
        <v>1</v>
      </c>
      <c r="G123">
        <v>1</v>
      </c>
      <c r="H123">
        <v>2</v>
      </c>
      <c r="I123" t="s">
        <v>742</v>
      </c>
      <c r="J123" t="s">
        <v>743</v>
      </c>
      <c r="K123" t="s">
        <v>744</v>
      </c>
      <c r="L123">
        <v>1368</v>
      </c>
      <c r="N123">
        <v>1011</v>
      </c>
      <c r="O123" t="s">
        <v>733</v>
      </c>
      <c r="P123" t="s">
        <v>733</v>
      </c>
      <c r="Q123">
        <v>1</v>
      </c>
      <c r="W123">
        <v>0</v>
      </c>
      <c r="X123">
        <v>1372534845</v>
      </c>
      <c r="Y123">
        <v>1.2500000000000001E-2</v>
      </c>
      <c r="AA123">
        <v>0</v>
      </c>
      <c r="AB123">
        <v>437.63</v>
      </c>
      <c r="AC123">
        <v>11.6</v>
      </c>
      <c r="AD123">
        <v>0</v>
      </c>
      <c r="AE123">
        <v>0</v>
      </c>
      <c r="AF123">
        <v>65.709999999999994</v>
      </c>
      <c r="AG123">
        <v>11.6</v>
      </c>
      <c r="AH123">
        <v>0</v>
      </c>
      <c r="AI123">
        <v>1</v>
      </c>
      <c r="AJ123">
        <v>6.66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0.01</v>
      </c>
      <c r="AU123" t="s">
        <v>55</v>
      </c>
      <c r="AV123">
        <v>0</v>
      </c>
      <c r="AW123">
        <v>2</v>
      </c>
      <c r="AX123">
        <v>16666726</v>
      </c>
      <c r="AY123">
        <v>1</v>
      </c>
      <c r="AZ123">
        <v>0</v>
      </c>
      <c r="BA123">
        <v>130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Y123*Source!I69</f>
        <v>2.6029999999999998E-2</v>
      </c>
      <c r="CY123">
        <f>AB123</f>
        <v>437.63</v>
      </c>
      <c r="CZ123">
        <f>AF123</f>
        <v>65.709999999999994</v>
      </c>
      <c r="DA123">
        <f>AJ123</f>
        <v>6.66</v>
      </c>
      <c r="DB123">
        <v>0</v>
      </c>
    </row>
    <row r="124" spans="1:106" x14ac:dyDescent="0.2">
      <c r="A124">
        <f>ROW(Source!A69)</f>
        <v>69</v>
      </c>
      <c r="B124">
        <v>16666349</v>
      </c>
      <c r="C124">
        <v>16666715</v>
      </c>
      <c r="D124">
        <v>15171018</v>
      </c>
      <c r="E124">
        <v>1</v>
      </c>
      <c r="F124">
        <v>1</v>
      </c>
      <c r="G124">
        <v>1</v>
      </c>
      <c r="H124">
        <v>3</v>
      </c>
      <c r="I124" t="s">
        <v>811</v>
      </c>
      <c r="J124" t="s">
        <v>812</v>
      </c>
      <c r="K124" t="s">
        <v>813</v>
      </c>
      <c r="L124">
        <v>1346</v>
      </c>
      <c r="N124">
        <v>1009</v>
      </c>
      <c r="O124" t="s">
        <v>124</v>
      </c>
      <c r="P124" t="s">
        <v>124</v>
      </c>
      <c r="Q124">
        <v>1</v>
      </c>
      <c r="W124">
        <v>0</v>
      </c>
      <c r="X124">
        <v>813963326</v>
      </c>
      <c r="Y124">
        <v>0.1</v>
      </c>
      <c r="AA124">
        <v>12.12</v>
      </c>
      <c r="AB124">
        <v>0</v>
      </c>
      <c r="AC124">
        <v>0</v>
      </c>
      <c r="AD124">
        <v>0</v>
      </c>
      <c r="AE124">
        <v>1.82</v>
      </c>
      <c r="AF124">
        <v>0</v>
      </c>
      <c r="AG124">
        <v>0</v>
      </c>
      <c r="AH124">
        <v>0</v>
      </c>
      <c r="AI124">
        <v>6.66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0.1</v>
      </c>
      <c r="AU124" t="s">
        <v>6</v>
      </c>
      <c r="AV124">
        <v>0</v>
      </c>
      <c r="AW124">
        <v>2</v>
      </c>
      <c r="AX124">
        <v>16666727</v>
      </c>
      <c r="AY124">
        <v>1</v>
      </c>
      <c r="AZ124">
        <v>0</v>
      </c>
      <c r="BA124">
        <v>131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Y124*Source!I69</f>
        <v>0.20823999999999998</v>
      </c>
      <c r="CY124">
        <f>AA124</f>
        <v>12.12</v>
      </c>
      <c r="CZ124">
        <f>AE124</f>
        <v>1.82</v>
      </c>
      <c r="DA124">
        <f>AI124</f>
        <v>6.66</v>
      </c>
      <c r="DB124">
        <v>0</v>
      </c>
    </row>
    <row r="125" spans="1:106" x14ac:dyDescent="0.2">
      <c r="A125">
        <f>ROW(Source!A69)</f>
        <v>69</v>
      </c>
      <c r="B125">
        <v>16666349</v>
      </c>
      <c r="C125">
        <v>16666715</v>
      </c>
      <c r="D125">
        <v>15203211</v>
      </c>
      <c r="E125">
        <v>1</v>
      </c>
      <c r="F125">
        <v>1</v>
      </c>
      <c r="G125">
        <v>1</v>
      </c>
      <c r="H125">
        <v>3</v>
      </c>
      <c r="I125" t="s">
        <v>122</v>
      </c>
      <c r="J125" t="s">
        <v>125</v>
      </c>
      <c r="K125" t="s">
        <v>123</v>
      </c>
      <c r="L125">
        <v>1346</v>
      </c>
      <c r="N125">
        <v>1009</v>
      </c>
      <c r="O125" t="s">
        <v>124</v>
      </c>
      <c r="P125" t="s">
        <v>124</v>
      </c>
      <c r="Q125">
        <v>1</v>
      </c>
      <c r="W125">
        <v>0</v>
      </c>
      <c r="X125">
        <v>1453462043</v>
      </c>
      <c r="Y125">
        <v>12.999904000000001</v>
      </c>
      <c r="AA125">
        <v>100.5</v>
      </c>
      <c r="AB125">
        <v>0</v>
      </c>
      <c r="AC125">
        <v>0</v>
      </c>
      <c r="AD125">
        <v>0</v>
      </c>
      <c r="AE125">
        <v>15.09</v>
      </c>
      <c r="AF125">
        <v>0</v>
      </c>
      <c r="AG125">
        <v>0</v>
      </c>
      <c r="AH125">
        <v>0</v>
      </c>
      <c r="AI125">
        <v>6.66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</v>
      </c>
      <c r="AT125">
        <v>12.999904000000001</v>
      </c>
      <c r="AU125" t="s">
        <v>6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Y125*Source!I69</f>
        <v>27.071000089599998</v>
      </c>
      <c r="CY125">
        <f>AA125</f>
        <v>100.5</v>
      </c>
      <c r="CZ125">
        <f>AE125</f>
        <v>15.09</v>
      </c>
      <c r="DA125">
        <f>AI125</f>
        <v>6.66</v>
      </c>
      <c r="DB125">
        <v>0</v>
      </c>
    </row>
    <row r="126" spans="1:106" x14ac:dyDescent="0.2">
      <c r="A126">
        <f>ROW(Source!A69)</f>
        <v>69</v>
      </c>
      <c r="B126">
        <v>16666349</v>
      </c>
      <c r="C126">
        <v>16666715</v>
      </c>
      <c r="D126">
        <v>15162572</v>
      </c>
      <c r="E126">
        <v>17</v>
      </c>
      <c r="F126">
        <v>1</v>
      </c>
      <c r="G126">
        <v>1</v>
      </c>
      <c r="H126">
        <v>3</v>
      </c>
      <c r="I126" t="s">
        <v>118</v>
      </c>
      <c r="J126" t="s">
        <v>6</v>
      </c>
      <c r="K126" t="s">
        <v>119</v>
      </c>
      <c r="L126">
        <v>1348</v>
      </c>
      <c r="N126">
        <v>1009</v>
      </c>
      <c r="O126" t="s">
        <v>120</v>
      </c>
      <c r="P126" t="s">
        <v>120</v>
      </c>
      <c r="Q126">
        <v>1000</v>
      </c>
      <c r="W126">
        <v>0</v>
      </c>
      <c r="X126">
        <v>-1212923053</v>
      </c>
      <c r="Y126">
        <v>1.2999999999999999E-2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6.66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</v>
      </c>
      <c r="AT126">
        <v>1.2999999999999999E-2</v>
      </c>
      <c r="AU126" t="s">
        <v>6</v>
      </c>
      <c r="AV126">
        <v>0</v>
      </c>
      <c r="AW126">
        <v>2</v>
      </c>
      <c r="AX126">
        <v>16666728</v>
      </c>
      <c r="AY126">
        <v>1</v>
      </c>
      <c r="AZ126">
        <v>0</v>
      </c>
      <c r="BA126">
        <v>132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Y126*Source!I69</f>
        <v>2.7071199999999997E-2</v>
      </c>
      <c r="CY126">
        <f>AA126</f>
        <v>0</v>
      </c>
      <c r="CZ126">
        <f>AE126</f>
        <v>0</v>
      </c>
      <c r="DA126">
        <f>AI126</f>
        <v>6.66</v>
      </c>
      <c r="DB126">
        <v>0</v>
      </c>
    </row>
    <row r="127" spans="1:106" x14ac:dyDescent="0.2">
      <c r="A127">
        <f>ROW(Source!A74)</f>
        <v>74</v>
      </c>
      <c r="B127">
        <v>16666348</v>
      </c>
      <c r="C127">
        <v>16666731</v>
      </c>
      <c r="D127">
        <v>15430397</v>
      </c>
      <c r="E127">
        <v>1</v>
      </c>
      <c r="F127">
        <v>1</v>
      </c>
      <c r="G127">
        <v>1</v>
      </c>
      <c r="H127">
        <v>1</v>
      </c>
      <c r="I127" t="s">
        <v>814</v>
      </c>
      <c r="J127" t="s">
        <v>6</v>
      </c>
      <c r="K127" t="s">
        <v>815</v>
      </c>
      <c r="L127">
        <v>1191</v>
      </c>
      <c r="N127">
        <v>1013</v>
      </c>
      <c r="O127" t="s">
        <v>727</v>
      </c>
      <c r="P127" t="s">
        <v>727</v>
      </c>
      <c r="Q127">
        <v>1</v>
      </c>
      <c r="W127">
        <v>0</v>
      </c>
      <c r="X127">
        <v>-1081351934</v>
      </c>
      <c r="Y127">
        <v>98.715999999999994</v>
      </c>
      <c r="AA127">
        <v>0</v>
      </c>
      <c r="AB127">
        <v>0</v>
      </c>
      <c r="AC127">
        <v>0</v>
      </c>
      <c r="AD127">
        <v>9.4</v>
      </c>
      <c r="AE127">
        <v>0</v>
      </c>
      <c r="AF127">
        <v>0</v>
      </c>
      <c r="AG127">
        <v>0</v>
      </c>
      <c r="AH127">
        <v>9.4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85.84</v>
      </c>
      <c r="AU127" t="s">
        <v>56</v>
      </c>
      <c r="AV127">
        <v>1</v>
      </c>
      <c r="AW127">
        <v>2</v>
      </c>
      <c r="AX127">
        <v>16666740</v>
      </c>
      <c r="AY127">
        <v>1</v>
      </c>
      <c r="AZ127">
        <v>0</v>
      </c>
      <c r="BA127">
        <v>133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Y127*Source!I74</f>
        <v>205.56619839999996</v>
      </c>
      <c r="CY127">
        <f>AD127</f>
        <v>9.4</v>
      </c>
      <c r="CZ127">
        <f>AH127</f>
        <v>9.4</v>
      </c>
      <c r="DA127">
        <f>AL127</f>
        <v>1</v>
      </c>
      <c r="DB127">
        <v>0</v>
      </c>
    </row>
    <row r="128" spans="1:106" x14ac:dyDescent="0.2">
      <c r="A128">
        <f>ROW(Source!A74)</f>
        <v>74</v>
      </c>
      <c r="B128">
        <v>16666348</v>
      </c>
      <c r="C128">
        <v>16666731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728</v>
      </c>
      <c r="J128" t="s">
        <v>6</v>
      </c>
      <c r="K128" t="s">
        <v>729</v>
      </c>
      <c r="L128">
        <v>1191</v>
      </c>
      <c r="N128">
        <v>1013</v>
      </c>
      <c r="O128" t="s">
        <v>727</v>
      </c>
      <c r="P128" t="s">
        <v>727</v>
      </c>
      <c r="Q128">
        <v>1</v>
      </c>
      <c r="W128">
        <v>0</v>
      </c>
      <c r="X128">
        <v>-1417349443</v>
      </c>
      <c r="Y128">
        <v>6.29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6.29</v>
      </c>
      <c r="AU128" t="s">
        <v>6</v>
      </c>
      <c r="AV128">
        <v>2</v>
      </c>
      <c r="AW128">
        <v>2</v>
      </c>
      <c r="AX128">
        <v>16666741</v>
      </c>
      <c r="AY128">
        <v>1</v>
      </c>
      <c r="AZ128">
        <v>2048</v>
      </c>
      <c r="BA128">
        <v>134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Y128*Source!I74</f>
        <v>13.098295999999999</v>
      </c>
      <c r="CY128">
        <f>AD128</f>
        <v>0</v>
      </c>
      <c r="CZ128">
        <f>AH128</f>
        <v>0</v>
      </c>
      <c r="DA128">
        <f>AL128</f>
        <v>1</v>
      </c>
      <c r="DB128">
        <v>0</v>
      </c>
    </row>
    <row r="129" spans="1:106" x14ac:dyDescent="0.2">
      <c r="A129">
        <f>ROW(Source!A74)</f>
        <v>74</v>
      </c>
      <c r="B129">
        <v>16666348</v>
      </c>
      <c r="C129">
        <v>16666731</v>
      </c>
      <c r="D129">
        <v>15247974</v>
      </c>
      <c r="E129">
        <v>1</v>
      </c>
      <c r="F129">
        <v>1</v>
      </c>
      <c r="G129">
        <v>1</v>
      </c>
      <c r="H129">
        <v>2</v>
      </c>
      <c r="I129" t="s">
        <v>730</v>
      </c>
      <c r="J129" t="s">
        <v>731</v>
      </c>
      <c r="K129" t="s">
        <v>732</v>
      </c>
      <c r="L129">
        <v>1368</v>
      </c>
      <c r="N129">
        <v>1011</v>
      </c>
      <c r="O129" t="s">
        <v>733</v>
      </c>
      <c r="P129" t="s">
        <v>733</v>
      </c>
      <c r="Q129">
        <v>1</v>
      </c>
      <c r="W129">
        <v>0</v>
      </c>
      <c r="X129">
        <v>1188625873</v>
      </c>
      <c r="Y129">
        <v>1.05</v>
      </c>
      <c r="AA129">
        <v>0</v>
      </c>
      <c r="AB129">
        <v>31.26</v>
      </c>
      <c r="AC129">
        <v>13.5</v>
      </c>
      <c r="AD129">
        <v>0</v>
      </c>
      <c r="AE129">
        <v>0</v>
      </c>
      <c r="AF129">
        <v>31.26</v>
      </c>
      <c r="AG129">
        <v>13.5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0.84</v>
      </c>
      <c r="AU129" t="s">
        <v>55</v>
      </c>
      <c r="AV129">
        <v>0</v>
      </c>
      <c r="AW129">
        <v>2</v>
      </c>
      <c r="AX129">
        <v>16666742</v>
      </c>
      <c r="AY129">
        <v>1</v>
      </c>
      <c r="AZ129">
        <v>0</v>
      </c>
      <c r="BA129">
        <v>135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Y129*Source!I74</f>
        <v>2.1865199999999998</v>
      </c>
      <c r="CY129">
        <f>AB129</f>
        <v>31.26</v>
      </c>
      <c r="CZ129">
        <f>AF129</f>
        <v>31.26</v>
      </c>
      <c r="DA129">
        <f>AJ129</f>
        <v>1</v>
      </c>
      <c r="DB129">
        <v>0</v>
      </c>
    </row>
    <row r="130" spans="1:106" x14ac:dyDescent="0.2">
      <c r="A130">
        <f>ROW(Source!A74)</f>
        <v>74</v>
      </c>
      <c r="B130">
        <v>16666348</v>
      </c>
      <c r="C130">
        <v>16666731</v>
      </c>
      <c r="D130">
        <v>15248130</v>
      </c>
      <c r="E130">
        <v>1</v>
      </c>
      <c r="F130">
        <v>1</v>
      </c>
      <c r="G130">
        <v>1</v>
      </c>
      <c r="H130">
        <v>2</v>
      </c>
      <c r="I130" t="s">
        <v>816</v>
      </c>
      <c r="J130" t="s">
        <v>817</v>
      </c>
      <c r="K130" t="s">
        <v>818</v>
      </c>
      <c r="L130">
        <v>1368</v>
      </c>
      <c r="N130">
        <v>1011</v>
      </c>
      <c r="O130" t="s">
        <v>733</v>
      </c>
      <c r="P130" t="s">
        <v>733</v>
      </c>
      <c r="Q130">
        <v>1</v>
      </c>
      <c r="W130">
        <v>0</v>
      </c>
      <c r="X130">
        <v>1573467769</v>
      </c>
      <c r="Y130">
        <v>6.8125</v>
      </c>
      <c r="AA130">
        <v>0</v>
      </c>
      <c r="AB130">
        <v>14.15</v>
      </c>
      <c r="AC130">
        <v>8.91</v>
      </c>
      <c r="AD130">
        <v>0</v>
      </c>
      <c r="AE130">
        <v>0</v>
      </c>
      <c r="AF130">
        <v>14.15</v>
      </c>
      <c r="AG130">
        <v>8.91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5.45</v>
      </c>
      <c r="AU130" t="s">
        <v>55</v>
      </c>
      <c r="AV130">
        <v>0</v>
      </c>
      <c r="AW130">
        <v>2</v>
      </c>
      <c r="AX130">
        <v>16666743</v>
      </c>
      <c r="AY130">
        <v>1</v>
      </c>
      <c r="AZ130">
        <v>0</v>
      </c>
      <c r="BA130">
        <v>136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Y130*Source!I74</f>
        <v>14.186349999999999</v>
      </c>
      <c r="CY130">
        <f>AB130</f>
        <v>14.15</v>
      </c>
      <c r="CZ130">
        <f>AF130</f>
        <v>14.15</v>
      </c>
      <c r="DA130">
        <f>AJ130</f>
        <v>1</v>
      </c>
      <c r="DB130">
        <v>0</v>
      </c>
    </row>
    <row r="131" spans="1:106" x14ac:dyDescent="0.2">
      <c r="A131">
        <f>ROW(Source!A74)</f>
        <v>74</v>
      </c>
      <c r="B131">
        <v>16666348</v>
      </c>
      <c r="C131">
        <v>16666731</v>
      </c>
      <c r="D131">
        <v>15170041</v>
      </c>
      <c r="E131">
        <v>1</v>
      </c>
      <c r="F131">
        <v>1</v>
      </c>
      <c r="G131">
        <v>1</v>
      </c>
      <c r="H131">
        <v>3</v>
      </c>
      <c r="I131" t="s">
        <v>819</v>
      </c>
      <c r="J131" t="s">
        <v>820</v>
      </c>
      <c r="K131" t="s">
        <v>821</v>
      </c>
      <c r="L131">
        <v>1348</v>
      </c>
      <c r="N131">
        <v>1009</v>
      </c>
      <c r="O131" t="s">
        <v>120</v>
      </c>
      <c r="P131" t="s">
        <v>120</v>
      </c>
      <c r="Q131">
        <v>1000</v>
      </c>
      <c r="W131">
        <v>0</v>
      </c>
      <c r="X131">
        <v>2032238625</v>
      </c>
      <c r="Y131">
        <v>1.2E-4</v>
      </c>
      <c r="AA131">
        <v>8475</v>
      </c>
      <c r="AB131">
        <v>0</v>
      </c>
      <c r="AC131">
        <v>0</v>
      </c>
      <c r="AD131">
        <v>0</v>
      </c>
      <c r="AE131">
        <v>8475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1.2E-4</v>
      </c>
      <c r="AU131" t="s">
        <v>6</v>
      </c>
      <c r="AV131">
        <v>0</v>
      </c>
      <c r="AW131">
        <v>2</v>
      </c>
      <c r="AX131">
        <v>16666744</v>
      </c>
      <c r="AY131">
        <v>1</v>
      </c>
      <c r="AZ131">
        <v>0</v>
      </c>
      <c r="BA131">
        <v>137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Y131*Source!I74</f>
        <v>2.4988799999999998E-4</v>
      </c>
      <c r="CY131">
        <f>AA131</f>
        <v>8475</v>
      </c>
      <c r="CZ131">
        <f>AE131</f>
        <v>8475</v>
      </c>
      <c r="DA131">
        <f>AI131</f>
        <v>1</v>
      </c>
      <c r="DB131">
        <v>0</v>
      </c>
    </row>
    <row r="132" spans="1:106" x14ac:dyDescent="0.2">
      <c r="A132">
        <f>ROW(Source!A74)</f>
        <v>74</v>
      </c>
      <c r="B132">
        <v>16666348</v>
      </c>
      <c r="C132">
        <v>16666731</v>
      </c>
      <c r="D132">
        <v>15171982</v>
      </c>
      <c r="E132">
        <v>1</v>
      </c>
      <c r="F132">
        <v>1</v>
      </c>
      <c r="G132">
        <v>1</v>
      </c>
      <c r="H132">
        <v>3</v>
      </c>
      <c r="I132" t="s">
        <v>822</v>
      </c>
      <c r="J132" t="s">
        <v>823</v>
      </c>
      <c r="K132" t="s">
        <v>824</v>
      </c>
      <c r="L132">
        <v>1348</v>
      </c>
      <c r="N132">
        <v>1009</v>
      </c>
      <c r="O132" t="s">
        <v>120</v>
      </c>
      <c r="P132" t="s">
        <v>120</v>
      </c>
      <c r="Q132">
        <v>1000</v>
      </c>
      <c r="W132">
        <v>0</v>
      </c>
      <c r="X132">
        <v>-1421715385</v>
      </c>
      <c r="Y132">
        <v>6.0000000000000001E-3</v>
      </c>
      <c r="AA132">
        <v>729.98</v>
      </c>
      <c r="AB132">
        <v>0</v>
      </c>
      <c r="AC132">
        <v>0</v>
      </c>
      <c r="AD132">
        <v>0</v>
      </c>
      <c r="AE132">
        <v>729.98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6.0000000000000001E-3</v>
      </c>
      <c r="AU132" t="s">
        <v>6</v>
      </c>
      <c r="AV132">
        <v>0</v>
      </c>
      <c r="AW132">
        <v>2</v>
      </c>
      <c r="AX132">
        <v>16666745</v>
      </c>
      <c r="AY132">
        <v>1</v>
      </c>
      <c r="AZ132">
        <v>0</v>
      </c>
      <c r="BA132">
        <v>138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Y132*Source!I74</f>
        <v>1.2494399999999999E-2</v>
      </c>
      <c r="CY132">
        <f>AA132</f>
        <v>729.98</v>
      </c>
      <c r="CZ132">
        <f>AE132</f>
        <v>729.98</v>
      </c>
      <c r="DA132">
        <f>AI132</f>
        <v>1</v>
      </c>
      <c r="DB132">
        <v>0</v>
      </c>
    </row>
    <row r="133" spans="1:106" x14ac:dyDescent="0.2">
      <c r="A133">
        <f>ROW(Source!A74)</f>
        <v>74</v>
      </c>
      <c r="B133">
        <v>16666348</v>
      </c>
      <c r="C133">
        <v>16666731</v>
      </c>
      <c r="D133">
        <v>15172875</v>
      </c>
      <c r="E133">
        <v>1</v>
      </c>
      <c r="F133">
        <v>1</v>
      </c>
      <c r="G133">
        <v>1</v>
      </c>
      <c r="H133">
        <v>3</v>
      </c>
      <c r="I133" t="s">
        <v>825</v>
      </c>
      <c r="J133" t="s">
        <v>826</v>
      </c>
      <c r="K133" t="s">
        <v>827</v>
      </c>
      <c r="L133">
        <v>1339</v>
      </c>
      <c r="N133">
        <v>1007</v>
      </c>
      <c r="O133" t="s">
        <v>45</v>
      </c>
      <c r="P133" t="s">
        <v>45</v>
      </c>
      <c r="Q133">
        <v>1</v>
      </c>
      <c r="W133">
        <v>0</v>
      </c>
      <c r="X133">
        <v>-1001479081</v>
      </c>
      <c r="Y133">
        <v>1.87</v>
      </c>
      <c r="AA133">
        <v>517.91</v>
      </c>
      <c r="AB133">
        <v>0</v>
      </c>
      <c r="AC133">
        <v>0</v>
      </c>
      <c r="AD133">
        <v>0</v>
      </c>
      <c r="AE133">
        <v>517.91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1.87</v>
      </c>
      <c r="AU133" t="s">
        <v>6</v>
      </c>
      <c r="AV133">
        <v>0</v>
      </c>
      <c r="AW133">
        <v>2</v>
      </c>
      <c r="AX133">
        <v>16666746</v>
      </c>
      <c r="AY133">
        <v>1</v>
      </c>
      <c r="AZ133">
        <v>0</v>
      </c>
      <c r="BA133">
        <v>139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Y133*Source!I74</f>
        <v>3.894088</v>
      </c>
      <c r="CY133">
        <f>AA133</f>
        <v>517.91</v>
      </c>
      <c r="CZ133">
        <f>AE133</f>
        <v>517.91</v>
      </c>
      <c r="DA133">
        <f>AI133</f>
        <v>1</v>
      </c>
      <c r="DB133">
        <v>0</v>
      </c>
    </row>
    <row r="134" spans="1:106" x14ac:dyDescent="0.2">
      <c r="A134">
        <f>ROW(Source!A74)</f>
        <v>74</v>
      </c>
      <c r="B134">
        <v>16666348</v>
      </c>
      <c r="C134">
        <v>16666731</v>
      </c>
      <c r="D134">
        <v>15189930</v>
      </c>
      <c r="E134">
        <v>1</v>
      </c>
      <c r="F134">
        <v>1</v>
      </c>
      <c r="G134">
        <v>1</v>
      </c>
      <c r="H134">
        <v>3</v>
      </c>
      <c r="I134" t="s">
        <v>828</v>
      </c>
      <c r="J134" t="s">
        <v>829</v>
      </c>
      <c r="K134" t="s">
        <v>830</v>
      </c>
      <c r="L134">
        <v>1327</v>
      </c>
      <c r="N134">
        <v>1005</v>
      </c>
      <c r="O134" t="s">
        <v>63</v>
      </c>
      <c r="P134" t="s">
        <v>63</v>
      </c>
      <c r="Q134">
        <v>1</v>
      </c>
      <c r="W134">
        <v>0</v>
      </c>
      <c r="X134">
        <v>1704710638</v>
      </c>
      <c r="Y134">
        <v>5.54</v>
      </c>
      <c r="AA134">
        <v>28.25</v>
      </c>
      <c r="AB134">
        <v>0</v>
      </c>
      <c r="AC134">
        <v>0</v>
      </c>
      <c r="AD134">
        <v>0</v>
      </c>
      <c r="AE134">
        <v>28.25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5.54</v>
      </c>
      <c r="AU134" t="s">
        <v>6</v>
      </c>
      <c r="AV134">
        <v>0</v>
      </c>
      <c r="AW134">
        <v>2</v>
      </c>
      <c r="AX134">
        <v>16666747</v>
      </c>
      <c r="AY134">
        <v>1</v>
      </c>
      <c r="AZ134">
        <v>0</v>
      </c>
      <c r="BA134">
        <v>140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Y134*Source!I74</f>
        <v>11.536496</v>
      </c>
      <c r="CY134">
        <f>AA134</f>
        <v>28.25</v>
      </c>
      <c r="CZ134">
        <f>AE134</f>
        <v>28.25</v>
      </c>
      <c r="DA134">
        <f>AI134</f>
        <v>1</v>
      </c>
      <c r="DB134">
        <v>0</v>
      </c>
    </row>
    <row r="135" spans="1:106" x14ac:dyDescent="0.2">
      <c r="A135">
        <f>ROW(Source!A75)</f>
        <v>75</v>
      </c>
      <c r="B135">
        <v>16666349</v>
      </c>
      <c r="C135">
        <v>16666731</v>
      </c>
      <c r="D135">
        <v>15430397</v>
      </c>
      <c r="E135">
        <v>1</v>
      </c>
      <c r="F135">
        <v>1</v>
      </c>
      <c r="G135">
        <v>1</v>
      </c>
      <c r="H135">
        <v>1</v>
      </c>
      <c r="I135" t="s">
        <v>814</v>
      </c>
      <c r="J135" t="s">
        <v>6</v>
      </c>
      <c r="K135" t="s">
        <v>815</v>
      </c>
      <c r="L135">
        <v>1191</v>
      </c>
      <c r="N135">
        <v>1013</v>
      </c>
      <c r="O135" t="s">
        <v>727</v>
      </c>
      <c r="P135" t="s">
        <v>727</v>
      </c>
      <c r="Q135">
        <v>1</v>
      </c>
      <c r="W135">
        <v>0</v>
      </c>
      <c r="X135">
        <v>-1081351934</v>
      </c>
      <c r="Y135">
        <v>98.715999999999994</v>
      </c>
      <c r="AA135">
        <v>0</v>
      </c>
      <c r="AB135">
        <v>0</v>
      </c>
      <c r="AC135">
        <v>0</v>
      </c>
      <c r="AD135">
        <v>62.6</v>
      </c>
      <c r="AE135">
        <v>0</v>
      </c>
      <c r="AF135">
        <v>0</v>
      </c>
      <c r="AG135">
        <v>0</v>
      </c>
      <c r="AH135">
        <v>9.4</v>
      </c>
      <c r="AI135">
        <v>1</v>
      </c>
      <c r="AJ135">
        <v>1</v>
      </c>
      <c r="AK135">
        <v>1</v>
      </c>
      <c r="AL135">
        <v>6.66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85.84</v>
      </c>
      <c r="AU135" t="s">
        <v>56</v>
      </c>
      <c r="AV135">
        <v>1</v>
      </c>
      <c r="AW135">
        <v>2</v>
      </c>
      <c r="AX135">
        <v>16666740</v>
      </c>
      <c r="AY135">
        <v>1</v>
      </c>
      <c r="AZ135">
        <v>0</v>
      </c>
      <c r="BA135">
        <v>141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Y135*Source!I75</f>
        <v>205.56619839999996</v>
      </c>
      <c r="CY135">
        <f>AD135</f>
        <v>62.6</v>
      </c>
      <c r="CZ135">
        <f>AH135</f>
        <v>9.4</v>
      </c>
      <c r="DA135">
        <f>AL135</f>
        <v>6.66</v>
      </c>
      <c r="DB135">
        <v>0</v>
      </c>
    </row>
    <row r="136" spans="1:106" x14ac:dyDescent="0.2">
      <c r="A136">
        <f>ROW(Source!A75)</f>
        <v>75</v>
      </c>
      <c r="B136">
        <v>16666349</v>
      </c>
      <c r="C136">
        <v>16666731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728</v>
      </c>
      <c r="J136" t="s">
        <v>6</v>
      </c>
      <c r="K136" t="s">
        <v>729</v>
      </c>
      <c r="L136">
        <v>1191</v>
      </c>
      <c r="N136">
        <v>1013</v>
      </c>
      <c r="O136" t="s">
        <v>727</v>
      </c>
      <c r="P136" t="s">
        <v>727</v>
      </c>
      <c r="Q136">
        <v>1</v>
      </c>
      <c r="W136">
        <v>0</v>
      </c>
      <c r="X136">
        <v>-1417349443</v>
      </c>
      <c r="Y136">
        <v>6.29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6.66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6.29</v>
      </c>
      <c r="AU136" t="s">
        <v>6</v>
      </c>
      <c r="AV136">
        <v>2</v>
      </c>
      <c r="AW136">
        <v>2</v>
      </c>
      <c r="AX136">
        <v>16666741</v>
      </c>
      <c r="AY136">
        <v>1</v>
      </c>
      <c r="AZ136">
        <v>2048</v>
      </c>
      <c r="BA136">
        <v>142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Y136*Source!I75</f>
        <v>13.098295999999999</v>
      </c>
      <c r="CY136">
        <f>AD136</f>
        <v>0</v>
      </c>
      <c r="CZ136">
        <f>AH136</f>
        <v>0</v>
      </c>
      <c r="DA136">
        <f>AL136</f>
        <v>1</v>
      </c>
      <c r="DB136">
        <v>0</v>
      </c>
    </row>
    <row r="137" spans="1:106" x14ac:dyDescent="0.2">
      <c r="A137">
        <f>ROW(Source!A75)</f>
        <v>75</v>
      </c>
      <c r="B137">
        <v>16666349</v>
      </c>
      <c r="C137">
        <v>16666731</v>
      </c>
      <c r="D137">
        <v>15247974</v>
      </c>
      <c r="E137">
        <v>1</v>
      </c>
      <c r="F137">
        <v>1</v>
      </c>
      <c r="G137">
        <v>1</v>
      </c>
      <c r="H137">
        <v>2</v>
      </c>
      <c r="I137" t="s">
        <v>730</v>
      </c>
      <c r="J137" t="s">
        <v>731</v>
      </c>
      <c r="K137" t="s">
        <v>732</v>
      </c>
      <c r="L137">
        <v>1368</v>
      </c>
      <c r="N137">
        <v>1011</v>
      </c>
      <c r="O137" t="s">
        <v>733</v>
      </c>
      <c r="P137" t="s">
        <v>733</v>
      </c>
      <c r="Q137">
        <v>1</v>
      </c>
      <c r="W137">
        <v>0</v>
      </c>
      <c r="X137">
        <v>1188625873</v>
      </c>
      <c r="Y137">
        <v>1.05</v>
      </c>
      <c r="AA137">
        <v>0</v>
      </c>
      <c r="AB137">
        <v>208.19</v>
      </c>
      <c r="AC137">
        <v>13.5</v>
      </c>
      <c r="AD137">
        <v>0</v>
      </c>
      <c r="AE137">
        <v>0</v>
      </c>
      <c r="AF137">
        <v>31.26</v>
      </c>
      <c r="AG137">
        <v>13.5</v>
      </c>
      <c r="AH137">
        <v>0</v>
      </c>
      <c r="AI137">
        <v>1</v>
      </c>
      <c r="AJ137">
        <v>6.66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0.84</v>
      </c>
      <c r="AU137" t="s">
        <v>55</v>
      </c>
      <c r="AV137">
        <v>0</v>
      </c>
      <c r="AW137">
        <v>2</v>
      </c>
      <c r="AX137">
        <v>16666742</v>
      </c>
      <c r="AY137">
        <v>1</v>
      </c>
      <c r="AZ137">
        <v>0</v>
      </c>
      <c r="BA137">
        <v>143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Y137*Source!I75</f>
        <v>2.1865199999999998</v>
      </c>
      <c r="CY137">
        <f>AB137</f>
        <v>208.19</v>
      </c>
      <c r="CZ137">
        <f>AF137</f>
        <v>31.26</v>
      </c>
      <c r="DA137">
        <f>AJ137</f>
        <v>6.66</v>
      </c>
      <c r="DB137">
        <v>0</v>
      </c>
    </row>
    <row r="138" spans="1:106" x14ac:dyDescent="0.2">
      <c r="A138">
        <f>ROW(Source!A75)</f>
        <v>75</v>
      </c>
      <c r="B138">
        <v>16666349</v>
      </c>
      <c r="C138">
        <v>16666731</v>
      </c>
      <c r="D138">
        <v>15248130</v>
      </c>
      <c r="E138">
        <v>1</v>
      </c>
      <c r="F138">
        <v>1</v>
      </c>
      <c r="G138">
        <v>1</v>
      </c>
      <c r="H138">
        <v>2</v>
      </c>
      <c r="I138" t="s">
        <v>816</v>
      </c>
      <c r="J138" t="s">
        <v>817</v>
      </c>
      <c r="K138" t="s">
        <v>818</v>
      </c>
      <c r="L138">
        <v>1368</v>
      </c>
      <c r="N138">
        <v>1011</v>
      </c>
      <c r="O138" t="s">
        <v>733</v>
      </c>
      <c r="P138" t="s">
        <v>733</v>
      </c>
      <c r="Q138">
        <v>1</v>
      </c>
      <c r="W138">
        <v>0</v>
      </c>
      <c r="X138">
        <v>1573467769</v>
      </c>
      <c r="Y138">
        <v>6.8125</v>
      </c>
      <c r="AA138">
        <v>0</v>
      </c>
      <c r="AB138">
        <v>94.24</v>
      </c>
      <c r="AC138">
        <v>8.91</v>
      </c>
      <c r="AD138">
        <v>0</v>
      </c>
      <c r="AE138">
        <v>0</v>
      </c>
      <c r="AF138">
        <v>14.15</v>
      </c>
      <c r="AG138">
        <v>8.91</v>
      </c>
      <c r="AH138">
        <v>0</v>
      </c>
      <c r="AI138">
        <v>1</v>
      </c>
      <c r="AJ138">
        <v>6.66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5.45</v>
      </c>
      <c r="AU138" t="s">
        <v>55</v>
      </c>
      <c r="AV138">
        <v>0</v>
      </c>
      <c r="AW138">
        <v>2</v>
      </c>
      <c r="AX138">
        <v>16666743</v>
      </c>
      <c r="AY138">
        <v>1</v>
      </c>
      <c r="AZ138">
        <v>0</v>
      </c>
      <c r="BA138">
        <v>144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Y138*Source!I75</f>
        <v>14.186349999999999</v>
      </c>
      <c r="CY138">
        <f>AB138</f>
        <v>94.24</v>
      </c>
      <c r="CZ138">
        <f>AF138</f>
        <v>14.15</v>
      </c>
      <c r="DA138">
        <f>AJ138</f>
        <v>6.66</v>
      </c>
      <c r="DB138">
        <v>0</v>
      </c>
    </row>
    <row r="139" spans="1:106" x14ac:dyDescent="0.2">
      <c r="A139">
        <f>ROW(Source!A75)</f>
        <v>75</v>
      </c>
      <c r="B139">
        <v>16666349</v>
      </c>
      <c r="C139">
        <v>16666731</v>
      </c>
      <c r="D139">
        <v>15170041</v>
      </c>
      <c r="E139">
        <v>1</v>
      </c>
      <c r="F139">
        <v>1</v>
      </c>
      <c r="G139">
        <v>1</v>
      </c>
      <c r="H139">
        <v>3</v>
      </c>
      <c r="I139" t="s">
        <v>819</v>
      </c>
      <c r="J139" t="s">
        <v>820</v>
      </c>
      <c r="K139" t="s">
        <v>821</v>
      </c>
      <c r="L139">
        <v>1348</v>
      </c>
      <c r="N139">
        <v>1009</v>
      </c>
      <c r="O139" t="s">
        <v>120</v>
      </c>
      <c r="P139" t="s">
        <v>120</v>
      </c>
      <c r="Q139">
        <v>1000</v>
      </c>
      <c r="W139">
        <v>0</v>
      </c>
      <c r="X139">
        <v>2032238625</v>
      </c>
      <c r="Y139">
        <v>1.2E-4</v>
      </c>
      <c r="AA139">
        <v>56443.5</v>
      </c>
      <c r="AB139">
        <v>0</v>
      </c>
      <c r="AC139">
        <v>0</v>
      </c>
      <c r="AD139">
        <v>0</v>
      </c>
      <c r="AE139">
        <v>8475</v>
      </c>
      <c r="AF139">
        <v>0</v>
      </c>
      <c r="AG139">
        <v>0</v>
      </c>
      <c r="AH139">
        <v>0</v>
      </c>
      <c r="AI139">
        <v>6.66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1.2E-4</v>
      </c>
      <c r="AU139" t="s">
        <v>6</v>
      </c>
      <c r="AV139">
        <v>0</v>
      </c>
      <c r="AW139">
        <v>2</v>
      </c>
      <c r="AX139">
        <v>16666744</v>
      </c>
      <c r="AY139">
        <v>1</v>
      </c>
      <c r="AZ139">
        <v>0</v>
      </c>
      <c r="BA139">
        <v>145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Y139*Source!I75</f>
        <v>2.4988799999999998E-4</v>
      </c>
      <c r="CY139">
        <f>AA139</f>
        <v>56443.5</v>
      </c>
      <c r="CZ139">
        <f>AE139</f>
        <v>8475</v>
      </c>
      <c r="DA139">
        <f>AI139</f>
        <v>6.66</v>
      </c>
      <c r="DB139">
        <v>0</v>
      </c>
    </row>
    <row r="140" spans="1:106" x14ac:dyDescent="0.2">
      <c r="A140">
        <f>ROW(Source!A75)</f>
        <v>75</v>
      </c>
      <c r="B140">
        <v>16666349</v>
      </c>
      <c r="C140">
        <v>16666731</v>
      </c>
      <c r="D140">
        <v>15171982</v>
      </c>
      <c r="E140">
        <v>1</v>
      </c>
      <c r="F140">
        <v>1</v>
      </c>
      <c r="G140">
        <v>1</v>
      </c>
      <c r="H140">
        <v>3</v>
      </c>
      <c r="I140" t="s">
        <v>822</v>
      </c>
      <c r="J140" t="s">
        <v>823</v>
      </c>
      <c r="K140" t="s">
        <v>824</v>
      </c>
      <c r="L140">
        <v>1348</v>
      </c>
      <c r="N140">
        <v>1009</v>
      </c>
      <c r="O140" t="s">
        <v>120</v>
      </c>
      <c r="P140" t="s">
        <v>120</v>
      </c>
      <c r="Q140">
        <v>1000</v>
      </c>
      <c r="W140">
        <v>0</v>
      </c>
      <c r="X140">
        <v>-1421715385</v>
      </c>
      <c r="Y140">
        <v>6.0000000000000001E-3</v>
      </c>
      <c r="AA140">
        <v>4861.67</v>
      </c>
      <c r="AB140">
        <v>0</v>
      </c>
      <c r="AC140">
        <v>0</v>
      </c>
      <c r="AD140">
        <v>0</v>
      </c>
      <c r="AE140">
        <v>729.98</v>
      </c>
      <c r="AF140">
        <v>0</v>
      </c>
      <c r="AG140">
        <v>0</v>
      </c>
      <c r="AH140">
        <v>0</v>
      </c>
      <c r="AI140">
        <v>6.66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6.0000000000000001E-3</v>
      </c>
      <c r="AU140" t="s">
        <v>6</v>
      </c>
      <c r="AV140">
        <v>0</v>
      </c>
      <c r="AW140">
        <v>2</v>
      </c>
      <c r="AX140">
        <v>16666745</v>
      </c>
      <c r="AY140">
        <v>1</v>
      </c>
      <c r="AZ140">
        <v>0</v>
      </c>
      <c r="BA140">
        <v>146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Y140*Source!I75</f>
        <v>1.2494399999999999E-2</v>
      </c>
      <c r="CY140">
        <f>AA140</f>
        <v>4861.67</v>
      </c>
      <c r="CZ140">
        <f>AE140</f>
        <v>729.98</v>
      </c>
      <c r="DA140">
        <f>AI140</f>
        <v>6.66</v>
      </c>
      <c r="DB140">
        <v>0</v>
      </c>
    </row>
    <row r="141" spans="1:106" x14ac:dyDescent="0.2">
      <c r="A141">
        <f>ROW(Source!A75)</f>
        <v>75</v>
      </c>
      <c r="B141">
        <v>16666349</v>
      </c>
      <c r="C141">
        <v>16666731</v>
      </c>
      <c r="D141">
        <v>15172875</v>
      </c>
      <c r="E141">
        <v>1</v>
      </c>
      <c r="F141">
        <v>1</v>
      </c>
      <c r="G141">
        <v>1</v>
      </c>
      <c r="H141">
        <v>3</v>
      </c>
      <c r="I141" t="s">
        <v>825</v>
      </c>
      <c r="J141" t="s">
        <v>826</v>
      </c>
      <c r="K141" t="s">
        <v>827</v>
      </c>
      <c r="L141">
        <v>1339</v>
      </c>
      <c r="N141">
        <v>1007</v>
      </c>
      <c r="O141" t="s">
        <v>45</v>
      </c>
      <c r="P141" t="s">
        <v>45</v>
      </c>
      <c r="Q141">
        <v>1</v>
      </c>
      <c r="W141">
        <v>0</v>
      </c>
      <c r="X141">
        <v>-1001479081</v>
      </c>
      <c r="Y141">
        <v>1.87</v>
      </c>
      <c r="AA141">
        <v>3449.28</v>
      </c>
      <c r="AB141">
        <v>0</v>
      </c>
      <c r="AC141">
        <v>0</v>
      </c>
      <c r="AD141">
        <v>0</v>
      </c>
      <c r="AE141">
        <v>517.91</v>
      </c>
      <c r="AF141">
        <v>0</v>
      </c>
      <c r="AG141">
        <v>0</v>
      </c>
      <c r="AH141">
        <v>0</v>
      </c>
      <c r="AI141">
        <v>6.66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1.87</v>
      </c>
      <c r="AU141" t="s">
        <v>6</v>
      </c>
      <c r="AV141">
        <v>0</v>
      </c>
      <c r="AW141">
        <v>2</v>
      </c>
      <c r="AX141">
        <v>16666746</v>
      </c>
      <c r="AY141">
        <v>1</v>
      </c>
      <c r="AZ141">
        <v>0</v>
      </c>
      <c r="BA141">
        <v>147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Y141*Source!I75</f>
        <v>3.894088</v>
      </c>
      <c r="CY141">
        <f>AA141</f>
        <v>3449.28</v>
      </c>
      <c r="CZ141">
        <f>AE141</f>
        <v>517.91</v>
      </c>
      <c r="DA141">
        <f>AI141</f>
        <v>6.66</v>
      </c>
      <c r="DB141">
        <v>0</v>
      </c>
    </row>
    <row r="142" spans="1:106" x14ac:dyDescent="0.2">
      <c r="A142">
        <f>ROW(Source!A75)</f>
        <v>75</v>
      </c>
      <c r="B142">
        <v>16666349</v>
      </c>
      <c r="C142">
        <v>16666731</v>
      </c>
      <c r="D142">
        <v>15189930</v>
      </c>
      <c r="E142">
        <v>1</v>
      </c>
      <c r="F142">
        <v>1</v>
      </c>
      <c r="G142">
        <v>1</v>
      </c>
      <c r="H142">
        <v>3</v>
      </c>
      <c r="I142" t="s">
        <v>828</v>
      </c>
      <c r="J142" t="s">
        <v>829</v>
      </c>
      <c r="K142" t="s">
        <v>830</v>
      </c>
      <c r="L142">
        <v>1327</v>
      </c>
      <c r="N142">
        <v>1005</v>
      </c>
      <c r="O142" t="s">
        <v>63</v>
      </c>
      <c r="P142" t="s">
        <v>63</v>
      </c>
      <c r="Q142">
        <v>1</v>
      </c>
      <c r="W142">
        <v>0</v>
      </c>
      <c r="X142">
        <v>1704710638</v>
      </c>
      <c r="Y142">
        <v>5.54</v>
      </c>
      <c r="AA142">
        <v>188.15</v>
      </c>
      <c r="AB142">
        <v>0</v>
      </c>
      <c r="AC142">
        <v>0</v>
      </c>
      <c r="AD142">
        <v>0</v>
      </c>
      <c r="AE142">
        <v>28.25</v>
      </c>
      <c r="AF142">
        <v>0</v>
      </c>
      <c r="AG142">
        <v>0</v>
      </c>
      <c r="AH142">
        <v>0</v>
      </c>
      <c r="AI142">
        <v>6.66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5.54</v>
      </c>
      <c r="AU142" t="s">
        <v>6</v>
      </c>
      <c r="AV142">
        <v>0</v>
      </c>
      <c r="AW142">
        <v>2</v>
      </c>
      <c r="AX142">
        <v>16666747</v>
      </c>
      <c r="AY142">
        <v>1</v>
      </c>
      <c r="AZ142">
        <v>0</v>
      </c>
      <c r="BA142">
        <v>148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Y142*Source!I75</f>
        <v>11.536496</v>
      </c>
      <c r="CY142">
        <f>AA142</f>
        <v>188.15</v>
      </c>
      <c r="CZ142">
        <f>AE142</f>
        <v>28.25</v>
      </c>
      <c r="DA142">
        <f>AI142</f>
        <v>6.66</v>
      </c>
      <c r="DB142">
        <v>0</v>
      </c>
    </row>
    <row r="143" spans="1:106" x14ac:dyDescent="0.2">
      <c r="A143">
        <f>ROW(Source!A76)</f>
        <v>76</v>
      </c>
      <c r="B143">
        <v>16666348</v>
      </c>
      <c r="C143">
        <v>16666748</v>
      </c>
      <c r="D143">
        <v>15430497</v>
      </c>
      <c r="E143">
        <v>1</v>
      </c>
      <c r="F143">
        <v>1</v>
      </c>
      <c r="G143">
        <v>1</v>
      </c>
      <c r="H143">
        <v>1</v>
      </c>
      <c r="I143" t="s">
        <v>831</v>
      </c>
      <c r="J143" t="s">
        <v>6</v>
      </c>
      <c r="K143" t="s">
        <v>832</v>
      </c>
      <c r="L143">
        <v>1191</v>
      </c>
      <c r="N143">
        <v>1013</v>
      </c>
      <c r="O143" t="s">
        <v>727</v>
      </c>
      <c r="P143" t="s">
        <v>727</v>
      </c>
      <c r="Q143">
        <v>1</v>
      </c>
      <c r="W143">
        <v>0</v>
      </c>
      <c r="X143">
        <v>-719309759</v>
      </c>
      <c r="Y143">
        <v>38.674500000000002</v>
      </c>
      <c r="AA143">
        <v>0</v>
      </c>
      <c r="AB143">
        <v>0</v>
      </c>
      <c r="AC143">
        <v>0</v>
      </c>
      <c r="AD143">
        <v>8.86</v>
      </c>
      <c r="AE143">
        <v>0</v>
      </c>
      <c r="AF143">
        <v>0</v>
      </c>
      <c r="AG143">
        <v>0</v>
      </c>
      <c r="AH143">
        <v>8.86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33.630000000000003</v>
      </c>
      <c r="AU143" t="s">
        <v>56</v>
      </c>
      <c r="AV143">
        <v>1</v>
      </c>
      <c r="AW143">
        <v>2</v>
      </c>
      <c r="AX143">
        <v>16666762</v>
      </c>
      <c r="AY143">
        <v>1</v>
      </c>
      <c r="AZ143">
        <v>0</v>
      </c>
      <c r="BA143">
        <v>149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Y143*Source!I76</f>
        <v>80.535778800000003</v>
      </c>
      <c r="CY143">
        <f>AD143</f>
        <v>8.86</v>
      </c>
      <c r="CZ143">
        <f>AH143</f>
        <v>8.86</v>
      </c>
      <c r="DA143">
        <f>AL143</f>
        <v>1</v>
      </c>
      <c r="DB143">
        <v>0</v>
      </c>
    </row>
    <row r="144" spans="1:106" x14ac:dyDescent="0.2">
      <c r="A144">
        <f>ROW(Source!A76)</f>
        <v>76</v>
      </c>
      <c r="B144">
        <v>16666348</v>
      </c>
      <c r="C144">
        <v>16666748</v>
      </c>
      <c r="D144">
        <v>15430395</v>
      </c>
      <c r="E144">
        <v>1</v>
      </c>
      <c r="F144">
        <v>1</v>
      </c>
      <c r="G144">
        <v>1</v>
      </c>
      <c r="H144">
        <v>1</v>
      </c>
      <c r="I144" t="s">
        <v>728</v>
      </c>
      <c r="J144" t="s">
        <v>6</v>
      </c>
      <c r="K144" t="s">
        <v>729</v>
      </c>
      <c r="L144">
        <v>1191</v>
      </c>
      <c r="N144">
        <v>1013</v>
      </c>
      <c r="O144" t="s">
        <v>727</v>
      </c>
      <c r="P144" t="s">
        <v>727</v>
      </c>
      <c r="Q144">
        <v>1</v>
      </c>
      <c r="W144">
        <v>0</v>
      </c>
      <c r="X144">
        <v>-1417349443</v>
      </c>
      <c r="Y144">
        <v>0.02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0.02</v>
      </c>
      <c r="AU144" t="s">
        <v>6</v>
      </c>
      <c r="AV144">
        <v>2</v>
      </c>
      <c r="AW144">
        <v>2</v>
      </c>
      <c r="AX144">
        <v>16666763</v>
      </c>
      <c r="AY144">
        <v>1</v>
      </c>
      <c r="AZ144">
        <v>2048</v>
      </c>
      <c r="BA144">
        <v>150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Y144*Source!I76</f>
        <v>4.1647999999999998E-2</v>
      </c>
      <c r="CY144">
        <f>AD144</f>
        <v>0</v>
      </c>
      <c r="CZ144">
        <f>AH144</f>
        <v>0</v>
      </c>
      <c r="DA144">
        <f>AL144</f>
        <v>1</v>
      </c>
      <c r="DB144">
        <v>0</v>
      </c>
    </row>
    <row r="145" spans="1:106" x14ac:dyDescent="0.2">
      <c r="A145">
        <f>ROW(Source!A76)</f>
        <v>76</v>
      </c>
      <c r="B145">
        <v>16666348</v>
      </c>
      <c r="C145">
        <v>16666748</v>
      </c>
      <c r="D145">
        <v>15247974</v>
      </c>
      <c r="E145">
        <v>1</v>
      </c>
      <c r="F145">
        <v>1</v>
      </c>
      <c r="G145">
        <v>1</v>
      </c>
      <c r="H145">
        <v>2</v>
      </c>
      <c r="I145" t="s">
        <v>730</v>
      </c>
      <c r="J145" t="s">
        <v>731</v>
      </c>
      <c r="K145" t="s">
        <v>732</v>
      </c>
      <c r="L145">
        <v>1368</v>
      </c>
      <c r="N145">
        <v>1011</v>
      </c>
      <c r="O145" t="s">
        <v>733</v>
      </c>
      <c r="P145" t="s">
        <v>733</v>
      </c>
      <c r="Q145">
        <v>1</v>
      </c>
      <c r="W145">
        <v>0</v>
      </c>
      <c r="X145">
        <v>1188625873</v>
      </c>
      <c r="Y145">
        <v>1.2500000000000001E-2</v>
      </c>
      <c r="AA145">
        <v>0</v>
      </c>
      <c r="AB145">
        <v>31.26</v>
      </c>
      <c r="AC145">
        <v>13.5</v>
      </c>
      <c r="AD145">
        <v>0</v>
      </c>
      <c r="AE145">
        <v>0</v>
      </c>
      <c r="AF145">
        <v>31.26</v>
      </c>
      <c r="AG145">
        <v>13.5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0.01</v>
      </c>
      <c r="AU145" t="s">
        <v>55</v>
      </c>
      <c r="AV145">
        <v>0</v>
      </c>
      <c r="AW145">
        <v>2</v>
      </c>
      <c r="AX145">
        <v>16666764</v>
      </c>
      <c r="AY145">
        <v>1</v>
      </c>
      <c r="AZ145">
        <v>0</v>
      </c>
      <c r="BA145">
        <v>151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Y145*Source!I76</f>
        <v>2.6029999999999998E-2</v>
      </c>
      <c r="CY145">
        <f>AB145</f>
        <v>31.26</v>
      </c>
      <c r="CZ145">
        <f>AF145</f>
        <v>31.26</v>
      </c>
      <c r="DA145">
        <f>AJ145</f>
        <v>1</v>
      </c>
      <c r="DB145">
        <v>0</v>
      </c>
    </row>
    <row r="146" spans="1:106" x14ac:dyDescent="0.2">
      <c r="A146">
        <f>ROW(Source!A76)</f>
        <v>76</v>
      </c>
      <c r="B146">
        <v>16666348</v>
      </c>
      <c r="C146">
        <v>16666748</v>
      </c>
      <c r="D146">
        <v>15249073</v>
      </c>
      <c r="E146">
        <v>1</v>
      </c>
      <c r="F146">
        <v>1</v>
      </c>
      <c r="G146">
        <v>1</v>
      </c>
      <c r="H146">
        <v>2</v>
      </c>
      <c r="I146" t="s">
        <v>742</v>
      </c>
      <c r="J146" t="s">
        <v>743</v>
      </c>
      <c r="K146" t="s">
        <v>744</v>
      </c>
      <c r="L146">
        <v>1368</v>
      </c>
      <c r="N146">
        <v>1011</v>
      </c>
      <c r="O146" t="s">
        <v>733</v>
      </c>
      <c r="P146" t="s">
        <v>733</v>
      </c>
      <c r="Q146">
        <v>1</v>
      </c>
      <c r="W146">
        <v>0</v>
      </c>
      <c r="X146">
        <v>1372534845</v>
      </c>
      <c r="Y146">
        <v>1.2500000000000001E-2</v>
      </c>
      <c r="AA146">
        <v>0</v>
      </c>
      <c r="AB146">
        <v>65.709999999999994</v>
      </c>
      <c r="AC146">
        <v>11.6</v>
      </c>
      <c r="AD146">
        <v>0</v>
      </c>
      <c r="AE146">
        <v>0</v>
      </c>
      <c r="AF146">
        <v>65.709999999999994</v>
      </c>
      <c r="AG146">
        <v>11.6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0.01</v>
      </c>
      <c r="AU146" t="s">
        <v>55</v>
      </c>
      <c r="AV146">
        <v>0</v>
      </c>
      <c r="AW146">
        <v>2</v>
      </c>
      <c r="AX146">
        <v>16666765</v>
      </c>
      <c r="AY146">
        <v>1</v>
      </c>
      <c r="AZ146">
        <v>0</v>
      </c>
      <c r="BA146">
        <v>152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Y146*Source!I76</f>
        <v>2.6029999999999998E-2</v>
      </c>
      <c r="CY146">
        <f>AB146</f>
        <v>65.709999999999994</v>
      </c>
      <c r="CZ146">
        <f>AF146</f>
        <v>65.709999999999994</v>
      </c>
      <c r="DA146">
        <f>AJ146</f>
        <v>1</v>
      </c>
      <c r="DB146">
        <v>0</v>
      </c>
    </row>
    <row r="147" spans="1:106" x14ac:dyDescent="0.2">
      <c r="A147">
        <f>ROW(Source!A76)</f>
        <v>76</v>
      </c>
      <c r="B147">
        <v>16666348</v>
      </c>
      <c r="C147">
        <v>16666748</v>
      </c>
      <c r="D147">
        <v>15163097</v>
      </c>
      <c r="E147">
        <v>17</v>
      </c>
      <c r="F147">
        <v>1</v>
      </c>
      <c r="G147">
        <v>1</v>
      </c>
      <c r="H147">
        <v>3</v>
      </c>
      <c r="I147" t="s">
        <v>135</v>
      </c>
      <c r="J147" t="s">
        <v>6</v>
      </c>
      <c r="K147" t="s">
        <v>136</v>
      </c>
      <c r="L147">
        <v>1328</v>
      </c>
      <c r="N147">
        <v>1005</v>
      </c>
      <c r="O147" t="s">
        <v>18</v>
      </c>
      <c r="P147" t="s">
        <v>18</v>
      </c>
      <c r="Q147">
        <v>100</v>
      </c>
      <c r="W147">
        <v>0</v>
      </c>
      <c r="X147">
        <v>-93777278</v>
      </c>
      <c r="Y147">
        <v>1.1299999999999999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1.1299999999999999</v>
      </c>
      <c r="AU147" t="s">
        <v>6</v>
      </c>
      <c r="AV147">
        <v>0</v>
      </c>
      <c r="AW147">
        <v>2</v>
      </c>
      <c r="AX147">
        <v>16666766</v>
      </c>
      <c r="AY147">
        <v>1</v>
      </c>
      <c r="AZ147">
        <v>0</v>
      </c>
      <c r="BA147">
        <v>153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Y147*Source!I76</f>
        <v>2.3531119999999994</v>
      </c>
      <c r="CY147">
        <f t="shared" ref="CY147:CY155" si="6">AA147</f>
        <v>0</v>
      </c>
      <c r="CZ147">
        <f t="shared" ref="CZ147:CZ155" si="7">AE147</f>
        <v>0</v>
      </c>
      <c r="DA147">
        <f t="shared" ref="DA147:DA155" si="8">AI147</f>
        <v>1</v>
      </c>
      <c r="DB147">
        <v>0</v>
      </c>
    </row>
    <row r="148" spans="1:106" x14ac:dyDescent="0.2">
      <c r="A148">
        <f>ROW(Source!A76)</f>
        <v>76</v>
      </c>
      <c r="B148">
        <v>16666348</v>
      </c>
      <c r="C148">
        <v>16666748</v>
      </c>
      <c r="D148">
        <v>15166915</v>
      </c>
      <c r="E148">
        <v>1</v>
      </c>
      <c r="F148">
        <v>1</v>
      </c>
      <c r="G148">
        <v>1</v>
      </c>
      <c r="H148">
        <v>3</v>
      </c>
      <c r="I148" t="s">
        <v>138</v>
      </c>
      <c r="J148" t="s">
        <v>141</v>
      </c>
      <c r="K148" t="s">
        <v>139</v>
      </c>
      <c r="L148">
        <v>1330</v>
      </c>
      <c r="N148">
        <v>1005</v>
      </c>
      <c r="O148" t="s">
        <v>140</v>
      </c>
      <c r="P148" t="s">
        <v>140</v>
      </c>
      <c r="Q148">
        <v>10</v>
      </c>
      <c r="W148">
        <v>0</v>
      </c>
      <c r="X148">
        <v>-1889121486</v>
      </c>
      <c r="Y148">
        <v>0.113</v>
      </c>
      <c r="AA148">
        <v>214.4</v>
      </c>
      <c r="AB148">
        <v>0</v>
      </c>
      <c r="AC148">
        <v>0</v>
      </c>
      <c r="AD148">
        <v>0</v>
      </c>
      <c r="AE148">
        <v>214.4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0.113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Y148*Source!I76</f>
        <v>0.2353112</v>
      </c>
      <c r="CY148">
        <f t="shared" si="6"/>
        <v>214.4</v>
      </c>
      <c r="CZ148">
        <f t="shared" si="7"/>
        <v>214.4</v>
      </c>
      <c r="DA148">
        <f t="shared" si="8"/>
        <v>1</v>
      </c>
      <c r="DB148">
        <v>0</v>
      </c>
    </row>
    <row r="149" spans="1:106" x14ac:dyDescent="0.2">
      <c r="A149">
        <f>ROW(Source!A76)</f>
        <v>76</v>
      </c>
      <c r="B149">
        <v>16666348</v>
      </c>
      <c r="C149">
        <v>16666748</v>
      </c>
      <c r="D149">
        <v>15167277</v>
      </c>
      <c r="E149">
        <v>1</v>
      </c>
      <c r="F149">
        <v>1</v>
      </c>
      <c r="G149">
        <v>1</v>
      </c>
      <c r="H149">
        <v>3</v>
      </c>
      <c r="I149" t="s">
        <v>833</v>
      </c>
      <c r="J149" t="s">
        <v>834</v>
      </c>
      <c r="K149" t="s">
        <v>835</v>
      </c>
      <c r="L149">
        <v>1348</v>
      </c>
      <c r="N149">
        <v>1009</v>
      </c>
      <c r="O149" t="s">
        <v>120</v>
      </c>
      <c r="P149" t="s">
        <v>120</v>
      </c>
      <c r="Q149">
        <v>1000</v>
      </c>
      <c r="W149">
        <v>0</v>
      </c>
      <c r="X149">
        <v>-107449080</v>
      </c>
      <c r="Y149">
        <v>7.1000000000000004E-3</v>
      </c>
      <c r="AA149">
        <v>5650</v>
      </c>
      <c r="AB149">
        <v>0</v>
      </c>
      <c r="AC149">
        <v>0</v>
      </c>
      <c r="AD149">
        <v>0</v>
      </c>
      <c r="AE149">
        <v>5650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7.1000000000000004E-3</v>
      </c>
      <c r="AU149" t="s">
        <v>6</v>
      </c>
      <c r="AV149">
        <v>0</v>
      </c>
      <c r="AW149">
        <v>2</v>
      </c>
      <c r="AX149">
        <v>16666767</v>
      </c>
      <c r="AY149">
        <v>1</v>
      </c>
      <c r="AZ149">
        <v>0</v>
      </c>
      <c r="BA149">
        <v>154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Y149*Source!I76</f>
        <v>1.4785039999999999E-2</v>
      </c>
      <c r="CY149">
        <f t="shared" si="6"/>
        <v>5650</v>
      </c>
      <c r="CZ149">
        <f t="shared" si="7"/>
        <v>5650</v>
      </c>
      <c r="DA149">
        <f t="shared" si="8"/>
        <v>1</v>
      </c>
      <c r="DB149">
        <v>0</v>
      </c>
    </row>
    <row r="150" spans="1:106" x14ac:dyDescent="0.2">
      <c r="A150">
        <f>ROW(Source!A76)</f>
        <v>76</v>
      </c>
      <c r="B150">
        <v>16666348</v>
      </c>
      <c r="C150">
        <v>16666748</v>
      </c>
      <c r="D150">
        <v>15167286</v>
      </c>
      <c r="E150">
        <v>1</v>
      </c>
      <c r="F150">
        <v>1</v>
      </c>
      <c r="G150">
        <v>1</v>
      </c>
      <c r="H150">
        <v>3</v>
      </c>
      <c r="I150" t="s">
        <v>772</v>
      </c>
      <c r="J150" t="s">
        <v>773</v>
      </c>
      <c r="K150" t="s">
        <v>774</v>
      </c>
      <c r="L150">
        <v>1339</v>
      </c>
      <c r="N150">
        <v>1007</v>
      </c>
      <c r="O150" t="s">
        <v>45</v>
      </c>
      <c r="P150" t="s">
        <v>45</v>
      </c>
      <c r="Q150">
        <v>1</v>
      </c>
      <c r="W150">
        <v>0</v>
      </c>
      <c r="X150">
        <v>-1660354250</v>
      </c>
      <c r="Y150">
        <v>0.01</v>
      </c>
      <c r="AA150">
        <v>2.44</v>
      </c>
      <c r="AB150">
        <v>0</v>
      </c>
      <c r="AC150">
        <v>0</v>
      </c>
      <c r="AD150">
        <v>0</v>
      </c>
      <c r="AE150">
        <v>2.44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0.01</v>
      </c>
      <c r="AU150" t="s">
        <v>6</v>
      </c>
      <c r="AV150">
        <v>0</v>
      </c>
      <c r="AW150">
        <v>2</v>
      </c>
      <c r="AX150">
        <v>16666768</v>
      </c>
      <c r="AY150">
        <v>1</v>
      </c>
      <c r="AZ150">
        <v>0</v>
      </c>
      <c r="BA150">
        <v>155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Y150*Source!I76</f>
        <v>2.0823999999999999E-2</v>
      </c>
      <c r="CY150">
        <f t="shared" si="6"/>
        <v>2.44</v>
      </c>
      <c r="CZ150">
        <f t="shared" si="7"/>
        <v>2.44</v>
      </c>
      <c r="DA150">
        <f t="shared" si="8"/>
        <v>1</v>
      </c>
      <c r="DB150">
        <v>0</v>
      </c>
    </row>
    <row r="151" spans="1:106" x14ac:dyDescent="0.2">
      <c r="A151">
        <f>ROW(Source!A76)</f>
        <v>76</v>
      </c>
      <c r="B151">
        <v>16666348</v>
      </c>
      <c r="C151">
        <v>16666748</v>
      </c>
      <c r="D151">
        <v>15169771</v>
      </c>
      <c r="E151">
        <v>1</v>
      </c>
      <c r="F151">
        <v>1</v>
      </c>
      <c r="G151">
        <v>1</v>
      </c>
      <c r="H151">
        <v>3</v>
      </c>
      <c r="I151" t="s">
        <v>143</v>
      </c>
      <c r="J151" t="s">
        <v>145</v>
      </c>
      <c r="K151" t="s">
        <v>144</v>
      </c>
      <c r="L151">
        <v>1330</v>
      </c>
      <c r="N151">
        <v>1005</v>
      </c>
      <c r="O151" t="s">
        <v>140</v>
      </c>
      <c r="P151" t="s">
        <v>140</v>
      </c>
      <c r="Q151">
        <v>10</v>
      </c>
      <c r="W151">
        <v>0</v>
      </c>
      <c r="X151">
        <v>-253238799</v>
      </c>
      <c r="Y151">
        <v>0.113</v>
      </c>
      <c r="AA151">
        <v>65.599999999999994</v>
      </c>
      <c r="AB151">
        <v>0</v>
      </c>
      <c r="AC151">
        <v>0</v>
      </c>
      <c r="AD151">
        <v>0</v>
      </c>
      <c r="AE151">
        <v>65.599999999999994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0.113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Y151*Source!I76</f>
        <v>0.2353112</v>
      </c>
      <c r="CY151">
        <f t="shared" si="6"/>
        <v>65.599999999999994</v>
      </c>
      <c r="CZ151">
        <f t="shared" si="7"/>
        <v>65.599999999999994</v>
      </c>
      <c r="DA151">
        <f t="shared" si="8"/>
        <v>1</v>
      </c>
      <c r="DB151">
        <v>0</v>
      </c>
    </row>
    <row r="152" spans="1:106" x14ac:dyDescent="0.2">
      <c r="A152">
        <f>ROW(Source!A76)</f>
        <v>76</v>
      </c>
      <c r="B152">
        <v>16666348</v>
      </c>
      <c r="C152">
        <v>16666748</v>
      </c>
      <c r="D152">
        <v>15171018</v>
      </c>
      <c r="E152">
        <v>1</v>
      </c>
      <c r="F152">
        <v>1</v>
      </c>
      <c r="G152">
        <v>1</v>
      </c>
      <c r="H152">
        <v>3</v>
      </c>
      <c r="I152" t="s">
        <v>811</v>
      </c>
      <c r="J152" t="s">
        <v>812</v>
      </c>
      <c r="K152" t="s">
        <v>813</v>
      </c>
      <c r="L152">
        <v>1346</v>
      </c>
      <c r="N152">
        <v>1009</v>
      </c>
      <c r="O152" t="s">
        <v>124</v>
      </c>
      <c r="P152" t="s">
        <v>124</v>
      </c>
      <c r="Q152">
        <v>1</v>
      </c>
      <c r="W152">
        <v>0</v>
      </c>
      <c r="X152">
        <v>813963326</v>
      </c>
      <c r="Y152">
        <v>0.01</v>
      </c>
      <c r="AA152">
        <v>1.82</v>
      </c>
      <c r="AB152">
        <v>0</v>
      </c>
      <c r="AC152">
        <v>0</v>
      </c>
      <c r="AD152">
        <v>0</v>
      </c>
      <c r="AE152">
        <v>1.82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0.01</v>
      </c>
      <c r="AU152" t="s">
        <v>6</v>
      </c>
      <c r="AV152">
        <v>0</v>
      </c>
      <c r="AW152">
        <v>2</v>
      </c>
      <c r="AX152">
        <v>16666769</v>
      </c>
      <c r="AY152">
        <v>1</v>
      </c>
      <c r="AZ152">
        <v>0</v>
      </c>
      <c r="BA152">
        <v>156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Y152*Source!I76</f>
        <v>2.0823999999999999E-2</v>
      </c>
      <c r="CY152">
        <f t="shared" si="6"/>
        <v>1.82</v>
      </c>
      <c r="CZ152">
        <f t="shared" si="7"/>
        <v>1.82</v>
      </c>
      <c r="DA152">
        <f t="shared" si="8"/>
        <v>1</v>
      </c>
      <c r="DB152">
        <v>0</v>
      </c>
    </row>
    <row r="153" spans="1:106" x14ac:dyDescent="0.2">
      <c r="A153">
        <f>ROW(Source!A76)</f>
        <v>76</v>
      </c>
      <c r="B153">
        <v>16666348</v>
      </c>
      <c r="C153">
        <v>16666748</v>
      </c>
      <c r="D153">
        <v>15171907</v>
      </c>
      <c r="E153">
        <v>1</v>
      </c>
      <c r="F153">
        <v>1</v>
      </c>
      <c r="G153">
        <v>1</v>
      </c>
      <c r="H153">
        <v>3</v>
      </c>
      <c r="I153" t="s">
        <v>836</v>
      </c>
      <c r="J153" t="s">
        <v>837</v>
      </c>
      <c r="K153" t="s">
        <v>838</v>
      </c>
      <c r="L153">
        <v>1339</v>
      </c>
      <c r="N153">
        <v>1007</v>
      </c>
      <c r="O153" t="s">
        <v>45</v>
      </c>
      <c r="P153" t="s">
        <v>45</v>
      </c>
      <c r="Q153">
        <v>1</v>
      </c>
      <c r="W153">
        <v>0</v>
      </c>
      <c r="X153">
        <v>1795918813</v>
      </c>
      <c r="Y153">
        <v>4.0000000000000002E-4</v>
      </c>
      <c r="AA153">
        <v>74.58</v>
      </c>
      <c r="AB153">
        <v>0</v>
      </c>
      <c r="AC153">
        <v>0</v>
      </c>
      <c r="AD153">
        <v>0</v>
      </c>
      <c r="AE153">
        <v>74.58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4.0000000000000002E-4</v>
      </c>
      <c r="AU153" t="s">
        <v>6</v>
      </c>
      <c r="AV153">
        <v>0</v>
      </c>
      <c r="AW153">
        <v>2</v>
      </c>
      <c r="AX153">
        <v>16666770</v>
      </c>
      <c r="AY153">
        <v>1</v>
      </c>
      <c r="AZ153">
        <v>0</v>
      </c>
      <c r="BA153">
        <v>157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Y153*Source!I76</f>
        <v>8.3295999999999999E-4</v>
      </c>
      <c r="CY153">
        <f t="shared" si="6"/>
        <v>74.58</v>
      </c>
      <c r="CZ153">
        <f t="shared" si="7"/>
        <v>74.58</v>
      </c>
      <c r="DA153">
        <f t="shared" si="8"/>
        <v>1</v>
      </c>
      <c r="DB153">
        <v>0</v>
      </c>
    </row>
    <row r="154" spans="1:106" x14ac:dyDescent="0.2">
      <c r="A154">
        <f>ROW(Source!A76)</f>
        <v>76</v>
      </c>
      <c r="B154">
        <v>16666348</v>
      </c>
      <c r="C154">
        <v>16666748</v>
      </c>
      <c r="D154">
        <v>15202473</v>
      </c>
      <c r="E154">
        <v>1</v>
      </c>
      <c r="F154">
        <v>1</v>
      </c>
      <c r="G154">
        <v>1</v>
      </c>
      <c r="H154">
        <v>3</v>
      </c>
      <c r="I154" t="s">
        <v>839</v>
      </c>
      <c r="J154" t="s">
        <v>840</v>
      </c>
      <c r="K154" t="s">
        <v>841</v>
      </c>
      <c r="L154">
        <v>1348</v>
      </c>
      <c r="N154">
        <v>1009</v>
      </c>
      <c r="O154" t="s">
        <v>120</v>
      </c>
      <c r="P154" t="s">
        <v>120</v>
      </c>
      <c r="Q154">
        <v>1000</v>
      </c>
      <c r="W154">
        <v>0</v>
      </c>
      <c r="X154">
        <v>1034009243</v>
      </c>
      <c r="Y154">
        <v>2E-3</v>
      </c>
      <c r="AA154">
        <v>25990</v>
      </c>
      <c r="AB154">
        <v>0</v>
      </c>
      <c r="AC154">
        <v>0</v>
      </c>
      <c r="AD154">
        <v>0</v>
      </c>
      <c r="AE154">
        <v>25990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2E-3</v>
      </c>
      <c r="AU154" t="s">
        <v>6</v>
      </c>
      <c r="AV154">
        <v>0</v>
      </c>
      <c r="AW154">
        <v>2</v>
      </c>
      <c r="AX154">
        <v>16666771</v>
      </c>
      <c r="AY154">
        <v>1</v>
      </c>
      <c r="AZ154">
        <v>0</v>
      </c>
      <c r="BA154">
        <v>158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Y154*Source!I76</f>
        <v>4.1647999999999998E-3</v>
      </c>
      <c r="CY154">
        <f t="shared" si="6"/>
        <v>25990</v>
      </c>
      <c r="CZ154">
        <f t="shared" si="7"/>
        <v>25990</v>
      </c>
      <c r="DA154">
        <f t="shared" si="8"/>
        <v>1</v>
      </c>
      <c r="DB154">
        <v>0</v>
      </c>
    </row>
    <row r="155" spans="1:106" x14ac:dyDescent="0.2">
      <c r="A155">
        <f>ROW(Source!A76)</f>
        <v>76</v>
      </c>
      <c r="B155">
        <v>16666348</v>
      </c>
      <c r="C155">
        <v>16666748</v>
      </c>
      <c r="D155">
        <v>15204729</v>
      </c>
      <c r="E155">
        <v>1</v>
      </c>
      <c r="F155">
        <v>1</v>
      </c>
      <c r="G155">
        <v>1</v>
      </c>
      <c r="H155">
        <v>3</v>
      </c>
      <c r="I155" t="s">
        <v>842</v>
      </c>
      <c r="J155" t="s">
        <v>843</v>
      </c>
      <c r="K155" t="s">
        <v>844</v>
      </c>
      <c r="L155">
        <v>1348</v>
      </c>
      <c r="N155">
        <v>1009</v>
      </c>
      <c r="O155" t="s">
        <v>120</v>
      </c>
      <c r="P155" t="s">
        <v>120</v>
      </c>
      <c r="Q155">
        <v>1000</v>
      </c>
      <c r="W155">
        <v>0</v>
      </c>
      <c r="X155">
        <v>-2084827333</v>
      </c>
      <c r="Y155">
        <v>6.7000000000000002E-3</v>
      </c>
      <c r="AA155">
        <v>4294</v>
      </c>
      <c r="AB155">
        <v>0</v>
      </c>
      <c r="AC155">
        <v>0</v>
      </c>
      <c r="AD155">
        <v>0</v>
      </c>
      <c r="AE155">
        <v>4294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6.7000000000000002E-3</v>
      </c>
      <c r="AU155" t="s">
        <v>6</v>
      </c>
      <c r="AV155">
        <v>0</v>
      </c>
      <c r="AW155">
        <v>2</v>
      </c>
      <c r="AX155">
        <v>16666772</v>
      </c>
      <c r="AY155">
        <v>1</v>
      </c>
      <c r="AZ155">
        <v>0</v>
      </c>
      <c r="BA155">
        <v>159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Y155*Source!I76</f>
        <v>1.3952079999999999E-2</v>
      </c>
      <c r="CY155">
        <f t="shared" si="6"/>
        <v>4294</v>
      </c>
      <c r="CZ155">
        <f t="shared" si="7"/>
        <v>4294</v>
      </c>
      <c r="DA155">
        <f t="shared" si="8"/>
        <v>1</v>
      </c>
      <c r="DB155">
        <v>0</v>
      </c>
    </row>
    <row r="156" spans="1:106" x14ac:dyDescent="0.2">
      <c r="A156">
        <f>ROW(Source!A77)</f>
        <v>77</v>
      </c>
      <c r="B156">
        <v>16666349</v>
      </c>
      <c r="C156">
        <v>16666748</v>
      </c>
      <c r="D156">
        <v>15430497</v>
      </c>
      <c r="E156">
        <v>1</v>
      </c>
      <c r="F156">
        <v>1</v>
      </c>
      <c r="G156">
        <v>1</v>
      </c>
      <c r="H156">
        <v>1</v>
      </c>
      <c r="I156" t="s">
        <v>831</v>
      </c>
      <c r="J156" t="s">
        <v>6</v>
      </c>
      <c r="K156" t="s">
        <v>832</v>
      </c>
      <c r="L156">
        <v>1191</v>
      </c>
      <c r="N156">
        <v>1013</v>
      </c>
      <c r="O156" t="s">
        <v>727</v>
      </c>
      <c r="P156" t="s">
        <v>727</v>
      </c>
      <c r="Q156">
        <v>1</v>
      </c>
      <c r="W156">
        <v>0</v>
      </c>
      <c r="X156">
        <v>-719309759</v>
      </c>
      <c r="Y156">
        <v>38.674500000000002</v>
      </c>
      <c r="AA156">
        <v>0</v>
      </c>
      <c r="AB156">
        <v>0</v>
      </c>
      <c r="AC156">
        <v>0</v>
      </c>
      <c r="AD156">
        <v>59.01</v>
      </c>
      <c r="AE156">
        <v>0</v>
      </c>
      <c r="AF156">
        <v>0</v>
      </c>
      <c r="AG156">
        <v>0</v>
      </c>
      <c r="AH156">
        <v>8.86</v>
      </c>
      <c r="AI156">
        <v>1</v>
      </c>
      <c r="AJ156">
        <v>1</v>
      </c>
      <c r="AK156">
        <v>1</v>
      </c>
      <c r="AL156">
        <v>6.66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33.630000000000003</v>
      </c>
      <c r="AU156" t="s">
        <v>56</v>
      </c>
      <c r="AV156">
        <v>1</v>
      </c>
      <c r="AW156">
        <v>2</v>
      </c>
      <c r="AX156">
        <v>16666762</v>
      </c>
      <c r="AY156">
        <v>1</v>
      </c>
      <c r="AZ156">
        <v>0</v>
      </c>
      <c r="BA156">
        <v>160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Y156*Source!I77</f>
        <v>80.535778800000003</v>
      </c>
      <c r="CY156">
        <f>AD156</f>
        <v>59.01</v>
      </c>
      <c r="CZ156">
        <f>AH156</f>
        <v>8.86</v>
      </c>
      <c r="DA156">
        <f>AL156</f>
        <v>6.66</v>
      </c>
      <c r="DB156">
        <v>0</v>
      </c>
    </row>
    <row r="157" spans="1:106" x14ac:dyDescent="0.2">
      <c r="A157">
        <f>ROW(Source!A77)</f>
        <v>77</v>
      </c>
      <c r="B157">
        <v>16666349</v>
      </c>
      <c r="C157">
        <v>16666748</v>
      </c>
      <c r="D157">
        <v>15430395</v>
      </c>
      <c r="E157">
        <v>1</v>
      </c>
      <c r="F157">
        <v>1</v>
      </c>
      <c r="G157">
        <v>1</v>
      </c>
      <c r="H157">
        <v>1</v>
      </c>
      <c r="I157" t="s">
        <v>728</v>
      </c>
      <c r="J157" t="s">
        <v>6</v>
      </c>
      <c r="K157" t="s">
        <v>729</v>
      </c>
      <c r="L157">
        <v>1191</v>
      </c>
      <c r="N157">
        <v>1013</v>
      </c>
      <c r="O157" t="s">
        <v>727</v>
      </c>
      <c r="P157" t="s">
        <v>727</v>
      </c>
      <c r="Q157">
        <v>1</v>
      </c>
      <c r="W157">
        <v>0</v>
      </c>
      <c r="X157">
        <v>-1417349443</v>
      </c>
      <c r="Y157">
        <v>0.02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6.66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0.02</v>
      </c>
      <c r="AU157" t="s">
        <v>6</v>
      </c>
      <c r="AV157">
        <v>2</v>
      </c>
      <c r="AW157">
        <v>2</v>
      </c>
      <c r="AX157">
        <v>16666763</v>
      </c>
      <c r="AY157">
        <v>1</v>
      </c>
      <c r="AZ157">
        <v>2048</v>
      </c>
      <c r="BA157">
        <v>161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Y157*Source!I77</f>
        <v>4.1647999999999998E-2</v>
      </c>
      <c r="CY157">
        <f>AD157</f>
        <v>0</v>
      </c>
      <c r="CZ157">
        <f>AH157</f>
        <v>0</v>
      </c>
      <c r="DA157">
        <f>AL157</f>
        <v>1</v>
      </c>
      <c r="DB157">
        <v>0</v>
      </c>
    </row>
    <row r="158" spans="1:106" x14ac:dyDescent="0.2">
      <c r="A158">
        <f>ROW(Source!A77)</f>
        <v>77</v>
      </c>
      <c r="B158">
        <v>16666349</v>
      </c>
      <c r="C158">
        <v>16666748</v>
      </c>
      <c r="D158">
        <v>15247974</v>
      </c>
      <c r="E158">
        <v>1</v>
      </c>
      <c r="F158">
        <v>1</v>
      </c>
      <c r="G158">
        <v>1</v>
      </c>
      <c r="H158">
        <v>2</v>
      </c>
      <c r="I158" t="s">
        <v>730</v>
      </c>
      <c r="J158" t="s">
        <v>731</v>
      </c>
      <c r="K158" t="s">
        <v>732</v>
      </c>
      <c r="L158">
        <v>1368</v>
      </c>
      <c r="N158">
        <v>1011</v>
      </c>
      <c r="O158" t="s">
        <v>733</v>
      </c>
      <c r="P158" t="s">
        <v>733</v>
      </c>
      <c r="Q158">
        <v>1</v>
      </c>
      <c r="W158">
        <v>0</v>
      </c>
      <c r="X158">
        <v>1188625873</v>
      </c>
      <c r="Y158">
        <v>1.2500000000000001E-2</v>
      </c>
      <c r="AA158">
        <v>0</v>
      </c>
      <c r="AB158">
        <v>208.19</v>
      </c>
      <c r="AC158">
        <v>13.5</v>
      </c>
      <c r="AD158">
        <v>0</v>
      </c>
      <c r="AE158">
        <v>0</v>
      </c>
      <c r="AF158">
        <v>31.26</v>
      </c>
      <c r="AG158">
        <v>13.5</v>
      </c>
      <c r="AH158">
        <v>0</v>
      </c>
      <c r="AI158">
        <v>1</v>
      </c>
      <c r="AJ158">
        <v>6.66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0.01</v>
      </c>
      <c r="AU158" t="s">
        <v>55</v>
      </c>
      <c r="AV158">
        <v>0</v>
      </c>
      <c r="AW158">
        <v>2</v>
      </c>
      <c r="AX158">
        <v>16666764</v>
      </c>
      <c r="AY158">
        <v>1</v>
      </c>
      <c r="AZ158">
        <v>0</v>
      </c>
      <c r="BA158">
        <v>162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Y158*Source!I77</f>
        <v>2.6029999999999998E-2</v>
      </c>
      <c r="CY158">
        <f>AB158</f>
        <v>208.19</v>
      </c>
      <c r="CZ158">
        <f>AF158</f>
        <v>31.26</v>
      </c>
      <c r="DA158">
        <f>AJ158</f>
        <v>6.66</v>
      </c>
      <c r="DB158">
        <v>0</v>
      </c>
    </row>
    <row r="159" spans="1:106" x14ac:dyDescent="0.2">
      <c r="A159">
        <f>ROW(Source!A77)</f>
        <v>77</v>
      </c>
      <c r="B159">
        <v>16666349</v>
      </c>
      <c r="C159">
        <v>16666748</v>
      </c>
      <c r="D159">
        <v>15249073</v>
      </c>
      <c r="E159">
        <v>1</v>
      </c>
      <c r="F159">
        <v>1</v>
      </c>
      <c r="G159">
        <v>1</v>
      </c>
      <c r="H159">
        <v>2</v>
      </c>
      <c r="I159" t="s">
        <v>742</v>
      </c>
      <c r="J159" t="s">
        <v>743</v>
      </c>
      <c r="K159" t="s">
        <v>744</v>
      </c>
      <c r="L159">
        <v>1368</v>
      </c>
      <c r="N159">
        <v>1011</v>
      </c>
      <c r="O159" t="s">
        <v>733</v>
      </c>
      <c r="P159" t="s">
        <v>733</v>
      </c>
      <c r="Q159">
        <v>1</v>
      </c>
      <c r="W159">
        <v>0</v>
      </c>
      <c r="X159">
        <v>1372534845</v>
      </c>
      <c r="Y159">
        <v>1.2500000000000001E-2</v>
      </c>
      <c r="AA159">
        <v>0</v>
      </c>
      <c r="AB159">
        <v>437.63</v>
      </c>
      <c r="AC159">
        <v>11.6</v>
      </c>
      <c r="AD159">
        <v>0</v>
      </c>
      <c r="AE159">
        <v>0</v>
      </c>
      <c r="AF159">
        <v>65.709999999999994</v>
      </c>
      <c r="AG159">
        <v>11.6</v>
      </c>
      <c r="AH159">
        <v>0</v>
      </c>
      <c r="AI159">
        <v>1</v>
      </c>
      <c r="AJ159">
        <v>6.66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0.01</v>
      </c>
      <c r="AU159" t="s">
        <v>55</v>
      </c>
      <c r="AV159">
        <v>0</v>
      </c>
      <c r="AW159">
        <v>2</v>
      </c>
      <c r="AX159">
        <v>16666765</v>
      </c>
      <c r="AY159">
        <v>1</v>
      </c>
      <c r="AZ159">
        <v>0</v>
      </c>
      <c r="BA159">
        <v>163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Y159*Source!I77</f>
        <v>2.6029999999999998E-2</v>
      </c>
      <c r="CY159">
        <f>AB159</f>
        <v>437.63</v>
      </c>
      <c r="CZ159">
        <f>AF159</f>
        <v>65.709999999999994</v>
      </c>
      <c r="DA159">
        <f>AJ159</f>
        <v>6.66</v>
      </c>
      <c r="DB159">
        <v>0</v>
      </c>
    </row>
    <row r="160" spans="1:106" x14ac:dyDescent="0.2">
      <c r="A160">
        <f>ROW(Source!A77)</f>
        <v>77</v>
      </c>
      <c r="B160">
        <v>16666349</v>
      </c>
      <c r="C160">
        <v>16666748</v>
      </c>
      <c r="D160">
        <v>15163097</v>
      </c>
      <c r="E160">
        <v>17</v>
      </c>
      <c r="F160">
        <v>1</v>
      </c>
      <c r="G160">
        <v>1</v>
      </c>
      <c r="H160">
        <v>3</v>
      </c>
      <c r="I160" t="s">
        <v>135</v>
      </c>
      <c r="J160" t="s">
        <v>6</v>
      </c>
      <c r="K160" t="s">
        <v>136</v>
      </c>
      <c r="L160">
        <v>1328</v>
      </c>
      <c r="N160">
        <v>1005</v>
      </c>
      <c r="O160" t="s">
        <v>18</v>
      </c>
      <c r="P160" t="s">
        <v>18</v>
      </c>
      <c r="Q160">
        <v>100</v>
      </c>
      <c r="W160">
        <v>0</v>
      </c>
      <c r="X160">
        <v>-93777278</v>
      </c>
      <c r="Y160">
        <v>1.1299999999999999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6.66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6</v>
      </c>
      <c r="AT160">
        <v>1.1299999999999999</v>
      </c>
      <c r="AU160" t="s">
        <v>6</v>
      </c>
      <c r="AV160">
        <v>0</v>
      </c>
      <c r="AW160">
        <v>2</v>
      </c>
      <c r="AX160">
        <v>16666766</v>
      </c>
      <c r="AY160">
        <v>1</v>
      </c>
      <c r="AZ160">
        <v>0</v>
      </c>
      <c r="BA160">
        <v>164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Y160*Source!I77</f>
        <v>2.3531119999999994</v>
      </c>
      <c r="CY160">
        <f t="shared" ref="CY160:CY168" si="9">AA160</f>
        <v>0</v>
      </c>
      <c r="CZ160">
        <f t="shared" ref="CZ160:CZ168" si="10">AE160</f>
        <v>0</v>
      </c>
      <c r="DA160">
        <f t="shared" ref="DA160:DA168" si="11">AI160</f>
        <v>6.66</v>
      </c>
      <c r="DB160">
        <v>0</v>
      </c>
    </row>
    <row r="161" spans="1:106" x14ac:dyDescent="0.2">
      <c r="A161">
        <f>ROW(Source!A77)</f>
        <v>77</v>
      </c>
      <c r="B161">
        <v>16666349</v>
      </c>
      <c r="C161">
        <v>16666748</v>
      </c>
      <c r="D161">
        <v>15166915</v>
      </c>
      <c r="E161">
        <v>1</v>
      </c>
      <c r="F161">
        <v>1</v>
      </c>
      <c r="G161">
        <v>1</v>
      </c>
      <c r="H161">
        <v>3</v>
      </c>
      <c r="I161" t="s">
        <v>138</v>
      </c>
      <c r="J161" t="s">
        <v>141</v>
      </c>
      <c r="K161" t="s">
        <v>139</v>
      </c>
      <c r="L161">
        <v>1330</v>
      </c>
      <c r="N161">
        <v>1005</v>
      </c>
      <c r="O161" t="s">
        <v>140</v>
      </c>
      <c r="P161" t="s">
        <v>140</v>
      </c>
      <c r="Q161">
        <v>10</v>
      </c>
      <c r="W161">
        <v>0</v>
      </c>
      <c r="X161">
        <v>-1889121486</v>
      </c>
      <c r="Y161">
        <v>0.113</v>
      </c>
      <c r="AA161">
        <v>1427.9</v>
      </c>
      <c r="AB161">
        <v>0</v>
      </c>
      <c r="AC161">
        <v>0</v>
      </c>
      <c r="AD161">
        <v>0</v>
      </c>
      <c r="AE161">
        <v>214.4</v>
      </c>
      <c r="AF161">
        <v>0</v>
      </c>
      <c r="AG161">
        <v>0</v>
      </c>
      <c r="AH161">
        <v>0</v>
      </c>
      <c r="AI161">
        <v>6.66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0.113</v>
      </c>
      <c r="AU161" t="s">
        <v>6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Y161*Source!I77</f>
        <v>0.2353112</v>
      </c>
      <c r="CY161">
        <f t="shared" si="9"/>
        <v>1427.9</v>
      </c>
      <c r="CZ161">
        <f t="shared" si="10"/>
        <v>214.4</v>
      </c>
      <c r="DA161">
        <f t="shared" si="11"/>
        <v>6.66</v>
      </c>
      <c r="DB161">
        <v>0</v>
      </c>
    </row>
    <row r="162" spans="1:106" x14ac:dyDescent="0.2">
      <c r="A162">
        <f>ROW(Source!A77)</f>
        <v>77</v>
      </c>
      <c r="B162">
        <v>16666349</v>
      </c>
      <c r="C162">
        <v>16666748</v>
      </c>
      <c r="D162">
        <v>15167277</v>
      </c>
      <c r="E162">
        <v>1</v>
      </c>
      <c r="F162">
        <v>1</v>
      </c>
      <c r="G162">
        <v>1</v>
      </c>
      <c r="H162">
        <v>3</v>
      </c>
      <c r="I162" t="s">
        <v>833</v>
      </c>
      <c r="J162" t="s">
        <v>834</v>
      </c>
      <c r="K162" t="s">
        <v>835</v>
      </c>
      <c r="L162">
        <v>1348</v>
      </c>
      <c r="N162">
        <v>1009</v>
      </c>
      <c r="O162" t="s">
        <v>120</v>
      </c>
      <c r="P162" t="s">
        <v>120</v>
      </c>
      <c r="Q162">
        <v>1000</v>
      </c>
      <c r="W162">
        <v>0</v>
      </c>
      <c r="X162">
        <v>-107449080</v>
      </c>
      <c r="Y162">
        <v>7.1000000000000004E-3</v>
      </c>
      <c r="AA162">
        <v>37629</v>
      </c>
      <c r="AB162">
        <v>0</v>
      </c>
      <c r="AC162">
        <v>0</v>
      </c>
      <c r="AD162">
        <v>0</v>
      </c>
      <c r="AE162">
        <v>5650</v>
      </c>
      <c r="AF162">
        <v>0</v>
      </c>
      <c r="AG162">
        <v>0</v>
      </c>
      <c r="AH162">
        <v>0</v>
      </c>
      <c r="AI162">
        <v>6.66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7.1000000000000004E-3</v>
      </c>
      <c r="AU162" t="s">
        <v>6</v>
      </c>
      <c r="AV162">
        <v>0</v>
      </c>
      <c r="AW162">
        <v>2</v>
      </c>
      <c r="AX162">
        <v>16666767</v>
      </c>
      <c r="AY162">
        <v>1</v>
      </c>
      <c r="AZ162">
        <v>0</v>
      </c>
      <c r="BA162">
        <v>165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Y162*Source!I77</f>
        <v>1.4785039999999999E-2</v>
      </c>
      <c r="CY162">
        <f t="shared" si="9"/>
        <v>37629</v>
      </c>
      <c r="CZ162">
        <f t="shared" si="10"/>
        <v>5650</v>
      </c>
      <c r="DA162">
        <f t="shared" si="11"/>
        <v>6.66</v>
      </c>
      <c r="DB162">
        <v>0</v>
      </c>
    </row>
    <row r="163" spans="1:106" x14ac:dyDescent="0.2">
      <c r="A163">
        <f>ROW(Source!A77)</f>
        <v>77</v>
      </c>
      <c r="B163">
        <v>16666349</v>
      </c>
      <c r="C163">
        <v>16666748</v>
      </c>
      <c r="D163">
        <v>15167286</v>
      </c>
      <c r="E163">
        <v>1</v>
      </c>
      <c r="F163">
        <v>1</v>
      </c>
      <c r="G163">
        <v>1</v>
      </c>
      <c r="H163">
        <v>3</v>
      </c>
      <c r="I163" t="s">
        <v>772</v>
      </c>
      <c r="J163" t="s">
        <v>773</v>
      </c>
      <c r="K163" t="s">
        <v>774</v>
      </c>
      <c r="L163">
        <v>1339</v>
      </c>
      <c r="N163">
        <v>1007</v>
      </c>
      <c r="O163" t="s">
        <v>45</v>
      </c>
      <c r="P163" t="s">
        <v>45</v>
      </c>
      <c r="Q163">
        <v>1</v>
      </c>
      <c r="W163">
        <v>0</v>
      </c>
      <c r="X163">
        <v>-1660354250</v>
      </c>
      <c r="Y163">
        <v>0.01</v>
      </c>
      <c r="AA163">
        <v>16.25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6.66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0.01</v>
      </c>
      <c r="AU163" t="s">
        <v>6</v>
      </c>
      <c r="AV163">
        <v>0</v>
      </c>
      <c r="AW163">
        <v>2</v>
      </c>
      <c r="AX163">
        <v>16666768</v>
      </c>
      <c r="AY163">
        <v>1</v>
      </c>
      <c r="AZ163">
        <v>0</v>
      </c>
      <c r="BA163">
        <v>166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Y163*Source!I77</f>
        <v>2.0823999999999999E-2</v>
      </c>
      <c r="CY163">
        <f t="shared" si="9"/>
        <v>16.25</v>
      </c>
      <c r="CZ163">
        <f t="shared" si="10"/>
        <v>2.44</v>
      </c>
      <c r="DA163">
        <f t="shared" si="11"/>
        <v>6.66</v>
      </c>
      <c r="DB163">
        <v>0</v>
      </c>
    </row>
    <row r="164" spans="1:106" x14ac:dyDescent="0.2">
      <c r="A164">
        <f>ROW(Source!A77)</f>
        <v>77</v>
      </c>
      <c r="B164">
        <v>16666349</v>
      </c>
      <c r="C164">
        <v>16666748</v>
      </c>
      <c r="D164">
        <v>15169771</v>
      </c>
      <c r="E164">
        <v>1</v>
      </c>
      <c r="F164">
        <v>1</v>
      </c>
      <c r="G164">
        <v>1</v>
      </c>
      <c r="H164">
        <v>3</v>
      </c>
      <c r="I164" t="s">
        <v>143</v>
      </c>
      <c r="J164" t="s">
        <v>145</v>
      </c>
      <c r="K164" t="s">
        <v>144</v>
      </c>
      <c r="L164">
        <v>1330</v>
      </c>
      <c r="N164">
        <v>1005</v>
      </c>
      <c r="O164" t="s">
        <v>140</v>
      </c>
      <c r="P164" t="s">
        <v>140</v>
      </c>
      <c r="Q164">
        <v>10</v>
      </c>
      <c r="W164">
        <v>0</v>
      </c>
      <c r="X164">
        <v>-253238799</v>
      </c>
      <c r="Y164">
        <v>0.113</v>
      </c>
      <c r="AA164">
        <v>436.9</v>
      </c>
      <c r="AB164">
        <v>0</v>
      </c>
      <c r="AC164">
        <v>0</v>
      </c>
      <c r="AD164">
        <v>0</v>
      </c>
      <c r="AE164">
        <v>65.599999999999994</v>
      </c>
      <c r="AF164">
        <v>0</v>
      </c>
      <c r="AG164">
        <v>0</v>
      </c>
      <c r="AH164">
        <v>0</v>
      </c>
      <c r="AI164">
        <v>6.66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0.113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Y164*Source!I77</f>
        <v>0.2353112</v>
      </c>
      <c r="CY164">
        <f t="shared" si="9"/>
        <v>436.9</v>
      </c>
      <c r="CZ164">
        <f t="shared" si="10"/>
        <v>65.599999999999994</v>
      </c>
      <c r="DA164">
        <f t="shared" si="11"/>
        <v>6.66</v>
      </c>
      <c r="DB164">
        <v>0</v>
      </c>
    </row>
    <row r="165" spans="1:106" x14ac:dyDescent="0.2">
      <c r="A165">
        <f>ROW(Source!A77)</f>
        <v>77</v>
      </c>
      <c r="B165">
        <v>16666349</v>
      </c>
      <c r="C165">
        <v>16666748</v>
      </c>
      <c r="D165">
        <v>15171018</v>
      </c>
      <c r="E165">
        <v>1</v>
      </c>
      <c r="F165">
        <v>1</v>
      </c>
      <c r="G165">
        <v>1</v>
      </c>
      <c r="H165">
        <v>3</v>
      </c>
      <c r="I165" t="s">
        <v>811</v>
      </c>
      <c r="J165" t="s">
        <v>812</v>
      </c>
      <c r="K165" t="s">
        <v>813</v>
      </c>
      <c r="L165">
        <v>1346</v>
      </c>
      <c r="N165">
        <v>1009</v>
      </c>
      <c r="O165" t="s">
        <v>124</v>
      </c>
      <c r="P165" t="s">
        <v>124</v>
      </c>
      <c r="Q165">
        <v>1</v>
      </c>
      <c r="W165">
        <v>0</v>
      </c>
      <c r="X165">
        <v>813963326</v>
      </c>
      <c r="Y165">
        <v>0.01</v>
      </c>
      <c r="AA165">
        <v>12.12</v>
      </c>
      <c r="AB165">
        <v>0</v>
      </c>
      <c r="AC165">
        <v>0</v>
      </c>
      <c r="AD165">
        <v>0</v>
      </c>
      <c r="AE165">
        <v>1.82</v>
      </c>
      <c r="AF165">
        <v>0</v>
      </c>
      <c r="AG165">
        <v>0</v>
      </c>
      <c r="AH165">
        <v>0</v>
      </c>
      <c r="AI165">
        <v>6.66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0.01</v>
      </c>
      <c r="AU165" t="s">
        <v>6</v>
      </c>
      <c r="AV165">
        <v>0</v>
      </c>
      <c r="AW165">
        <v>2</v>
      </c>
      <c r="AX165">
        <v>16666769</v>
      </c>
      <c r="AY165">
        <v>1</v>
      </c>
      <c r="AZ165">
        <v>0</v>
      </c>
      <c r="BA165">
        <v>167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Y165*Source!I77</f>
        <v>2.0823999999999999E-2</v>
      </c>
      <c r="CY165">
        <f t="shared" si="9"/>
        <v>12.12</v>
      </c>
      <c r="CZ165">
        <f t="shared" si="10"/>
        <v>1.82</v>
      </c>
      <c r="DA165">
        <f t="shared" si="11"/>
        <v>6.66</v>
      </c>
      <c r="DB165">
        <v>0</v>
      </c>
    </row>
    <row r="166" spans="1:106" x14ac:dyDescent="0.2">
      <c r="A166">
        <f>ROW(Source!A77)</f>
        <v>77</v>
      </c>
      <c r="B166">
        <v>16666349</v>
      </c>
      <c r="C166">
        <v>16666748</v>
      </c>
      <c r="D166">
        <v>15171907</v>
      </c>
      <c r="E166">
        <v>1</v>
      </c>
      <c r="F166">
        <v>1</v>
      </c>
      <c r="G166">
        <v>1</v>
      </c>
      <c r="H166">
        <v>3</v>
      </c>
      <c r="I166" t="s">
        <v>836</v>
      </c>
      <c r="J166" t="s">
        <v>837</v>
      </c>
      <c r="K166" t="s">
        <v>838</v>
      </c>
      <c r="L166">
        <v>1339</v>
      </c>
      <c r="N166">
        <v>1007</v>
      </c>
      <c r="O166" t="s">
        <v>45</v>
      </c>
      <c r="P166" t="s">
        <v>45</v>
      </c>
      <c r="Q166">
        <v>1</v>
      </c>
      <c r="W166">
        <v>0</v>
      </c>
      <c r="X166">
        <v>1795918813</v>
      </c>
      <c r="Y166">
        <v>4.0000000000000002E-4</v>
      </c>
      <c r="AA166">
        <v>496.7</v>
      </c>
      <c r="AB166">
        <v>0</v>
      </c>
      <c r="AC166">
        <v>0</v>
      </c>
      <c r="AD166">
        <v>0</v>
      </c>
      <c r="AE166">
        <v>74.58</v>
      </c>
      <c r="AF166">
        <v>0</v>
      </c>
      <c r="AG166">
        <v>0</v>
      </c>
      <c r="AH166">
        <v>0</v>
      </c>
      <c r="AI166">
        <v>6.66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4.0000000000000002E-4</v>
      </c>
      <c r="AU166" t="s">
        <v>6</v>
      </c>
      <c r="AV166">
        <v>0</v>
      </c>
      <c r="AW166">
        <v>2</v>
      </c>
      <c r="AX166">
        <v>16666770</v>
      </c>
      <c r="AY166">
        <v>1</v>
      </c>
      <c r="AZ166">
        <v>0</v>
      </c>
      <c r="BA166">
        <v>168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Y166*Source!I77</f>
        <v>8.3295999999999999E-4</v>
      </c>
      <c r="CY166">
        <f t="shared" si="9"/>
        <v>496.7</v>
      </c>
      <c r="CZ166">
        <f t="shared" si="10"/>
        <v>74.58</v>
      </c>
      <c r="DA166">
        <f t="shared" si="11"/>
        <v>6.66</v>
      </c>
      <c r="DB166">
        <v>0</v>
      </c>
    </row>
    <row r="167" spans="1:106" x14ac:dyDescent="0.2">
      <c r="A167">
        <f>ROW(Source!A77)</f>
        <v>77</v>
      </c>
      <c r="B167">
        <v>16666349</v>
      </c>
      <c r="C167">
        <v>16666748</v>
      </c>
      <c r="D167">
        <v>15202473</v>
      </c>
      <c r="E167">
        <v>1</v>
      </c>
      <c r="F167">
        <v>1</v>
      </c>
      <c r="G167">
        <v>1</v>
      </c>
      <c r="H167">
        <v>3</v>
      </c>
      <c r="I167" t="s">
        <v>839</v>
      </c>
      <c r="J167" t="s">
        <v>840</v>
      </c>
      <c r="K167" t="s">
        <v>841</v>
      </c>
      <c r="L167">
        <v>1348</v>
      </c>
      <c r="N167">
        <v>1009</v>
      </c>
      <c r="O167" t="s">
        <v>120</v>
      </c>
      <c r="P167" t="s">
        <v>120</v>
      </c>
      <c r="Q167">
        <v>1000</v>
      </c>
      <c r="W167">
        <v>0</v>
      </c>
      <c r="X167">
        <v>1034009243</v>
      </c>
      <c r="Y167">
        <v>2E-3</v>
      </c>
      <c r="AA167">
        <v>173093.4</v>
      </c>
      <c r="AB167">
        <v>0</v>
      </c>
      <c r="AC167">
        <v>0</v>
      </c>
      <c r="AD167">
        <v>0</v>
      </c>
      <c r="AE167">
        <v>25990</v>
      </c>
      <c r="AF167">
        <v>0</v>
      </c>
      <c r="AG167">
        <v>0</v>
      </c>
      <c r="AH167">
        <v>0</v>
      </c>
      <c r="AI167">
        <v>6.66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2E-3</v>
      </c>
      <c r="AU167" t="s">
        <v>6</v>
      </c>
      <c r="AV167">
        <v>0</v>
      </c>
      <c r="AW167">
        <v>2</v>
      </c>
      <c r="AX167">
        <v>16666771</v>
      </c>
      <c r="AY167">
        <v>1</v>
      </c>
      <c r="AZ167">
        <v>0</v>
      </c>
      <c r="BA167">
        <v>169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Y167*Source!I77</f>
        <v>4.1647999999999998E-3</v>
      </c>
      <c r="CY167">
        <f t="shared" si="9"/>
        <v>173093.4</v>
      </c>
      <c r="CZ167">
        <f t="shared" si="10"/>
        <v>25990</v>
      </c>
      <c r="DA167">
        <f t="shared" si="11"/>
        <v>6.66</v>
      </c>
      <c r="DB167">
        <v>0</v>
      </c>
    </row>
    <row r="168" spans="1:106" x14ac:dyDescent="0.2">
      <c r="A168">
        <f>ROW(Source!A77)</f>
        <v>77</v>
      </c>
      <c r="B168">
        <v>16666349</v>
      </c>
      <c r="C168">
        <v>16666748</v>
      </c>
      <c r="D168">
        <v>15204729</v>
      </c>
      <c r="E168">
        <v>1</v>
      </c>
      <c r="F168">
        <v>1</v>
      </c>
      <c r="G168">
        <v>1</v>
      </c>
      <c r="H168">
        <v>3</v>
      </c>
      <c r="I168" t="s">
        <v>842</v>
      </c>
      <c r="J168" t="s">
        <v>843</v>
      </c>
      <c r="K168" t="s">
        <v>844</v>
      </c>
      <c r="L168">
        <v>1348</v>
      </c>
      <c r="N168">
        <v>1009</v>
      </c>
      <c r="O168" t="s">
        <v>120</v>
      </c>
      <c r="P168" t="s">
        <v>120</v>
      </c>
      <c r="Q168">
        <v>1000</v>
      </c>
      <c r="W168">
        <v>0</v>
      </c>
      <c r="X168">
        <v>-2084827333</v>
      </c>
      <c r="Y168">
        <v>6.7000000000000002E-3</v>
      </c>
      <c r="AA168">
        <v>28598.04</v>
      </c>
      <c r="AB168">
        <v>0</v>
      </c>
      <c r="AC168">
        <v>0</v>
      </c>
      <c r="AD168">
        <v>0</v>
      </c>
      <c r="AE168">
        <v>4294</v>
      </c>
      <c r="AF168">
        <v>0</v>
      </c>
      <c r="AG168">
        <v>0</v>
      </c>
      <c r="AH168">
        <v>0</v>
      </c>
      <c r="AI168">
        <v>6.66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6.7000000000000002E-3</v>
      </c>
      <c r="AU168" t="s">
        <v>6</v>
      </c>
      <c r="AV168">
        <v>0</v>
      </c>
      <c r="AW168">
        <v>2</v>
      </c>
      <c r="AX168">
        <v>16666772</v>
      </c>
      <c r="AY168">
        <v>1</v>
      </c>
      <c r="AZ168">
        <v>0</v>
      </c>
      <c r="BA168">
        <v>170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Y168*Source!I77</f>
        <v>1.3952079999999999E-2</v>
      </c>
      <c r="CY168">
        <f t="shared" si="9"/>
        <v>28598.04</v>
      </c>
      <c r="CZ168">
        <f t="shared" si="10"/>
        <v>4294</v>
      </c>
      <c r="DA168">
        <f t="shared" si="11"/>
        <v>6.66</v>
      </c>
      <c r="DB168">
        <v>0</v>
      </c>
    </row>
    <row r="169" spans="1:106" x14ac:dyDescent="0.2">
      <c r="A169">
        <f>ROW(Source!A84)</f>
        <v>84</v>
      </c>
      <c r="B169">
        <v>16666348</v>
      </c>
      <c r="C169">
        <v>16666776</v>
      </c>
      <c r="D169">
        <v>15436556</v>
      </c>
      <c r="E169">
        <v>1</v>
      </c>
      <c r="F169">
        <v>1</v>
      </c>
      <c r="G169">
        <v>1</v>
      </c>
      <c r="H169">
        <v>1</v>
      </c>
      <c r="I169" t="s">
        <v>809</v>
      </c>
      <c r="J169" t="s">
        <v>6</v>
      </c>
      <c r="K169" t="s">
        <v>810</v>
      </c>
      <c r="L169">
        <v>1191</v>
      </c>
      <c r="N169">
        <v>1013</v>
      </c>
      <c r="O169" t="s">
        <v>727</v>
      </c>
      <c r="P169" t="s">
        <v>727</v>
      </c>
      <c r="Q169">
        <v>1</v>
      </c>
      <c r="W169">
        <v>0</v>
      </c>
      <c r="X169">
        <v>1069510174</v>
      </c>
      <c r="Y169">
        <v>8.3800000000000008</v>
      </c>
      <c r="AA169">
        <v>0</v>
      </c>
      <c r="AB169">
        <v>0</v>
      </c>
      <c r="AC169">
        <v>0</v>
      </c>
      <c r="AD169">
        <v>9.6199999999999992</v>
      </c>
      <c r="AE169">
        <v>0</v>
      </c>
      <c r="AF169">
        <v>0</v>
      </c>
      <c r="AG169">
        <v>0</v>
      </c>
      <c r="AH169">
        <v>9.6199999999999992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8.3800000000000008</v>
      </c>
      <c r="AU169" t="s">
        <v>6</v>
      </c>
      <c r="AV169">
        <v>1</v>
      </c>
      <c r="AW169">
        <v>2</v>
      </c>
      <c r="AX169">
        <v>16666780</v>
      </c>
      <c r="AY169">
        <v>1</v>
      </c>
      <c r="AZ169">
        <v>0</v>
      </c>
      <c r="BA169">
        <v>171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Y169*Source!I84</f>
        <v>17.450512</v>
      </c>
      <c r="CY169">
        <f>AD169</f>
        <v>9.6199999999999992</v>
      </c>
      <c r="CZ169">
        <f>AH169</f>
        <v>9.6199999999999992</v>
      </c>
      <c r="DA169">
        <f>AL169</f>
        <v>1</v>
      </c>
      <c r="DB169">
        <v>0</v>
      </c>
    </row>
    <row r="170" spans="1:106" x14ac:dyDescent="0.2">
      <c r="A170">
        <f>ROW(Source!A84)</f>
        <v>84</v>
      </c>
      <c r="B170">
        <v>16666348</v>
      </c>
      <c r="C170">
        <v>16666776</v>
      </c>
      <c r="D170">
        <v>15203308</v>
      </c>
      <c r="E170">
        <v>1</v>
      </c>
      <c r="F170">
        <v>1</v>
      </c>
      <c r="G170">
        <v>1</v>
      </c>
      <c r="H170">
        <v>3</v>
      </c>
      <c r="I170" t="s">
        <v>154</v>
      </c>
      <c r="J170" t="s">
        <v>156</v>
      </c>
      <c r="K170" t="s">
        <v>155</v>
      </c>
      <c r="L170">
        <v>1348</v>
      </c>
      <c r="N170">
        <v>1009</v>
      </c>
      <c r="O170" t="s">
        <v>120</v>
      </c>
      <c r="P170" t="s">
        <v>120</v>
      </c>
      <c r="Q170">
        <v>1000</v>
      </c>
      <c r="W170">
        <v>0</v>
      </c>
      <c r="X170">
        <v>772632804</v>
      </c>
      <c r="Y170">
        <v>1.6E-2</v>
      </c>
      <c r="AA170">
        <v>19973.669999999998</v>
      </c>
      <c r="AB170">
        <v>0</v>
      </c>
      <c r="AC170">
        <v>0</v>
      </c>
      <c r="AD170">
        <v>0</v>
      </c>
      <c r="AE170">
        <v>19973.669999999998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6</v>
      </c>
      <c r="AT170">
        <v>1.6E-2</v>
      </c>
      <c r="AU170" t="s">
        <v>6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Y170*Source!I84</f>
        <v>3.3318399999999998E-2</v>
      </c>
      <c r="CY170">
        <f>AA170</f>
        <v>19973.669999999998</v>
      </c>
      <c r="CZ170">
        <f>AE170</f>
        <v>19973.669999999998</v>
      </c>
      <c r="DA170">
        <f>AI170</f>
        <v>1</v>
      </c>
      <c r="DB170">
        <v>0</v>
      </c>
    </row>
    <row r="171" spans="1:106" x14ac:dyDescent="0.2">
      <c r="A171">
        <f>ROW(Source!A84)</f>
        <v>84</v>
      </c>
      <c r="B171">
        <v>16666348</v>
      </c>
      <c r="C171">
        <v>16666776</v>
      </c>
      <c r="D171">
        <v>15163100</v>
      </c>
      <c r="E171">
        <v>17</v>
      </c>
      <c r="F171">
        <v>1</v>
      </c>
      <c r="G171">
        <v>1</v>
      </c>
      <c r="H171">
        <v>3</v>
      </c>
      <c r="I171" t="s">
        <v>151</v>
      </c>
      <c r="J171" t="s">
        <v>6</v>
      </c>
      <c r="K171" t="s">
        <v>152</v>
      </c>
      <c r="L171">
        <v>1348</v>
      </c>
      <c r="N171">
        <v>1009</v>
      </c>
      <c r="O171" t="s">
        <v>120</v>
      </c>
      <c r="P171" t="s">
        <v>120</v>
      </c>
      <c r="Q171">
        <v>1000</v>
      </c>
      <c r="W171">
        <v>0</v>
      </c>
      <c r="X171">
        <v>973262446</v>
      </c>
      <c r="Y171">
        <v>1.6E-2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1.6E-2</v>
      </c>
      <c r="AU171" t="s">
        <v>6</v>
      </c>
      <c r="AV171">
        <v>0</v>
      </c>
      <c r="AW171">
        <v>2</v>
      </c>
      <c r="AX171">
        <v>16666781</v>
      </c>
      <c r="AY171">
        <v>1</v>
      </c>
      <c r="AZ171">
        <v>0</v>
      </c>
      <c r="BA171">
        <v>172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Y171*Source!I84</f>
        <v>3.3318399999999998E-2</v>
      </c>
      <c r="CY171">
        <f>AA171</f>
        <v>0</v>
      </c>
      <c r="CZ171">
        <f>AE171</f>
        <v>0</v>
      </c>
      <c r="DA171">
        <f>AI171</f>
        <v>1</v>
      </c>
      <c r="DB171">
        <v>0</v>
      </c>
    </row>
    <row r="172" spans="1:106" x14ac:dyDescent="0.2">
      <c r="A172">
        <f>ROW(Source!A85)</f>
        <v>85</v>
      </c>
      <c r="B172">
        <v>16666349</v>
      </c>
      <c r="C172">
        <v>16666776</v>
      </c>
      <c r="D172">
        <v>15436556</v>
      </c>
      <c r="E172">
        <v>1</v>
      </c>
      <c r="F172">
        <v>1</v>
      </c>
      <c r="G172">
        <v>1</v>
      </c>
      <c r="H172">
        <v>1</v>
      </c>
      <c r="I172" t="s">
        <v>809</v>
      </c>
      <c r="J172" t="s">
        <v>6</v>
      </c>
      <c r="K172" t="s">
        <v>810</v>
      </c>
      <c r="L172">
        <v>1191</v>
      </c>
      <c r="N172">
        <v>1013</v>
      </c>
      <c r="O172" t="s">
        <v>727</v>
      </c>
      <c r="P172" t="s">
        <v>727</v>
      </c>
      <c r="Q172">
        <v>1</v>
      </c>
      <c r="W172">
        <v>0</v>
      </c>
      <c r="X172">
        <v>1069510174</v>
      </c>
      <c r="Y172">
        <v>8.3800000000000008</v>
      </c>
      <c r="AA172">
        <v>0</v>
      </c>
      <c r="AB172">
        <v>0</v>
      </c>
      <c r="AC172">
        <v>0</v>
      </c>
      <c r="AD172">
        <v>64.069999999999993</v>
      </c>
      <c r="AE172">
        <v>0</v>
      </c>
      <c r="AF172">
        <v>0</v>
      </c>
      <c r="AG172">
        <v>0</v>
      </c>
      <c r="AH172">
        <v>9.6199999999999992</v>
      </c>
      <c r="AI172">
        <v>1</v>
      </c>
      <c r="AJ172">
        <v>1</v>
      </c>
      <c r="AK172">
        <v>1</v>
      </c>
      <c r="AL172">
        <v>6.66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8.3800000000000008</v>
      </c>
      <c r="AU172" t="s">
        <v>6</v>
      </c>
      <c r="AV172">
        <v>1</v>
      </c>
      <c r="AW172">
        <v>2</v>
      </c>
      <c r="AX172">
        <v>16666780</v>
      </c>
      <c r="AY172">
        <v>1</v>
      </c>
      <c r="AZ172">
        <v>0</v>
      </c>
      <c r="BA172">
        <v>173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Y172*Source!I85</f>
        <v>17.450512</v>
      </c>
      <c r="CY172">
        <f>AD172</f>
        <v>64.069999999999993</v>
      </c>
      <c r="CZ172">
        <f>AH172</f>
        <v>9.6199999999999992</v>
      </c>
      <c r="DA172">
        <f>AL172</f>
        <v>6.66</v>
      </c>
      <c r="DB172">
        <v>0</v>
      </c>
    </row>
    <row r="173" spans="1:106" x14ac:dyDescent="0.2">
      <c r="A173">
        <f>ROW(Source!A85)</f>
        <v>85</v>
      </c>
      <c r="B173">
        <v>16666349</v>
      </c>
      <c r="C173">
        <v>16666776</v>
      </c>
      <c r="D173">
        <v>15203308</v>
      </c>
      <c r="E173">
        <v>1</v>
      </c>
      <c r="F173">
        <v>1</v>
      </c>
      <c r="G173">
        <v>1</v>
      </c>
      <c r="H173">
        <v>3</v>
      </c>
      <c r="I173" t="s">
        <v>154</v>
      </c>
      <c r="J173" t="s">
        <v>156</v>
      </c>
      <c r="K173" t="s">
        <v>155</v>
      </c>
      <c r="L173">
        <v>1348</v>
      </c>
      <c r="N173">
        <v>1009</v>
      </c>
      <c r="O173" t="s">
        <v>120</v>
      </c>
      <c r="P173" t="s">
        <v>120</v>
      </c>
      <c r="Q173">
        <v>1000</v>
      </c>
      <c r="W173">
        <v>0</v>
      </c>
      <c r="X173">
        <v>772632804</v>
      </c>
      <c r="Y173">
        <v>1.6E-2</v>
      </c>
      <c r="AA173">
        <v>133024.64000000001</v>
      </c>
      <c r="AB173">
        <v>0</v>
      </c>
      <c r="AC173">
        <v>0</v>
      </c>
      <c r="AD173">
        <v>0</v>
      </c>
      <c r="AE173">
        <v>19973.669999999998</v>
      </c>
      <c r="AF173">
        <v>0</v>
      </c>
      <c r="AG173">
        <v>0</v>
      </c>
      <c r="AH173">
        <v>0</v>
      </c>
      <c r="AI173">
        <v>6.66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6</v>
      </c>
      <c r="AT173">
        <v>1.6E-2</v>
      </c>
      <c r="AU173" t="s">
        <v>6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6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Y173*Source!I85</f>
        <v>3.3318399999999998E-2</v>
      </c>
      <c r="CY173">
        <f>AA173</f>
        <v>133024.64000000001</v>
      </c>
      <c r="CZ173">
        <f>AE173</f>
        <v>19973.669999999998</v>
      </c>
      <c r="DA173">
        <f>AI173</f>
        <v>6.66</v>
      </c>
      <c r="DB173">
        <v>0</v>
      </c>
    </row>
    <row r="174" spans="1:106" x14ac:dyDescent="0.2">
      <c r="A174">
        <f>ROW(Source!A85)</f>
        <v>85</v>
      </c>
      <c r="B174">
        <v>16666349</v>
      </c>
      <c r="C174">
        <v>16666776</v>
      </c>
      <c r="D174">
        <v>15163100</v>
      </c>
      <c r="E174">
        <v>17</v>
      </c>
      <c r="F174">
        <v>1</v>
      </c>
      <c r="G174">
        <v>1</v>
      </c>
      <c r="H174">
        <v>3</v>
      </c>
      <c r="I174" t="s">
        <v>151</v>
      </c>
      <c r="J174" t="s">
        <v>6</v>
      </c>
      <c r="K174" t="s">
        <v>152</v>
      </c>
      <c r="L174">
        <v>1348</v>
      </c>
      <c r="N174">
        <v>1009</v>
      </c>
      <c r="O174" t="s">
        <v>120</v>
      </c>
      <c r="P174" t="s">
        <v>120</v>
      </c>
      <c r="Q174">
        <v>1000</v>
      </c>
      <c r="W174">
        <v>0</v>
      </c>
      <c r="X174">
        <v>973262446</v>
      </c>
      <c r="Y174">
        <v>1.6E-2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6.66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1.6E-2</v>
      </c>
      <c r="AU174" t="s">
        <v>6</v>
      </c>
      <c r="AV174">
        <v>0</v>
      </c>
      <c r="AW174">
        <v>2</v>
      </c>
      <c r="AX174">
        <v>16666781</v>
      </c>
      <c r="AY174">
        <v>1</v>
      </c>
      <c r="AZ174">
        <v>0</v>
      </c>
      <c r="BA174">
        <v>174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Y174*Source!I85</f>
        <v>3.3318399999999998E-2</v>
      </c>
      <c r="CY174">
        <f>AA174</f>
        <v>0</v>
      </c>
      <c r="CZ174">
        <f>AE174</f>
        <v>0</v>
      </c>
      <c r="DA174">
        <f>AI174</f>
        <v>6.66</v>
      </c>
      <c r="DB174">
        <v>0</v>
      </c>
    </row>
    <row r="175" spans="1:106" x14ac:dyDescent="0.2">
      <c r="A175">
        <f>ROW(Source!A90)</f>
        <v>90</v>
      </c>
      <c r="B175">
        <v>16666348</v>
      </c>
      <c r="C175">
        <v>16666784</v>
      </c>
      <c r="D175">
        <v>15430397</v>
      </c>
      <c r="E175">
        <v>1</v>
      </c>
      <c r="F175">
        <v>1</v>
      </c>
      <c r="G175">
        <v>1</v>
      </c>
      <c r="H175">
        <v>1</v>
      </c>
      <c r="I175" t="s">
        <v>814</v>
      </c>
      <c r="J175" t="s">
        <v>6</v>
      </c>
      <c r="K175" t="s">
        <v>815</v>
      </c>
      <c r="L175">
        <v>1191</v>
      </c>
      <c r="N175">
        <v>1013</v>
      </c>
      <c r="O175" t="s">
        <v>727</v>
      </c>
      <c r="P175" t="s">
        <v>727</v>
      </c>
      <c r="Q175">
        <v>1</v>
      </c>
      <c r="W175">
        <v>0</v>
      </c>
      <c r="X175">
        <v>-1081351934</v>
      </c>
      <c r="Y175">
        <v>117.82899999999998</v>
      </c>
      <c r="AA175">
        <v>0</v>
      </c>
      <c r="AB175">
        <v>0</v>
      </c>
      <c r="AC175">
        <v>0</v>
      </c>
      <c r="AD175">
        <v>9.4</v>
      </c>
      <c r="AE175">
        <v>0</v>
      </c>
      <c r="AF175">
        <v>0</v>
      </c>
      <c r="AG175">
        <v>0</v>
      </c>
      <c r="AH175">
        <v>9.4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102.46</v>
      </c>
      <c r="AU175" t="s">
        <v>56</v>
      </c>
      <c r="AV175">
        <v>1</v>
      </c>
      <c r="AW175">
        <v>2</v>
      </c>
      <c r="AX175">
        <v>16666790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Y175*Source!I90</f>
        <v>149.99631699999998</v>
      </c>
      <c r="CY175">
        <f>AD175</f>
        <v>9.4</v>
      </c>
      <c r="CZ175">
        <f>AH175</f>
        <v>9.4</v>
      </c>
      <c r="DA175">
        <f>AL175</f>
        <v>1</v>
      </c>
      <c r="DB175">
        <v>0</v>
      </c>
    </row>
    <row r="176" spans="1:106" x14ac:dyDescent="0.2">
      <c r="A176">
        <f>ROW(Source!A90)</f>
        <v>90</v>
      </c>
      <c r="B176">
        <v>16666348</v>
      </c>
      <c r="C176">
        <v>16666784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728</v>
      </c>
      <c r="J176" t="s">
        <v>6</v>
      </c>
      <c r="K176" t="s">
        <v>729</v>
      </c>
      <c r="L176">
        <v>1191</v>
      </c>
      <c r="N176">
        <v>1013</v>
      </c>
      <c r="O176" t="s">
        <v>727</v>
      </c>
      <c r="P176" t="s">
        <v>727</v>
      </c>
      <c r="Q176">
        <v>1</v>
      </c>
      <c r="W176">
        <v>0</v>
      </c>
      <c r="X176">
        <v>-1417349443</v>
      </c>
      <c r="Y176">
        <v>5.34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5.34</v>
      </c>
      <c r="AU176" t="s">
        <v>6</v>
      </c>
      <c r="AV176">
        <v>2</v>
      </c>
      <c r="AW176">
        <v>2</v>
      </c>
      <c r="AX176">
        <v>16666791</v>
      </c>
      <c r="AY176">
        <v>1</v>
      </c>
      <c r="AZ176">
        <v>2048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Y176*Source!I90</f>
        <v>6.7978199999999998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ROW(Source!A90)</f>
        <v>90</v>
      </c>
      <c r="B177">
        <v>16666348</v>
      </c>
      <c r="C177">
        <v>16666784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730</v>
      </c>
      <c r="J177" t="s">
        <v>731</v>
      </c>
      <c r="K177" t="s">
        <v>732</v>
      </c>
      <c r="L177">
        <v>1368</v>
      </c>
      <c r="N177">
        <v>1011</v>
      </c>
      <c r="O177" t="s">
        <v>733</v>
      </c>
      <c r="P177" t="s">
        <v>733</v>
      </c>
      <c r="Q177">
        <v>1</v>
      </c>
      <c r="W177">
        <v>0</v>
      </c>
      <c r="X177">
        <v>1188625873</v>
      </c>
      <c r="Y177">
        <v>0.95</v>
      </c>
      <c r="AA177">
        <v>0</v>
      </c>
      <c r="AB177">
        <v>31.26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0.76</v>
      </c>
      <c r="AU177" t="s">
        <v>55</v>
      </c>
      <c r="AV177">
        <v>0</v>
      </c>
      <c r="AW177">
        <v>2</v>
      </c>
      <c r="AX177">
        <v>16666792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Y177*Source!I90</f>
        <v>1.2093499999999999</v>
      </c>
      <c r="CY177">
        <f>AB177</f>
        <v>31.26</v>
      </c>
      <c r="CZ177">
        <f>AF177</f>
        <v>31.26</v>
      </c>
      <c r="DA177">
        <f>AJ177</f>
        <v>1</v>
      </c>
      <c r="DB177">
        <v>0</v>
      </c>
    </row>
    <row r="178" spans="1:106" x14ac:dyDescent="0.2">
      <c r="A178">
        <f>ROW(Source!A90)</f>
        <v>90</v>
      </c>
      <c r="B178">
        <v>16666348</v>
      </c>
      <c r="C178">
        <v>16666784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742</v>
      </c>
      <c r="J178" t="s">
        <v>743</v>
      </c>
      <c r="K178" t="s">
        <v>744</v>
      </c>
      <c r="L178">
        <v>1368</v>
      </c>
      <c r="N178">
        <v>1011</v>
      </c>
      <c r="O178" t="s">
        <v>733</v>
      </c>
      <c r="P178" t="s">
        <v>733</v>
      </c>
      <c r="Q178">
        <v>1</v>
      </c>
      <c r="W178">
        <v>0</v>
      </c>
      <c r="X178">
        <v>1372534845</v>
      </c>
      <c r="Y178">
        <v>5.7249999999999996</v>
      </c>
      <c r="AA178">
        <v>0</v>
      </c>
      <c r="AB178">
        <v>65.709999999999994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4.58</v>
      </c>
      <c r="AU178" t="s">
        <v>55</v>
      </c>
      <c r="AV178">
        <v>0</v>
      </c>
      <c r="AW178">
        <v>2</v>
      </c>
      <c r="AX178">
        <v>16666793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Y178*Source!I90</f>
        <v>7.2879249999999987</v>
      </c>
      <c r="CY178">
        <f>AB178</f>
        <v>65.709999999999994</v>
      </c>
      <c r="CZ178">
        <f>AF178</f>
        <v>65.709999999999994</v>
      </c>
      <c r="DA178">
        <f>AJ178</f>
        <v>1</v>
      </c>
      <c r="DB178">
        <v>0</v>
      </c>
    </row>
    <row r="179" spans="1:106" x14ac:dyDescent="0.2">
      <c r="A179">
        <f>ROW(Source!A90)</f>
        <v>90</v>
      </c>
      <c r="B179">
        <v>16666348</v>
      </c>
      <c r="C179">
        <v>16666784</v>
      </c>
      <c r="D179">
        <v>15167143</v>
      </c>
      <c r="E179">
        <v>1</v>
      </c>
      <c r="F179">
        <v>1</v>
      </c>
      <c r="G179">
        <v>1</v>
      </c>
      <c r="H179">
        <v>3</v>
      </c>
      <c r="I179" t="s">
        <v>845</v>
      </c>
      <c r="J179" t="s">
        <v>846</v>
      </c>
      <c r="K179" t="s">
        <v>847</v>
      </c>
      <c r="L179">
        <v>1327</v>
      </c>
      <c r="N179">
        <v>1005</v>
      </c>
      <c r="O179" t="s">
        <v>63</v>
      </c>
      <c r="P179" t="s">
        <v>63</v>
      </c>
      <c r="Q179">
        <v>1</v>
      </c>
      <c r="W179">
        <v>0</v>
      </c>
      <c r="X179">
        <v>1385600515</v>
      </c>
      <c r="Y179">
        <v>103</v>
      </c>
      <c r="AA179">
        <v>51.8</v>
      </c>
      <c r="AB179">
        <v>0</v>
      </c>
      <c r="AC179">
        <v>0</v>
      </c>
      <c r="AD179">
        <v>0</v>
      </c>
      <c r="AE179">
        <v>51.8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103</v>
      </c>
      <c r="AU179" t="s">
        <v>6</v>
      </c>
      <c r="AV179">
        <v>0</v>
      </c>
      <c r="AW179">
        <v>2</v>
      </c>
      <c r="AX179">
        <v>16666794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Y179*Source!I90</f>
        <v>131.119</v>
      </c>
      <c r="CY179">
        <f>AA179</f>
        <v>51.8</v>
      </c>
      <c r="CZ179">
        <f>AE179</f>
        <v>51.8</v>
      </c>
      <c r="DA179">
        <f>AI179</f>
        <v>1</v>
      </c>
      <c r="DB179">
        <v>0</v>
      </c>
    </row>
    <row r="180" spans="1:106" x14ac:dyDescent="0.2">
      <c r="A180">
        <f>ROW(Source!A91)</f>
        <v>91</v>
      </c>
      <c r="B180">
        <v>16666349</v>
      </c>
      <c r="C180">
        <v>16666784</v>
      </c>
      <c r="D180">
        <v>15430397</v>
      </c>
      <c r="E180">
        <v>1</v>
      </c>
      <c r="F180">
        <v>1</v>
      </c>
      <c r="G180">
        <v>1</v>
      </c>
      <c r="H180">
        <v>1</v>
      </c>
      <c r="I180" t="s">
        <v>814</v>
      </c>
      <c r="J180" t="s">
        <v>6</v>
      </c>
      <c r="K180" t="s">
        <v>815</v>
      </c>
      <c r="L180">
        <v>1191</v>
      </c>
      <c r="N180">
        <v>1013</v>
      </c>
      <c r="O180" t="s">
        <v>727</v>
      </c>
      <c r="P180" t="s">
        <v>727</v>
      </c>
      <c r="Q180">
        <v>1</v>
      </c>
      <c r="W180">
        <v>0</v>
      </c>
      <c r="X180">
        <v>-1081351934</v>
      </c>
      <c r="Y180">
        <v>117.82899999999998</v>
      </c>
      <c r="AA180">
        <v>0</v>
      </c>
      <c r="AB180">
        <v>0</v>
      </c>
      <c r="AC180">
        <v>0</v>
      </c>
      <c r="AD180">
        <v>62.6</v>
      </c>
      <c r="AE180">
        <v>0</v>
      </c>
      <c r="AF180">
        <v>0</v>
      </c>
      <c r="AG180">
        <v>0</v>
      </c>
      <c r="AH180">
        <v>9.4</v>
      </c>
      <c r="AI180">
        <v>1</v>
      </c>
      <c r="AJ180">
        <v>1</v>
      </c>
      <c r="AK180">
        <v>1</v>
      </c>
      <c r="AL180">
        <v>6.66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102.46</v>
      </c>
      <c r="AU180" t="s">
        <v>56</v>
      </c>
      <c r="AV180">
        <v>1</v>
      </c>
      <c r="AW180">
        <v>2</v>
      </c>
      <c r="AX180">
        <v>16666790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Y180*Source!I91</f>
        <v>149.99631699999998</v>
      </c>
      <c r="CY180">
        <f>AD180</f>
        <v>62.6</v>
      </c>
      <c r="CZ180">
        <f>AH180</f>
        <v>9.4</v>
      </c>
      <c r="DA180">
        <f>AL180</f>
        <v>6.66</v>
      </c>
      <c r="DB180">
        <v>0</v>
      </c>
    </row>
    <row r="181" spans="1:106" x14ac:dyDescent="0.2">
      <c r="A181">
        <f>ROW(Source!A91)</f>
        <v>91</v>
      </c>
      <c r="B181">
        <v>16666349</v>
      </c>
      <c r="C181">
        <v>16666784</v>
      </c>
      <c r="D181">
        <v>15430395</v>
      </c>
      <c r="E181">
        <v>1</v>
      </c>
      <c r="F181">
        <v>1</v>
      </c>
      <c r="G181">
        <v>1</v>
      </c>
      <c r="H181">
        <v>1</v>
      </c>
      <c r="I181" t="s">
        <v>728</v>
      </c>
      <c r="J181" t="s">
        <v>6</v>
      </c>
      <c r="K181" t="s">
        <v>729</v>
      </c>
      <c r="L181">
        <v>1191</v>
      </c>
      <c r="N181">
        <v>1013</v>
      </c>
      <c r="O181" t="s">
        <v>727</v>
      </c>
      <c r="P181" t="s">
        <v>727</v>
      </c>
      <c r="Q181">
        <v>1</v>
      </c>
      <c r="W181">
        <v>0</v>
      </c>
      <c r="X181">
        <v>-1417349443</v>
      </c>
      <c r="Y181">
        <v>5.34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6.66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5.34</v>
      </c>
      <c r="AU181" t="s">
        <v>6</v>
      </c>
      <c r="AV181">
        <v>2</v>
      </c>
      <c r="AW181">
        <v>2</v>
      </c>
      <c r="AX181">
        <v>16666791</v>
      </c>
      <c r="AY181">
        <v>1</v>
      </c>
      <c r="AZ181">
        <v>2048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Y181*Source!I91</f>
        <v>6.7978199999999998</v>
      </c>
      <c r="CY181">
        <f>AD181</f>
        <v>0</v>
      </c>
      <c r="CZ181">
        <f>AH181</f>
        <v>0</v>
      </c>
      <c r="DA181">
        <f>AL181</f>
        <v>1</v>
      </c>
      <c r="DB181">
        <v>0</v>
      </c>
    </row>
    <row r="182" spans="1:106" x14ac:dyDescent="0.2">
      <c r="A182">
        <f>ROW(Source!A91)</f>
        <v>91</v>
      </c>
      <c r="B182">
        <v>16666349</v>
      </c>
      <c r="C182">
        <v>16666784</v>
      </c>
      <c r="D182">
        <v>15247974</v>
      </c>
      <c r="E182">
        <v>1</v>
      </c>
      <c r="F182">
        <v>1</v>
      </c>
      <c r="G182">
        <v>1</v>
      </c>
      <c r="H182">
        <v>2</v>
      </c>
      <c r="I182" t="s">
        <v>730</v>
      </c>
      <c r="J182" t="s">
        <v>731</v>
      </c>
      <c r="K182" t="s">
        <v>732</v>
      </c>
      <c r="L182">
        <v>1368</v>
      </c>
      <c r="N182">
        <v>1011</v>
      </c>
      <c r="O182" t="s">
        <v>733</v>
      </c>
      <c r="P182" t="s">
        <v>733</v>
      </c>
      <c r="Q182">
        <v>1</v>
      </c>
      <c r="W182">
        <v>0</v>
      </c>
      <c r="X182">
        <v>1188625873</v>
      </c>
      <c r="Y182">
        <v>0.95</v>
      </c>
      <c r="AA182">
        <v>0</v>
      </c>
      <c r="AB182">
        <v>208.19</v>
      </c>
      <c r="AC182">
        <v>13.5</v>
      </c>
      <c r="AD182">
        <v>0</v>
      </c>
      <c r="AE182">
        <v>0</v>
      </c>
      <c r="AF182">
        <v>31.26</v>
      </c>
      <c r="AG182">
        <v>13.5</v>
      </c>
      <c r="AH182">
        <v>0</v>
      </c>
      <c r="AI182">
        <v>1</v>
      </c>
      <c r="AJ182">
        <v>6.66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0.76</v>
      </c>
      <c r="AU182" t="s">
        <v>55</v>
      </c>
      <c r="AV182">
        <v>0</v>
      </c>
      <c r="AW182">
        <v>2</v>
      </c>
      <c r="AX182">
        <v>16666792</v>
      </c>
      <c r="AY182">
        <v>1</v>
      </c>
      <c r="AZ182">
        <v>0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Y182*Source!I91</f>
        <v>1.2093499999999999</v>
      </c>
      <c r="CY182">
        <f>AB182</f>
        <v>208.19</v>
      </c>
      <c r="CZ182">
        <f>AF182</f>
        <v>31.26</v>
      </c>
      <c r="DA182">
        <f>AJ182</f>
        <v>6.66</v>
      </c>
      <c r="DB182">
        <v>0</v>
      </c>
    </row>
    <row r="183" spans="1:106" x14ac:dyDescent="0.2">
      <c r="A183">
        <f>ROW(Source!A91)</f>
        <v>91</v>
      </c>
      <c r="B183">
        <v>16666349</v>
      </c>
      <c r="C183">
        <v>16666784</v>
      </c>
      <c r="D183">
        <v>15249073</v>
      </c>
      <c r="E183">
        <v>1</v>
      </c>
      <c r="F183">
        <v>1</v>
      </c>
      <c r="G183">
        <v>1</v>
      </c>
      <c r="H183">
        <v>2</v>
      </c>
      <c r="I183" t="s">
        <v>742</v>
      </c>
      <c r="J183" t="s">
        <v>743</v>
      </c>
      <c r="K183" t="s">
        <v>744</v>
      </c>
      <c r="L183">
        <v>1368</v>
      </c>
      <c r="N183">
        <v>1011</v>
      </c>
      <c r="O183" t="s">
        <v>733</v>
      </c>
      <c r="P183" t="s">
        <v>733</v>
      </c>
      <c r="Q183">
        <v>1</v>
      </c>
      <c r="W183">
        <v>0</v>
      </c>
      <c r="X183">
        <v>1372534845</v>
      </c>
      <c r="Y183">
        <v>5.7249999999999996</v>
      </c>
      <c r="AA183">
        <v>0</v>
      </c>
      <c r="AB183">
        <v>437.63</v>
      </c>
      <c r="AC183">
        <v>11.6</v>
      </c>
      <c r="AD183">
        <v>0</v>
      </c>
      <c r="AE183">
        <v>0</v>
      </c>
      <c r="AF183">
        <v>65.709999999999994</v>
      </c>
      <c r="AG183">
        <v>11.6</v>
      </c>
      <c r="AH183">
        <v>0</v>
      </c>
      <c r="AI183">
        <v>1</v>
      </c>
      <c r="AJ183">
        <v>6.66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4.58</v>
      </c>
      <c r="AU183" t="s">
        <v>55</v>
      </c>
      <c r="AV183">
        <v>0</v>
      </c>
      <c r="AW183">
        <v>2</v>
      </c>
      <c r="AX183">
        <v>16666793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Y183*Source!I91</f>
        <v>7.2879249999999987</v>
      </c>
      <c r="CY183">
        <f>AB183</f>
        <v>437.63</v>
      </c>
      <c r="CZ183">
        <f>AF183</f>
        <v>65.709999999999994</v>
      </c>
      <c r="DA183">
        <f>AJ183</f>
        <v>6.66</v>
      </c>
      <c r="DB183">
        <v>0</v>
      </c>
    </row>
    <row r="184" spans="1:106" x14ac:dyDescent="0.2">
      <c r="A184">
        <f>ROW(Source!A91)</f>
        <v>91</v>
      </c>
      <c r="B184">
        <v>16666349</v>
      </c>
      <c r="C184">
        <v>16666784</v>
      </c>
      <c r="D184">
        <v>15167143</v>
      </c>
      <c r="E184">
        <v>1</v>
      </c>
      <c r="F184">
        <v>1</v>
      </c>
      <c r="G184">
        <v>1</v>
      </c>
      <c r="H184">
        <v>3</v>
      </c>
      <c r="I184" t="s">
        <v>845</v>
      </c>
      <c r="J184" t="s">
        <v>846</v>
      </c>
      <c r="K184" t="s">
        <v>847</v>
      </c>
      <c r="L184">
        <v>1327</v>
      </c>
      <c r="N184">
        <v>1005</v>
      </c>
      <c r="O184" t="s">
        <v>63</v>
      </c>
      <c r="P184" t="s">
        <v>63</v>
      </c>
      <c r="Q184">
        <v>1</v>
      </c>
      <c r="W184">
        <v>0</v>
      </c>
      <c r="X184">
        <v>1385600515</v>
      </c>
      <c r="Y184">
        <v>103</v>
      </c>
      <c r="AA184">
        <v>344.99</v>
      </c>
      <c r="AB184">
        <v>0</v>
      </c>
      <c r="AC184">
        <v>0</v>
      </c>
      <c r="AD184">
        <v>0</v>
      </c>
      <c r="AE184">
        <v>51.8</v>
      </c>
      <c r="AF184">
        <v>0</v>
      </c>
      <c r="AG184">
        <v>0</v>
      </c>
      <c r="AH184">
        <v>0</v>
      </c>
      <c r="AI184">
        <v>6.66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103</v>
      </c>
      <c r="AU184" t="s">
        <v>6</v>
      </c>
      <c r="AV184">
        <v>0</v>
      </c>
      <c r="AW184">
        <v>2</v>
      </c>
      <c r="AX184">
        <v>16666794</v>
      </c>
      <c r="AY184">
        <v>1</v>
      </c>
      <c r="AZ184">
        <v>0</v>
      </c>
      <c r="BA184">
        <v>184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Y184*Source!I91</f>
        <v>131.119</v>
      </c>
      <c r="CY184">
        <f>AA184</f>
        <v>344.99</v>
      </c>
      <c r="CZ184">
        <f>AE184</f>
        <v>51.8</v>
      </c>
      <c r="DA184">
        <f>AI184</f>
        <v>6.66</v>
      </c>
      <c r="DB184">
        <v>0</v>
      </c>
    </row>
    <row r="185" spans="1:106" x14ac:dyDescent="0.2">
      <c r="A185">
        <f>ROW(Source!A92)</f>
        <v>92</v>
      </c>
      <c r="B185">
        <v>16666348</v>
      </c>
      <c r="C185">
        <v>16666795</v>
      </c>
      <c r="D185">
        <v>15430767</v>
      </c>
      <c r="E185">
        <v>1</v>
      </c>
      <c r="F185">
        <v>1</v>
      </c>
      <c r="G185">
        <v>1</v>
      </c>
      <c r="H185">
        <v>1</v>
      </c>
      <c r="I185" t="s">
        <v>757</v>
      </c>
      <c r="J185" t="s">
        <v>6</v>
      </c>
      <c r="K185" t="s">
        <v>758</v>
      </c>
      <c r="L185">
        <v>1191</v>
      </c>
      <c r="N185">
        <v>1013</v>
      </c>
      <c r="O185" t="s">
        <v>727</v>
      </c>
      <c r="P185" t="s">
        <v>727</v>
      </c>
      <c r="Q185">
        <v>1</v>
      </c>
      <c r="W185">
        <v>0</v>
      </c>
      <c r="X185">
        <v>-400197608</v>
      </c>
      <c r="Y185">
        <v>7.7049999999999992</v>
      </c>
      <c r="AA185">
        <v>0</v>
      </c>
      <c r="AB185">
        <v>0</v>
      </c>
      <c r="AC185">
        <v>0</v>
      </c>
      <c r="AD185">
        <v>8.5299999999999994</v>
      </c>
      <c r="AE185">
        <v>0</v>
      </c>
      <c r="AF185">
        <v>0</v>
      </c>
      <c r="AG185">
        <v>0</v>
      </c>
      <c r="AH185">
        <v>8.5299999999999994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6.7</v>
      </c>
      <c r="AU185" t="s">
        <v>56</v>
      </c>
      <c r="AV185">
        <v>1</v>
      </c>
      <c r="AW185">
        <v>2</v>
      </c>
      <c r="AX185">
        <v>16666800</v>
      </c>
      <c r="AY185">
        <v>1</v>
      </c>
      <c r="AZ185">
        <v>0</v>
      </c>
      <c r="BA185">
        <v>185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Y185*Source!I92</f>
        <v>0.81672999999999984</v>
      </c>
      <c r="CY185">
        <f>AD185</f>
        <v>8.5299999999999994</v>
      </c>
      <c r="CZ185">
        <f>AH185</f>
        <v>8.5299999999999994</v>
      </c>
      <c r="DA185">
        <f>AL185</f>
        <v>1</v>
      </c>
      <c r="DB185">
        <v>0</v>
      </c>
    </row>
    <row r="186" spans="1:106" x14ac:dyDescent="0.2">
      <c r="A186">
        <f>ROW(Source!A92)</f>
        <v>92</v>
      </c>
      <c r="B186">
        <v>16666348</v>
      </c>
      <c r="C186">
        <v>16666795</v>
      </c>
      <c r="D186">
        <v>15162472</v>
      </c>
      <c r="E186">
        <v>17</v>
      </c>
      <c r="F186">
        <v>1</v>
      </c>
      <c r="G186">
        <v>1</v>
      </c>
      <c r="H186">
        <v>3</v>
      </c>
      <c r="I186" t="s">
        <v>167</v>
      </c>
      <c r="J186" t="s">
        <v>6</v>
      </c>
      <c r="K186" t="s">
        <v>168</v>
      </c>
      <c r="L186">
        <v>2233</v>
      </c>
      <c r="N186">
        <v>1013</v>
      </c>
      <c r="O186" t="s">
        <v>169</v>
      </c>
      <c r="P186" t="s">
        <v>169</v>
      </c>
      <c r="Q186">
        <v>1</v>
      </c>
      <c r="W186">
        <v>0</v>
      </c>
      <c r="X186">
        <v>-1710570218</v>
      </c>
      <c r="Y186">
        <v>100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6</v>
      </c>
      <c r="AT186">
        <v>100</v>
      </c>
      <c r="AU186" t="s">
        <v>6</v>
      </c>
      <c r="AV186">
        <v>0</v>
      </c>
      <c r="AW186">
        <v>2</v>
      </c>
      <c r="AX186">
        <v>16666801</v>
      </c>
      <c r="AY186">
        <v>1</v>
      </c>
      <c r="AZ186">
        <v>0</v>
      </c>
      <c r="BA186">
        <v>186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Y186*Source!I92</f>
        <v>10.6</v>
      </c>
      <c r="CY186">
        <f>AA186</f>
        <v>0</v>
      </c>
      <c r="CZ186">
        <f>AE186</f>
        <v>0</v>
      </c>
      <c r="DA186">
        <f>AI186</f>
        <v>1</v>
      </c>
      <c r="DB186">
        <v>0</v>
      </c>
    </row>
    <row r="187" spans="1:106" x14ac:dyDescent="0.2">
      <c r="A187">
        <f>ROW(Source!A92)</f>
        <v>92</v>
      </c>
      <c r="B187">
        <v>16666348</v>
      </c>
      <c r="C187">
        <v>16666795</v>
      </c>
      <c r="D187">
        <v>15197756</v>
      </c>
      <c r="E187">
        <v>1</v>
      </c>
      <c r="F187">
        <v>1</v>
      </c>
      <c r="G187">
        <v>1</v>
      </c>
      <c r="H187">
        <v>3</v>
      </c>
      <c r="I187" t="s">
        <v>171</v>
      </c>
      <c r="J187" t="s">
        <v>174</v>
      </c>
      <c r="K187" t="s">
        <v>172</v>
      </c>
      <c r="L187">
        <v>1302</v>
      </c>
      <c r="N187">
        <v>1003</v>
      </c>
      <c r="O187" t="s">
        <v>173</v>
      </c>
      <c r="P187" t="s">
        <v>173</v>
      </c>
      <c r="Q187">
        <v>10</v>
      </c>
      <c r="W187">
        <v>0</v>
      </c>
      <c r="X187">
        <v>189188006</v>
      </c>
      <c r="Y187">
        <v>10</v>
      </c>
      <c r="AA187">
        <v>25.6</v>
      </c>
      <c r="AB187">
        <v>0</v>
      </c>
      <c r="AC187">
        <v>0</v>
      </c>
      <c r="AD187">
        <v>0</v>
      </c>
      <c r="AE187">
        <v>25.6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6</v>
      </c>
      <c r="AT187">
        <v>10</v>
      </c>
      <c r="AU187" t="s">
        <v>6</v>
      </c>
      <c r="AV187">
        <v>0</v>
      </c>
      <c r="AW187">
        <v>1</v>
      </c>
      <c r="AX187">
        <v>-1</v>
      </c>
      <c r="AY187">
        <v>0</v>
      </c>
      <c r="AZ187">
        <v>0</v>
      </c>
      <c r="BA187" t="s">
        <v>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Y187*Source!I92</f>
        <v>1.06</v>
      </c>
      <c r="CY187">
        <f>AA187</f>
        <v>25.6</v>
      </c>
      <c r="CZ187">
        <f>AE187</f>
        <v>25.6</v>
      </c>
      <c r="DA187">
        <f>AI187</f>
        <v>1</v>
      </c>
      <c r="DB187">
        <v>0</v>
      </c>
    </row>
    <row r="188" spans="1:106" x14ac:dyDescent="0.2">
      <c r="A188">
        <f>ROW(Source!A92)</f>
        <v>92</v>
      </c>
      <c r="B188">
        <v>16666348</v>
      </c>
      <c r="C188">
        <v>16666795</v>
      </c>
      <c r="D188">
        <v>15202504</v>
      </c>
      <c r="E188">
        <v>1</v>
      </c>
      <c r="F188">
        <v>1</v>
      </c>
      <c r="G188">
        <v>1</v>
      </c>
      <c r="H188">
        <v>3</v>
      </c>
      <c r="I188" t="s">
        <v>848</v>
      </c>
      <c r="J188" t="s">
        <v>849</v>
      </c>
      <c r="K188" t="s">
        <v>850</v>
      </c>
      <c r="L188">
        <v>1346</v>
      </c>
      <c r="N188">
        <v>1009</v>
      </c>
      <c r="O188" t="s">
        <v>124</v>
      </c>
      <c r="P188" t="s">
        <v>124</v>
      </c>
      <c r="Q188">
        <v>1</v>
      </c>
      <c r="W188">
        <v>0</v>
      </c>
      <c r="X188">
        <v>-1230081286</v>
      </c>
      <c r="Y188">
        <v>0.8</v>
      </c>
      <c r="AA188">
        <v>45</v>
      </c>
      <c r="AB188">
        <v>0</v>
      </c>
      <c r="AC188">
        <v>0</v>
      </c>
      <c r="AD188">
        <v>0</v>
      </c>
      <c r="AE188">
        <v>45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0.8</v>
      </c>
      <c r="AU188" t="s">
        <v>6</v>
      </c>
      <c r="AV188">
        <v>0</v>
      </c>
      <c r="AW188">
        <v>2</v>
      </c>
      <c r="AX188">
        <v>16666802</v>
      </c>
      <c r="AY188">
        <v>1</v>
      </c>
      <c r="AZ188">
        <v>0</v>
      </c>
      <c r="BA188">
        <v>187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Y188*Source!I92</f>
        <v>8.48E-2</v>
      </c>
      <c r="CY188">
        <f>AA188</f>
        <v>45</v>
      </c>
      <c r="CZ188">
        <f>AE188</f>
        <v>45</v>
      </c>
      <c r="DA188">
        <f>AI188</f>
        <v>1</v>
      </c>
      <c r="DB188">
        <v>0</v>
      </c>
    </row>
    <row r="189" spans="1:106" x14ac:dyDescent="0.2">
      <c r="A189">
        <f>ROW(Source!A93)</f>
        <v>93</v>
      </c>
      <c r="B189">
        <v>16666349</v>
      </c>
      <c r="C189">
        <v>16666795</v>
      </c>
      <c r="D189">
        <v>15430767</v>
      </c>
      <c r="E189">
        <v>1</v>
      </c>
      <c r="F189">
        <v>1</v>
      </c>
      <c r="G189">
        <v>1</v>
      </c>
      <c r="H189">
        <v>1</v>
      </c>
      <c r="I189" t="s">
        <v>757</v>
      </c>
      <c r="J189" t="s">
        <v>6</v>
      </c>
      <c r="K189" t="s">
        <v>758</v>
      </c>
      <c r="L189">
        <v>1191</v>
      </c>
      <c r="N189">
        <v>1013</v>
      </c>
      <c r="O189" t="s">
        <v>727</v>
      </c>
      <c r="P189" t="s">
        <v>727</v>
      </c>
      <c r="Q189">
        <v>1</v>
      </c>
      <c r="W189">
        <v>0</v>
      </c>
      <c r="X189">
        <v>-400197608</v>
      </c>
      <c r="Y189">
        <v>7.7049999999999992</v>
      </c>
      <c r="AA189">
        <v>0</v>
      </c>
      <c r="AB189">
        <v>0</v>
      </c>
      <c r="AC189">
        <v>0</v>
      </c>
      <c r="AD189">
        <v>56.81</v>
      </c>
      <c r="AE189">
        <v>0</v>
      </c>
      <c r="AF189">
        <v>0</v>
      </c>
      <c r="AG189">
        <v>0</v>
      </c>
      <c r="AH189">
        <v>8.5299999999999994</v>
      </c>
      <c r="AI189">
        <v>1</v>
      </c>
      <c r="AJ189">
        <v>1</v>
      </c>
      <c r="AK189">
        <v>1</v>
      </c>
      <c r="AL189">
        <v>6.66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6.7</v>
      </c>
      <c r="AU189" t="s">
        <v>56</v>
      </c>
      <c r="AV189">
        <v>1</v>
      </c>
      <c r="AW189">
        <v>2</v>
      </c>
      <c r="AX189">
        <v>16666800</v>
      </c>
      <c r="AY189">
        <v>1</v>
      </c>
      <c r="AZ189">
        <v>0</v>
      </c>
      <c r="BA189">
        <v>188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Y189*Source!I93</f>
        <v>0.81672999999999984</v>
      </c>
      <c r="CY189">
        <f>AD189</f>
        <v>56.81</v>
      </c>
      <c r="CZ189">
        <f>AH189</f>
        <v>8.5299999999999994</v>
      </c>
      <c r="DA189">
        <f>AL189</f>
        <v>6.66</v>
      </c>
      <c r="DB189">
        <v>0</v>
      </c>
    </row>
    <row r="190" spans="1:106" x14ac:dyDescent="0.2">
      <c r="A190">
        <f>ROW(Source!A93)</f>
        <v>93</v>
      </c>
      <c r="B190">
        <v>16666349</v>
      </c>
      <c r="C190">
        <v>16666795</v>
      </c>
      <c r="D190">
        <v>15162472</v>
      </c>
      <c r="E190">
        <v>17</v>
      </c>
      <c r="F190">
        <v>1</v>
      </c>
      <c r="G190">
        <v>1</v>
      </c>
      <c r="H190">
        <v>3</v>
      </c>
      <c r="I190" t="s">
        <v>167</v>
      </c>
      <c r="J190" t="s">
        <v>6</v>
      </c>
      <c r="K190" t="s">
        <v>168</v>
      </c>
      <c r="L190">
        <v>2233</v>
      </c>
      <c r="N190">
        <v>1013</v>
      </c>
      <c r="O190" t="s">
        <v>169</v>
      </c>
      <c r="P190" t="s">
        <v>169</v>
      </c>
      <c r="Q190">
        <v>1</v>
      </c>
      <c r="W190">
        <v>0</v>
      </c>
      <c r="X190">
        <v>-1710570218</v>
      </c>
      <c r="Y190">
        <v>100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6.66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6</v>
      </c>
      <c r="AT190">
        <v>100</v>
      </c>
      <c r="AU190" t="s">
        <v>6</v>
      </c>
      <c r="AV190">
        <v>0</v>
      </c>
      <c r="AW190">
        <v>2</v>
      </c>
      <c r="AX190">
        <v>16666801</v>
      </c>
      <c r="AY190">
        <v>1</v>
      </c>
      <c r="AZ190">
        <v>0</v>
      </c>
      <c r="BA190">
        <v>189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Y190*Source!I93</f>
        <v>10.6</v>
      </c>
      <c r="CY190">
        <f>AA190</f>
        <v>0</v>
      </c>
      <c r="CZ190">
        <f>AE190</f>
        <v>0</v>
      </c>
      <c r="DA190">
        <f>AI190</f>
        <v>6.66</v>
      </c>
      <c r="DB190">
        <v>0</v>
      </c>
    </row>
    <row r="191" spans="1:106" x14ac:dyDescent="0.2">
      <c r="A191">
        <f>ROW(Source!A93)</f>
        <v>93</v>
      </c>
      <c r="B191">
        <v>16666349</v>
      </c>
      <c r="C191">
        <v>16666795</v>
      </c>
      <c r="D191">
        <v>15197756</v>
      </c>
      <c r="E191">
        <v>1</v>
      </c>
      <c r="F191">
        <v>1</v>
      </c>
      <c r="G191">
        <v>1</v>
      </c>
      <c r="H191">
        <v>3</v>
      </c>
      <c r="I191" t="s">
        <v>171</v>
      </c>
      <c r="J191" t="s">
        <v>174</v>
      </c>
      <c r="K191" t="s">
        <v>172</v>
      </c>
      <c r="L191">
        <v>1302</v>
      </c>
      <c r="N191">
        <v>1003</v>
      </c>
      <c r="O191" t="s">
        <v>173</v>
      </c>
      <c r="P191" t="s">
        <v>173</v>
      </c>
      <c r="Q191">
        <v>10</v>
      </c>
      <c r="W191">
        <v>0</v>
      </c>
      <c r="X191">
        <v>189188006</v>
      </c>
      <c r="Y191">
        <v>10</v>
      </c>
      <c r="AA191">
        <v>170.5</v>
      </c>
      <c r="AB191">
        <v>0</v>
      </c>
      <c r="AC191">
        <v>0</v>
      </c>
      <c r="AD191">
        <v>0</v>
      </c>
      <c r="AE191">
        <v>25.6</v>
      </c>
      <c r="AF191">
        <v>0</v>
      </c>
      <c r="AG191">
        <v>0</v>
      </c>
      <c r="AH191">
        <v>0</v>
      </c>
      <c r="AI191">
        <v>6.66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6</v>
      </c>
      <c r="AT191">
        <v>10</v>
      </c>
      <c r="AU191" t="s">
        <v>6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6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Y191*Source!I93</f>
        <v>1.06</v>
      </c>
      <c r="CY191">
        <f>AA191</f>
        <v>170.5</v>
      </c>
      <c r="CZ191">
        <f>AE191</f>
        <v>25.6</v>
      </c>
      <c r="DA191">
        <f>AI191</f>
        <v>6.66</v>
      </c>
      <c r="DB191">
        <v>0</v>
      </c>
    </row>
    <row r="192" spans="1:106" x14ac:dyDescent="0.2">
      <c r="A192">
        <f>ROW(Source!A93)</f>
        <v>93</v>
      </c>
      <c r="B192">
        <v>16666349</v>
      </c>
      <c r="C192">
        <v>16666795</v>
      </c>
      <c r="D192">
        <v>15202504</v>
      </c>
      <c r="E192">
        <v>1</v>
      </c>
      <c r="F192">
        <v>1</v>
      </c>
      <c r="G192">
        <v>1</v>
      </c>
      <c r="H192">
        <v>3</v>
      </c>
      <c r="I192" t="s">
        <v>848</v>
      </c>
      <c r="J192" t="s">
        <v>849</v>
      </c>
      <c r="K192" t="s">
        <v>850</v>
      </c>
      <c r="L192">
        <v>1346</v>
      </c>
      <c r="N192">
        <v>1009</v>
      </c>
      <c r="O192" t="s">
        <v>124</v>
      </c>
      <c r="P192" t="s">
        <v>124</v>
      </c>
      <c r="Q192">
        <v>1</v>
      </c>
      <c r="W192">
        <v>0</v>
      </c>
      <c r="X192">
        <v>-1230081286</v>
      </c>
      <c r="Y192">
        <v>0.8</v>
      </c>
      <c r="AA192">
        <v>299.7</v>
      </c>
      <c r="AB192">
        <v>0</v>
      </c>
      <c r="AC192">
        <v>0</v>
      </c>
      <c r="AD192">
        <v>0</v>
      </c>
      <c r="AE192">
        <v>45</v>
      </c>
      <c r="AF192">
        <v>0</v>
      </c>
      <c r="AG192">
        <v>0</v>
      </c>
      <c r="AH192">
        <v>0</v>
      </c>
      <c r="AI192">
        <v>6.66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0.8</v>
      </c>
      <c r="AU192" t="s">
        <v>6</v>
      </c>
      <c r="AV192">
        <v>0</v>
      </c>
      <c r="AW192">
        <v>2</v>
      </c>
      <c r="AX192">
        <v>16666802</v>
      </c>
      <c r="AY192">
        <v>1</v>
      </c>
      <c r="AZ192">
        <v>0</v>
      </c>
      <c r="BA192">
        <v>190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Y192*Source!I93</f>
        <v>8.48E-2</v>
      </c>
      <c r="CY192">
        <f>AA192</f>
        <v>299.7</v>
      </c>
      <c r="CZ192">
        <f>AE192</f>
        <v>45</v>
      </c>
      <c r="DA192">
        <f>AI192</f>
        <v>6.66</v>
      </c>
      <c r="DB192">
        <v>0</v>
      </c>
    </row>
    <row r="193" spans="1:106" x14ac:dyDescent="0.2">
      <c r="A193">
        <f>ROW(Source!A98)</f>
        <v>98</v>
      </c>
      <c r="B193">
        <v>16666348</v>
      </c>
      <c r="C193">
        <v>16666805</v>
      </c>
      <c r="D193">
        <v>15430767</v>
      </c>
      <c r="E193">
        <v>1</v>
      </c>
      <c r="F193">
        <v>1</v>
      </c>
      <c r="G193">
        <v>1</v>
      </c>
      <c r="H193">
        <v>1</v>
      </c>
      <c r="I193" t="s">
        <v>757</v>
      </c>
      <c r="J193" t="s">
        <v>6</v>
      </c>
      <c r="K193" t="s">
        <v>758</v>
      </c>
      <c r="L193">
        <v>1191</v>
      </c>
      <c r="N193">
        <v>1013</v>
      </c>
      <c r="O193" t="s">
        <v>727</v>
      </c>
      <c r="P193" t="s">
        <v>727</v>
      </c>
      <c r="Q193">
        <v>1</v>
      </c>
      <c r="W193">
        <v>0</v>
      </c>
      <c r="X193">
        <v>-400197608</v>
      </c>
      <c r="Y193">
        <v>46.19</v>
      </c>
      <c r="AA193">
        <v>0</v>
      </c>
      <c r="AB193">
        <v>0</v>
      </c>
      <c r="AC193">
        <v>0</v>
      </c>
      <c r="AD193">
        <v>8.5299999999999994</v>
      </c>
      <c r="AE193">
        <v>0</v>
      </c>
      <c r="AF193">
        <v>0</v>
      </c>
      <c r="AG193">
        <v>0</v>
      </c>
      <c r="AH193">
        <v>8.5299999999999994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46.19</v>
      </c>
      <c r="AU193" t="s">
        <v>6</v>
      </c>
      <c r="AV193">
        <v>1</v>
      </c>
      <c r="AW193">
        <v>2</v>
      </c>
      <c r="AX193">
        <v>16666813</v>
      </c>
      <c r="AY193">
        <v>1</v>
      </c>
      <c r="AZ193">
        <v>0</v>
      </c>
      <c r="BA193">
        <v>191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Y193*Source!I98</f>
        <v>1.8475999999999999</v>
      </c>
      <c r="CY193">
        <f>AD193</f>
        <v>8.5299999999999994</v>
      </c>
      <c r="CZ193">
        <f>AH193</f>
        <v>8.5299999999999994</v>
      </c>
      <c r="DA193">
        <f>AL193</f>
        <v>1</v>
      </c>
      <c r="DB193">
        <v>0</v>
      </c>
    </row>
    <row r="194" spans="1:106" x14ac:dyDescent="0.2">
      <c r="A194">
        <f>ROW(Source!A98)</f>
        <v>98</v>
      </c>
      <c r="B194">
        <v>16666348</v>
      </c>
      <c r="C194">
        <v>16666805</v>
      </c>
      <c r="D194">
        <v>15430395</v>
      </c>
      <c r="E194">
        <v>1</v>
      </c>
      <c r="F194">
        <v>1</v>
      </c>
      <c r="G194">
        <v>1</v>
      </c>
      <c r="H194">
        <v>1</v>
      </c>
      <c r="I194" t="s">
        <v>728</v>
      </c>
      <c r="J194" t="s">
        <v>6</v>
      </c>
      <c r="K194" t="s">
        <v>729</v>
      </c>
      <c r="L194">
        <v>1191</v>
      </c>
      <c r="N194">
        <v>1013</v>
      </c>
      <c r="O194" t="s">
        <v>727</v>
      </c>
      <c r="P194" t="s">
        <v>727</v>
      </c>
      <c r="Q194">
        <v>1</v>
      </c>
      <c r="W194">
        <v>0</v>
      </c>
      <c r="X194">
        <v>-1417349443</v>
      </c>
      <c r="Y194">
        <v>0.01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0.01</v>
      </c>
      <c r="AU194" t="s">
        <v>6</v>
      </c>
      <c r="AV194">
        <v>2</v>
      </c>
      <c r="AW194">
        <v>2</v>
      </c>
      <c r="AX194">
        <v>16666814</v>
      </c>
      <c r="AY194">
        <v>1</v>
      </c>
      <c r="AZ194">
        <v>0</v>
      </c>
      <c r="BA194">
        <v>192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Y194*Source!I98</f>
        <v>4.0000000000000002E-4</v>
      </c>
      <c r="CY194">
        <f>AD194</f>
        <v>0</v>
      </c>
      <c r="CZ194">
        <f>AH194</f>
        <v>0</v>
      </c>
      <c r="DA194">
        <f>AL194</f>
        <v>1</v>
      </c>
      <c r="DB194">
        <v>0</v>
      </c>
    </row>
    <row r="195" spans="1:106" x14ac:dyDescent="0.2">
      <c r="A195">
        <f>ROW(Source!A98)</f>
        <v>98</v>
      </c>
      <c r="B195">
        <v>16666348</v>
      </c>
      <c r="C195">
        <v>16666805</v>
      </c>
      <c r="D195">
        <v>15247974</v>
      </c>
      <c r="E195">
        <v>1</v>
      </c>
      <c r="F195">
        <v>1</v>
      </c>
      <c r="G195">
        <v>1</v>
      </c>
      <c r="H195">
        <v>2</v>
      </c>
      <c r="I195" t="s">
        <v>730</v>
      </c>
      <c r="J195" t="s">
        <v>731</v>
      </c>
      <c r="K195" t="s">
        <v>732</v>
      </c>
      <c r="L195">
        <v>1368</v>
      </c>
      <c r="N195">
        <v>1011</v>
      </c>
      <c r="O195" t="s">
        <v>733</v>
      </c>
      <c r="P195" t="s">
        <v>733</v>
      </c>
      <c r="Q195">
        <v>1</v>
      </c>
      <c r="W195">
        <v>0</v>
      </c>
      <c r="X195">
        <v>1188625873</v>
      </c>
      <c r="Y195">
        <v>0.01</v>
      </c>
      <c r="AA195">
        <v>0</v>
      </c>
      <c r="AB195">
        <v>31.26</v>
      </c>
      <c r="AC195">
        <v>13.5</v>
      </c>
      <c r="AD195">
        <v>0</v>
      </c>
      <c r="AE195">
        <v>0</v>
      </c>
      <c r="AF195">
        <v>31.26</v>
      </c>
      <c r="AG195">
        <v>13.5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0.01</v>
      </c>
      <c r="AU195" t="s">
        <v>6</v>
      </c>
      <c r="AV195">
        <v>0</v>
      </c>
      <c r="AW195">
        <v>2</v>
      </c>
      <c r="AX195">
        <v>16666815</v>
      </c>
      <c r="AY195">
        <v>1</v>
      </c>
      <c r="AZ195">
        <v>0</v>
      </c>
      <c r="BA195">
        <v>193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Y195*Source!I98</f>
        <v>4.0000000000000002E-4</v>
      </c>
      <c r="CY195">
        <f>AB195</f>
        <v>31.26</v>
      </c>
      <c r="CZ195">
        <f>AF195</f>
        <v>31.26</v>
      </c>
      <c r="DA195">
        <f>AJ195</f>
        <v>1</v>
      </c>
      <c r="DB195">
        <v>0</v>
      </c>
    </row>
    <row r="196" spans="1:106" x14ac:dyDescent="0.2">
      <c r="A196">
        <f>ROW(Source!A98)</f>
        <v>98</v>
      </c>
      <c r="B196">
        <v>16666348</v>
      </c>
      <c r="C196">
        <v>16666805</v>
      </c>
      <c r="D196">
        <v>15167286</v>
      </c>
      <c r="E196">
        <v>1</v>
      </c>
      <c r="F196">
        <v>1</v>
      </c>
      <c r="G196">
        <v>1</v>
      </c>
      <c r="H196">
        <v>3</v>
      </c>
      <c r="I196" t="s">
        <v>772</v>
      </c>
      <c r="J196" t="s">
        <v>773</v>
      </c>
      <c r="K196" t="s">
        <v>774</v>
      </c>
      <c r="L196">
        <v>1339</v>
      </c>
      <c r="N196">
        <v>1007</v>
      </c>
      <c r="O196" t="s">
        <v>45</v>
      </c>
      <c r="P196" t="s">
        <v>45</v>
      </c>
      <c r="Q196">
        <v>1</v>
      </c>
      <c r="W196">
        <v>0</v>
      </c>
      <c r="X196">
        <v>-1660354250</v>
      </c>
      <c r="Y196">
        <v>0.02</v>
      </c>
      <c r="AA196">
        <v>2.44</v>
      </c>
      <c r="AB196">
        <v>0</v>
      </c>
      <c r="AC196">
        <v>0</v>
      </c>
      <c r="AD196">
        <v>0</v>
      </c>
      <c r="AE196">
        <v>2.44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0.02</v>
      </c>
      <c r="AU196" t="s">
        <v>6</v>
      </c>
      <c r="AV196">
        <v>0</v>
      </c>
      <c r="AW196">
        <v>2</v>
      </c>
      <c r="AX196">
        <v>16666816</v>
      </c>
      <c r="AY196">
        <v>1</v>
      </c>
      <c r="AZ196">
        <v>0</v>
      </c>
      <c r="BA196">
        <v>194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Y196*Source!I98</f>
        <v>8.0000000000000004E-4</v>
      </c>
      <c r="CY196">
        <f>AA196</f>
        <v>2.44</v>
      </c>
      <c r="CZ196">
        <f>AE196</f>
        <v>2.44</v>
      </c>
      <c r="DA196">
        <f>AI196</f>
        <v>1</v>
      </c>
      <c r="DB196">
        <v>0</v>
      </c>
    </row>
    <row r="197" spans="1:106" x14ac:dyDescent="0.2">
      <c r="A197">
        <f>ROW(Source!A98)</f>
        <v>98</v>
      </c>
      <c r="B197">
        <v>16666348</v>
      </c>
      <c r="C197">
        <v>16666805</v>
      </c>
      <c r="D197">
        <v>15171982</v>
      </c>
      <c r="E197">
        <v>1</v>
      </c>
      <c r="F197">
        <v>1</v>
      </c>
      <c r="G197">
        <v>1</v>
      </c>
      <c r="H197">
        <v>3</v>
      </c>
      <c r="I197" t="s">
        <v>822</v>
      </c>
      <c r="J197" t="s">
        <v>823</v>
      </c>
      <c r="K197" t="s">
        <v>824</v>
      </c>
      <c r="L197">
        <v>1348</v>
      </c>
      <c r="N197">
        <v>1009</v>
      </c>
      <c r="O197" t="s">
        <v>120</v>
      </c>
      <c r="P197" t="s">
        <v>120</v>
      </c>
      <c r="Q197">
        <v>1000</v>
      </c>
      <c r="W197">
        <v>0</v>
      </c>
      <c r="X197">
        <v>-1421715385</v>
      </c>
      <c r="Y197">
        <v>0.05</v>
      </c>
      <c r="AA197">
        <v>729.98</v>
      </c>
      <c r="AB197">
        <v>0</v>
      </c>
      <c r="AC197">
        <v>0</v>
      </c>
      <c r="AD197">
        <v>0</v>
      </c>
      <c r="AE197">
        <v>729.98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0.05</v>
      </c>
      <c r="AU197" t="s">
        <v>6</v>
      </c>
      <c r="AV197">
        <v>0</v>
      </c>
      <c r="AW197">
        <v>2</v>
      </c>
      <c r="AX197">
        <v>16666818</v>
      </c>
      <c r="AY197">
        <v>1</v>
      </c>
      <c r="AZ197">
        <v>0</v>
      </c>
      <c r="BA197">
        <v>196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Y197*Source!I98</f>
        <v>2E-3</v>
      </c>
      <c r="CY197">
        <f>AA197</f>
        <v>729.98</v>
      </c>
      <c r="CZ197">
        <f>AE197</f>
        <v>729.98</v>
      </c>
      <c r="DA197">
        <f>AI197</f>
        <v>1</v>
      </c>
      <c r="DB197">
        <v>0</v>
      </c>
    </row>
    <row r="198" spans="1:106" x14ac:dyDescent="0.2">
      <c r="A198">
        <f>ROW(Source!A98)</f>
        <v>98</v>
      </c>
      <c r="B198">
        <v>16666348</v>
      </c>
      <c r="C198">
        <v>16666805</v>
      </c>
      <c r="D198">
        <v>15215411</v>
      </c>
      <c r="E198">
        <v>1</v>
      </c>
      <c r="F198">
        <v>1</v>
      </c>
      <c r="G198">
        <v>1</v>
      </c>
      <c r="H198">
        <v>3</v>
      </c>
      <c r="I198" t="s">
        <v>187</v>
      </c>
      <c r="J198" t="s">
        <v>189</v>
      </c>
      <c r="K198" t="s">
        <v>188</v>
      </c>
      <c r="L198">
        <v>1354</v>
      </c>
      <c r="N198">
        <v>1010</v>
      </c>
      <c r="O198" t="s">
        <v>185</v>
      </c>
      <c r="P198" t="s">
        <v>185</v>
      </c>
      <c r="Q198">
        <v>1</v>
      </c>
      <c r="W198">
        <v>0</v>
      </c>
      <c r="X198">
        <v>-81331770</v>
      </c>
      <c r="Y198">
        <v>100</v>
      </c>
      <c r="AA198">
        <v>18.670000000000002</v>
      </c>
      <c r="AB198">
        <v>0</v>
      </c>
      <c r="AC198">
        <v>0</v>
      </c>
      <c r="AD198">
        <v>0</v>
      </c>
      <c r="AE198">
        <v>18.670000000000002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100</v>
      </c>
      <c r="AU198" t="s">
        <v>6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Y198*Source!I98</f>
        <v>4</v>
      </c>
      <c r="CY198">
        <f>AA198</f>
        <v>18.670000000000002</v>
      </c>
      <c r="CZ198">
        <f>AE198</f>
        <v>18.670000000000002</v>
      </c>
      <c r="DA198">
        <f>AI198</f>
        <v>1</v>
      </c>
      <c r="DB198">
        <v>0</v>
      </c>
    </row>
    <row r="199" spans="1:106" x14ac:dyDescent="0.2">
      <c r="A199">
        <f>ROW(Source!A98)</f>
        <v>98</v>
      </c>
      <c r="B199">
        <v>16666348</v>
      </c>
      <c r="C199">
        <v>16666805</v>
      </c>
      <c r="D199">
        <v>15162551</v>
      </c>
      <c r="E199">
        <v>17</v>
      </c>
      <c r="F199">
        <v>1</v>
      </c>
      <c r="G199">
        <v>1</v>
      </c>
      <c r="H199">
        <v>3</v>
      </c>
      <c r="I199" t="s">
        <v>183</v>
      </c>
      <c r="J199" t="s">
        <v>6</v>
      </c>
      <c r="K199" t="s">
        <v>184</v>
      </c>
      <c r="L199">
        <v>1354</v>
      </c>
      <c r="N199">
        <v>1010</v>
      </c>
      <c r="O199" t="s">
        <v>185</v>
      </c>
      <c r="P199" t="s">
        <v>185</v>
      </c>
      <c r="Q199">
        <v>1</v>
      </c>
      <c r="W199">
        <v>0</v>
      </c>
      <c r="X199">
        <v>-698526538</v>
      </c>
      <c r="Y199">
        <v>100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6</v>
      </c>
      <c r="AT199">
        <v>100</v>
      </c>
      <c r="AU199" t="s">
        <v>6</v>
      </c>
      <c r="AV199">
        <v>0</v>
      </c>
      <c r="AW199">
        <v>2</v>
      </c>
      <c r="AX199">
        <v>16666819</v>
      </c>
      <c r="AY199">
        <v>1</v>
      </c>
      <c r="AZ199">
        <v>0</v>
      </c>
      <c r="BA199">
        <v>197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Y199*Source!I98</f>
        <v>4</v>
      </c>
      <c r="CY199">
        <f>AA199</f>
        <v>0</v>
      </c>
      <c r="CZ199">
        <f>AE199</f>
        <v>0</v>
      </c>
      <c r="DA199">
        <f>AI199</f>
        <v>1</v>
      </c>
      <c r="DB199">
        <v>0</v>
      </c>
    </row>
    <row r="200" spans="1:106" x14ac:dyDescent="0.2">
      <c r="A200">
        <f>ROW(Source!A99)</f>
        <v>99</v>
      </c>
      <c r="B200">
        <v>16666349</v>
      </c>
      <c r="C200">
        <v>16666805</v>
      </c>
      <c r="D200">
        <v>15430767</v>
      </c>
      <c r="E200">
        <v>1</v>
      </c>
      <c r="F200">
        <v>1</v>
      </c>
      <c r="G200">
        <v>1</v>
      </c>
      <c r="H200">
        <v>1</v>
      </c>
      <c r="I200" t="s">
        <v>757</v>
      </c>
      <c r="J200" t="s">
        <v>6</v>
      </c>
      <c r="K200" t="s">
        <v>758</v>
      </c>
      <c r="L200">
        <v>1191</v>
      </c>
      <c r="N200">
        <v>1013</v>
      </c>
      <c r="O200" t="s">
        <v>727</v>
      </c>
      <c r="P200" t="s">
        <v>727</v>
      </c>
      <c r="Q200">
        <v>1</v>
      </c>
      <c r="W200">
        <v>0</v>
      </c>
      <c r="X200">
        <v>-400197608</v>
      </c>
      <c r="Y200">
        <v>46.19</v>
      </c>
      <c r="AA200">
        <v>0</v>
      </c>
      <c r="AB200">
        <v>0</v>
      </c>
      <c r="AC200">
        <v>0</v>
      </c>
      <c r="AD200">
        <v>56.81</v>
      </c>
      <c r="AE200">
        <v>0</v>
      </c>
      <c r="AF200">
        <v>0</v>
      </c>
      <c r="AG200">
        <v>0</v>
      </c>
      <c r="AH200">
        <v>8.5299999999999994</v>
      </c>
      <c r="AI200">
        <v>1</v>
      </c>
      <c r="AJ200">
        <v>1</v>
      </c>
      <c r="AK200">
        <v>1</v>
      </c>
      <c r="AL200">
        <v>6.66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46.19</v>
      </c>
      <c r="AU200" t="s">
        <v>6</v>
      </c>
      <c r="AV200">
        <v>1</v>
      </c>
      <c r="AW200">
        <v>2</v>
      </c>
      <c r="AX200">
        <v>16666813</v>
      </c>
      <c r="AY200">
        <v>1</v>
      </c>
      <c r="AZ200">
        <v>0</v>
      </c>
      <c r="BA200">
        <v>198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Y200*Source!I99</f>
        <v>1.8475999999999999</v>
      </c>
      <c r="CY200">
        <f>AD200</f>
        <v>56.81</v>
      </c>
      <c r="CZ200">
        <f>AH200</f>
        <v>8.5299999999999994</v>
      </c>
      <c r="DA200">
        <f>AL200</f>
        <v>6.66</v>
      </c>
      <c r="DB200">
        <v>0</v>
      </c>
    </row>
    <row r="201" spans="1:106" x14ac:dyDescent="0.2">
      <c r="A201">
        <f>ROW(Source!A99)</f>
        <v>99</v>
      </c>
      <c r="B201">
        <v>16666349</v>
      </c>
      <c r="C201">
        <v>16666805</v>
      </c>
      <c r="D201">
        <v>15430395</v>
      </c>
      <c r="E201">
        <v>1</v>
      </c>
      <c r="F201">
        <v>1</v>
      </c>
      <c r="G201">
        <v>1</v>
      </c>
      <c r="H201">
        <v>1</v>
      </c>
      <c r="I201" t="s">
        <v>728</v>
      </c>
      <c r="J201" t="s">
        <v>6</v>
      </c>
      <c r="K201" t="s">
        <v>729</v>
      </c>
      <c r="L201">
        <v>1191</v>
      </c>
      <c r="N201">
        <v>1013</v>
      </c>
      <c r="O201" t="s">
        <v>727</v>
      </c>
      <c r="P201" t="s">
        <v>727</v>
      </c>
      <c r="Q201">
        <v>1</v>
      </c>
      <c r="W201">
        <v>0</v>
      </c>
      <c r="X201">
        <v>-1417349443</v>
      </c>
      <c r="Y201">
        <v>0.01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6.66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0.01</v>
      </c>
      <c r="AU201" t="s">
        <v>6</v>
      </c>
      <c r="AV201">
        <v>2</v>
      </c>
      <c r="AW201">
        <v>2</v>
      </c>
      <c r="AX201">
        <v>16666814</v>
      </c>
      <c r="AY201">
        <v>1</v>
      </c>
      <c r="AZ201">
        <v>0</v>
      </c>
      <c r="BA201">
        <v>199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Y201*Source!I99</f>
        <v>4.0000000000000002E-4</v>
      </c>
      <c r="CY201">
        <f>AD201</f>
        <v>0</v>
      </c>
      <c r="CZ201">
        <f>AH201</f>
        <v>0</v>
      </c>
      <c r="DA201">
        <f>AL201</f>
        <v>1</v>
      </c>
      <c r="DB201">
        <v>0</v>
      </c>
    </row>
    <row r="202" spans="1:106" x14ac:dyDescent="0.2">
      <c r="A202">
        <f>ROW(Source!A99)</f>
        <v>99</v>
      </c>
      <c r="B202">
        <v>16666349</v>
      </c>
      <c r="C202">
        <v>16666805</v>
      </c>
      <c r="D202">
        <v>15247974</v>
      </c>
      <c r="E202">
        <v>1</v>
      </c>
      <c r="F202">
        <v>1</v>
      </c>
      <c r="G202">
        <v>1</v>
      </c>
      <c r="H202">
        <v>2</v>
      </c>
      <c r="I202" t="s">
        <v>730</v>
      </c>
      <c r="J202" t="s">
        <v>731</v>
      </c>
      <c r="K202" t="s">
        <v>732</v>
      </c>
      <c r="L202">
        <v>1368</v>
      </c>
      <c r="N202">
        <v>1011</v>
      </c>
      <c r="O202" t="s">
        <v>733</v>
      </c>
      <c r="P202" t="s">
        <v>733</v>
      </c>
      <c r="Q202">
        <v>1</v>
      </c>
      <c r="W202">
        <v>0</v>
      </c>
      <c r="X202">
        <v>1188625873</v>
      </c>
      <c r="Y202">
        <v>0.01</v>
      </c>
      <c r="AA202">
        <v>0</v>
      </c>
      <c r="AB202">
        <v>208.19</v>
      </c>
      <c r="AC202">
        <v>13.5</v>
      </c>
      <c r="AD202">
        <v>0</v>
      </c>
      <c r="AE202">
        <v>0</v>
      </c>
      <c r="AF202">
        <v>31.26</v>
      </c>
      <c r="AG202">
        <v>13.5</v>
      </c>
      <c r="AH202">
        <v>0</v>
      </c>
      <c r="AI202">
        <v>1</v>
      </c>
      <c r="AJ202">
        <v>6.66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0.01</v>
      </c>
      <c r="AU202" t="s">
        <v>6</v>
      </c>
      <c r="AV202">
        <v>0</v>
      </c>
      <c r="AW202">
        <v>2</v>
      </c>
      <c r="AX202">
        <v>16666815</v>
      </c>
      <c r="AY202">
        <v>1</v>
      </c>
      <c r="AZ202">
        <v>0</v>
      </c>
      <c r="BA202">
        <v>200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Y202*Source!I99</f>
        <v>4.0000000000000002E-4</v>
      </c>
      <c r="CY202">
        <f>AB202</f>
        <v>208.19</v>
      </c>
      <c r="CZ202">
        <f>AF202</f>
        <v>31.26</v>
      </c>
      <c r="DA202">
        <f>AJ202</f>
        <v>6.66</v>
      </c>
      <c r="DB202">
        <v>0</v>
      </c>
    </row>
    <row r="203" spans="1:106" x14ac:dyDescent="0.2">
      <c r="A203">
        <f>ROW(Source!A99)</f>
        <v>99</v>
      </c>
      <c r="B203">
        <v>16666349</v>
      </c>
      <c r="C203">
        <v>16666805</v>
      </c>
      <c r="D203">
        <v>15167286</v>
      </c>
      <c r="E203">
        <v>1</v>
      </c>
      <c r="F203">
        <v>1</v>
      </c>
      <c r="G203">
        <v>1</v>
      </c>
      <c r="H203">
        <v>3</v>
      </c>
      <c r="I203" t="s">
        <v>772</v>
      </c>
      <c r="J203" t="s">
        <v>773</v>
      </c>
      <c r="K203" t="s">
        <v>774</v>
      </c>
      <c r="L203">
        <v>1339</v>
      </c>
      <c r="N203">
        <v>1007</v>
      </c>
      <c r="O203" t="s">
        <v>45</v>
      </c>
      <c r="P203" t="s">
        <v>45</v>
      </c>
      <c r="Q203">
        <v>1</v>
      </c>
      <c r="W203">
        <v>0</v>
      </c>
      <c r="X203">
        <v>-1660354250</v>
      </c>
      <c r="Y203">
        <v>0.02</v>
      </c>
      <c r="AA203">
        <v>16.25</v>
      </c>
      <c r="AB203">
        <v>0</v>
      </c>
      <c r="AC203">
        <v>0</v>
      </c>
      <c r="AD203">
        <v>0</v>
      </c>
      <c r="AE203">
        <v>2.44</v>
      </c>
      <c r="AF203">
        <v>0</v>
      </c>
      <c r="AG203">
        <v>0</v>
      </c>
      <c r="AH203">
        <v>0</v>
      </c>
      <c r="AI203">
        <v>6.66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0.02</v>
      </c>
      <c r="AU203" t="s">
        <v>6</v>
      </c>
      <c r="AV203">
        <v>0</v>
      </c>
      <c r="AW203">
        <v>2</v>
      </c>
      <c r="AX203">
        <v>16666816</v>
      </c>
      <c r="AY203">
        <v>1</v>
      </c>
      <c r="AZ203">
        <v>0</v>
      </c>
      <c r="BA203">
        <v>201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Y203*Source!I99</f>
        <v>8.0000000000000004E-4</v>
      </c>
      <c r="CY203">
        <f>AA203</f>
        <v>16.25</v>
      </c>
      <c r="CZ203">
        <f>AE203</f>
        <v>2.44</v>
      </c>
      <c r="DA203">
        <f>AI203</f>
        <v>6.66</v>
      </c>
      <c r="DB203">
        <v>0</v>
      </c>
    </row>
    <row r="204" spans="1:106" x14ac:dyDescent="0.2">
      <c r="A204">
        <f>ROW(Source!A99)</f>
        <v>99</v>
      </c>
      <c r="B204">
        <v>16666349</v>
      </c>
      <c r="C204">
        <v>16666805</v>
      </c>
      <c r="D204">
        <v>15171982</v>
      </c>
      <c r="E204">
        <v>1</v>
      </c>
      <c r="F204">
        <v>1</v>
      </c>
      <c r="G204">
        <v>1</v>
      </c>
      <c r="H204">
        <v>3</v>
      </c>
      <c r="I204" t="s">
        <v>822</v>
      </c>
      <c r="J204" t="s">
        <v>823</v>
      </c>
      <c r="K204" t="s">
        <v>824</v>
      </c>
      <c r="L204">
        <v>1348</v>
      </c>
      <c r="N204">
        <v>1009</v>
      </c>
      <c r="O204" t="s">
        <v>120</v>
      </c>
      <c r="P204" t="s">
        <v>120</v>
      </c>
      <c r="Q204">
        <v>1000</v>
      </c>
      <c r="W204">
        <v>0</v>
      </c>
      <c r="X204">
        <v>-1421715385</v>
      </c>
      <c r="Y204">
        <v>0.05</v>
      </c>
      <c r="AA204">
        <v>4861.67</v>
      </c>
      <c r="AB204">
        <v>0</v>
      </c>
      <c r="AC204">
        <v>0</v>
      </c>
      <c r="AD204">
        <v>0</v>
      </c>
      <c r="AE204">
        <v>729.98</v>
      </c>
      <c r="AF204">
        <v>0</v>
      </c>
      <c r="AG204">
        <v>0</v>
      </c>
      <c r="AH204">
        <v>0</v>
      </c>
      <c r="AI204">
        <v>6.66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0.05</v>
      </c>
      <c r="AU204" t="s">
        <v>6</v>
      </c>
      <c r="AV204">
        <v>0</v>
      </c>
      <c r="AW204">
        <v>2</v>
      </c>
      <c r="AX204">
        <v>16666818</v>
      </c>
      <c r="AY204">
        <v>1</v>
      </c>
      <c r="AZ204">
        <v>0</v>
      </c>
      <c r="BA204">
        <v>203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Y204*Source!I99</f>
        <v>2E-3</v>
      </c>
      <c r="CY204">
        <f>AA204</f>
        <v>4861.67</v>
      </c>
      <c r="CZ204">
        <f>AE204</f>
        <v>729.98</v>
      </c>
      <c r="DA204">
        <f>AI204</f>
        <v>6.66</v>
      </c>
      <c r="DB204">
        <v>0</v>
      </c>
    </row>
    <row r="205" spans="1:106" x14ac:dyDescent="0.2">
      <c r="A205">
        <f>ROW(Source!A99)</f>
        <v>99</v>
      </c>
      <c r="B205">
        <v>16666349</v>
      </c>
      <c r="C205">
        <v>16666805</v>
      </c>
      <c r="D205">
        <v>15215411</v>
      </c>
      <c r="E205">
        <v>1</v>
      </c>
      <c r="F205">
        <v>1</v>
      </c>
      <c r="G205">
        <v>1</v>
      </c>
      <c r="H205">
        <v>3</v>
      </c>
      <c r="I205" t="s">
        <v>187</v>
      </c>
      <c r="J205" t="s">
        <v>189</v>
      </c>
      <c r="K205" t="s">
        <v>188</v>
      </c>
      <c r="L205">
        <v>1354</v>
      </c>
      <c r="N205">
        <v>1010</v>
      </c>
      <c r="O205" t="s">
        <v>185</v>
      </c>
      <c r="P205" t="s">
        <v>185</v>
      </c>
      <c r="Q205">
        <v>1</v>
      </c>
      <c r="W205">
        <v>0</v>
      </c>
      <c r="X205">
        <v>-81331770</v>
      </c>
      <c r="Y205">
        <v>100</v>
      </c>
      <c r="AA205">
        <v>124.34</v>
      </c>
      <c r="AB205">
        <v>0</v>
      </c>
      <c r="AC205">
        <v>0</v>
      </c>
      <c r="AD205">
        <v>0</v>
      </c>
      <c r="AE205">
        <v>18.670000000000002</v>
      </c>
      <c r="AF205">
        <v>0</v>
      </c>
      <c r="AG205">
        <v>0</v>
      </c>
      <c r="AH205">
        <v>0</v>
      </c>
      <c r="AI205">
        <v>6.66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</v>
      </c>
      <c r="AT205">
        <v>100</v>
      </c>
      <c r="AU205" t="s">
        <v>6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Y205*Source!I99</f>
        <v>4</v>
      </c>
      <c r="CY205">
        <f>AA205</f>
        <v>124.34</v>
      </c>
      <c r="CZ205">
        <f>AE205</f>
        <v>18.670000000000002</v>
      </c>
      <c r="DA205">
        <f>AI205</f>
        <v>6.66</v>
      </c>
      <c r="DB205">
        <v>0</v>
      </c>
    </row>
    <row r="206" spans="1:106" x14ac:dyDescent="0.2">
      <c r="A206">
        <f>ROW(Source!A99)</f>
        <v>99</v>
      </c>
      <c r="B206">
        <v>16666349</v>
      </c>
      <c r="C206">
        <v>16666805</v>
      </c>
      <c r="D206">
        <v>15162551</v>
      </c>
      <c r="E206">
        <v>17</v>
      </c>
      <c r="F206">
        <v>1</v>
      </c>
      <c r="G206">
        <v>1</v>
      </c>
      <c r="H206">
        <v>3</v>
      </c>
      <c r="I206" t="s">
        <v>183</v>
      </c>
      <c r="J206" t="s">
        <v>6</v>
      </c>
      <c r="K206" t="s">
        <v>184</v>
      </c>
      <c r="L206">
        <v>1354</v>
      </c>
      <c r="N206">
        <v>1010</v>
      </c>
      <c r="O206" t="s">
        <v>185</v>
      </c>
      <c r="P206" t="s">
        <v>185</v>
      </c>
      <c r="Q206">
        <v>1</v>
      </c>
      <c r="W206">
        <v>0</v>
      </c>
      <c r="X206">
        <v>-698526538</v>
      </c>
      <c r="Y206">
        <v>100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6.66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6</v>
      </c>
      <c r="AT206">
        <v>100</v>
      </c>
      <c r="AU206" t="s">
        <v>6</v>
      </c>
      <c r="AV206">
        <v>0</v>
      </c>
      <c r="AW206">
        <v>2</v>
      </c>
      <c r="AX206">
        <v>16666819</v>
      </c>
      <c r="AY206">
        <v>1</v>
      </c>
      <c r="AZ206">
        <v>0</v>
      </c>
      <c r="BA206">
        <v>204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Y206*Source!I99</f>
        <v>4</v>
      </c>
      <c r="CY206">
        <f>AA206</f>
        <v>0</v>
      </c>
      <c r="CZ206">
        <f>AE206</f>
        <v>0</v>
      </c>
      <c r="DA206">
        <f>AI206</f>
        <v>6.66</v>
      </c>
      <c r="DB206">
        <v>0</v>
      </c>
    </row>
    <row r="207" spans="1:106" x14ac:dyDescent="0.2">
      <c r="A207">
        <f>ROW(Source!A104)</f>
        <v>104</v>
      </c>
      <c r="B207">
        <v>16666348</v>
      </c>
      <c r="C207">
        <v>16666822</v>
      </c>
      <c r="D207">
        <v>15430767</v>
      </c>
      <c r="E207">
        <v>1</v>
      </c>
      <c r="F207">
        <v>1</v>
      </c>
      <c r="G207">
        <v>1</v>
      </c>
      <c r="H207">
        <v>1</v>
      </c>
      <c r="I207" t="s">
        <v>757</v>
      </c>
      <c r="J207" t="s">
        <v>6</v>
      </c>
      <c r="K207" t="s">
        <v>758</v>
      </c>
      <c r="L207">
        <v>1191</v>
      </c>
      <c r="N207">
        <v>1013</v>
      </c>
      <c r="O207" t="s">
        <v>727</v>
      </c>
      <c r="P207" t="s">
        <v>727</v>
      </c>
      <c r="Q207">
        <v>1</v>
      </c>
      <c r="W207">
        <v>0</v>
      </c>
      <c r="X207">
        <v>-400197608</v>
      </c>
      <c r="Y207">
        <v>18.7</v>
      </c>
      <c r="AA207">
        <v>0</v>
      </c>
      <c r="AB207">
        <v>0</v>
      </c>
      <c r="AC207">
        <v>0</v>
      </c>
      <c r="AD207">
        <v>8.5299999999999994</v>
      </c>
      <c r="AE207">
        <v>0</v>
      </c>
      <c r="AF207">
        <v>0</v>
      </c>
      <c r="AG207">
        <v>0</v>
      </c>
      <c r="AH207">
        <v>8.5299999999999994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18.7</v>
      </c>
      <c r="AU207" t="s">
        <v>6</v>
      </c>
      <c r="AV207">
        <v>1</v>
      </c>
      <c r="AW207">
        <v>2</v>
      </c>
      <c r="AX207">
        <v>16666828</v>
      </c>
      <c r="AY207">
        <v>1</v>
      </c>
      <c r="AZ207">
        <v>0</v>
      </c>
      <c r="BA207">
        <v>205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Y207*Source!I104</f>
        <v>1.496</v>
      </c>
      <c r="CY207">
        <f>AD207</f>
        <v>8.5299999999999994</v>
      </c>
      <c r="CZ207">
        <f>AH207</f>
        <v>8.5299999999999994</v>
      </c>
      <c r="DA207">
        <f>AL207</f>
        <v>1</v>
      </c>
      <c r="DB207">
        <v>0</v>
      </c>
    </row>
    <row r="208" spans="1:106" x14ac:dyDescent="0.2">
      <c r="A208">
        <f>ROW(Source!A104)</f>
        <v>104</v>
      </c>
      <c r="B208">
        <v>16666348</v>
      </c>
      <c r="C208">
        <v>16666822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728</v>
      </c>
      <c r="J208" t="s">
        <v>6</v>
      </c>
      <c r="K208" t="s">
        <v>729</v>
      </c>
      <c r="L208">
        <v>1191</v>
      </c>
      <c r="N208">
        <v>1013</v>
      </c>
      <c r="O208" t="s">
        <v>727</v>
      </c>
      <c r="P208" t="s">
        <v>727</v>
      </c>
      <c r="Q208">
        <v>1</v>
      </c>
      <c r="W208">
        <v>0</v>
      </c>
      <c r="X208">
        <v>-1417349443</v>
      </c>
      <c r="Y208">
        <v>0.01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0.01</v>
      </c>
      <c r="AU208" t="s">
        <v>6</v>
      </c>
      <c r="AV208">
        <v>2</v>
      </c>
      <c r="AW208">
        <v>2</v>
      </c>
      <c r="AX208">
        <v>16666829</v>
      </c>
      <c r="AY208">
        <v>1</v>
      </c>
      <c r="AZ208">
        <v>0</v>
      </c>
      <c r="BA208">
        <v>206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Y208*Source!I104</f>
        <v>8.0000000000000004E-4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ROW(Source!A104)</f>
        <v>104</v>
      </c>
      <c r="B209">
        <v>16666348</v>
      </c>
      <c r="C209">
        <v>16666822</v>
      </c>
      <c r="D209">
        <v>15247974</v>
      </c>
      <c r="E209">
        <v>1</v>
      </c>
      <c r="F209">
        <v>1</v>
      </c>
      <c r="G209">
        <v>1</v>
      </c>
      <c r="H209">
        <v>2</v>
      </c>
      <c r="I209" t="s">
        <v>730</v>
      </c>
      <c r="J209" t="s">
        <v>731</v>
      </c>
      <c r="K209" t="s">
        <v>732</v>
      </c>
      <c r="L209">
        <v>1368</v>
      </c>
      <c r="N209">
        <v>1011</v>
      </c>
      <c r="O209" t="s">
        <v>733</v>
      </c>
      <c r="P209" t="s">
        <v>733</v>
      </c>
      <c r="Q209">
        <v>1</v>
      </c>
      <c r="W209">
        <v>0</v>
      </c>
      <c r="X209">
        <v>1188625873</v>
      </c>
      <c r="Y209">
        <v>0.01</v>
      </c>
      <c r="AA209">
        <v>0</v>
      </c>
      <c r="AB209">
        <v>31.26</v>
      </c>
      <c r="AC209">
        <v>13.5</v>
      </c>
      <c r="AD209">
        <v>0</v>
      </c>
      <c r="AE209">
        <v>0</v>
      </c>
      <c r="AF209">
        <v>31.26</v>
      </c>
      <c r="AG209">
        <v>13.5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0.01</v>
      </c>
      <c r="AU209" t="s">
        <v>6</v>
      </c>
      <c r="AV209">
        <v>0</v>
      </c>
      <c r="AW209">
        <v>2</v>
      </c>
      <c r="AX209">
        <v>16666830</v>
      </c>
      <c r="AY209">
        <v>1</v>
      </c>
      <c r="AZ209">
        <v>0</v>
      </c>
      <c r="BA209">
        <v>207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Y209*Source!I104</f>
        <v>8.0000000000000004E-4</v>
      </c>
      <c r="CY209">
        <f>AB209</f>
        <v>31.26</v>
      </c>
      <c r="CZ209">
        <f>AF209</f>
        <v>31.26</v>
      </c>
      <c r="DA209">
        <f>AJ209</f>
        <v>1</v>
      </c>
      <c r="DB209">
        <v>0</v>
      </c>
    </row>
    <row r="210" spans="1:106" x14ac:dyDescent="0.2">
      <c r="A210">
        <f>ROW(Source!A104)</f>
        <v>104</v>
      </c>
      <c r="B210">
        <v>16666348</v>
      </c>
      <c r="C210">
        <v>16666822</v>
      </c>
      <c r="D210">
        <v>15167286</v>
      </c>
      <c r="E210">
        <v>1</v>
      </c>
      <c r="F210">
        <v>1</v>
      </c>
      <c r="G210">
        <v>1</v>
      </c>
      <c r="H210">
        <v>3</v>
      </c>
      <c r="I210" t="s">
        <v>772</v>
      </c>
      <c r="J210" t="s">
        <v>773</v>
      </c>
      <c r="K210" t="s">
        <v>774</v>
      </c>
      <c r="L210">
        <v>1339</v>
      </c>
      <c r="N210">
        <v>1007</v>
      </c>
      <c r="O210" t="s">
        <v>45</v>
      </c>
      <c r="P210" t="s">
        <v>45</v>
      </c>
      <c r="Q210">
        <v>1</v>
      </c>
      <c r="W210">
        <v>0</v>
      </c>
      <c r="X210">
        <v>-1660354250</v>
      </c>
      <c r="Y210">
        <v>1.7000000000000001E-2</v>
      </c>
      <c r="AA210">
        <v>2.44</v>
      </c>
      <c r="AB210">
        <v>0</v>
      </c>
      <c r="AC210">
        <v>0</v>
      </c>
      <c r="AD210">
        <v>0</v>
      </c>
      <c r="AE210">
        <v>2.44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1.7000000000000001E-2</v>
      </c>
      <c r="AU210" t="s">
        <v>6</v>
      </c>
      <c r="AV210">
        <v>0</v>
      </c>
      <c r="AW210">
        <v>2</v>
      </c>
      <c r="AX210">
        <v>16666831</v>
      </c>
      <c r="AY210">
        <v>1</v>
      </c>
      <c r="AZ210">
        <v>0</v>
      </c>
      <c r="BA210">
        <v>208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Y210*Source!I104</f>
        <v>1.3600000000000001E-3</v>
      </c>
      <c r="CY210">
        <f>AA210</f>
        <v>2.44</v>
      </c>
      <c r="CZ210">
        <f>AE210</f>
        <v>2.44</v>
      </c>
      <c r="DA210">
        <f>AI210</f>
        <v>1</v>
      </c>
      <c r="DB210">
        <v>0</v>
      </c>
    </row>
    <row r="211" spans="1:106" x14ac:dyDescent="0.2">
      <c r="A211">
        <f>ROW(Source!A104)</f>
        <v>104</v>
      </c>
      <c r="B211">
        <v>16666348</v>
      </c>
      <c r="C211">
        <v>16666822</v>
      </c>
      <c r="D211">
        <v>15171982</v>
      </c>
      <c r="E211">
        <v>1</v>
      </c>
      <c r="F211">
        <v>1</v>
      </c>
      <c r="G211">
        <v>1</v>
      </c>
      <c r="H211">
        <v>3</v>
      </c>
      <c r="I211" t="s">
        <v>822</v>
      </c>
      <c r="J211" t="s">
        <v>823</v>
      </c>
      <c r="K211" t="s">
        <v>824</v>
      </c>
      <c r="L211">
        <v>1348</v>
      </c>
      <c r="N211">
        <v>1009</v>
      </c>
      <c r="O211" t="s">
        <v>120</v>
      </c>
      <c r="P211" t="s">
        <v>120</v>
      </c>
      <c r="Q211">
        <v>1000</v>
      </c>
      <c r="W211">
        <v>0</v>
      </c>
      <c r="X211">
        <v>-1421715385</v>
      </c>
      <c r="Y211">
        <v>0.04</v>
      </c>
      <c r="AA211">
        <v>729.98</v>
      </c>
      <c r="AB211">
        <v>0</v>
      </c>
      <c r="AC211">
        <v>0</v>
      </c>
      <c r="AD211">
        <v>0</v>
      </c>
      <c r="AE211">
        <v>729.98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0.04</v>
      </c>
      <c r="AU211" t="s">
        <v>6</v>
      </c>
      <c r="AV211">
        <v>0</v>
      </c>
      <c r="AW211">
        <v>2</v>
      </c>
      <c r="AX211">
        <v>16666832</v>
      </c>
      <c r="AY211">
        <v>1</v>
      </c>
      <c r="AZ211">
        <v>0</v>
      </c>
      <c r="BA211">
        <v>209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Y211*Source!I104</f>
        <v>3.2000000000000002E-3</v>
      </c>
      <c r="CY211">
        <f>AA211</f>
        <v>729.98</v>
      </c>
      <c r="CZ211">
        <f>AE211</f>
        <v>729.98</v>
      </c>
      <c r="DA211">
        <f>AI211</f>
        <v>1</v>
      </c>
      <c r="DB211">
        <v>0</v>
      </c>
    </row>
    <row r="212" spans="1:106" x14ac:dyDescent="0.2">
      <c r="A212">
        <f>ROW(Source!A105)</f>
        <v>105</v>
      </c>
      <c r="B212">
        <v>16666349</v>
      </c>
      <c r="C212">
        <v>16666822</v>
      </c>
      <c r="D212">
        <v>15430767</v>
      </c>
      <c r="E212">
        <v>1</v>
      </c>
      <c r="F212">
        <v>1</v>
      </c>
      <c r="G212">
        <v>1</v>
      </c>
      <c r="H212">
        <v>1</v>
      </c>
      <c r="I212" t="s">
        <v>757</v>
      </c>
      <c r="J212" t="s">
        <v>6</v>
      </c>
      <c r="K212" t="s">
        <v>758</v>
      </c>
      <c r="L212">
        <v>1191</v>
      </c>
      <c r="N212">
        <v>1013</v>
      </c>
      <c r="O212" t="s">
        <v>727</v>
      </c>
      <c r="P212" t="s">
        <v>727</v>
      </c>
      <c r="Q212">
        <v>1</v>
      </c>
      <c r="W212">
        <v>0</v>
      </c>
      <c r="X212">
        <v>-400197608</v>
      </c>
      <c r="Y212">
        <v>18.7</v>
      </c>
      <c r="AA212">
        <v>0</v>
      </c>
      <c r="AB212">
        <v>0</v>
      </c>
      <c r="AC212">
        <v>0</v>
      </c>
      <c r="AD212">
        <v>56.81</v>
      </c>
      <c r="AE212">
        <v>0</v>
      </c>
      <c r="AF212">
        <v>0</v>
      </c>
      <c r="AG212">
        <v>0</v>
      </c>
      <c r="AH212">
        <v>8.5299999999999994</v>
      </c>
      <c r="AI212">
        <v>1</v>
      </c>
      <c r="AJ212">
        <v>1</v>
      </c>
      <c r="AK212">
        <v>1</v>
      </c>
      <c r="AL212">
        <v>6.66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18.7</v>
      </c>
      <c r="AU212" t="s">
        <v>6</v>
      </c>
      <c r="AV212">
        <v>1</v>
      </c>
      <c r="AW212">
        <v>2</v>
      </c>
      <c r="AX212">
        <v>16666828</v>
      </c>
      <c r="AY212">
        <v>1</v>
      </c>
      <c r="AZ212">
        <v>0</v>
      </c>
      <c r="BA212">
        <v>210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Y212*Source!I105</f>
        <v>1.496</v>
      </c>
      <c r="CY212">
        <f>AD212</f>
        <v>56.81</v>
      </c>
      <c r="CZ212">
        <f>AH212</f>
        <v>8.5299999999999994</v>
      </c>
      <c r="DA212">
        <f>AL212</f>
        <v>6.66</v>
      </c>
      <c r="DB212">
        <v>0</v>
      </c>
    </row>
    <row r="213" spans="1:106" x14ac:dyDescent="0.2">
      <c r="A213">
        <f>ROW(Source!A105)</f>
        <v>105</v>
      </c>
      <c r="B213">
        <v>16666349</v>
      </c>
      <c r="C213">
        <v>16666822</v>
      </c>
      <c r="D213">
        <v>15430395</v>
      </c>
      <c r="E213">
        <v>1</v>
      </c>
      <c r="F213">
        <v>1</v>
      </c>
      <c r="G213">
        <v>1</v>
      </c>
      <c r="H213">
        <v>1</v>
      </c>
      <c r="I213" t="s">
        <v>728</v>
      </c>
      <c r="J213" t="s">
        <v>6</v>
      </c>
      <c r="K213" t="s">
        <v>729</v>
      </c>
      <c r="L213">
        <v>1191</v>
      </c>
      <c r="N213">
        <v>1013</v>
      </c>
      <c r="O213" t="s">
        <v>727</v>
      </c>
      <c r="P213" t="s">
        <v>727</v>
      </c>
      <c r="Q213">
        <v>1</v>
      </c>
      <c r="W213">
        <v>0</v>
      </c>
      <c r="X213">
        <v>-1417349443</v>
      </c>
      <c r="Y213">
        <v>0.01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6.66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0.01</v>
      </c>
      <c r="AU213" t="s">
        <v>6</v>
      </c>
      <c r="AV213">
        <v>2</v>
      </c>
      <c r="AW213">
        <v>2</v>
      </c>
      <c r="AX213">
        <v>16666829</v>
      </c>
      <c r="AY213">
        <v>1</v>
      </c>
      <c r="AZ213">
        <v>0</v>
      </c>
      <c r="BA213">
        <v>211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Y213*Source!I105</f>
        <v>8.0000000000000004E-4</v>
      </c>
      <c r="CY213">
        <f>AD213</f>
        <v>0</v>
      </c>
      <c r="CZ213">
        <f>AH213</f>
        <v>0</v>
      </c>
      <c r="DA213">
        <f>AL213</f>
        <v>1</v>
      </c>
      <c r="DB213">
        <v>0</v>
      </c>
    </row>
    <row r="214" spans="1:106" x14ac:dyDescent="0.2">
      <c r="A214">
        <f>ROW(Source!A105)</f>
        <v>105</v>
      </c>
      <c r="B214">
        <v>16666349</v>
      </c>
      <c r="C214">
        <v>16666822</v>
      </c>
      <c r="D214">
        <v>15247974</v>
      </c>
      <c r="E214">
        <v>1</v>
      </c>
      <c r="F214">
        <v>1</v>
      </c>
      <c r="G214">
        <v>1</v>
      </c>
      <c r="H214">
        <v>2</v>
      </c>
      <c r="I214" t="s">
        <v>730</v>
      </c>
      <c r="J214" t="s">
        <v>731</v>
      </c>
      <c r="K214" t="s">
        <v>732</v>
      </c>
      <c r="L214">
        <v>1368</v>
      </c>
      <c r="N214">
        <v>1011</v>
      </c>
      <c r="O214" t="s">
        <v>733</v>
      </c>
      <c r="P214" t="s">
        <v>733</v>
      </c>
      <c r="Q214">
        <v>1</v>
      </c>
      <c r="W214">
        <v>0</v>
      </c>
      <c r="X214">
        <v>1188625873</v>
      </c>
      <c r="Y214">
        <v>0.01</v>
      </c>
      <c r="AA214">
        <v>0</v>
      </c>
      <c r="AB214">
        <v>208.19</v>
      </c>
      <c r="AC214">
        <v>13.5</v>
      </c>
      <c r="AD214">
        <v>0</v>
      </c>
      <c r="AE214">
        <v>0</v>
      </c>
      <c r="AF214">
        <v>31.26</v>
      </c>
      <c r="AG214">
        <v>13.5</v>
      </c>
      <c r="AH214">
        <v>0</v>
      </c>
      <c r="AI214">
        <v>1</v>
      </c>
      <c r="AJ214">
        <v>6.66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0.01</v>
      </c>
      <c r="AU214" t="s">
        <v>6</v>
      </c>
      <c r="AV214">
        <v>0</v>
      </c>
      <c r="AW214">
        <v>2</v>
      </c>
      <c r="AX214">
        <v>16666830</v>
      </c>
      <c r="AY214">
        <v>1</v>
      </c>
      <c r="AZ214">
        <v>0</v>
      </c>
      <c r="BA214">
        <v>212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Y214*Source!I105</f>
        <v>8.0000000000000004E-4</v>
      </c>
      <c r="CY214">
        <f>AB214</f>
        <v>208.19</v>
      </c>
      <c r="CZ214">
        <f>AF214</f>
        <v>31.26</v>
      </c>
      <c r="DA214">
        <f>AJ214</f>
        <v>6.66</v>
      </c>
      <c r="DB214">
        <v>0</v>
      </c>
    </row>
    <row r="215" spans="1:106" x14ac:dyDescent="0.2">
      <c r="A215">
        <f>ROW(Source!A105)</f>
        <v>105</v>
      </c>
      <c r="B215">
        <v>16666349</v>
      </c>
      <c r="C215">
        <v>16666822</v>
      </c>
      <c r="D215">
        <v>15167286</v>
      </c>
      <c r="E215">
        <v>1</v>
      </c>
      <c r="F215">
        <v>1</v>
      </c>
      <c r="G215">
        <v>1</v>
      </c>
      <c r="H215">
        <v>3</v>
      </c>
      <c r="I215" t="s">
        <v>772</v>
      </c>
      <c r="J215" t="s">
        <v>773</v>
      </c>
      <c r="K215" t="s">
        <v>774</v>
      </c>
      <c r="L215">
        <v>1339</v>
      </c>
      <c r="N215">
        <v>1007</v>
      </c>
      <c r="O215" t="s">
        <v>45</v>
      </c>
      <c r="P215" t="s">
        <v>45</v>
      </c>
      <c r="Q215">
        <v>1</v>
      </c>
      <c r="W215">
        <v>0</v>
      </c>
      <c r="X215">
        <v>-1660354250</v>
      </c>
      <c r="Y215">
        <v>1.7000000000000001E-2</v>
      </c>
      <c r="AA215">
        <v>16.25</v>
      </c>
      <c r="AB215">
        <v>0</v>
      </c>
      <c r="AC215">
        <v>0</v>
      </c>
      <c r="AD215">
        <v>0</v>
      </c>
      <c r="AE215">
        <v>2.44</v>
      </c>
      <c r="AF215">
        <v>0</v>
      </c>
      <c r="AG215">
        <v>0</v>
      </c>
      <c r="AH215">
        <v>0</v>
      </c>
      <c r="AI215">
        <v>6.66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1.7000000000000001E-2</v>
      </c>
      <c r="AU215" t="s">
        <v>6</v>
      </c>
      <c r="AV215">
        <v>0</v>
      </c>
      <c r="AW215">
        <v>2</v>
      </c>
      <c r="AX215">
        <v>16666831</v>
      </c>
      <c r="AY215">
        <v>1</v>
      </c>
      <c r="AZ215">
        <v>0</v>
      </c>
      <c r="BA215">
        <v>213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Y215*Source!I105</f>
        <v>1.3600000000000001E-3</v>
      </c>
      <c r="CY215">
        <f>AA215</f>
        <v>16.25</v>
      </c>
      <c r="CZ215">
        <f>AE215</f>
        <v>2.44</v>
      </c>
      <c r="DA215">
        <f>AI215</f>
        <v>6.66</v>
      </c>
      <c r="DB215">
        <v>0</v>
      </c>
    </row>
    <row r="216" spans="1:106" x14ac:dyDescent="0.2">
      <c r="A216">
        <f>ROW(Source!A105)</f>
        <v>105</v>
      </c>
      <c r="B216">
        <v>16666349</v>
      </c>
      <c r="C216">
        <v>16666822</v>
      </c>
      <c r="D216">
        <v>15171982</v>
      </c>
      <c r="E216">
        <v>1</v>
      </c>
      <c r="F216">
        <v>1</v>
      </c>
      <c r="G216">
        <v>1</v>
      </c>
      <c r="H216">
        <v>3</v>
      </c>
      <c r="I216" t="s">
        <v>822</v>
      </c>
      <c r="J216" t="s">
        <v>823</v>
      </c>
      <c r="K216" t="s">
        <v>824</v>
      </c>
      <c r="L216">
        <v>1348</v>
      </c>
      <c r="N216">
        <v>1009</v>
      </c>
      <c r="O216" t="s">
        <v>120</v>
      </c>
      <c r="P216" t="s">
        <v>120</v>
      </c>
      <c r="Q216">
        <v>1000</v>
      </c>
      <c r="W216">
        <v>0</v>
      </c>
      <c r="X216">
        <v>-1421715385</v>
      </c>
      <c r="Y216">
        <v>0.04</v>
      </c>
      <c r="AA216">
        <v>4861.67</v>
      </c>
      <c r="AB216">
        <v>0</v>
      </c>
      <c r="AC216">
        <v>0</v>
      </c>
      <c r="AD216">
        <v>0</v>
      </c>
      <c r="AE216">
        <v>729.98</v>
      </c>
      <c r="AF216">
        <v>0</v>
      </c>
      <c r="AG216">
        <v>0</v>
      </c>
      <c r="AH216">
        <v>0</v>
      </c>
      <c r="AI216">
        <v>6.66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0.04</v>
      </c>
      <c r="AU216" t="s">
        <v>6</v>
      </c>
      <c r="AV216">
        <v>0</v>
      </c>
      <c r="AW216">
        <v>2</v>
      </c>
      <c r="AX216">
        <v>16666832</v>
      </c>
      <c r="AY216">
        <v>1</v>
      </c>
      <c r="AZ216">
        <v>0</v>
      </c>
      <c r="BA216">
        <v>214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Y216*Source!I105</f>
        <v>3.2000000000000002E-3</v>
      </c>
      <c r="CY216">
        <f>AA216</f>
        <v>4861.67</v>
      </c>
      <c r="CZ216">
        <f>AE216</f>
        <v>729.98</v>
      </c>
      <c r="DA216">
        <f>AI216</f>
        <v>6.66</v>
      </c>
      <c r="DB216">
        <v>0</v>
      </c>
    </row>
    <row r="217" spans="1:106" x14ac:dyDescent="0.2">
      <c r="A217">
        <f>ROW(Source!A106)</f>
        <v>106</v>
      </c>
      <c r="B217">
        <v>16666348</v>
      </c>
      <c r="C217">
        <v>16666833</v>
      </c>
      <c r="D217">
        <v>15439307</v>
      </c>
      <c r="E217">
        <v>1</v>
      </c>
      <c r="F217">
        <v>1</v>
      </c>
      <c r="G217">
        <v>1</v>
      </c>
      <c r="H217">
        <v>1</v>
      </c>
      <c r="I217" t="s">
        <v>851</v>
      </c>
      <c r="J217" t="s">
        <v>6</v>
      </c>
      <c r="K217" t="s">
        <v>852</v>
      </c>
      <c r="L217">
        <v>1191</v>
      </c>
      <c r="N217">
        <v>1013</v>
      </c>
      <c r="O217" t="s">
        <v>727</v>
      </c>
      <c r="P217" t="s">
        <v>727</v>
      </c>
      <c r="Q217">
        <v>1</v>
      </c>
      <c r="W217">
        <v>0</v>
      </c>
      <c r="X217">
        <v>-1023077518</v>
      </c>
      <c r="Y217">
        <v>66.599999999999994</v>
      </c>
      <c r="AA217">
        <v>0</v>
      </c>
      <c r="AB217">
        <v>0</v>
      </c>
      <c r="AC217">
        <v>0</v>
      </c>
      <c r="AD217">
        <v>7.38</v>
      </c>
      <c r="AE217">
        <v>0</v>
      </c>
      <c r="AF217">
        <v>0</v>
      </c>
      <c r="AG217">
        <v>0</v>
      </c>
      <c r="AH217">
        <v>7.38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66.599999999999994</v>
      </c>
      <c r="AU217" t="s">
        <v>6</v>
      </c>
      <c r="AV217">
        <v>1</v>
      </c>
      <c r="AW217">
        <v>2</v>
      </c>
      <c r="AX217">
        <v>16666837</v>
      </c>
      <c r="AY217">
        <v>1</v>
      </c>
      <c r="AZ217">
        <v>0</v>
      </c>
      <c r="BA217">
        <v>215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Y217*Source!I106</f>
        <v>84.115799999999993</v>
      </c>
      <c r="CY217">
        <f>AD217</f>
        <v>7.38</v>
      </c>
      <c r="CZ217">
        <f>AH217</f>
        <v>7.38</v>
      </c>
      <c r="DA217">
        <f>AL217</f>
        <v>1</v>
      </c>
      <c r="DB217">
        <v>0</v>
      </c>
    </row>
    <row r="218" spans="1:106" x14ac:dyDescent="0.2">
      <c r="A218">
        <f>ROW(Source!A106)</f>
        <v>106</v>
      </c>
      <c r="B218">
        <v>16666348</v>
      </c>
      <c r="C218">
        <v>16666833</v>
      </c>
      <c r="D218">
        <v>15430395</v>
      </c>
      <c r="E218">
        <v>1</v>
      </c>
      <c r="F218">
        <v>1</v>
      </c>
      <c r="G218">
        <v>1</v>
      </c>
      <c r="H218">
        <v>1</v>
      </c>
      <c r="I218" t="s">
        <v>728</v>
      </c>
      <c r="J218" t="s">
        <v>6</v>
      </c>
      <c r="K218" t="s">
        <v>729</v>
      </c>
      <c r="L218">
        <v>1191</v>
      </c>
      <c r="N218">
        <v>1013</v>
      </c>
      <c r="O218" t="s">
        <v>727</v>
      </c>
      <c r="P218" t="s">
        <v>727</v>
      </c>
      <c r="Q218">
        <v>1</v>
      </c>
      <c r="W218">
        <v>0</v>
      </c>
      <c r="X218">
        <v>-1417349443</v>
      </c>
      <c r="Y218">
        <v>9.64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9.64</v>
      </c>
      <c r="AU218" t="s">
        <v>6</v>
      </c>
      <c r="AV218">
        <v>2</v>
      </c>
      <c r="AW218">
        <v>2</v>
      </c>
      <c r="AX218">
        <v>16666838</v>
      </c>
      <c r="AY218">
        <v>1</v>
      </c>
      <c r="AZ218">
        <v>0</v>
      </c>
      <c r="BA218">
        <v>216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Y218*Source!I106</f>
        <v>12.175319999999999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ROW(Source!A106)</f>
        <v>106</v>
      </c>
      <c r="B219">
        <v>16666348</v>
      </c>
      <c r="C219">
        <v>16666833</v>
      </c>
      <c r="D219">
        <v>15247905</v>
      </c>
      <c r="E219">
        <v>1</v>
      </c>
      <c r="F219">
        <v>1</v>
      </c>
      <c r="G219">
        <v>1</v>
      </c>
      <c r="H219">
        <v>2</v>
      </c>
      <c r="I219" t="s">
        <v>853</v>
      </c>
      <c r="J219" t="s">
        <v>854</v>
      </c>
      <c r="K219" t="s">
        <v>855</v>
      </c>
      <c r="L219">
        <v>1368</v>
      </c>
      <c r="N219">
        <v>1011</v>
      </c>
      <c r="O219" t="s">
        <v>733</v>
      </c>
      <c r="P219" t="s">
        <v>733</v>
      </c>
      <c r="Q219">
        <v>1</v>
      </c>
      <c r="W219">
        <v>0</v>
      </c>
      <c r="X219">
        <v>1225731627</v>
      </c>
      <c r="Y219">
        <v>9.64</v>
      </c>
      <c r="AA219">
        <v>0</v>
      </c>
      <c r="AB219">
        <v>89.99</v>
      </c>
      <c r="AC219">
        <v>10.06</v>
      </c>
      <c r="AD219">
        <v>0</v>
      </c>
      <c r="AE219">
        <v>0</v>
      </c>
      <c r="AF219">
        <v>89.99</v>
      </c>
      <c r="AG219">
        <v>10.06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9.64</v>
      </c>
      <c r="AU219" t="s">
        <v>6</v>
      </c>
      <c r="AV219">
        <v>0</v>
      </c>
      <c r="AW219">
        <v>2</v>
      </c>
      <c r="AX219">
        <v>16666839</v>
      </c>
      <c r="AY219">
        <v>1</v>
      </c>
      <c r="AZ219">
        <v>0</v>
      </c>
      <c r="BA219">
        <v>217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Y219*Source!I106</f>
        <v>12.175319999999999</v>
      </c>
      <c r="CY219">
        <f>AB219</f>
        <v>89.99</v>
      </c>
      <c r="CZ219">
        <f>AF219</f>
        <v>89.99</v>
      </c>
      <c r="DA219">
        <f>AJ219</f>
        <v>1</v>
      </c>
      <c r="DB219">
        <v>0</v>
      </c>
    </row>
    <row r="220" spans="1:106" x14ac:dyDescent="0.2">
      <c r="A220">
        <f>ROW(Source!A107)</f>
        <v>107</v>
      </c>
      <c r="B220">
        <v>16666349</v>
      </c>
      <c r="C220">
        <v>16666833</v>
      </c>
      <c r="D220">
        <v>15439307</v>
      </c>
      <c r="E220">
        <v>1</v>
      </c>
      <c r="F220">
        <v>1</v>
      </c>
      <c r="G220">
        <v>1</v>
      </c>
      <c r="H220">
        <v>1</v>
      </c>
      <c r="I220" t="s">
        <v>851</v>
      </c>
      <c r="J220" t="s">
        <v>6</v>
      </c>
      <c r="K220" t="s">
        <v>852</v>
      </c>
      <c r="L220">
        <v>1191</v>
      </c>
      <c r="N220">
        <v>1013</v>
      </c>
      <c r="O220" t="s">
        <v>727</v>
      </c>
      <c r="P220" t="s">
        <v>727</v>
      </c>
      <c r="Q220">
        <v>1</v>
      </c>
      <c r="W220">
        <v>0</v>
      </c>
      <c r="X220">
        <v>-1023077518</v>
      </c>
      <c r="Y220">
        <v>66.599999999999994</v>
      </c>
      <c r="AA220">
        <v>0</v>
      </c>
      <c r="AB220">
        <v>0</v>
      </c>
      <c r="AC220">
        <v>0</v>
      </c>
      <c r="AD220">
        <v>49.15</v>
      </c>
      <c r="AE220">
        <v>0</v>
      </c>
      <c r="AF220">
        <v>0</v>
      </c>
      <c r="AG220">
        <v>0</v>
      </c>
      <c r="AH220">
        <v>7.38</v>
      </c>
      <c r="AI220">
        <v>1</v>
      </c>
      <c r="AJ220">
        <v>1</v>
      </c>
      <c r="AK220">
        <v>1</v>
      </c>
      <c r="AL220">
        <v>6.66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66.599999999999994</v>
      </c>
      <c r="AU220" t="s">
        <v>6</v>
      </c>
      <c r="AV220">
        <v>1</v>
      </c>
      <c r="AW220">
        <v>2</v>
      </c>
      <c r="AX220">
        <v>16666837</v>
      </c>
      <c r="AY220">
        <v>1</v>
      </c>
      <c r="AZ220">
        <v>0</v>
      </c>
      <c r="BA220">
        <v>218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Y220*Source!I107</f>
        <v>84.115799999999993</v>
      </c>
      <c r="CY220">
        <f>AD220</f>
        <v>49.15</v>
      </c>
      <c r="CZ220">
        <f>AH220</f>
        <v>7.38</v>
      </c>
      <c r="DA220">
        <f>AL220</f>
        <v>6.66</v>
      </c>
      <c r="DB220">
        <v>0</v>
      </c>
    </row>
    <row r="221" spans="1:106" x14ac:dyDescent="0.2">
      <c r="A221">
        <f>ROW(Source!A107)</f>
        <v>107</v>
      </c>
      <c r="B221">
        <v>16666349</v>
      </c>
      <c r="C221">
        <v>16666833</v>
      </c>
      <c r="D221">
        <v>15430395</v>
      </c>
      <c r="E221">
        <v>1</v>
      </c>
      <c r="F221">
        <v>1</v>
      </c>
      <c r="G221">
        <v>1</v>
      </c>
      <c r="H221">
        <v>1</v>
      </c>
      <c r="I221" t="s">
        <v>728</v>
      </c>
      <c r="J221" t="s">
        <v>6</v>
      </c>
      <c r="K221" t="s">
        <v>729</v>
      </c>
      <c r="L221">
        <v>1191</v>
      </c>
      <c r="N221">
        <v>1013</v>
      </c>
      <c r="O221" t="s">
        <v>727</v>
      </c>
      <c r="P221" t="s">
        <v>727</v>
      </c>
      <c r="Q221">
        <v>1</v>
      </c>
      <c r="W221">
        <v>0</v>
      </c>
      <c r="X221">
        <v>-1417349443</v>
      </c>
      <c r="Y221">
        <v>9.64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6.66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9.64</v>
      </c>
      <c r="AU221" t="s">
        <v>6</v>
      </c>
      <c r="AV221">
        <v>2</v>
      </c>
      <c r="AW221">
        <v>2</v>
      </c>
      <c r="AX221">
        <v>16666838</v>
      </c>
      <c r="AY221">
        <v>1</v>
      </c>
      <c r="AZ221">
        <v>0</v>
      </c>
      <c r="BA221">
        <v>219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Y221*Source!I107</f>
        <v>12.175319999999999</v>
      </c>
      <c r="CY221">
        <f>AD221</f>
        <v>0</v>
      </c>
      <c r="CZ221">
        <f>AH221</f>
        <v>0</v>
      </c>
      <c r="DA221">
        <f>AL221</f>
        <v>1</v>
      </c>
      <c r="DB221">
        <v>0</v>
      </c>
    </row>
    <row r="222" spans="1:106" x14ac:dyDescent="0.2">
      <c r="A222">
        <f>ROW(Source!A107)</f>
        <v>107</v>
      </c>
      <c r="B222">
        <v>16666349</v>
      </c>
      <c r="C222">
        <v>16666833</v>
      </c>
      <c r="D222">
        <v>15247905</v>
      </c>
      <c r="E222">
        <v>1</v>
      </c>
      <c r="F222">
        <v>1</v>
      </c>
      <c r="G222">
        <v>1</v>
      </c>
      <c r="H222">
        <v>2</v>
      </c>
      <c r="I222" t="s">
        <v>853</v>
      </c>
      <c r="J222" t="s">
        <v>854</v>
      </c>
      <c r="K222" t="s">
        <v>855</v>
      </c>
      <c r="L222">
        <v>1368</v>
      </c>
      <c r="N222">
        <v>1011</v>
      </c>
      <c r="O222" t="s">
        <v>733</v>
      </c>
      <c r="P222" t="s">
        <v>733</v>
      </c>
      <c r="Q222">
        <v>1</v>
      </c>
      <c r="W222">
        <v>0</v>
      </c>
      <c r="X222">
        <v>1225731627</v>
      </c>
      <c r="Y222">
        <v>9.64</v>
      </c>
      <c r="AA222">
        <v>0</v>
      </c>
      <c r="AB222">
        <v>599.33000000000004</v>
      </c>
      <c r="AC222">
        <v>10.06</v>
      </c>
      <c r="AD222">
        <v>0</v>
      </c>
      <c r="AE222">
        <v>0</v>
      </c>
      <c r="AF222">
        <v>89.99</v>
      </c>
      <c r="AG222">
        <v>10.06</v>
      </c>
      <c r="AH222">
        <v>0</v>
      </c>
      <c r="AI222">
        <v>1</v>
      </c>
      <c r="AJ222">
        <v>6.66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9.64</v>
      </c>
      <c r="AU222" t="s">
        <v>6</v>
      </c>
      <c r="AV222">
        <v>0</v>
      </c>
      <c r="AW222">
        <v>2</v>
      </c>
      <c r="AX222">
        <v>16666839</v>
      </c>
      <c r="AY222">
        <v>1</v>
      </c>
      <c r="AZ222">
        <v>0</v>
      </c>
      <c r="BA222">
        <v>220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Y222*Source!I107</f>
        <v>12.175319999999999</v>
      </c>
      <c r="CY222">
        <f>AB222</f>
        <v>599.33000000000004</v>
      </c>
      <c r="CZ222">
        <f>AF222</f>
        <v>89.99</v>
      </c>
      <c r="DA222">
        <f>AJ222</f>
        <v>6.66</v>
      </c>
      <c r="DB222">
        <v>0</v>
      </c>
    </row>
    <row r="223" spans="1:106" x14ac:dyDescent="0.2">
      <c r="A223">
        <f>ROW(Source!A108)</f>
        <v>108</v>
      </c>
      <c r="B223">
        <v>16666348</v>
      </c>
      <c r="C223">
        <v>16666840</v>
      </c>
      <c r="D223">
        <v>15432258</v>
      </c>
      <c r="E223">
        <v>1</v>
      </c>
      <c r="F223">
        <v>1</v>
      </c>
      <c r="G223">
        <v>1</v>
      </c>
      <c r="H223">
        <v>1</v>
      </c>
      <c r="I223" t="s">
        <v>856</v>
      </c>
      <c r="J223" t="s">
        <v>6</v>
      </c>
      <c r="K223" t="s">
        <v>857</v>
      </c>
      <c r="L223">
        <v>1191</v>
      </c>
      <c r="N223">
        <v>1013</v>
      </c>
      <c r="O223" t="s">
        <v>727</v>
      </c>
      <c r="P223" t="s">
        <v>727</v>
      </c>
      <c r="Q223">
        <v>1</v>
      </c>
      <c r="W223">
        <v>0</v>
      </c>
      <c r="X223">
        <v>-608433632</v>
      </c>
      <c r="Y223">
        <v>10.84</v>
      </c>
      <c r="AA223">
        <v>0</v>
      </c>
      <c r="AB223">
        <v>0</v>
      </c>
      <c r="AC223">
        <v>0</v>
      </c>
      <c r="AD223">
        <v>8.4600000000000009</v>
      </c>
      <c r="AE223">
        <v>0</v>
      </c>
      <c r="AF223">
        <v>0</v>
      </c>
      <c r="AG223">
        <v>0</v>
      </c>
      <c r="AH223">
        <v>8.4600000000000009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10.84</v>
      </c>
      <c r="AU223" t="s">
        <v>6</v>
      </c>
      <c r="AV223">
        <v>1</v>
      </c>
      <c r="AW223">
        <v>2</v>
      </c>
      <c r="AX223">
        <v>16666849</v>
      </c>
      <c r="AY223">
        <v>1</v>
      </c>
      <c r="AZ223">
        <v>0</v>
      </c>
      <c r="BA223">
        <v>221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Y223*Source!I108</f>
        <v>30.211079999999999</v>
      </c>
      <c r="CY223">
        <f>AD223</f>
        <v>8.4600000000000009</v>
      </c>
      <c r="CZ223">
        <f>AH223</f>
        <v>8.4600000000000009</v>
      </c>
      <c r="DA223">
        <f>AL223</f>
        <v>1</v>
      </c>
      <c r="DB223">
        <v>0</v>
      </c>
    </row>
    <row r="224" spans="1:106" x14ac:dyDescent="0.2">
      <c r="A224">
        <f>ROW(Source!A108)</f>
        <v>108</v>
      </c>
      <c r="B224">
        <v>16666348</v>
      </c>
      <c r="C224">
        <v>16666840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728</v>
      </c>
      <c r="J224" t="s">
        <v>6</v>
      </c>
      <c r="K224" t="s">
        <v>729</v>
      </c>
      <c r="L224">
        <v>1191</v>
      </c>
      <c r="N224">
        <v>1013</v>
      </c>
      <c r="O224" t="s">
        <v>727</v>
      </c>
      <c r="P224" t="s">
        <v>727</v>
      </c>
      <c r="Q224">
        <v>1</v>
      </c>
      <c r="W224">
        <v>0</v>
      </c>
      <c r="X224">
        <v>-1417349443</v>
      </c>
      <c r="Y224">
        <v>0.6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0.6</v>
      </c>
      <c r="AU224" t="s">
        <v>6</v>
      </c>
      <c r="AV224">
        <v>2</v>
      </c>
      <c r="AW224">
        <v>2</v>
      </c>
      <c r="AX224">
        <v>16666850</v>
      </c>
      <c r="AY224">
        <v>1</v>
      </c>
      <c r="AZ224">
        <v>0</v>
      </c>
      <c r="BA224">
        <v>222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Y224*Source!I108</f>
        <v>1.6721999999999999</v>
      </c>
      <c r="CY224">
        <f>AD224</f>
        <v>0</v>
      </c>
      <c r="CZ224">
        <f>AH224</f>
        <v>0</v>
      </c>
      <c r="DA224">
        <f>AL224</f>
        <v>1</v>
      </c>
      <c r="DB224">
        <v>0</v>
      </c>
    </row>
    <row r="225" spans="1:106" x14ac:dyDescent="0.2">
      <c r="A225">
        <f>ROW(Source!A108)</f>
        <v>108</v>
      </c>
      <c r="B225">
        <v>16666348</v>
      </c>
      <c r="C225">
        <v>16666840</v>
      </c>
      <c r="D225">
        <v>15247694</v>
      </c>
      <c r="E225">
        <v>1</v>
      </c>
      <c r="F225">
        <v>1</v>
      </c>
      <c r="G225">
        <v>1</v>
      </c>
      <c r="H225">
        <v>2</v>
      </c>
      <c r="I225" t="s">
        <v>858</v>
      </c>
      <c r="J225" t="s">
        <v>859</v>
      </c>
      <c r="K225" t="s">
        <v>860</v>
      </c>
      <c r="L225">
        <v>1368</v>
      </c>
      <c r="N225">
        <v>1011</v>
      </c>
      <c r="O225" t="s">
        <v>733</v>
      </c>
      <c r="P225" t="s">
        <v>733</v>
      </c>
      <c r="Q225">
        <v>1</v>
      </c>
      <c r="W225">
        <v>0</v>
      </c>
      <c r="X225">
        <v>1293516068</v>
      </c>
      <c r="Y225">
        <v>0.22</v>
      </c>
      <c r="AA225">
        <v>0</v>
      </c>
      <c r="AB225">
        <v>175.56</v>
      </c>
      <c r="AC225">
        <v>14.4</v>
      </c>
      <c r="AD225">
        <v>0</v>
      </c>
      <c r="AE225">
        <v>0</v>
      </c>
      <c r="AF225">
        <v>175.56</v>
      </c>
      <c r="AG225">
        <v>14.4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0.22</v>
      </c>
      <c r="AU225" t="s">
        <v>6</v>
      </c>
      <c r="AV225">
        <v>0</v>
      </c>
      <c r="AW225">
        <v>2</v>
      </c>
      <c r="AX225">
        <v>16666851</v>
      </c>
      <c r="AY225">
        <v>1</v>
      </c>
      <c r="AZ225">
        <v>0</v>
      </c>
      <c r="BA225">
        <v>223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Y225*Source!I108</f>
        <v>0.61314000000000002</v>
      </c>
      <c r="CY225">
        <f>AB225</f>
        <v>175.56</v>
      </c>
      <c r="CZ225">
        <f>AF225</f>
        <v>175.56</v>
      </c>
      <c r="DA225">
        <f>AJ225</f>
        <v>1</v>
      </c>
      <c r="DB225">
        <v>0</v>
      </c>
    </row>
    <row r="226" spans="1:106" x14ac:dyDescent="0.2">
      <c r="A226">
        <f>ROW(Source!A108)</f>
        <v>108</v>
      </c>
      <c r="B226">
        <v>16666348</v>
      </c>
      <c r="C226">
        <v>16666840</v>
      </c>
      <c r="D226">
        <v>15247880</v>
      </c>
      <c r="E226">
        <v>1</v>
      </c>
      <c r="F226">
        <v>1</v>
      </c>
      <c r="G226">
        <v>1</v>
      </c>
      <c r="H226">
        <v>2</v>
      </c>
      <c r="I226" t="s">
        <v>739</v>
      </c>
      <c r="J226" t="s">
        <v>740</v>
      </c>
      <c r="K226" t="s">
        <v>741</v>
      </c>
      <c r="L226">
        <v>1368</v>
      </c>
      <c r="N226">
        <v>1011</v>
      </c>
      <c r="O226" t="s">
        <v>733</v>
      </c>
      <c r="P226" t="s">
        <v>733</v>
      </c>
      <c r="Q226">
        <v>1</v>
      </c>
      <c r="W226">
        <v>0</v>
      </c>
      <c r="X226">
        <v>1544661785</v>
      </c>
      <c r="Y226">
        <v>2.2000000000000002</v>
      </c>
      <c r="AA226">
        <v>0</v>
      </c>
      <c r="AB226">
        <v>6.9</v>
      </c>
      <c r="AC226">
        <v>0</v>
      </c>
      <c r="AD226">
        <v>0</v>
      </c>
      <c r="AE226">
        <v>0</v>
      </c>
      <c r="AF226">
        <v>6.9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2.2000000000000002</v>
      </c>
      <c r="AU226" t="s">
        <v>6</v>
      </c>
      <c r="AV226">
        <v>0</v>
      </c>
      <c r="AW226">
        <v>2</v>
      </c>
      <c r="AX226">
        <v>16666852</v>
      </c>
      <c r="AY226">
        <v>1</v>
      </c>
      <c r="AZ226">
        <v>0</v>
      </c>
      <c r="BA226">
        <v>224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Y226*Source!I108</f>
        <v>6.1314000000000002</v>
      </c>
      <c r="CY226">
        <f>AB226</f>
        <v>6.9</v>
      </c>
      <c r="CZ226">
        <f>AF226</f>
        <v>6.9</v>
      </c>
      <c r="DA226">
        <f>AJ226</f>
        <v>1</v>
      </c>
      <c r="DB226">
        <v>0</v>
      </c>
    </row>
    <row r="227" spans="1:106" x14ac:dyDescent="0.2">
      <c r="A227">
        <f>ROW(Source!A108)</f>
        <v>108</v>
      </c>
      <c r="B227">
        <v>16666348</v>
      </c>
      <c r="C227">
        <v>16666840</v>
      </c>
      <c r="D227">
        <v>15249073</v>
      </c>
      <c r="E227">
        <v>1</v>
      </c>
      <c r="F227">
        <v>1</v>
      </c>
      <c r="G227">
        <v>1</v>
      </c>
      <c r="H227">
        <v>2</v>
      </c>
      <c r="I227" t="s">
        <v>742</v>
      </c>
      <c r="J227" t="s">
        <v>743</v>
      </c>
      <c r="K227" t="s">
        <v>744</v>
      </c>
      <c r="L227">
        <v>1368</v>
      </c>
      <c r="N227">
        <v>1011</v>
      </c>
      <c r="O227" t="s">
        <v>733</v>
      </c>
      <c r="P227" t="s">
        <v>733</v>
      </c>
      <c r="Q227">
        <v>1</v>
      </c>
      <c r="W227">
        <v>0</v>
      </c>
      <c r="X227">
        <v>1372534845</v>
      </c>
      <c r="Y227">
        <v>0.38</v>
      </c>
      <c r="AA227">
        <v>0</v>
      </c>
      <c r="AB227">
        <v>65.709999999999994</v>
      </c>
      <c r="AC227">
        <v>11.6</v>
      </c>
      <c r="AD227">
        <v>0</v>
      </c>
      <c r="AE227">
        <v>0</v>
      </c>
      <c r="AF227">
        <v>65.709999999999994</v>
      </c>
      <c r="AG227">
        <v>11.6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0.38</v>
      </c>
      <c r="AU227" t="s">
        <v>6</v>
      </c>
      <c r="AV227">
        <v>0</v>
      </c>
      <c r="AW227">
        <v>2</v>
      </c>
      <c r="AX227">
        <v>16666853</v>
      </c>
      <c r="AY227">
        <v>1</v>
      </c>
      <c r="AZ227">
        <v>0</v>
      </c>
      <c r="BA227">
        <v>225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Y227*Source!I108</f>
        <v>1.0590599999999999</v>
      </c>
      <c r="CY227">
        <f>AB227</f>
        <v>65.709999999999994</v>
      </c>
      <c r="CZ227">
        <f>AF227</f>
        <v>65.709999999999994</v>
      </c>
      <c r="DA227">
        <f>AJ227</f>
        <v>1</v>
      </c>
      <c r="DB227">
        <v>0</v>
      </c>
    </row>
    <row r="228" spans="1:106" x14ac:dyDescent="0.2">
      <c r="A228">
        <f>ROW(Source!A108)</f>
        <v>108</v>
      </c>
      <c r="B228">
        <v>16666348</v>
      </c>
      <c r="C228">
        <v>16666840</v>
      </c>
      <c r="D228">
        <v>15249308</v>
      </c>
      <c r="E228">
        <v>1</v>
      </c>
      <c r="F228">
        <v>1</v>
      </c>
      <c r="G228">
        <v>1</v>
      </c>
      <c r="H228">
        <v>2</v>
      </c>
      <c r="I228" t="s">
        <v>861</v>
      </c>
      <c r="J228" t="s">
        <v>862</v>
      </c>
      <c r="K228" t="s">
        <v>863</v>
      </c>
      <c r="L228">
        <v>1368</v>
      </c>
      <c r="N228">
        <v>1011</v>
      </c>
      <c r="O228" t="s">
        <v>733</v>
      </c>
      <c r="P228" t="s">
        <v>733</v>
      </c>
      <c r="Q228">
        <v>1</v>
      </c>
      <c r="W228">
        <v>0</v>
      </c>
      <c r="X228">
        <v>792402865</v>
      </c>
      <c r="Y228">
        <v>3.65</v>
      </c>
      <c r="AA228">
        <v>0</v>
      </c>
      <c r="AB228">
        <v>1.2</v>
      </c>
      <c r="AC228">
        <v>0</v>
      </c>
      <c r="AD228">
        <v>0</v>
      </c>
      <c r="AE228">
        <v>0</v>
      </c>
      <c r="AF228">
        <v>1.2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3.65</v>
      </c>
      <c r="AU228" t="s">
        <v>6</v>
      </c>
      <c r="AV228">
        <v>0</v>
      </c>
      <c r="AW228">
        <v>2</v>
      </c>
      <c r="AX228">
        <v>16666854</v>
      </c>
      <c r="AY228">
        <v>1</v>
      </c>
      <c r="AZ228">
        <v>0</v>
      </c>
      <c r="BA228">
        <v>226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Y228*Source!I108</f>
        <v>10.172549999999999</v>
      </c>
      <c r="CY228">
        <f>AB228</f>
        <v>1.2</v>
      </c>
      <c r="CZ228">
        <f>AF228</f>
        <v>1.2</v>
      </c>
      <c r="DA228">
        <f>AJ228</f>
        <v>1</v>
      </c>
      <c r="DB228">
        <v>0</v>
      </c>
    </row>
    <row r="229" spans="1:106" x14ac:dyDescent="0.2">
      <c r="A229">
        <f>ROW(Source!A108)</f>
        <v>108</v>
      </c>
      <c r="B229">
        <v>16666348</v>
      </c>
      <c r="C229">
        <v>16666840</v>
      </c>
      <c r="D229">
        <v>15165634</v>
      </c>
      <c r="E229">
        <v>1</v>
      </c>
      <c r="F229">
        <v>1</v>
      </c>
      <c r="G229">
        <v>1</v>
      </c>
      <c r="H229">
        <v>3</v>
      </c>
      <c r="I229" t="s">
        <v>864</v>
      </c>
      <c r="J229" t="s">
        <v>865</v>
      </c>
      <c r="K229" t="s">
        <v>866</v>
      </c>
      <c r="L229">
        <v>1339</v>
      </c>
      <c r="N229">
        <v>1007</v>
      </c>
      <c r="O229" t="s">
        <v>45</v>
      </c>
      <c r="P229" t="s">
        <v>45</v>
      </c>
      <c r="Q229">
        <v>1</v>
      </c>
      <c r="W229">
        <v>0</v>
      </c>
      <c r="X229">
        <v>1706747518</v>
      </c>
      <c r="Y229">
        <v>0.33</v>
      </c>
      <c r="AA229">
        <v>38.51</v>
      </c>
      <c r="AB229">
        <v>0</v>
      </c>
      <c r="AC229">
        <v>0</v>
      </c>
      <c r="AD229">
        <v>0</v>
      </c>
      <c r="AE229">
        <v>38.51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0.33</v>
      </c>
      <c r="AU229" t="s">
        <v>6</v>
      </c>
      <c r="AV229">
        <v>0</v>
      </c>
      <c r="AW229">
        <v>2</v>
      </c>
      <c r="AX229">
        <v>16666855</v>
      </c>
      <c r="AY229">
        <v>1</v>
      </c>
      <c r="AZ229">
        <v>0</v>
      </c>
      <c r="BA229">
        <v>227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Y229*Source!I108</f>
        <v>0.91971000000000003</v>
      </c>
      <c r="CY229">
        <f>AA229</f>
        <v>38.51</v>
      </c>
      <c r="CZ229">
        <f>AE229</f>
        <v>38.51</v>
      </c>
      <c r="DA229">
        <f>AI229</f>
        <v>1</v>
      </c>
      <c r="DB229">
        <v>0</v>
      </c>
    </row>
    <row r="230" spans="1:106" x14ac:dyDescent="0.2">
      <c r="A230">
        <f>ROW(Source!A108)</f>
        <v>108</v>
      </c>
      <c r="B230">
        <v>16666348</v>
      </c>
      <c r="C230">
        <v>16666840</v>
      </c>
      <c r="D230">
        <v>15165653</v>
      </c>
      <c r="E230">
        <v>1</v>
      </c>
      <c r="F230">
        <v>1</v>
      </c>
      <c r="G230">
        <v>1</v>
      </c>
      <c r="H230">
        <v>3</v>
      </c>
      <c r="I230" t="s">
        <v>867</v>
      </c>
      <c r="J230" t="s">
        <v>868</v>
      </c>
      <c r="K230" t="s">
        <v>869</v>
      </c>
      <c r="L230">
        <v>1339</v>
      </c>
      <c r="N230">
        <v>1007</v>
      </c>
      <c r="O230" t="s">
        <v>45</v>
      </c>
      <c r="P230" t="s">
        <v>45</v>
      </c>
      <c r="Q230">
        <v>1</v>
      </c>
      <c r="W230">
        <v>0</v>
      </c>
      <c r="X230">
        <v>1262771840</v>
      </c>
      <c r="Y230">
        <v>2.5</v>
      </c>
      <c r="AA230">
        <v>6.22</v>
      </c>
      <c r="AB230">
        <v>0</v>
      </c>
      <c r="AC230">
        <v>0</v>
      </c>
      <c r="AD230">
        <v>0</v>
      </c>
      <c r="AE230">
        <v>6.22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2.5</v>
      </c>
      <c r="AU230" t="s">
        <v>6</v>
      </c>
      <c r="AV230">
        <v>0</v>
      </c>
      <c r="AW230">
        <v>2</v>
      </c>
      <c r="AX230">
        <v>16666856</v>
      </c>
      <c r="AY230">
        <v>1</v>
      </c>
      <c r="AZ230">
        <v>0</v>
      </c>
      <c r="BA230">
        <v>228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Y230*Source!I108</f>
        <v>6.9674999999999994</v>
      </c>
      <c r="CY230">
        <f>AA230</f>
        <v>6.22</v>
      </c>
      <c r="CZ230">
        <f>AE230</f>
        <v>6.22</v>
      </c>
      <c r="DA230">
        <f>AI230</f>
        <v>1</v>
      </c>
      <c r="DB230">
        <v>0</v>
      </c>
    </row>
    <row r="231" spans="1:106" x14ac:dyDescent="0.2">
      <c r="A231">
        <f>ROW(Source!A109)</f>
        <v>109</v>
      </c>
      <c r="B231">
        <v>16666349</v>
      </c>
      <c r="C231">
        <v>16666840</v>
      </c>
      <c r="D231">
        <v>15432258</v>
      </c>
      <c r="E231">
        <v>1</v>
      </c>
      <c r="F231">
        <v>1</v>
      </c>
      <c r="G231">
        <v>1</v>
      </c>
      <c r="H231">
        <v>1</v>
      </c>
      <c r="I231" t="s">
        <v>856</v>
      </c>
      <c r="J231" t="s">
        <v>6</v>
      </c>
      <c r="K231" t="s">
        <v>857</v>
      </c>
      <c r="L231">
        <v>1191</v>
      </c>
      <c r="N231">
        <v>1013</v>
      </c>
      <c r="O231" t="s">
        <v>727</v>
      </c>
      <c r="P231" t="s">
        <v>727</v>
      </c>
      <c r="Q231">
        <v>1</v>
      </c>
      <c r="W231">
        <v>0</v>
      </c>
      <c r="X231">
        <v>-608433632</v>
      </c>
      <c r="Y231">
        <v>10.84</v>
      </c>
      <c r="AA231">
        <v>0</v>
      </c>
      <c r="AB231">
        <v>0</v>
      </c>
      <c r="AC231">
        <v>0</v>
      </c>
      <c r="AD231">
        <v>56.34</v>
      </c>
      <c r="AE231">
        <v>0</v>
      </c>
      <c r="AF231">
        <v>0</v>
      </c>
      <c r="AG231">
        <v>0</v>
      </c>
      <c r="AH231">
        <v>8.4600000000000009</v>
      </c>
      <c r="AI231">
        <v>1</v>
      </c>
      <c r="AJ231">
        <v>1</v>
      </c>
      <c r="AK231">
        <v>1</v>
      </c>
      <c r="AL231">
        <v>6.66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10.84</v>
      </c>
      <c r="AU231" t="s">
        <v>6</v>
      </c>
      <c r="AV231">
        <v>1</v>
      </c>
      <c r="AW231">
        <v>2</v>
      </c>
      <c r="AX231">
        <v>16666849</v>
      </c>
      <c r="AY231">
        <v>1</v>
      </c>
      <c r="AZ231">
        <v>0</v>
      </c>
      <c r="BA231">
        <v>229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Y231*Source!I109</f>
        <v>30.211079999999999</v>
      </c>
      <c r="CY231">
        <f>AD231</f>
        <v>56.34</v>
      </c>
      <c r="CZ231">
        <f>AH231</f>
        <v>8.4600000000000009</v>
      </c>
      <c r="DA231">
        <f>AL231</f>
        <v>6.66</v>
      </c>
      <c r="DB231">
        <v>0</v>
      </c>
    </row>
    <row r="232" spans="1:106" x14ac:dyDescent="0.2">
      <c r="A232">
        <f>ROW(Source!A109)</f>
        <v>109</v>
      </c>
      <c r="B232">
        <v>16666349</v>
      </c>
      <c r="C232">
        <v>16666840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728</v>
      </c>
      <c r="J232" t="s">
        <v>6</v>
      </c>
      <c r="K232" t="s">
        <v>729</v>
      </c>
      <c r="L232">
        <v>1191</v>
      </c>
      <c r="N232">
        <v>1013</v>
      </c>
      <c r="O232" t="s">
        <v>727</v>
      </c>
      <c r="P232" t="s">
        <v>727</v>
      </c>
      <c r="Q232">
        <v>1</v>
      </c>
      <c r="W232">
        <v>0</v>
      </c>
      <c r="X232">
        <v>-1417349443</v>
      </c>
      <c r="Y232">
        <v>0.6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6.66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0.6</v>
      </c>
      <c r="AU232" t="s">
        <v>6</v>
      </c>
      <c r="AV232">
        <v>2</v>
      </c>
      <c r="AW232">
        <v>2</v>
      </c>
      <c r="AX232">
        <v>16666850</v>
      </c>
      <c r="AY232">
        <v>1</v>
      </c>
      <c r="AZ232">
        <v>0</v>
      </c>
      <c r="BA232">
        <v>230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Y232*Source!I109</f>
        <v>1.6721999999999999</v>
      </c>
      <c r="CY232">
        <f>AD232</f>
        <v>0</v>
      </c>
      <c r="CZ232">
        <f>AH232</f>
        <v>0</v>
      </c>
      <c r="DA232">
        <f>AL232</f>
        <v>1</v>
      </c>
      <c r="DB232">
        <v>0</v>
      </c>
    </row>
    <row r="233" spans="1:106" x14ac:dyDescent="0.2">
      <c r="A233">
        <f>ROW(Source!A109)</f>
        <v>109</v>
      </c>
      <c r="B233">
        <v>16666349</v>
      </c>
      <c r="C233">
        <v>16666840</v>
      </c>
      <c r="D233">
        <v>15247694</v>
      </c>
      <c r="E233">
        <v>1</v>
      </c>
      <c r="F233">
        <v>1</v>
      </c>
      <c r="G233">
        <v>1</v>
      </c>
      <c r="H233">
        <v>2</v>
      </c>
      <c r="I233" t="s">
        <v>858</v>
      </c>
      <c r="J233" t="s">
        <v>859</v>
      </c>
      <c r="K233" t="s">
        <v>860</v>
      </c>
      <c r="L233">
        <v>1368</v>
      </c>
      <c r="N233">
        <v>1011</v>
      </c>
      <c r="O233" t="s">
        <v>733</v>
      </c>
      <c r="P233" t="s">
        <v>733</v>
      </c>
      <c r="Q233">
        <v>1</v>
      </c>
      <c r="W233">
        <v>0</v>
      </c>
      <c r="X233">
        <v>1293516068</v>
      </c>
      <c r="Y233">
        <v>0.22</v>
      </c>
      <c r="AA233">
        <v>0</v>
      </c>
      <c r="AB233">
        <v>1169.23</v>
      </c>
      <c r="AC233">
        <v>14.4</v>
      </c>
      <c r="AD233">
        <v>0</v>
      </c>
      <c r="AE233">
        <v>0</v>
      </c>
      <c r="AF233">
        <v>175.56</v>
      </c>
      <c r="AG233">
        <v>14.4</v>
      </c>
      <c r="AH233">
        <v>0</v>
      </c>
      <c r="AI233">
        <v>1</v>
      </c>
      <c r="AJ233">
        <v>6.66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0.22</v>
      </c>
      <c r="AU233" t="s">
        <v>6</v>
      </c>
      <c r="AV233">
        <v>0</v>
      </c>
      <c r="AW233">
        <v>2</v>
      </c>
      <c r="AX233">
        <v>16666851</v>
      </c>
      <c r="AY233">
        <v>1</v>
      </c>
      <c r="AZ233">
        <v>0</v>
      </c>
      <c r="BA233">
        <v>231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Y233*Source!I109</f>
        <v>0.61314000000000002</v>
      </c>
      <c r="CY233">
        <f>AB233</f>
        <v>1169.23</v>
      </c>
      <c r="CZ233">
        <f>AF233</f>
        <v>175.56</v>
      </c>
      <c r="DA233">
        <f>AJ233</f>
        <v>6.66</v>
      </c>
      <c r="DB233">
        <v>0</v>
      </c>
    </row>
    <row r="234" spans="1:106" x14ac:dyDescent="0.2">
      <c r="A234">
        <f>ROW(Source!A109)</f>
        <v>109</v>
      </c>
      <c r="B234">
        <v>16666349</v>
      </c>
      <c r="C234">
        <v>16666840</v>
      </c>
      <c r="D234">
        <v>15247880</v>
      </c>
      <c r="E234">
        <v>1</v>
      </c>
      <c r="F234">
        <v>1</v>
      </c>
      <c r="G234">
        <v>1</v>
      </c>
      <c r="H234">
        <v>2</v>
      </c>
      <c r="I234" t="s">
        <v>739</v>
      </c>
      <c r="J234" t="s">
        <v>740</v>
      </c>
      <c r="K234" t="s">
        <v>741</v>
      </c>
      <c r="L234">
        <v>1368</v>
      </c>
      <c r="N234">
        <v>1011</v>
      </c>
      <c r="O234" t="s">
        <v>733</v>
      </c>
      <c r="P234" t="s">
        <v>733</v>
      </c>
      <c r="Q234">
        <v>1</v>
      </c>
      <c r="W234">
        <v>0</v>
      </c>
      <c r="X234">
        <v>1544661785</v>
      </c>
      <c r="Y234">
        <v>2.2000000000000002</v>
      </c>
      <c r="AA234">
        <v>0</v>
      </c>
      <c r="AB234">
        <v>45.95</v>
      </c>
      <c r="AC234">
        <v>0</v>
      </c>
      <c r="AD234">
        <v>0</v>
      </c>
      <c r="AE234">
        <v>0</v>
      </c>
      <c r="AF234">
        <v>6.9</v>
      </c>
      <c r="AG234">
        <v>0</v>
      </c>
      <c r="AH234">
        <v>0</v>
      </c>
      <c r="AI234">
        <v>1</v>
      </c>
      <c r="AJ234">
        <v>6.66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2.2000000000000002</v>
      </c>
      <c r="AU234" t="s">
        <v>6</v>
      </c>
      <c r="AV234">
        <v>0</v>
      </c>
      <c r="AW234">
        <v>2</v>
      </c>
      <c r="AX234">
        <v>16666852</v>
      </c>
      <c r="AY234">
        <v>1</v>
      </c>
      <c r="AZ234">
        <v>0</v>
      </c>
      <c r="BA234">
        <v>232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Y234*Source!I109</f>
        <v>6.1314000000000002</v>
      </c>
      <c r="CY234">
        <f>AB234</f>
        <v>45.95</v>
      </c>
      <c r="CZ234">
        <f>AF234</f>
        <v>6.9</v>
      </c>
      <c r="DA234">
        <f>AJ234</f>
        <v>6.66</v>
      </c>
      <c r="DB234">
        <v>0</v>
      </c>
    </row>
    <row r="235" spans="1:106" x14ac:dyDescent="0.2">
      <c r="A235">
        <f>ROW(Source!A109)</f>
        <v>109</v>
      </c>
      <c r="B235">
        <v>16666349</v>
      </c>
      <c r="C235">
        <v>16666840</v>
      </c>
      <c r="D235">
        <v>15249073</v>
      </c>
      <c r="E235">
        <v>1</v>
      </c>
      <c r="F235">
        <v>1</v>
      </c>
      <c r="G235">
        <v>1</v>
      </c>
      <c r="H235">
        <v>2</v>
      </c>
      <c r="I235" t="s">
        <v>742</v>
      </c>
      <c r="J235" t="s">
        <v>743</v>
      </c>
      <c r="K235" t="s">
        <v>744</v>
      </c>
      <c r="L235">
        <v>1368</v>
      </c>
      <c r="N235">
        <v>1011</v>
      </c>
      <c r="O235" t="s">
        <v>733</v>
      </c>
      <c r="P235" t="s">
        <v>733</v>
      </c>
      <c r="Q235">
        <v>1</v>
      </c>
      <c r="W235">
        <v>0</v>
      </c>
      <c r="X235">
        <v>1372534845</v>
      </c>
      <c r="Y235">
        <v>0.38</v>
      </c>
      <c r="AA235">
        <v>0</v>
      </c>
      <c r="AB235">
        <v>437.63</v>
      </c>
      <c r="AC235">
        <v>11.6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6.66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0.38</v>
      </c>
      <c r="AU235" t="s">
        <v>6</v>
      </c>
      <c r="AV235">
        <v>0</v>
      </c>
      <c r="AW235">
        <v>2</v>
      </c>
      <c r="AX235">
        <v>16666853</v>
      </c>
      <c r="AY235">
        <v>1</v>
      </c>
      <c r="AZ235">
        <v>0</v>
      </c>
      <c r="BA235">
        <v>233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Y235*Source!I109</f>
        <v>1.0590599999999999</v>
      </c>
      <c r="CY235">
        <f>AB235</f>
        <v>437.63</v>
      </c>
      <c r="CZ235">
        <f>AF235</f>
        <v>65.709999999999994</v>
      </c>
      <c r="DA235">
        <f>AJ235</f>
        <v>6.66</v>
      </c>
      <c r="DB235">
        <v>0</v>
      </c>
    </row>
    <row r="236" spans="1:106" x14ac:dyDescent="0.2">
      <c r="A236">
        <f>ROW(Source!A109)</f>
        <v>109</v>
      </c>
      <c r="B236">
        <v>16666349</v>
      </c>
      <c r="C236">
        <v>16666840</v>
      </c>
      <c r="D236">
        <v>15249308</v>
      </c>
      <c r="E236">
        <v>1</v>
      </c>
      <c r="F236">
        <v>1</v>
      </c>
      <c r="G236">
        <v>1</v>
      </c>
      <c r="H236">
        <v>2</v>
      </c>
      <c r="I236" t="s">
        <v>861</v>
      </c>
      <c r="J236" t="s">
        <v>862</v>
      </c>
      <c r="K236" t="s">
        <v>863</v>
      </c>
      <c r="L236">
        <v>1368</v>
      </c>
      <c r="N236">
        <v>1011</v>
      </c>
      <c r="O236" t="s">
        <v>733</v>
      </c>
      <c r="P236" t="s">
        <v>733</v>
      </c>
      <c r="Q236">
        <v>1</v>
      </c>
      <c r="W236">
        <v>0</v>
      </c>
      <c r="X236">
        <v>792402865</v>
      </c>
      <c r="Y236">
        <v>3.65</v>
      </c>
      <c r="AA236">
        <v>0</v>
      </c>
      <c r="AB236">
        <v>7.99</v>
      </c>
      <c r="AC236">
        <v>0</v>
      </c>
      <c r="AD236">
        <v>0</v>
      </c>
      <c r="AE236">
        <v>0</v>
      </c>
      <c r="AF236">
        <v>1.2</v>
      </c>
      <c r="AG236">
        <v>0</v>
      </c>
      <c r="AH236">
        <v>0</v>
      </c>
      <c r="AI236">
        <v>1</v>
      </c>
      <c r="AJ236">
        <v>6.66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3.65</v>
      </c>
      <c r="AU236" t="s">
        <v>6</v>
      </c>
      <c r="AV236">
        <v>0</v>
      </c>
      <c r="AW236">
        <v>2</v>
      </c>
      <c r="AX236">
        <v>16666854</v>
      </c>
      <c r="AY236">
        <v>1</v>
      </c>
      <c r="AZ236">
        <v>0</v>
      </c>
      <c r="BA236">
        <v>234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Y236*Source!I109</f>
        <v>10.172549999999999</v>
      </c>
      <c r="CY236">
        <f>AB236</f>
        <v>7.99</v>
      </c>
      <c r="CZ236">
        <f>AF236</f>
        <v>1.2</v>
      </c>
      <c r="DA236">
        <f>AJ236</f>
        <v>6.66</v>
      </c>
      <c r="DB236">
        <v>0</v>
      </c>
    </row>
    <row r="237" spans="1:106" x14ac:dyDescent="0.2">
      <c r="A237">
        <f>ROW(Source!A109)</f>
        <v>109</v>
      </c>
      <c r="B237">
        <v>16666349</v>
      </c>
      <c r="C237">
        <v>16666840</v>
      </c>
      <c r="D237">
        <v>15165634</v>
      </c>
      <c r="E237">
        <v>1</v>
      </c>
      <c r="F237">
        <v>1</v>
      </c>
      <c r="G237">
        <v>1</v>
      </c>
      <c r="H237">
        <v>3</v>
      </c>
      <c r="I237" t="s">
        <v>864</v>
      </c>
      <c r="J237" t="s">
        <v>865</v>
      </c>
      <c r="K237" t="s">
        <v>866</v>
      </c>
      <c r="L237">
        <v>1339</v>
      </c>
      <c r="N237">
        <v>1007</v>
      </c>
      <c r="O237" t="s">
        <v>45</v>
      </c>
      <c r="P237" t="s">
        <v>45</v>
      </c>
      <c r="Q237">
        <v>1</v>
      </c>
      <c r="W237">
        <v>0</v>
      </c>
      <c r="X237">
        <v>1706747518</v>
      </c>
      <c r="Y237">
        <v>0.33</v>
      </c>
      <c r="AA237">
        <v>256.48</v>
      </c>
      <c r="AB237">
        <v>0</v>
      </c>
      <c r="AC237">
        <v>0</v>
      </c>
      <c r="AD237">
        <v>0</v>
      </c>
      <c r="AE237">
        <v>38.51</v>
      </c>
      <c r="AF237">
        <v>0</v>
      </c>
      <c r="AG237">
        <v>0</v>
      </c>
      <c r="AH237">
        <v>0</v>
      </c>
      <c r="AI237">
        <v>6.66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0.33</v>
      </c>
      <c r="AU237" t="s">
        <v>6</v>
      </c>
      <c r="AV237">
        <v>0</v>
      </c>
      <c r="AW237">
        <v>2</v>
      </c>
      <c r="AX237">
        <v>16666855</v>
      </c>
      <c r="AY237">
        <v>1</v>
      </c>
      <c r="AZ237">
        <v>0</v>
      </c>
      <c r="BA237">
        <v>235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Y237*Source!I109</f>
        <v>0.91971000000000003</v>
      </c>
      <c r="CY237">
        <f>AA237</f>
        <v>256.48</v>
      </c>
      <c r="CZ237">
        <f>AE237</f>
        <v>38.51</v>
      </c>
      <c r="DA237">
        <f>AI237</f>
        <v>6.66</v>
      </c>
      <c r="DB237">
        <v>0</v>
      </c>
    </row>
    <row r="238" spans="1:106" x14ac:dyDescent="0.2">
      <c r="A238">
        <f>ROW(Source!A109)</f>
        <v>109</v>
      </c>
      <c r="B238">
        <v>16666349</v>
      </c>
      <c r="C238">
        <v>16666840</v>
      </c>
      <c r="D238">
        <v>15165653</v>
      </c>
      <c r="E238">
        <v>1</v>
      </c>
      <c r="F238">
        <v>1</v>
      </c>
      <c r="G238">
        <v>1</v>
      </c>
      <c r="H238">
        <v>3</v>
      </c>
      <c r="I238" t="s">
        <v>867</v>
      </c>
      <c r="J238" t="s">
        <v>868</v>
      </c>
      <c r="K238" t="s">
        <v>869</v>
      </c>
      <c r="L238">
        <v>1339</v>
      </c>
      <c r="N238">
        <v>1007</v>
      </c>
      <c r="O238" t="s">
        <v>45</v>
      </c>
      <c r="P238" t="s">
        <v>45</v>
      </c>
      <c r="Q238">
        <v>1</v>
      </c>
      <c r="W238">
        <v>0</v>
      </c>
      <c r="X238">
        <v>1262771840</v>
      </c>
      <c r="Y238">
        <v>2.5</v>
      </c>
      <c r="AA238">
        <v>41.43</v>
      </c>
      <c r="AB238">
        <v>0</v>
      </c>
      <c r="AC238">
        <v>0</v>
      </c>
      <c r="AD238">
        <v>0</v>
      </c>
      <c r="AE238">
        <v>6.22</v>
      </c>
      <c r="AF238">
        <v>0</v>
      </c>
      <c r="AG238">
        <v>0</v>
      </c>
      <c r="AH238">
        <v>0</v>
      </c>
      <c r="AI238">
        <v>6.66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2.5</v>
      </c>
      <c r="AU238" t="s">
        <v>6</v>
      </c>
      <c r="AV238">
        <v>0</v>
      </c>
      <c r="AW238">
        <v>2</v>
      </c>
      <c r="AX238">
        <v>16666856</v>
      </c>
      <c r="AY238">
        <v>1</v>
      </c>
      <c r="AZ238">
        <v>0</v>
      </c>
      <c r="BA238">
        <v>236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Y238*Source!I109</f>
        <v>6.9674999999999994</v>
      </c>
      <c r="CY238">
        <f>AA238</f>
        <v>41.43</v>
      </c>
      <c r="CZ238">
        <f>AE238</f>
        <v>6.22</v>
      </c>
      <c r="DA238">
        <f>AI238</f>
        <v>6.66</v>
      </c>
      <c r="DB238">
        <v>0</v>
      </c>
    </row>
    <row r="239" spans="1:106" x14ac:dyDescent="0.2">
      <c r="A239">
        <f>ROW(Source!A110)</f>
        <v>110</v>
      </c>
      <c r="B239">
        <v>16666348</v>
      </c>
      <c r="C239">
        <v>16666857</v>
      </c>
      <c r="D239">
        <v>15430767</v>
      </c>
      <c r="E239">
        <v>1</v>
      </c>
      <c r="F239">
        <v>1</v>
      </c>
      <c r="G239">
        <v>1</v>
      </c>
      <c r="H239">
        <v>1</v>
      </c>
      <c r="I239" t="s">
        <v>757</v>
      </c>
      <c r="J239" t="s">
        <v>6</v>
      </c>
      <c r="K239" t="s">
        <v>758</v>
      </c>
      <c r="L239">
        <v>1191</v>
      </c>
      <c r="N239">
        <v>1013</v>
      </c>
      <c r="O239" t="s">
        <v>727</v>
      </c>
      <c r="P239" t="s">
        <v>727</v>
      </c>
      <c r="Q239">
        <v>1</v>
      </c>
      <c r="W239">
        <v>0</v>
      </c>
      <c r="X239">
        <v>-400197608</v>
      </c>
      <c r="Y239">
        <v>2.5299999999999998</v>
      </c>
      <c r="AA239">
        <v>0</v>
      </c>
      <c r="AB239">
        <v>0</v>
      </c>
      <c r="AC239">
        <v>0</v>
      </c>
      <c r="AD239">
        <v>8.5299999999999994</v>
      </c>
      <c r="AE239">
        <v>0</v>
      </c>
      <c r="AF239">
        <v>0</v>
      </c>
      <c r="AG239">
        <v>0</v>
      </c>
      <c r="AH239">
        <v>8.5299999999999994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2.2000000000000002</v>
      </c>
      <c r="AU239" t="s">
        <v>56</v>
      </c>
      <c r="AV239">
        <v>1</v>
      </c>
      <c r="AW239">
        <v>2</v>
      </c>
      <c r="AX239">
        <v>16666864</v>
      </c>
      <c r="AY239">
        <v>1</v>
      </c>
      <c r="AZ239">
        <v>0</v>
      </c>
      <c r="BA239">
        <v>237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Y239*Source!I110</f>
        <v>48.323</v>
      </c>
      <c r="CY239">
        <f>AD239</f>
        <v>8.5299999999999994</v>
      </c>
      <c r="CZ239">
        <f>AH239</f>
        <v>8.5299999999999994</v>
      </c>
      <c r="DA239">
        <f>AL239</f>
        <v>1</v>
      </c>
      <c r="DB239">
        <v>0</v>
      </c>
    </row>
    <row r="240" spans="1:106" x14ac:dyDescent="0.2">
      <c r="A240">
        <f>ROW(Source!A110)</f>
        <v>110</v>
      </c>
      <c r="B240">
        <v>16666348</v>
      </c>
      <c r="C240">
        <v>16666857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728</v>
      </c>
      <c r="J240" t="s">
        <v>6</v>
      </c>
      <c r="K240" t="s">
        <v>729</v>
      </c>
      <c r="L240">
        <v>1191</v>
      </c>
      <c r="N240">
        <v>1013</v>
      </c>
      <c r="O240" t="s">
        <v>727</v>
      </c>
      <c r="P240" t="s">
        <v>727</v>
      </c>
      <c r="Q240">
        <v>1</v>
      </c>
      <c r="W240">
        <v>0</v>
      </c>
      <c r="X240">
        <v>-1417349443</v>
      </c>
      <c r="Y240">
        <v>0.45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0.45</v>
      </c>
      <c r="AU240" t="s">
        <v>6</v>
      </c>
      <c r="AV240">
        <v>2</v>
      </c>
      <c r="AW240">
        <v>2</v>
      </c>
      <c r="AX240">
        <v>16666865</v>
      </c>
      <c r="AY240">
        <v>1</v>
      </c>
      <c r="AZ240">
        <v>2048</v>
      </c>
      <c r="BA240">
        <v>238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Y240*Source!I110</f>
        <v>8.5950000000000006</v>
      </c>
      <c r="CY240">
        <f>AD240</f>
        <v>0</v>
      </c>
      <c r="CZ240">
        <f>AH240</f>
        <v>0</v>
      </c>
      <c r="DA240">
        <f>AL240</f>
        <v>1</v>
      </c>
      <c r="DB240">
        <v>0</v>
      </c>
    </row>
    <row r="241" spans="1:106" x14ac:dyDescent="0.2">
      <c r="A241">
        <f>ROW(Source!A110)</f>
        <v>110</v>
      </c>
      <c r="B241">
        <v>16666348</v>
      </c>
      <c r="C241">
        <v>16666857</v>
      </c>
      <c r="D241">
        <v>15247905</v>
      </c>
      <c r="E241">
        <v>1</v>
      </c>
      <c r="F241">
        <v>1</v>
      </c>
      <c r="G241">
        <v>1</v>
      </c>
      <c r="H241">
        <v>2</v>
      </c>
      <c r="I241" t="s">
        <v>853</v>
      </c>
      <c r="J241" t="s">
        <v>854</v>
      </c>
      <c r="K241" t="s">
        <v>855</v>
      </c>
      <c r="L241">
        <v>1368</v>
      </c>
      <c r="N241">
        <v>1011</v>
      </c>
      <c r="O241" t="s">
        <v>733</v>
      </c>
      <c r="P241" t="s">
        <v>733</v>
      </c>
      <c r="Q241">
        <v>1</v>
      </c>
      <c r="W241">
        <v>0</v>
      </c>
      <c r="X241">
        <v>1225731627</v>
      </c>
      <c r="Y241">
        <v>0.33750000000000002</v>
      </c>
      <c r="AA241">
        <v>0</v>
      </c>
      <c r="AB241">
        <v>89.99</v>
      </c>
      <c r="AC241">
        <v>10.06</v>
      </c>
      <c r="AD241">
        <v>0</v>
      </c>
      <c r="AE241">
        <v>0</v>
      </c>
      <c r="AF241">
        <v>89.99</v>
      </c>
      <c r="AG241">
        <v>10.06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0.27</v>
      </c>
      <c r="AU241" t="s">
        <v>55</v>
      </c>
      <c r="AV241">
        <v>0</v>
      </c>
      <c r="AW241">
        <v>2</v>
      </c>
      <c r="AX241">
        <v>16666866</v>
      </c>
      <c r="AY241">
        <v>1</v>
      </c>
      <c r="AZ241">
        <v>0</v>
      </c>
      <c r="BA241">
        <v>239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Y241*Source!I110</f>
        <v>6.4462500000000009</v>
      </c>
      <c r="CY241">
        <f>AB241</f>
        <v>89.99</v>
      </c>
      <c r="CZ241">
        <f>AF241</f>
        <v>89.99</v>
      </c>
      <c r="DA241">
        <f>AJ241</f>
        <v>1</v>
      </c>
      <c r="DB241">
        <v>0</v>
      </c>
    </row>
    <row r="242" spans="1:106" x14ac:dyDescent="0.2">
      <c r="A242">
        <f>ROW(Source!A110)</f>
        <v>110</v>
      </c>
      <c r="B242">
        <v>16666348</v>
      </c>
      <c r="C242">
        <v>16666857</v>
      </c>
      <c r="D242">
        <v>15247974</v>
      </c>
      <c r="E242">
        <v>1</v>
      </c>
      <c r="F242">
        <v>1</v>
      </c>
      <c r="G242">
        <v>1</v>
      </c>
      <c r="H242">
        <v>2</v>
      </c>
      <c r="I242" t="s">
        <v>730</v>
      </c>
      <c r="J242" t="s">
        <v>731</v>
      </c>
      <c r="K242" t="s">
        <v>732</v>
      </c>
      <c r="L242">
        <v>1368</v>
      </c>
      <c r="N242">
        <v>1011</v>
      </c>
      <c r="O242" t="s">
        <v>733</v>
      </c>
      <c r="P242" t="s">
        <v>733</v>
      </c>
      <c r="Q242">
        <v>1</v>
      </c>
      <c r="W242">
        <v>0</v>
      </c>
      <c r="X242">
        <v>1188625873</v>
      </c>
      <c r="Y242">
        <v>0.22499999999999998</v>
      </c>
      <c r="AA242">
        <v>0</v>
      </c>
      <c r="AB242">
        <v>31.26</v>
      </c>
      <c r="AC242">
        <v>13.5</v>
      </c>
      <c r="AD242">
        <v>0</v>
      </c>
      <c r="AE242">
        <v>0</v>
      </c>
      <c r="AF242">
        <v>31.26</v>
      </c>
      <c r="AG242">
        <v>13.5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0.18</v>
      </c>
      <c r="AU242" t="s">
        <v>55</v>
      </c>
      <c r="AV242">
        <v>0</v>
      </c>
      <c r="AW242">
        <v>2</v>
      </c>
      <c r="AX242">
        <v>16666867</v>
      </c>
      <c r="AY242">
        <v>1</v>
      </c>
      <c r="AZ242">
        <v>0</v>
      </c>
      <c r="BA242">
        <v>240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Y242*Source!I110</f>
        <v>4.2975000000000003</v>
      </c>
      <c r="CY242">
        <f>AB242</f>
        <v>31.26</v>
      </c>
      <c r="CZ242">
        <f>AF242</f>
        <v>31.26</v>
      </c>
      <c r="DA242">
        <f>AJ242</f>
        <v>1</v>
      </c>
      <c r="DB242">
        <v>0</v>
      </c>
    </row>
    <row r="243" spans="1:106" x14ac:dyDescent="0.2">
      <c r="A243">
        <f>ROW(Source!A110)</f>
        <v>110</v>
      </c>
      <c r="B243">
        <v>16666348</v>
      </c>
      <c r="C243">
        <v>16666857</v>
      </c>
      <c r="D243">
        <v>15171414</v>
      </c>
      <c r="E243">
        <v>1</v>
      </c>
      <c r="F243">
        <v>1</v>
      </c>
      <c r="G243">
        <v>1</v>
      </c>
      <c r="H243">
        <v>3</v>
      </c>
      <c r="I243" t="s">
        <v>214</v>
      </c>
      <c r="J243" t="s">
        <v>216</v>
      </c>
      <c r="K243" t="s">
        <v>215</v>
      </c>
      <c r="L243">
        <v>1339</v>
      </c>
      <c r="N243">
        <v>1007</v>
      </c>
      <c r="O243" t="s">
        <v>45</v>
      </c>
      <c r="P243" t="s">
        <v>45</v>
      </c>
      <c r="Q243">
        <v>1</v>
      </c>
      <c r="W243">
        <v>0</v>
      </c>
      <c r="X243">
        <v>-1927720321</v>
      </c>
      <c r="Y243">
        <v>1.1000000000000001</v>
      </c>
      <c r="AA243">
        <v>129.13</v>
      </c>
      <c r="AB243">
        <v>0</v>
      </c>
      <c r="AC243">
        <v>0</v>
      </c>
      <c r="AD243">
        <v>0</v>
      </c>
      <c r="AE243">
        <v>129.13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6</v>
      </c>
      <c r="AT243">
        <v>1.1000000000000001</v>
      </c>
      <c r="AU243" t="s">
        <v>6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Y243*Source!I110</f>
        <v>21.01</v>
      </c>
      <c r="CY243">
        <f>AA243</f>
        <v>129.13</v>
      </c>
      <c r="CZ243">
        <f>AE243</f>
        <v>129.13</v>
      </c>
      <c r="DA243">
        <f>AI243</f>
        <v>1</v>
      </c>
      <c r="DB243">
        <v>0</v>
      </c>
    </row>
    <row r="244" spans="1:106" x14ac:dyDescent="0.2">
      <c r="A244">
        <f>ROW(Source!A110)</f>
        <v>110</v>
      </c>
      <c r="B244">
        <v>16666348</v>
      </c>
      <c r="C244">
        <v>16666857</v>
      </c>
      <c r="D244">
        <v>15162632</v>
      </c>
      <c r="E244">
        <v>17</v>
      </c>
      <c r="F244">
        <v>1</v>
      </c>
      <c r="G244">
        <v>1</v>
      </c>
      <c r="H244">
        <v>3</v>
      </c>
      <c r="I244" t="s">
        <v>211</v>
      </c>
      <c r="J244" t="s">
        <v>6</v>
      </c>
      <c r="K244" t="s">
        <v>212</v>
      </c>
      <c r="L244">
        <v>1339</v>
      </c>
      <c r="N244">
        <v>1007</v>
      </c>
      <c r="O244" t="s">
        <v>45</v>
      </c>
      <c r="P244" t="s">
        <v>45</v>
      </c>
      <c r="Q244">
        <v>1</v>
      </c>
      <c r="W244">
        <v>0</v>
      </c>
      <c r="X244">
        <v>-1897361877</v>
      </c>
      <c r="Y244">
        <v>1.1000000000000001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</v>
      </c>
      <c r="AT244">
        <v>1.1000000000000001</v>
      </c>
      <c r="AU244" t="s">
        <v>6</v>
      </c>
      <c r="AV244">
        <v>0</v>
      </c>
      <c r="AW244">
        <v>2</v>
      </c>
      <c r="AX244">
        <v>16666868</v>
      </c>
      <c r="AY244">
        <v>1</v>
      </c>
      <c r="AZ244">
        <v>0</v>
      </c>
      <c r="BA244">
        <v>241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Y244*Source!I110</f>
        <v>21.01</v>
      </c>
      <c r="CY244">
        <f>AA244</f>
        <v>0</v>
      </c>
      <c r="CZ244">
        <f>AE244</f>
        <v>0</v>
      </c>
      <c r="DA244">
        <f>AI244</f>
        <v>1</v>
      </c>
      <c r="DB244">
        <v>0</v>
      </c>
    </row>
    <row r="245" spans="1:106" x14ac:dyDescent="0.2">
      <c r="A245">
        <f>ROW(Source!A111)</f>
        <v>111</v>
      </c>
      <c r="B245">
        <v>16666349</v>
      </c>
      <c r="C245">
        <v>16666857</v>
      </c>
      <c r="D245">
        <v>15430767</v>
      </c>
      <c r="E245">
        <v>1</v>
      </c>
      <c r="F245">
        <v>1</v>
      </c>
      <c r="G245">
        <v>1</v>
      </c>
      <c r="H245">
        <v>1</v>
      </c>
      <c r="I245" t="s">
        <v>757</v>
      </c>
      <c r="J245" t="s">
        <v>6</v>
      </c>
      <c r="K245" t="s">
        <v>758</v>
      </c>
      <c r="L245">
        <v>1191</v>
      </c>
      <c r="N245">
        <v>1013</v>
      </c>
      <c r="O245" t="s">
        <v>727</v>
      </c>
      <c r="P245" t="s">
        <v>727</v>
      </c>
      <c r="Q245">
        <v>1</v>
      </c>
      <c r="W245">
        <v>0</v>
      </c>
      <c r="X245">
        <v>-400197608</v>
      </c>
      <c r="Y245">
        <v>2.5299999999999998</v>
      </c>
      <c r="AA245">
        <v>0</v>
      </c>
      <c r="AB245">
        <v>0</v>
      </c>
      <c r="AC245">
        <v>0</v>
      </c>
      <c r="AD245">
        <v>56.81</v>
      </c>
      <c r="AE245">
        <v>0</v>
      </c>
      <c r="AF245">
        <v>0</v>
      </c>
      <c r="AG245">
        <v>0</v>
      </c>
      <c r="AH245">
        <v>8.5299999999999994</v>
      </c>
      <c r="AI245">
        <v>1</v>
      </c>
      <c r="AJ245">
        <v>1</v>
      </c>
      <c r="AK245">
        <v>1</v>
      </c>
      <c r="AL245">
        <v>6.66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2.2000000000000002</v>
      </c>
      <c r="AU245" t="s">
        <v>56</v>
      </c>
      <c r="AV245">
        <v>1</v>
      </c>
      <c r="AW245">
        <v>2</v>
      </c>
      <c r="AX245">
        <v>16666864</v>
      </c>
      <c r="AY245">
        <v>1</v>
      </c>
      <c r="AZ245">
        <v>0</v>
      </c>
      <c r="BA245">
        <v>242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Y245*Source!I111</f>
        <v>48.323</v>
      </c>
      <c r="CY245">
        <f>AD245</f>
        <v>56.81</v>
      </c>
      <c r="CZ245">
        <f>AH245</f>
        <v>8.5299999999999994</v>
      </c>
      <c r="DA245">
        <f>AL245</f>
        <v>6.66</v>
      </c>
      <c r="DB245">
        <v>0</v>
      </c>
    </row>
    <row r="246" spans="1:106" x14ac:dyDescent="0.2">
      <c r="A246">
        <f>ROW(Source!A111)</f>
        <v>111</v>
      </c>
      <c r="B246">
        <v>16666349</v>
      </c>
      <c r="C246">
        <v>16666857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728</v>
      </c>
      <c r="J246" t="s">
        <v>6</v>
      </c>
      <c r="K246" t="s">
        <v>729</v>
      </c>
      <c r="L246">
        <v>1191</v>
      </c>
      <c r="N246">
        <v>1013</v>
      </c>
      <c r="O246" t="s">
        <v>727</v>
      </c>
      <c r="P246" t="s">
        <v>727</v>
      </c>
      <c r="Q246">
        <v>1</v>
      </c>
      <c r="W246">
        <v>0</v>
      </c>
      <c r="X246">
        <v>-1417349443</v>
      </c>
      <c r="Y246">
        <v>0.45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6.66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0.45</v>
      </c>
      <c r="AU246" t="s">
        <v>6</v>
      </c>
      <c r="AV246">
        <v>2</v>
      </c>
      <c r="AW246">
        <v>2</v>
      </c>
      <c r="AX246">
        <v>16666865</v>
      </c>
      <c r="AY246">
        <v>1</v>
      </c>
      <c r="AZ246">
        <v>2048</v>
      </c>
      <c r="BA246">
        <v>243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Y246*Source!I111</f>
        <v>8.5950000000000006</v>
      </c>
      <c r="CY246">
        <f>AD246</f>
        <v>0</v>
      </c>
      <c r="CZ246">
        <f>AH246</f>
        <v>0</v>
      </c>
      <c r="DA246">
        <f>AL246</f>
        <v>1</v>
      </c>
      <c r="DB246">
        <v>0</v>
      </c>
    </row>
    <row r="247" spans="1:106" x14ac:dyDescent="0.2">
      <c r="A247">
        <f>ROW(Source!A111)</f>
        <v>111</v>
      </c>
      <c r="B247">
        <v>16666349</v>
      </c>
      <c r="C247">
        <v>16666857</v>
      </c>
      <c r="D247">
        <v>15247905</v>
      </c>
      <c r="E247">
        <v>1</v>
      </c>
      <c r="F247">
        <v>1</v>
      </c>
      <c r="G247">
        <v>1</v>
      </c>
      <c r="H247">
        <v>2</v>
      </c>
      <c r="I247" t="s">
        <v>853</v>
      </c>
      <c r="J247" t="s">
        <v>854</v>
      </c>
      <c r="K247" t="s">
        <v>855</v>
      </c>
      <c r="L247">
        <v>1368</v>
      </c>
      <c r="N247">
        <v>1011</v>
      </c>
      <c r="O247" t="s">
        <v>733</v>
      </c>
      <c r="P247" t="s">
        <v>733</v>
      </c>
      <c r="Q247">
        <v>1</v>
      </c>
      <c r="W247">
        <v>0</v>
      </c>
      <c r="X247">
        <v>1225731627</v>
      </c>
      <c r="Y247">
        <v>0.33750000000000002</v>
      </c>
      <c r="AA247">
        <v>0</v>
      </c>
      <c r="AB247">
        <v>599.33000000000004</v>
      </c>
      <c r="AC247">
        <v>10.06</v>
      </c>
      <c r="AD247">
        <v>0</v>
      </c>
      <c r="AE247">
        <v>0</v>
      </c>
      <c r="AF247">
        <v>89.99</v>
      </c>
      <c r="AG247">
        <v>10.06</v>
      </c>
      <c r="AH247">
        <v>0</v>
      </c>
      <c r="AI247">
        <v>1</v>
      </c>
      <c r="AJ247">
        <v>6.66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0.27</v>
      </c>
      <c r="AU247" t="s">
        <v>55</v>
      </c>
      <c r="AV247">
        <v>0</v>
      </c>
      <c r="AW247">
        <v>2</v>
      </c>
      <c r="AX247">
        <v>16666866</v>
      </c>
      <c r="AY247">
        <v>1</v>
      </c>
      <c r="AZ247">
        <v>0</v>
      </c>
      <c r="BA247">
        <v>244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Y247*Source!I111</f>
        <v>6.4462500000000009</v>
      </c>
      <c r="CY247">
        <f>AB247</f>
        <v>599.33000000000004</v>
      </c>
      <c r="CZ247">
        <f>AF247</f>
        <v>89.99</v>
      </c>
      <c r="DA247">
        <f>AJ247</f>
        <v>6.66</v>
      </c>
      <c r="DB247">
        <v>0</v>
      </c>
    </row>
    <row r="248" spans="1:106" x14ac:dyDescent="0.2">
      <c r="A248">
        <f>ROW(Source!A111)</f>
        <v>111</v>
      </c>
      <c r="B248">
        <v>16666349</v>
      </c>
      <c r="C248">
        <v>16666857</v>
      </c>
      <c r="D248">
        <v>15247974</v>
      </c>
      <c r="E248">
        <v>1</v>
      </c>
      <c r="F248">
        <v>1</v>
      </c>
      <c r="G248">
        <v>1</v>
      </c>
      <c r="H248">
        <v>2</v>
      </c>
      <c r="I248" t="s">
        <v>730</v>
      </c>
      <c r="J248" t="s">
        <v>731</v>
      </c>
      <c r="K248" t="s">
        <v>732</v>
      </c>
      <c r="L248">
        <v>1368</v>
      </c>
      <c r="N248">
        <v>1011</v>
      </c>
      <c r="O248" t="s">
        <v>733</v>
      </c>
      <c r="P248" t="s">
        <v>733</v>
      </c>
      <c r="Q248">
        <v>1</v>
      </c>
      <c r="W248">
        <v>0</v>
      </c>
      <c r="X248">
        <v>1188625873</v>
      </c>
      <c r="Y248">
        <v>0.22499999999999998</v>
      </c>
      <c r="AA248">
        <v>0</v>
      </c>
      <c r="AB248">
        <v>208.19</v>
      </c>
      <c r="AC248">
        <v>13.5</v>
      </c>
      <c r="AD248">
        <v>0</v>
      </c>
      <c r="AE248">
        <v>0</v>
      </c>
      <c r="AF248">
        <v>31.26</v>
      </c>
      <c r="AG248">
        <v>13.5</v>
      </c>
      <c r="AH248">
        <v>0</v>
      </c>
      <c r="AI248">
        <v>1</v>
      </c>
      <c r="AJ248">
        <v>6.66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0.18</v>
      </c>
      <c r="AU248" t="s">
        <v>55</v>
      </c>
      <c r="AV248">
        <v>0</v>
      </c>
      <c r="AW248">
        <v>2</v>
      </c>
      <c r="AX248">
        <v>16666867</v>
      </c>
      <c r="AY248">
        <v>1</v>
      </c>
      <c r="AZ248">
        <v>0</v>
      </c>
      <c r="BA248">
        <v>245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Y248*Source!I111</f>
        <v>4.2975000000000003</v>
      </c>
      <c r="CY248">
        <f>AB248</f>
        <v>208.19</v>
      </c>
      <c r="CZ248">
        <f>AF248</f>
        <v>31.26</v>
      </c>
      <c r="DA248">
        <f>AJ248</f>
        <v>6.66</v>
      </c>
      <c r="DB248">
        <v>0</v>
      </c>
    </row>
    <row r="249" spans="1:106" x14ac:dyDescent="0.2">
      <c r="A249">
        <f>ROW(Source!A111)</f>
        <v>111</v>
      </c>
      <c r="B249">
        <v>16666349</v>
      </c>
      <c r="C249">
        <v>16666857</v>
      </c>
      <c r="D249">
        <v>15171414</v>
      </c>
      <c r="E249">
        <v>1</v>
      </c>
      <c r="F249">
        <v>1</v>
      </c>
      <c r="G249">
        <v>1</v>
      </c>
      <c r="H249">
        <v>3</v>
      </c>
      <c r="I249" t="s">
        <v>214</v>
      </c>
      <c r="J249" t="s">
        <v>216</v>
      </c>
      <c r="K249" t="s">
        <v>215</v>
      </c>
      <c r="L249">
        <v>1339</v>
      </c>
      <c r="N249">
        <v>1007</v>
      </c>
      <c r="O249" t="s">
        <v>45</v>
      </c>
      <c r="P249" t="s">
        <v>45</v>
      </c>
      <c r="Q249">
        <v>1</v>
      </c>
      <c r="W249">
        <v>0</v>
      </c>
      <c r="X249">
        <v>-1927720321</v>
      </c>
      <c r="Y249">
        <v>1.1000000000000001</v>
      </c>
      <c r="AA249">
        <v>860.01</v>
      </c>
      <c r="AB249">
        <v>0</v>
      </c>
      <c r="AC249">
        <v>0</v>
      </c>
      <c r="AD249">
        <v>0</v>
      </c>
      <c r="AE249">
        <v>129.13</v>
      </c>
      <c r="AF249">
        <v>0</v>
      </c>
      <c r="AG249">
        <v>0</v>
      </c>
      <c r="AH249">
        <v>0</v>
      </c>
      <c r="AI249">
        <v>6.66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</v>
      </c>
      <c r="AT249">
        <v>1.1000000000000001</v>
      </c>
      <c r="AU249" t="s">
        <v>6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Y249*Source!I111</f>
        <v>21.01</v>
      </c>
      <c r="CY249">
        <f>AA249</f>
        <v>860.01</v>
      </c>
      <c r="CZ249">
        <f>AE249</f>
        <v>129.13</v>
      </c>
      <c r="DA249">
        <f>AI249</f>
        <v>6.66</v>
      </c>
      <c r="DB249">
        <v>0</v>
      </c>
    </row>
    <row r="250" spans="1:106" x14ac:dyDescent="0.2">
      <c r="A250">
        <f>ROW(Source!A111)</f>
        <v>111</v>
      </c>
      <c r="B250">
        <v>16666349</v>
      </c>
      <c r="C250">
        <v>16666857</v>
      </c>
      <c r="D250">
        <v>15162632</v>
      </c>
      <c r="E250">
        <v>17</v>
      </c>
      <c r="F250">
        <v>1</v>
      </c>
      <c r="G250">
        <v>1</v>
      </c>
      <c r="H250">
        <v>3</v>
      </c>
      <c r="I250" t="s">
        <v>211</v>
      </c>
      <c r="J250" t="s">
        <v>6</v>
      </c>
      <c r="K250" t="s">
        <v>212</v>
      </c>
      <c r="L250">
        <v>1339</v>
      </c>
      <c r="N250">
        <v>1007</v>
      </c>
      <c r="O250" t="s">
        <v>45</v>
      </c>
      <c r="P250" t="s">
        <v>45</v>
      </c>
      <c r="Q250">
        <v>1</v>
      </c>
      <c r="W250">
        <v>0</v>
      </c>
      <c r="X250">
        <v>-1897361877</v>
      </c>
      <c r="Y250">
        <v>1.1000000000000001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6.66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1.1000000000000001</v>
      </c>
      <c r="AU250" t="s">
        <v>6</v>
      </c>
      <c r="AV250">
        <v>0</v>
      </c>
      <c r="AW250">
        <v>2</v>
      </c>
      <c r="AX250">
        <v>16666868</v>
      </c>
      <c r="AY250">
        <v>1</v>
      </c>
      <c r="AZ250">
        <v>0</v>
      </c>
      <c r="BA250">
        <v>246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Y250*Source!I111</f>
        <v>21.01</v>
      </c>
      <c r="CY250">
        <f>AA250</f>
        <v>0</v>
      </c>
      <c r="CZ250">
        <f>AE250</f>
        <v>0</v>
      </c>
      <c r="DA250">
        <f>AI250</f>
        <v>6.66</v>
      </c>
      <c r="DB250">
        <v>0</v>
      </c>
    </row>
    <row r="251" spans="1:106" x14ac:dyDescent="0.2">
      <c r="A251">
        <f>ROW(Source!A116)</f>
        <v>116</v>
      </c>
      <c r="B251">
        <v>16666348</v>
      </c>
      <c r="C251">
        <v>16666871</v>
      </c>
      <c r="D251">
        <v>15432010</v>
      </c>
      <c r="E251">
        <v>1</v>
      </c>
      <c r="F251">
        <v>1</v>
      </c>
      <c r="G251">
        <v>1</v>
      </c>
      <c r="H251">
        <v>1</v>
      </c>
      <c r="I251" t="s">
        <v>870</v>
      </c>
      <c r="J251" t="s">
        <v>6</v>
      </c>
      <c r="K251" t="s">
        <v>871</v>
      </c>
      <c r="L251">
        <v>1191</v>
      </c>
      <c r="N251">
        <v>1013</v>
      </c>
      <c r="O251" t="s">
        <v>727</v>
      </c>
      <c r="P251" t="s">
        <v>727</v>
      </c>
      <c r="Q251">
        <v>1</v>
      </c>
      <c r="W251">
        <v>0</v>
      </c>
      <c r="X251">
        <v>-228054128</v>
      </c>
      <c r="Y251">
        <v>57.764499999999991</v>
      </c>
      <c r="AA251">
        <v>0</v>
      </c>
      <c r="AB251">
        <v>0</v>
      </c>
      <c r="AC251">
        <v>0</v>
      </c>
      <c r="AD251">
        <v>8.02</v>
      </c>
      <c r="AE251">
        <v>0</v>
      </c>
      <c r="AF251">
        <v>0</v>
      </c>
      <c r="AG251">
        <v>0</v>
      </c>
      <c r="AH251">
        <v>8.02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50.23</v>
      </c>
      <c r="AU251" t="s">
        <v>56</v>
      </c>
      <c r="AV251">
        <v>1</v>
      </c>
      <c r="AW251">
        <v>2</v>
      </c>
      <c r="AX251">
        <v>16666879</v>
      </c>
      <c r="AY251">
        <v>1</v>
      </c>
      <c r="AZ251">
        <v>0</v>
      </c>
      <c r="BA251">
        <v>247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Y251*Source!I116</f>
        <v>73.534208499999977</v>
      </c>
      <c r="CY251">
        <f>AD251</f>
        <v>8.02</v>
      </c>
      <c r="CZ251">
        <f>AH251</f>
        <v>8.02</v>
      </c>
      <c r="DA251">
        <f>AL251</f>
        <v>1</v>
      </c>
      <c r="DB251">
        <v>0</v>
      </c>
    </row>
    <row r="252" spans="1:106" x14ac:dyDescent="0.2">
      <c r="A252">
        <f>ROW(Source!A116)</f>
        <v>116</v>
      </c>
      <c r="B252">
        <v>16666348</v>
      </c>
      <c r="C252">
        <v>16666871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728</v>
      </c>
      <c r="J252" t="s">
        <v>6</v>
      </c>
      <c r="K252" t="s">
        <v>729</v>
      </c>
      <c r="L252">
        <v>1191</v>
      </c>
      <c r="N252">
        <v>1013</v>
      </c>
      <c r="O252" t="s">
        <v>727</v>
      </c>
      <c r="P252" t="s">
        <v>727</v>
      </c>
      <c r="Q252">
        <v>1</v>
      </c>
      <c r="W252">
        <v>0</v>
      </c>
      <c r="X252">
        <v>-1417349443</v>
      </c>
      <c r="Y252">
        <v>1.27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1.27</v>
      </c>
      <c r="AU252" t="s">
        <v>6</v>
      </c>
      <c r="AV252">
        <v>2</v>
      </c>
      <c r="AW252">
        <v>2</v>
      </c>
      <c r="AX252">
        <v>16666880</v>
      </c>
      <c r="AY252">
        <v>1</v>
      </c>
      <c r="AZ252">
        <v>2048</v>
      </c>
      <c r="BA252">
        <v>248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Y252*Source!I116</f>
        <v>1.6167099999999999</v>
      </c>
      <c r="CY252">
        <f>AD252</f>
        <v>0</v>
      </c>
      <c r="CZ252">
        <f>AH252</f>
        <v>0</v>
      </c>
      <c r="DA252">
        <f>AL252</f>
        <v>1</v>
      </c>
      <c r="DB252">
        <v>0</v>
      </c>
    </row>
    <row r="253" spans="1:106" x14ac:dyDescent="0.2">
      <c r="A253">
        <f>ROW(Source!A116)</f>
        <v>116</v>
      </c>
      <c r="B253">
        <v>16666348</v>
      </c>
      <c r="C253">
        <v>16666871</v>
      </c>
      <c r="D253">
        <v>15247974</v>
      </c>
      <c r="E253">
        <v>1</v>
      </c>
      <c r="F253">
        <v>1</v>
      </c>
      <c r="G253">
        <v>1</v>
      </c>
      <c r="H253">
        <v>2</v>
      </c>
      <c r="I253" t="s">
        <v>730</v>
      </c>
      <c r="J253" t="s">
        <v>731</v>
      </c>
      <c r="K253" t="s">
        <v>732</v>
      </c>
      <c r="L253">
        <v>1368</v>
      </c>
      <c r="N253">
        <v>1011</v>
      </c>
      <c r="O253" t="s">
        <v>733</v>
      </c>
      <c r="P253" t="s">
        <v>733</v>
      </c>
      <c r="Q253">
        <v>1</v>
      </c>
      <c r="W253">
        <v>0</v>
      </c>
      <c r="X253">
        <v>1188625873</v>
      </c>
      <c r="Y253">
        <v>1.5874999999999999</v>
      </c>
      <c r="AA253">
        <v>0</v>
      </c>
      <c r="AB253">
        <v>31.26</v>
      </c>
      <c r="AC253">
        <v>13.5</v>
      </c>
      <c r="AD253">
        <v>0</v>
      </c>
      <c r="AE253">
        <v>0</v>
      </c>
      <c r="AF253">
        <v>31.26</v>
      </c>
      <c r="AG253">
        <v>13.5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1.27</v>
      </c>
      <c r="AU253" t="s">
        <v>55</v>
      </c>
      <c r="AV253">
        <v>0</v>
      </c>
      <c r="AW253">
        <v>2</v>
      </c>
      <c r="AX253">
        <v>16666881</v>
      </c>
      <c r="AY253">
        <v>1</v>
      </c>
      <c r="AZ253">
        <v>0</v>
      </c>
      <c r="BA253">
        <v>249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Y253*Source!I116</f>
        <v>2.0208874999999997</v>
      </c>
      <c r="CY253">
        <f>AB253</f>
        <v>31.26</v>
      </c>
      <c r="CZ253">
        <f>AF253</f>
        <v>31.26</v>
      </c>
      <c r="DA253">
        <f>AJ253</f>
        <v>1</v>
      </c>
      <c r="DB253">
        <v>0</v>
      </c>
    </row>
    <row r="254" spans="1:106" x14ac:dyDescent="0.2">
      <c r="A254">
        <f>ROW(Source!A116)</f>
        <v>116</v>
      </c>
      <c r="B254">
        <v>16666348</v>
      </c>
      <c r="C254">
        <v>16666871</v>
      </c>
      <c r="D254">
        <v>15248091</v>
      </c>
      <c r="E254">
        <v>1</v>
      </c>
      <c r="F254">
        <v>1</v>
      </c>
      <c r="G254">
        <v>1</v>
      </c>
      <c r="H254">
        <v>2</v>
      </c>
      <c r="I254" t="s">
        <v>872</v>
      </c>
      <c r="J254" t="s">
        <v>873</v>
      </c>
      <c r="K254" t="s">
        <v>874</v>
      </c>
      <c r="L254">
        <v>1368</v>
      </c>
      <c r="N254">
        <v>1011</v>
      </c>
      <c r="O254" t="s">
        <v>733</v>
      </c>
      <c r="P254" t="s">
        <v>733</v>
      </c>
      <c r="Q254">
        <v>1</v>
      </c>
      <c r="W254">
        <v>0</v>
      </c>
      <c r="X254">
        <v>126902709</v>
      </c>
      <c r="Y254">
        <v>11.7875</v>
      </c>
      <c r="AA254">
        <v>0</v>
      </c>
      <c r="AB254">
        <v>0.5</v>
      </c>
      <c r="AC254">
        <v>0</v>
      </c>
      <c r="AD254">
        <v>0</v>
      </c>
      <c r="AE254">
        <v>0</v>
      </c>
      <c r="AF254">
        <v>0.5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</v>
      </c>
      <c r="AT254">
        <v>9.43</v>
      </c>
      <c r="AU254" t="s">
        <v>55</v>
      </c>
      <c r="AV254">
        <v>0</v>
      </c>
      <c r="AW254">
        <v>2</v>
      </c>
      <c r="AX254">
        <v>16666882</v>
      </c>
      <c r="AY254">
        <v>1</v>
      </c>
      <c r="AZ254">
        <v>0</v>
      </c>
      <c r="BA254">
        <v>250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Y254*Source!I116</f>
        <v>15.005487499999999</v>
      </c>
      <c r="CY254">
        <f>AB254</f>
        <v>0.5</v>
      </c>
      <c r="CZ254">
        <f>AF254</f>
        <v>0.5</v>
      </c>
      <c r="DA254">
        <f>AJ254</f>
        <v>1</v>
      </c>
      <c r="DB254">
        <v>0</v>
      </c>
    </row>
    <row r="255" spans="1:106" x14ac:dyDescent="0.2">
      <c r="A255">
        <f>ROW(Source!A116)</f>
        <v>116</v>
      </c>
      <c r="B255">
        <v>16666348</v>
      </c>
      <c r="C255">
        <v>16666871</v>
      </c>
      <c r="D255">
        <v>15167286</v>
      </c>
      <c r="E255">
        <v>1</v>
      </c>
      <c r="F255">
        <v>1</v>
      </c>
      <c r="G255">
        <v>1</v>
      </c>
      <c r="H255">
        <v>3</v>
      </c>
      <c r="I255" t="s">
        <v>772</v>
      </c>
      <c r="J255" t="s">
        <v>773</v>
      </c>
      <c r="K255" t="s">
        <v>774</v>
      </c>
      <c r="L255">
        <v>1339</v>
      </c>
      <c r="N255">
        <v>1007</v>
      </c>
      <c r="O255" t="s">
        <v>45</v>
      </c>
      <c r="P255" t="s">
        <v>45</v>
      </c>
      <c r="Q255">
        <v>1</v>
      </c>
      <c r="W255">
        <v>0</v>
      </c>
      <c r="X255">
        <v>-1660354250</v>
      </c>
      <c r="Y255">
        <v>3.5</v>
      </c>
      <c r="AA255">
        <v>2.44</v>
      </c>
      <c r="AB255">
        <v>0</v>
      </c>
      <c r="AC255">
        <v>0</v>
      </c>
      <c r="AD255">
        <v>0</v>
      </c>
      <c r="AE255">
        <v>2.44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3.5</v>
      </c>
      <c r="AU255" t="s">
        <v>6</v>
      </c>
      <c r="AV255">
        <v>0</v>
      </c>
      <c r="AW255">
        <v>2</v>
      </c>
      <c r="AX255">
        <v>16666883</v>
      </c>
      <c r="AY255">
        <v>1</v>
      </c>
      <c r="AZ255">
        <v>0</v>
      </c>
      <c r="BA255">
        <v>251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Y255*Source!I116</f>
        <v>4.4554999999999998</v>
      </c>
      <c r="CY255">
        <f>AA255</f>
        <v>2.44</v>
      </c>
      <c r="CZ255">
        <f>AE255</f>
        <v>2.44</v>
      </c>
      <c r="DA255">
        <f>AI255</f>
        <v>1</v>
      </c>
      <c r="DB255">
        <v>0</v>
      </c>
    </row>
    <row r="256" spans="1:106" x14ac:dyDescent="0.2">
      <c r="A256">
        <f>ROW(Source!A116)</f>
        <v>116</v>
      </c>
      <c r="B256">
        <v>16666348</v>
      </c>
      <c r="C256">
        <v>16666871</v>
      </c>
      <c r="D256">
        <v>15162021</v>
      </c>
      <c r="E256">
        <v>17</v>
      </c>
      <c r="F256">
        <v>1</v>
      </c>
      <c r="G256">
        <v>1</v>
      </c>
      <c r="H256">
        <v>3</v>
      </c>
      <c r="I256" t="s">
        <v>222</v>
      </c>
      <c r="J256" t="s">
        <v>6</v>
      </c>
      <c r="K256" t="s">
        <v>223</v>
      </c>
      <c r="L256">
        <v>1339</v>
      </c>
      <c r="N256">
        <v>1007</v>
      </c>
      <c r="O256" t="s">
        <v>45</v>
      </c>
      <c r="P256" t="s">
        <v>45</v>
      </c>
      <c r="Q256">
        <v>1</v>
      </c>
      <c r="W256">
        <v>0</v>
      </c>
      <c r="X256">
        <v>-1826504905</v>
      </c>
      <c r="Y256">
        <v>2.04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6</v>
      </c>
      <c r="AT256">
        <v>2.04</v>
      </c>
      <c r="AU256" t="s">
        <v>6</v>
      </c>
      <c r="AV256">
        <v>0</v>
      </c>
      <c r="AW256">
        <v>2</v>
      </c>
      <c r="AX256">
        <v>16666884</v>
      </c>
      <c r="AY256">
        <v>1</v>
      </c>
      <c r="AZ256">
        <v>0</v>
      </c>
      <c r="BA256">
        <v>252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Y256*Source!I116</f>
        <v>2.5969199999999999</v>
      </c>
      <c r="CY256">
        <f>AA256</f>
        <v>0</v>
      </c>
      <c r="CZ256">
        <f>AE256</f>
        <v>0</v>
      </c>
      <c r="DA256">
        <f>AI256</f>
        <v>1</v>
      </c>
      <c r="DB256">
        <v>0</v>
      </c>
    </row>
    <row r="257" spans="1:106" x14ac:dyDescent="0.2">
      <c r="A257">
        <f>ROW(Source!A116)</f>
        <v>116</v>
      </c>
      <c r="B257">
        <v>16666348</v>
      </c>
      <c r="C257">
        <v>16666871</v>
      </c>
      <c r="D257">
        <v>15172198</v>
      </c>
      <c r="E257">
        <v>1</v>
      </c>
      <c r="F257">
        <v>1</v>
      </c>
      <c r="G257">
        <v>1</v>
      </c>
      <c r="H257">
        <v>3</v>
      </c>
      <c r="I257" t="s">
        <v>225</v>
      </c>
      <c r="J257" t="s">
        <v>227</v>
      </c>
      <c r="K257" t="s">
        <v>226</v>
      </c>
      <c r="L257">
        <v>1339</v>
      </c>
      <c r="N257">
        <v>1007</v>
      </c>
      <c r="O257" t="s">
        <v>45</v>
      </c>
      <c r="P257" t="s">
        <v>45</v>
      </c>
      <c r="Q257">
        <v>1</v>
      </c>
      <c r="W257">
        <v>0</v>
      </c>
      <c r="X257">
        <v>-922953598</v>
      </c>
      <c r="Y257">
        <v>2.04</v>
      </c>
      <c r="AA257">
        <v>580</v>
      </c>
      <c r="AB257">
        <v>0</v>
      </c>
      <c r="AC257">
        <v>0</v>
      </c>
      <c r="AD257">
        <v>0</v>
      </c>
      <c r="AE257">
        <v>580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6</v>
      </c>
      <c r="AT257">
        <v>2.04</v>
      </c>
      <c r="AU257" t="s">
        <v>6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6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Y257*Source!I116</f>
        <v>2.5969199999999999</v>
      </c>
      <c r="CY257">
        <f>AA257</f>
        <v>580</v>
      </c>
      <c r="CZ257">
        <f>AE257</f>
        <v>580</v>
      </c>
      <c r="DA257">
        <f>AI257</f>
        <v>1</v>
      </c>
      <c r="DB257">
        <v>0</v>
      </c>
    </row>
    <row r="258" spans="1:106" x14ac:dyDescent="0.2">
      <c r="A258">
        <f>ROW(Source!A117)</f>
        <v>117</v>
      </c>
      <c r="B258">
        <v>16666349</v>
      </c>
      <c r="C258">
        <v>16666871</v>
      </c>
      <c r="D258">
        <v>15432010</v>
      </c>
      <c r="E258">
        <v>1</v>
      </c>
      <c r="F258">
        <v>1</v>
      </c>
      <c r="G258">
        <v>1</v>
      </c>
      <c r="H258">
        <v>1</v>
      </c>
      <c r="I258" t="s">
        <v>870</v>
      </c>
      <c r="J258" t="s">
        <v>6</v>
      </c>
      <c r="K258" t="s">
        <v>871</v>
      </c>
      <c r="L258">
        <v>1191</v>
      </c>
      <c r="N258">
        <v>1013</v>
      </c>
      <c r="O258" t="s">
        <v>727</v>
      </c>
      <c r="P258" t="s">
        <v>727</v>
      </c>
      <c r="Q258">
        <v>1</v>
      </c>
      <c r="W258">
        <v>0</v>
      </c>
      <c r="X258">
        <v>-228054128</v>
      </c>
      <c r="Y258">
        <v>57.764499999999991</v>
      </c>
      <c r="AA258">
        <v>0</v>
      </c>
      <c r="AB258">
        <v>0</v>
      </c>
      <c r="AC258">
        <v>0</v>
      </c>
      <c r="AD258">
        <v>53.41</v>
      </c>
      <c r="AE258">
        <v>0</v>
      </c>
      <c r="AF258">
        <v>0</v>
      </c>
      <c r="AG258">
        <v>0</v>
      </c>
      <c r="AH258">
        <v>8.02</v>
      </c>
      <c r="AI258">
        <v>1</v>
      </c>
      <c r="AJ258">
        <v>1</v>
      </c>
      <c r="AK258">
        <v>1</v>
      </c>
      <c r="AL258">
        <v>6.66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50.23</v>
      </c>
      <c r="AU258" t="s">
        <v>56</v>
      </c>
      <c r="AV258">
        <v>1</v>
      </c>
      <c r="AW258">
        <v>2</v>
      </c>
      <c r="AX258">
        <v>16666879</v>
      </c>
      <c r="AY258">
        <v>1</v>
      </c>
      <c r="AZ258">
        <v>0</v>
      </c>
      <c r="BA258">
        <v>253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Y258*Source!I117</f>
        <v>73.534208499999977</v>
      </c>
      <c r="CY258">
        <f>AD258</f>
        <v>53.41</v>
      </c>
      <c r="CZ258">
        <f>AH258</f>
        <v>8.02</v>
      </c>
      <c r="DA258">
        <f>AL258</f>
        <v>6.66</v>
      </c>
      <c r="DB258">
        <v>0</v>
      </c>
    </row>
    <row r="259" spans="1:106" x14ac:dyDescent="0.2">
      <c r="A259">
        <f>ROW(Source!A117)</f>
        <v>117</v>
      </c>
      <c r="B259">
        <v>16666349</v>
      </c>
      <c r="C259">
        <v>16666871</v>
      </c>
      <c r="D259">
        <v>15430395</v>
      </c>
      <c r="E259">
        <v>1</v>
      </c>
      <c r="F259">
        <v>1</v>
      </c>
      <c r="G259">
        <v>1</v>
      </c>
      <c r="H259">
        <v>1</v>
      </c>
      <c r="I259" t="s">
        <v>728</v>
      </c>
      <c r="J259" t="s">
        <v>6</v>
      </c>
      <c r="K259" t="s">
        <v>729</v>
      </c>
      <c r="L259">
        <v>1191</v>
      </c>
      <c r="N259">
        <v>1013</v>
      </c>
      <c r="O259" t="s">
        <v>727</v>
      </c>
      <c r="P259" t="s">
        <v>727</v>
      </c>
      <c r="Q259">
        <v>1</v>
      </c>
      <c r="W259">
        <v>0</v>
      </c>
      <c r="X259">
        <v>-1417349443</v>
      </c>
      <c r="Y259">
        <v>1.27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6.66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1.27</v>
      </c>
      <c r="AU259" t="s">
        <v>6</v>
      </c>
      <c r="AV259">
        <v>2</v>
      </c>
      <c r="AW259">
        <v>2</v>
      </c>
      <c r="AX259">
        <v>16666880</v>
      </c>
      <c r="AY259">
        <v>1</v>
      </c>
      <c r="AZ259">
        <v>2048</v>
      </c>
      <c r="BA259">
        <v>254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Y259*Source!I117</f>
        <v>1.6167099999999999</v>
      </c>
      <c r="CY259">
        <f>AD259</f>
        <v>0</v>
      </c>
      <c r="CZ259">
        <f>AH259</f>
        <v>0</v>
      </c>
      <c r="DA259">
        <f>AL259</f>
        <v>1</v>
      </c>
      <c r="DB259">
        <v>0</v>
      </c>
    </row>
    <row r="260" spans="1:106" x14ac:dyDescent="0.2">
      <c r="A260">
        <f>ROW(Source!A117)</f>
        <v>117</v>
      </c>
      <c r="B260">
        <v>16666349</v>
      </c>
      <c r="C260">
        <v>16666871</v>
      </c>
      <c r="D260">
        <v>15247974</v>
      </c>
      <c r="E260">
        <v>1</v>
      </c>
      <c r="F260">
        <v>1</v>
      </c>
      <c r="G260">
        <v>1</v>
      </c>
      <c r="H260">
        <v>2</v>
      </c>
      <c r="I260" t="s">
        <v>730</v>
      </c>
      <c r="J260" t="s">
        <v>731</v>
      </c>
      <c r="K260" t="s">
        <v>732</v>
      </c>
      <c r="L260">
        <v>1368</v>
      </c>
      <c r="N260">
        <v>1011</v>
      </c>
      <c r="O260" t="s">
        <v>733</v>
      </c>
      <c r="P260" t="s">
        <v>733</v>
      </c>
      <c r="Q260">
        <v>1</v>
      </c>
      <c r="W260">
        <v>0</v>
      </c>
      <c r="X260">
        <v>1188625873</v>
      </c>
      <c r="Y260">
        <v>1.5874999999999999</v>
      </c>
      <c r="AA260">
        <v>0</v>
      </c>
      <c r="AB260">
        <v>208.19</v>
      </c>
      <c r="AC260">
        <v>13.5</v>
      </c>
      <c r="AD260">
        <v>0</v>
      </c>
      <c r="AE260">
        <v>0</v>
      </c>
      <c r="AF260">
        <v>31.26</v>
      </c>
      <c r="AG260">
        <v>13.5</v>
      </c>
      <c r="AH260">
        <v>0</v>
      </c>
      <c r="AI260">
        <v>1</v>
      </c>
      <c r="AJ260">
        <v>6.66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</v>
      </c>
      <c r="AT260">
        <v>1.27</v>
      </c>
      <c r="AU260" t="s">
        <v>55</v>
      </c>
      <c r="AV260">
        <v>0</v>
      </c>
      <c r="AW260">
        <v>2</v>
      </c>
      <c r="AX260">
        <v>16666881</v>
      </c>
      <c r="AY260">
        <v>1</v>
      </c>
      <c r="AZ260">
        <v>0</v>
      </c>
      <c r="BA260">
        <v>255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Y260*Source!I117</f>
        <v>2.0208874999999997</v>
      </c>
      <c r="CY260">
        <f>AB260</f>
        <v>208.19</v>
      </c>
      <c r="CZ260">
        <f>AF260</f>
        <v>31.26</v>
      </c>
      <c r="DA260">
        <f>AJ260</f>
        <v>6.66</v>
      </c>
      <c r="DB260">
        <v>0</v>
      </c>
    </row>
    <row r="261" spans="1:106" x14ac:dyDescent="0.2">
      <c r="A261">
        <f>ROW(Source!A117)</f>
        <v>117</v>
      </c>
      <c r="B261">
        <v>16666349</v>
      </c>
      <c r="C261">
        <v>16666871</v>
      </c>
      <c r="D261">
        <v>15248091</v>
      </c>
      <c r="E261">
        <v>1</v>
      </c>
      <c r="F261">
        <v>1</v>
      </c>
      <c r="G261">
        <v>1</v>
      </c>
      <c r="H261">
        <v>2</v>
      </c>
      <c r="I261" t="s">
        <v>872</v>
      </c>
      <c r="J261" t="s">
        <v>873</v>
      </c>
      <c r="K261" t="s">
        <v>874</v>
      </c>
      <c r="L261">
        <v>1368</v>
      </c>
      <c r="N261">
        <v>1011</v>
      </c>
      <c r="O261" t="s">
        <v>733</v>
      </c>
      <c r="P261" t="s">
        <v>733</v>
      </c>
      <c r="Q261">
        <v>1</v>
      </c>
      <c r="W261">
        <v>0</v>
      </c>
      <c r="X261">
        <v>126902709</v>
      </c>
      <c r="Y261">
        <v>11.7875</v>
      </c>
      <c r="AA261">
        <v>0</v>
      </c>
      <c r="AB261">
        <v>3.33</v>
      </c>
      <c r="AC261">
        <v>0</v>
      </c>
      <c r="AD261">
        <v>0</v>
      </c>
      <c r="AE261">
        <v>0</v>
      </c>
      <c r="AF261">
        <v>0.5</v>
      </c>
      <c r="AG261">
        <v>0</v>
      </c>
      <c r="AH261">
        <v>0</v>
      </c>
      <c r="AI261">
        <v>1</v>
      </c>
      <c r="AJ261">
        <v>6.66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9.43</v>
      </c>
      <c r="AU261" t="s">
        <v>55</v>
      </c>
      <c r="AV261">
        <v>0</v>
      </c>
      <c r="AW261">
        <v>2</v>
      </c>
      <c r="AX261">
        <v>16666882</v>
      </c>
      <c r="AY261">
        <v>1</v>
      </c>
      <c r="AZ261">
        <v>0</v>
      </c>
      <c r="BA261">
        <v>256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Y261*Source!I117</f>
        <v>15.005487499999999</v>
      </c>
      <c r="CY261">
        <f>AB261</f>
        <v>3.33</v>
      </c>
      <c r="CZ261">
        <f>AF261</f>
        <v>0.5</v>
      </c>
      <c r="DA261">
        <f>AJ261</f>
        <v>6.66</v>
      </c>
      <c r="DB261">
        <v>0</v>
      </c>
    </row>
    <row r="262" spans="1:106" x14ac:dyDescent="0.2">
      <c r="A262">
        <f>ROW(Source!A117)</f>
        <v>117</v>
      </c>
      <c r="B262">
        <v>16666349</v>
      </c>
      <c r="C262">
        <v>16666871</v>
      </c>
      <c r="D262">
        <v>15167286</v>
      </c>
      <c r="E262">
        <v>1</v>
      </c>
      <c r="F262">
        <v>1</v>
      </c>
      <c r="G262">
        <v>1</v>
      </c>
      <c r="H262">
        <v>3</v>
      </c>
      <c r="I262" t="s">
        <v>772</v>
      </c>
      <c r="J262" t="s">
        <v>773</v>
      </c>
      <c r="K262" t="s">
        <v>774</v>
      </c>
      <c r="L262">
        <v>1339</v>
      </c>
      <c r="N262">
        <v>1007</v>
      </c>
      <c r="O262" t="s">
        <v>45</v>
      </c>
      <c r="P262" t="s">
        <v>45</v>
      </c>
      <c r="Q262">
        <v>1</v>
      </c>
      <c r="W262">
        <v>0</v>
      </c>
      <c r="X262">
        <v>-1660354250</v>
      </c>
      <c r="Y262">
        <v>3.5</v>
      </c>
      <c r="AA262">
        <v>16.25</v>
      </c>
      <c r="AB262">
        <v>0</v>
      </c>
      <c r="AC262">
        <v>0</v>
      </c>
      <c r="AD262">
        <v>0</v>
      </c>
      <c r="AE262">
        <v>2.44</v>
      </c>
      <c r="AF262">
        <v>0</v>
      </c>
      <c r="AG262">
        <v>0</v>
      </c>
      <c r="AH262">
        <v>0</v>
      </c>
      <c r="AI262">
        <v>6.66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3.5</v>
      </c>
      <c r="AU262" t="s">
        <v>6</v>
      </c>
      <c r="AV262">
        <v>0</v>
      </c>
      <c r="AW262">
        <v>2</v>
      </c>
      <c r="AX262">
        <v>16666883</v>
      </c>
      <c r="AY262">
        <v>1</v>
      </c>
      <c r="AZ262">
        <v>0</v>
      </c>
      <c r="BA262">
        <v>257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Y262*Source!I117</f>
        <v>4.4554999999999998</v>
      </c>
      <c r="CY262">
        <f>AA262</f>
        <v>16.25</v>
      </c>
      <c r="CZ262">
        <f>AE262</f>
        <v>2.44</v>
      </c>
      <c r="DA262">
        <f>AI262</f>
        <v>6.66</v>
      </c>
      <c r="DB262">
        <v>0</v>
      </c>
    </row>
    <row r="263" spans="1:106" x14ac:dyDescent="0.2">
      <c r="A263">
        <f>ROW(Source!A117)</f>
        <v>117</v>
      </c>
      <c r="B263">
        <v>16666349</v>
      </c>
      <c r="C263">
        <v>16666871</v>
      </c>
      <c r="D263">
        <v>15162021</v>
      </c>
      <c r="E263">
        <v>17</v>
      </c>
      <c r="F263">
        <v>1</v>
      </c>
      <c r="G263">
        <v>1</v>
      </c>
      <c r="H263">
        <v>3</v>
      </c>
      <c r="I263" t="s">
        <v>222</v>
      </c>
      <c r="J263" t="s">
        <v>6</v>
      </c>
      <c r="K263" t="s">
        <v>223</v>
      </c>
      <c r="L263">
        <v>1339</v>
      </c>
      <c r="N263">
        <v>1007</v>
      </c>
      <c r="O263" t="s">
        <v>45</v>
      </c>
      <c r="P263" t="s">
        <v>45</v>
      </c>
      <c r="Q263">
        <v>1</v>
      </c>
      <c r="W263">
        <v>0</v>
      </c>
      <c r="X263">
        <v>-1826504905</v>
      </c>
      <c r="Y263">
        <v>2.04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6.66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6</v>
      </c>
      <c r="AT263">
        <v>2.04</v>
      </c>
      <c r="AU263" t="s">
        <v>6</v>
      </c>
      <c r="AV263">
        <v>0</v>
      </c>
      <c r="AW263">
        <v>2</v>
      </c>
      <c r="AX263">
        <v>16666884</v>
      </c>
      <c r="AY263">
        <v>1</v>
      </c>
      <c r="AZ263">
        <v>0</v>
      </c>
      <c r="BA263">
        <v>258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Y263*Source!I117</f>
        <v>2.5969199999999999</v>
      </c>
      <c r="CY263">
        <f>AA263</f>
        <v>0</v>
      </c>
      <c r="CZ263">
        <f>AE263</f>
        <v>0</v>
      </c>
      <c r="DA263">
        <f>AI263</f>
        <v>6.66</v>
      </c>
      <c r="DB263">
        <v>0</v>
      </c>
    </row>
    <row r="264" spans="1:106" x14ac:dyDescent="0.2">
      <c r="A264">
        <f>ROW(Source!A117)</f>
        <v>117</v>
      </c>
      <c r="B264">
        <v>16666349</v>
      </c>
      <c r="C264">
        <v>16666871</v>
      </c>
      <c r="D264">
        <v>15172198</v>
      </c>
      <c r="E264">
        <v>1</v>
      </c>
      <c r="F264">
        <v>1</v>
      </c>
      <c r="G264">
        <v>1</v>
      </c>
      <c r="H264">
        <v>3</v>
      </c>
      <c r="I264" t="s">
        <v>225</v>
      </c>
      <c r="J264" t="s">
        <v>227</v>
      </c>
      <c r="K264" t="s">
        <v>226</v>
      </c>
      <c r="L264">
        <v>1339</v>
      </c>
      <c r="N264">
        <v>1007</v>
      </c>
      <c r="O264" t="s">
        <v>45</v>
      </c>
      <c r="P264" t="s">
        <v>45</v>
      </c>
      <c r="Q264">
        <v>1</v>
      </c>
      <c r="W264">
        <v>0</v>
      </c>
      <c r="X264">
        <v>-922953598</v>
      </c>
      <c r="Y264">
        <v>2.04</v>
      </c>
      <c r="AA264">
        <v>3862.8</v>
      </c>
      <c r="AB264">
        <v>0</v>
      </c>
      <c r="AC264">
        <v>0</v>
      </c>
      <c r="AD264">
        <v>0</v>
      </c>
      <c r="AE264">
        <v>580</v>
      </c>
      <c r="AF264">
        <v>0</v>
      </c>
      <c r="AG264">
        <v>0</v>
      </c>
      <c r="AH264">
        <v>0</v>
      </c>
      <c r="AI264">
        <v>6.66</v>
      </c>
      <c r="AJ264">
        <v>1</v>
      </c>
      <c r="AK264">
        <v>1</v>
      </c>
      <c r="AL264">
        <v>1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6</v>
      </c>
      <c r="AT264">
        <v>2.04</v>
      </c>
      <c r="AU264" t="s">
        <v>6</v>
      </c>
      <c r="AV264">
        <v>0</v>
      </c>
      <c r="AW264">
        <v>1</v>
      </c>
      <c r="AX264">
        <v>-1</v>
      </c>
      <c r="AY264">
        <v>0</v>
      </c>
      <c r="AZ264">
        <v>0</v>
      </c>
      <c r="BA264" t="s">
        <v>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Y264*Source!I117</f>
        <v>2.5969199999999999</v>
      </c>
      <c r="CY264">
        <f>AA264</f>
        <v>3862.8</v>
      </c>
      <c r="CZ264">
        <f>AE264</f>
        <v>580</v>
      </c>
      <c r="DA264">
        <f>AI264</f>
        <v>6.66</v>
      </c>
      <c r="DB264">
        <v>0</v>
      </c>
    </row>
    <row r="265" spans="1:106" x14ac:dyDescent="0.2">
      <c r="A265">
        <f>ROW(Source!A122)</f>
        <v>122</v>
      </c>
      <c r="B265">
        <v>16666348</v>
      </c>
      <c r="C265">
        <v>16666887</v>
      </c>
      <c r="D265">
        <v>15432010</v>
      </c>
      <c r="E265">
        <v>1</v>
      </c>
      <c r="F265">
        <v>1</v>
      </c>
      <c r="G265">
        <v>1</v>
      </c>
      <c r="H265">
        <v>1</v>
      </c>
      <c r="I265" t="s">
        <v>870</v>
      </c>
      <c r="J265" t="s">
        <v>6</v>
      </c>
      <c r="K265" t="s">
        <v>871</v>
      </c>
      <c r="L265">
        <v>1191</v>
      </c>
      <c r="N265">
        <v>1013</v>
      </c>
      <c r="O265" t="s">
        <v>727</v>
      </c>
      <c r="P265" t="s">
        <v>727</v>
      </c>
      <c r="Q265">
        <v>1</v>
      </c>
      <c r="W265">
        <v>0</v>
      </c>
      <c r="X265">
        <v>-228054128</v>
      </c>
      <c r="Y265">
        <v>11.5</v>
      </c>
      <c r="AA265">
        <v>0</v>
      </c>
      <c r="AB265">
        <v>0</v>
      </c>
      <c r="AC265">
        <v>0</v>
      </c>
      <c r="AD265">
        <v>8.02</v>
      </c>
      <c r="AE265">
        <v>0</v>
      </c>
      <c r="AF265">
        <v>0</v>
      </c>
      <c r="AG265">
        <v>0</v>
      </c>
      <c r="AH265">
        <v>8.02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0.5</v>
      </c>
      <c r="AU265" t="s">
        <v>234</v>
      </c>
      <c r="AV265">
        <v>1</v>
      </c>
      <c r="AW265">
        <v>2</v>
      </c>
      <c r="AX265">
        <v>16666894</v>
      </c>
      <c r="AY265">
        <v>1</v>
      </c>
      <c r="AZ265">
        <v>0</v>
      </c>
      <c r="BA265">
        <v>259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Y265*Source!I122</f>
        <v>14.639499999999998</v>
      </c>
      <c r="CY265">
        <f>AD265</f>
        <v>8.02</v>
      </c>
      <c r="CZ265">
        <f>AH265</f>
        <v>8.02</v>
      </c>
      <c r="DA265">
        <f>AL265</f>
        <v>1</v>
      </c>
      <c r="DB265">
        <v>0</v>
      </c>
    </row>
    <row r="266" spans="1:106" x14ac:dyDescent="0.2">
      <c r="A266">
        <f>ROW(Source!A122)</f>
        <v>122</v>
      </c>
      <c r="B266">
        <v>16666348</v>
      </c>
      <c r="C266">
        <v>16666887</v>
      </c>
      <c r="D266">
        <v>15430395</v>
      </c>
      <c r="E266">
        <v>1</v>
      </c>
      <c r="F266">
        <v>1</v>
      </c>
      <c r="G266">
        <v>1</v>
      </c>
      <c r="H266">
        <v>1</v>
      </c>
      <c r="I266" t="s">
        <v>728</v>
      </c>
      <c r="J266" t="s">
        <v>6</v>
      </c>
      <c r="K266" t="s">
        <v>729</v>
      </c>
      <c r="L266">
        <v>1191</v>
      </c>
      <c r="N266">
        <v>1013</v>
      </c>
      <c r="O266" t="s">
        <v>727</v>
      </c>
      <c r="P266" t="s">
        <v>727</v>
      </c>
      <c r="Q266">
        <v>1</v>
      </c>
      <c r="W266">
        <v>0</v>
      </c>
      <c r="X266">
        <v>-1417349443</v>
      </c>
      <c r="Y266">
        <v>0.21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0.21</v>
      </c>
      <c r="AU266" t="s">
        <v>6</v>
      </c>
      <c r="AV266">
        <v>2</v>
      </c>
      <c r="AW266">
        <v>2</v>
      </c>
      <c r="AX266">
        <v>16666895</v>
      </c>
      <c r="AY266">
        <v>1</v>
      </c>
      <c r="AZ266">
        <v>2048</v>
      </c>
      <c r="BA266">
        <v>260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Y266*Source!I122</f>
        <v>0.26732999999999996</v>
      </c>
      <c r="CY266">
        <f>AD266</f>
        <v>0</v>
      </c>
      <c r="CZ266">
        <f>AH266</f>
        <v>0</v>
      </c>
      <c r="DA266">
        <f>AL266</f>
        <v>1</v>
      </c>
      <c r="DB266">
        <v>0</v>
      </c>
    </row>
    <row r="267" spans="1:106" x14ac:dyDescent="0.2">
      <c r="A267">
        <f>ROW(Source!A122)</f>
        <v>122</v>
      </c>
      <c r="B267">
        <v>16666348</v>
      </c>
      <c r="C267">
        <v>16666887</v>
      </c>
      <c r="D267">
        <v>15247974</v>
      </c>
      <c r="E267">
        <v>1</v>
      </c>
      <c r="F267">
        <v>1</v>
      </c>
      <c r="G267">
        <v>1</v>
      </c>
      <c r="H267">
        <v>2</v>
      </c>
      <c r="I267" t="s">
        <v>730</v>
      </c>
      <c r="J267" t="s">
        <v>731</v>
      </c>
      <c r="K267" t="s">
        <v>732</v>
      </c>
      <c r="L267">
        <v>1368</v>
      </c>
      <c r="N267">
        <v>1011</v>
      </c>
      <c r="O267" t="s">
        <v>733</v>
      </c>
      <c r="P267" t="s">
        <v>733</v>
      </c>
      <c r="Q267">
        <v>1</v>
      </c>
      <c r="W267">
        <v>0</v>
      </c>
      <c r="X267">
        <v>1188625873</v>
      </c>
      <c r="Y267">
        <v>5.25</v>
      </c>
      <c r="AA267">
        <v>0</v>
      </c>
      <c r="AB267">
        <v>31.26</v>
      </c>
      <c r="AC267">
        <v>13.5</v>
      </c>
      <c r="AD267">
        <v>0</v>
      </c>
      <c r="AE267">
        <v>0</v>
      </c>
      <c r="AF267">
        <v>31.26</v>
      </c>
      <c r="AG267">
        <v>13.5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0.21</v>
      </c>
      <c r="AU267" t="s">
        <v>233</v>
      </c>
      <c r="AV267">
        <v>0</v>
      </c>
      <c r="AW267">
        <v>2</v>
      </c>
      <c r="AX267">
        <v>16666896</v>
      </c>
      <c r="AY267">
        <v>1</v>
      </c>
      <c r="AZ267">
        <v>0</v>
      </c>
      <c r="BA267">
        <v>261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Y267*Source!I122</f>
        <v>6.6832499999999992</v>
      </c>
      <c r="CY267">
        <f>AB267</f>
        <v>31.26</v>
      </c>
      <c r="CZ267">
        <f>AF267</f>
        <v>31.26</v>
      </c>
      <c r="DA267">
        <f>AJ267</f>
        <v>1</v>
      </c>
      <c r="DB267">
        <v>0</v>
      </c>
    </row>
    <row r="268" spans="1:106" x14ac:dyDescent="0.2">
      <c r="A268">
        <f>ROW(Source!A122)</f>
        <v>122</v>
      </c>
      <c r="B268">
        <v>16666348</v>
      </c>
      <c r="C268">
        <v>16666887</v>
      </c>
      <c r="D268">
        <v>15248091</v>
      </c>
      <c r="E268">
        <v>1</v>
      </c>
      <c r="F268">
        <v>1</v>
      </c>
      <c r="G268">
        <v>1</v>
      </c>
      <c r="H268">
        <v>2</v>
      </c>
      <c r="I268" t="s">
        <v>872</v>
      </c>
      <c r="J268" t="s">
        <v>873</v>
      </c>
      <c r="K268" t="s">
        <v>874</v>
      </c>
      <c r="L268">
        <v>1368</v>
      </c>
      <c r="N268">
        <v>1011</v>
      </c>
      <c r="O268" t="s">
        <v>733</v>
      </c>
      <c r="P268" t="s">
        <v>733</v>
      </c>
      <c r="Q268">
        <v>1</v>
      </c>
      <c r="W268">
        <v>0</v>
      </c>
      <c r="X268">
        <v>126902709</v>
      </c>
      <c r="Y268">
        <v>58</v>
      </c>
      <c r="AA268">
        <v>0</v>
      </c>
      <c r="AB268">
        <v>0.5</v>
      </c>
      <c r="AC268">
        <v>0</v>
      </c>
      <c r="AD268">
        <v>0</v>
      </c>
      <c r="AE268">
        <v>0</v>
      </c>
      <c r="AF268">
        <v>0.5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2.3199999999999998</v>
      </c>
      <c r="AU268" t="s">
        <v>233</v>
      </c>
      <c r="AV268">
        <v>0</v>
      </c>
      <c r="AW268">
        <v>2</v>
      </c>
      <c r="AX268">
        <v>16666897</v>
      </c>
      <c r="AY268">
        <v>1</v>
      </c>
      <c r="AZ268">
        <v>0</v>
      </c>
      <c r="BA268">
        <v>262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Y268*Source!I122</f>
        <v>73.833999999999989</v>
      </c>
      <c r="CY268">
        <f>AB268</f>
        <v>0.5</v>
      </c>
      <c r="CZ268">
        <f>AF268</f>
        <v>0.5</v>
      </c>
      <c r="DA268">
        <f>AJ268</f>
        <v>1</v>
      </c>
      <c r="DB268">
        <v>0</v>
      </c>
    </row>
    <row r="269" spans="1:106" x14ac:dyDescent="0.2">
      <c r="A269">
        <f>ROW(Source!A122)</f>
        <v>122</v>
      </c>
      <c r="B269">
        <v>16666348</v>
      </c>
      <c r="C269">
        <v>16666887</v>
      </c>
      <c r="D269">
        <v>15162021</v>
      </c>
      <c r="E269">
        <v>17</v>
      </c>
      <c r="F269">
        <v>1</v>
      </c>
      <c r="G269">
        <v>1</v>
      </c>
      <c r="H269">
        <v>3</v>
      </c>
      <c r="I269" t="s">
        <v>222</v>
      </c>
      <c r="J269" t="s">
        <v>6</v>
      </c>
      <c r="K269" t="s">
        <v>223</v>
      </c>
      <c r="L269">
        <v>1339</v>
      </c>
      <c r="N269">
        <v>1007</v>
      </c>
      <c r="O269" t="s">
        <v>45</v>
      </c>
      <c r="P269" t="s">
        <v>45</v>
      </c>
      <c r="Q269">
        <v>1</v>
      </c>
      <c r="W269">
        <v>0</v>
      </c>
      <c r="X269">
        <v>-1826504905</v>
      </c>
      <c r="Y269">
        <v>10.199999999999999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1</v>
      </c>
      <c r="AQ269">
        <v>0</v>
      </c>
      <c r="AR269">
        <v>0</v>
      </c>
      <c r="AS269" t="s">
        <v>6</v>
      </c>
      <c r="AT269">
        <v>0.51</v>
      </c>
      <c r="AU269" t="s">
        <v>232</v>
      </c>
      <c r="AV269">
        <v>0</v>
      </c>
      <c r="AW269">
        <v>2</v>
      </c>
      <c r="AX269">
        <v>16666898</v>
      </c>
      <c r="AY269">
        <v>1</v>
      </c>
      <c r="AZ269">
        <v>0</v>
      </c>
      <c r="BA269">
        <v>263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Y269*Source!I122</f>
        <v>12.984599999999999</v>
      </c>
      <c r="CY269">
        <f>AA269</f>
        <v>0</v>
      </c>
      <c r="CZ269">
        <f>AE269</f>
        <v>0</v>
      </c>
      <c r="DA269">
        <f>AI269</f>
        <v>1</v>
      </c>
      <c r="DB269">
        <v>0</v>
      </c>
    </row>
    <row r="270" spans="1:106" x14ac:dyDescent="0.2">
      <c r="A270">
        <f>ROW(Source!A122)</f>
        <v>122</v>
      </c>
      <c r="B270">
        <v>16666348</v>
      </c>
      <c r="C270">
        <v>16666887</v>
      </c>
      <c r="D270">
        <v>15172198</v>
      </c>
      <c r="E270">
        <v>1</v>
      </c>
      <c r="F270">
        <v>1</v>
      </c>
      <c r="G270">
        <v>1</v>
      </c>
      <c r="H270">
        <v>3</v>
      </c>
      <c r="I270" t="s">
        <v>225</v>
      </c>
      <c r="J270" t="s">
        <v>227</v>
      </c>
      <c r="K270" t="s">
        <v>226</v>
      </c>
      <c r="L270">
        <v>1339</v>
      </c>
      <c r="N270">
        <v>1007</v>
      </c>
      <c r="O270" t="s">
        <v>45</v>
      </c>
      <c r="P270" t="s">
        <v>45</v>
      </c>
      <c r="Q270">
        <v>1</v>
      </c>
      <c r="W270">
        <v>0</v>
      </c>
      <c r="X270">
        <v>-922953598</v>
      </c>
      <c r="Y270">
        <v>10.199999999999999</v>
      </c>
      <c r="AA270">
        <v>580</v>
      </c>
      <c r="AB270">
        <v>0</v>
      </c>
      <c r="AC270">
        <v>0</v>
      </c>
      <c r="AD270">
        <v>0</v>
      </c>
      <c r="AE270">
        <v>580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1</v>
      </c>
      <c r="AQ270">
        <v>0</v>
      </c>
      <c r="AR270">
        <v>0</v>
      </c>
      <c r="AS270" t="s">
        <v>6</v>
      </c>
      <c r="AT270">
        <v>0.51</v>
      </c>
      <c r="AU270" t="s">
        <v>232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Y270*Source!I122</f>
        <v>12.984599999999999</v>
      </c>
      <c r="CY270">
        <f>AA270</f>
        <v>580</v>
      </c>
      <c r="CZ270">
        <f>AE270</f>
        <v>580</v>
      </c>
      <c r="DA270">
        <f>AI270</f>
        <v>1</v>
      </c>
      <c r="DB270">
        <v>0</v>
      </c>
    </row>
    <row r="271" spans="1:106" x14ac:dyDescent="0.2">
      <c r="A271">
        <f>ROW(Source!A123)</f>
        <v>123</v>
      </c>
      <c r="B271">
        <v>16666349</v>
      </c>
      <c r="C271">
        <v>16666887</v>
      </c>
      <c r="D271">
        <v>15432010</v>
      </c>
      <c r="E271">
        <v>1</v>
      </c>
      <c r="F271">
        <v>1</v>
      </c>
      <c r="G271">
        <v>1</v>
      </c>
      <c r="H271">
        <v>1</v>
      </c>
      <c r="I271" t="s">
        <v>870</v>
      </c>
      <c r="J271" t="s">
        <v>6</v>
      </c>
      <c r="K271" t="s">
        <v>871</v>
      </c>
      <c r="L271">
        <v>1191</v>
      </c>
      <c r="N271">
        <v>1013</v>
      </c>
      <c r="O271" t="s">
        <v>727</v>
      </c>
      <c r="P271" t="s">
        <v>727</v>
      </c>
      <c r="Q271">
        <v>1</v>
      </c>
      <c r="W271">
        <v>0</v>
      </c>
      <c r="X271">
        <v>-228054128</v>
      </c>
      <c r="Y271">
        <v>11.5</v>
      </c>
      <c r="AA271">
        <v>0</v>
      </c>
      <c r="AB271">
        <v>0</v>
      </c>
      <c r="AC271">
        <v>0</v>
      </c>
      <c r="AD271">
        <v>53.41</v>
      </c>
      <c r="AE271">
        <v>0</v>
      </c>
      <c r="AF271">
        <v>0</v>
      </c>
      <c r="AG271">
        <v>0</v>
      </c>
      <c r="AH271">
        <v>8.02</v>
      </c>
      <c r="AI271">
        <v>1</v>
      </c>
      <c r="AJ271">
        <v>1</v>
      </c>
      <c r="AK271">
        <v>1</v>
      </c>
      <c r="AL271">
        <v>6.66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0.5</v>
      </c>
      <c r="AU271" t="s">
        <v>234</v>
      </c>
      <c r="AV271">
        <v>1</v>
      </c>
      <c r="AW271">
        <v>2</v>
      </c>
      <c r="AX271">
        <v>16666894</v>
      </c>
      <c r="AY271">
        <v>1</v>
      </c>
      <c r="AZ271">
        <v>0</v>
      </c>
      <c r="BA271">
        <v>264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Y271*Source!I123</f>
        <v>14.639499999999998</v>
      </c>
      <c r="CY271">
        <f>AD271</f>
        <v>53.41</v>
      </c>
      <c r="CZ271">
        <f>AH271</f>
        <v>8.02</v>
      </c>
      <c r="DA271">
        <f>AL271</f>
        <v>6.66</v>
      </c>
      <c r="DB271">
        <v>0</v>
      </c>
    </row>
    <row r="272" spans="1:106" x14ac:dyDescent="0.2">
      <c r="A272">
        <f>ROW(Source!A123)</f>
        <v>123</v>
      </c>
      <c r="B272">
        <v>16666349</v>
      </c>
      <c r="C272">
        <v>16666887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728</v>
      </c>
      <c r="J272" t="s">
        <v>6</v>
      </c>
      <c r="K272" t="s">
        <v>729</v>
      </c>
      <c r="L272">
        <v>1191</v>
      </c>
      <c r="N272">
        <v>1013</v>
      </c>
      <c r="O272" t="s">
        <v>727</v>
      </c>
      <c r="P272" t="s">
        <v>727</v>
      </c>
      <c r="Q272">
        <v>1</v>
      </c>
      <c r="W272">
        <v>0</v>
      </c>
      <c r="X272">
        <v>-1417349443</v>
      </c>
      <c r="Y272">
        <v>0.21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6.66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0.21</v>
      </c>
      <c r="AU272" t="s">
        <v>6</v>
      </c>
      <c r="AV272">
        <v>2</v>
      </c>
      <c r="AW272">
        <v>2</v>
      </c>
      <c r="AX272">
        <v>16666895</v>
      </c>
      <c r="AY272">
        <v>1</v>
      </c>
      <c r="AZ272">
        <v>2048</v>
      </c>
      <c r="BA272">
        <v>265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Y272*Source!I123</f>
        <v>0.26732999999999996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ROW(Source!A123)</f>
        <v>123</v>
      </c>
      <c r="B273">
        <v>16666349</v>
      </c>
      <c r="C273">
        <v>16666887</v>
      </c>
      <c r="D273">
        <v>15247974</v>
      </c>
      <c r="E273">
        <v>1</v>
      </c>
      <c r="F273">
        <v>1</v>
      </c>
      <c r="G273">
        <v>1</v>
      </c>
      <c r="H273">
        <v>2</v>
      </c>
      <c r="I273" t="s">
        <v>730</v>
      </c>
      <c r="J273" t="s">
        <v>731</v>
      </c>
      <c r="K273" t="s">
        <v>732</v>
      </c>
      <c r="L273">
        <v>1368</v>
      </c>
      <c r="N273">
        <v>1011</v>
      </c>
      <c r="O273" t="s">
        <v>733</v>
      </c>
      <c r="P273" t="s">
        <v>733</v>
      </c>
      <c r="Q273">
        <v>1</v>
      </c>
      <c r="W273">
        <v>0</v>
      </c>
      <c r="X273">
        <v>1188625873</v>
      </c>
      <c r="Y273">
        <v>5.25</v>
      </c>
      <c r="AA273">
        <v>0</v>
      </c>
      <c r="AB273">
        <v>208.19</v>
      </c>
      <c r="AC273">
        <v>13.5</v>
      </c>
      <c r="AD273">
        <v>0</v>
      </c>
      <c r="AE273">
        <v>0</v>
      </c>
      <c r="AF273">
        <v>31.26</v>
      </c>
      <c r="AG273">
        <v>13.5</v>
      </c>
      <c r="AH273">
        <v>0</v>
      </c>
      <c r="AI273">
        <v>1</v>
      </c>
      <c r="AJ273">
        <v>6.66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0.21</v>
      </c>
      <c r="AU273" t="s">
        <v>233</v>
      </c>
      <c r="AV273">
        <v>0</v>
      </c>
      <c r="AW273">
        <v>2</v>
      </c>
      <c r="AX273">
        <v>16666896</v>
      </c>
      <c r="AY273">
        <v>1</v>
      </c>
      <c r="AZ273">
        <v>0</v>
      </c>
      <c r="BA273">
        <v>266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Y273*Source!I123</f>
        <v>6.6832499999999992</v>
      </c>
      <c r="CY273">
        <f>AB273</f>
        <v>208.19</v>
      </c>
      <c r="CZ273">
        <f>AF273</f>
        <v>31.26</v>
      </c>
      <c r="DA273">
        <f>AJ273</f>
        <v>6.66</v>
      </c>
      <c r="DB273">
        <v>0</v>
      </c>
    </row>
    <row r="274" spans="1:106" x14ac:dyDescent="0.2">
      <c r="A274">
        <f>ROW(Source!A123)</f>
        <v>123</v>
      </c>
      <c r="B274">
        <v>16666349</v>
      </c>
      <c r="C274">
        <v>16666887</v>
      </c>
      <c r="D274">
        <v>15248091</v>
      </c>
      <c r="E274">
        <v>1</v>
      </c>
      <c r="F274">
        <v>1</v>
      </c>
      <c r="G274">
        <v>1</v>
      </c>
      <c r="H274">
        <v>2</v>
      </c>
      <c r="I274" t="s">
        <v>872</v>
      </c>
      <c r="J274" t="s">
        <v>873</v>
      </c>
      <c r="K274" t="s">
        <v>874</v>
      </c>
      <c r="L274">
        <v>1368</v>
      </c>
      <c r="N274">
        <v>1011</v>
      </c>
      <c r="O274" t="s">
        <v>733</v>
      </c>
      <c r="P274" t="s">
        <v>733</v>
      </c>
      <c r="Q274">
        <v>1</v>
      </c>
      <c r="W274">
        <v>0</v>
      </c>
      <c r="X274">
        <v>126902709</v>
      </c>
      <c r="Y274">
        <v>58</v>
      </c>
      <c r="AA274">
        <v>0</v>
      </c>
      <c r="AB274">
        <v>3.33</v>
      </c>
      <c r="AC274">
        <v>0</v>
      </c>
      <c r="AD274">
        <v>0</v>
      </c>
      <c r="AE274">
        <v>0</v>
      </c>
      <c r="AF274">
        <v>0.5</v>
      </c>
      <c r="AG274">
        <v>0</v>
      </c>
      <c r="AH274">
        <v>0</v>
      </c>
      <c r="AI274">
        <v>1</v>
      </c>
      <c r="AJ274">
        <v>6.66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2.3199999999999998</v>
      </c>
      <c r="AU274" t="s">
        <v>233</v>
      </c>
      <c r="AV274">
        <v>0</v>
      </c>
      <c r="AW274">
        <v>2</v>
      </c>
      <c r="AX274">
        <v>16666897</v>
      </c>
      <c r="AY274">
        <v>1</v>
      </c>
      <c r="AZ274">
        <v>0</v>
      </c>
      <c r="BA274">
        <v>267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Y274*Source!I123</f>
        <v>73.833999999999989</v>
      </c>
      <c r="CY274">
        <f>AB274</f>
        <v>3.33</v>
      </c>
      <c r="CZ274">
        <f>AF274</f>
        <v>0.5</v>
      </c>
      <c r="DA274">
        <f>AJ274</f>
        <v>6.66</v>
      </c>
      <c r="DB274">
        <v>0</v>
      </c>
    </row>
    <row r="275" spans="1:106" x14ac:dyDescent="0.2">
      <c r="A275">
        <f>ROW(Source!A123)</f>
        <v>123</v>
      </c>
      <c r="B275">
        <v>16666349</v>
      </c>
      <c r="C275">
        <v>16666887</v>
      </c>
      <c r="D275">
        <v>15162021</v>
      </c>
      <c r="E275">
        <v>17</v>
      </c>
      <c r="F275">
        <v>1</v>
      </c>
      <c r="G275">
        <v>1</v>
      </c>
      <c r="H275">
        <v>3</v>
      </c>
      <c r="I275" t="s">
        <v>222</v>
      </c>
      <c r="J275" t="s">
        <v>6</v>
      </c>
      <c r="K275" t="s">
        <v>223</v>
      </c>
      <c r="L275">
        <v>1339</v>
      </c>
      <c r="N275">
        <v>1007</v>
      </c>
      <c r="O275" t="s">
        <v>45</v>
      </c>
      <c r="P275" t="s">
        <v>45</v>
      </c>
      <c r="Q275">
        <v>1</v>
      </c>
      <c r="W275">
        <v>0</v>
      </c>
      <c r="X275">
        <v>-1826504905</v>
      </c>
      <c r="Y275">
        <v>10.199999999999999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6.66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1</v>
      </c>
      <c r="AQ275">
        <v>0</v>
      </c>
      <c r="AR275">
        <v>0</v>
      </c>
      <c r="AS275" t="s">
        <v>6</v>
      </c>
      <c r="AT275">
        <v>0.51</v>
      </c>
      <c r="AU275" t="s">
        <v>232</v>
      </c>
      <c r="AV275">
        <v>0</v>
      </c>
      <c r="AW275">
        <v>2</v>
      </c>
      <c r="AX275">
        <v>16666898</v>
      </c>
      <c r="AY275">
        <v>1</v>
      </c>
      <c r="AZ275">
        <v>0</v>
      </c>
      <c r="BA275">
        <v>268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Y275*Source!I123</f>
        <v>12.984599999999999</v>
      </c>
      <c r="CY275">
        <f>AA275</f>
        <v>0</v>
      </c>
      <c r="CZ275">
        <f>AE275</f>
        <v>0</v>
      </c>
      <c r="DA275">
        <f>AI275</f>
        <v>6.66</v>
      </c>
      <c r="DB275">
        <v>0</v>
      </c>
    </row>
    <row r="276" spans="1:106" x14ac:dyDescent="0.2">
      <c r="A276">
        <f>ROW(Source!A123)</f>
        <v>123</v>
      </c>
      <c r="B276">
        <v>16666349</v>
      </c>
      <c r="C276">
        <v>16666887</v>
      </c>
      <c r="D276">
        <v>15172198</v>
      </c>
      <c r="E276">
        <v>1</v>
      </c>
      <c r="F276">
        <v>1</v>
      </c>
      <c r="G276">
        <v>1</v>
      </c>
      <c r="H276">
        <v>3</v>
      </c>
      <c r="I276" t="s">
        <v>225</v>
      </c>
      <c r="J276" t="s">
        <v>227</v>
      </c>
      <c r="K276" t="s">
        <v>226</v>
      </c>
      <c r="L276">
        <v>1339</v>
      </c>
      <c r="N276">
        <v>1007</v>
      </c>
      <c r="O276" t="s">
        <v>45</v>
      </c>
      <c r="P276" t="s">
        <v>45</v>
      </c>
      <c r="Q276">
        <v>1</v>
      </c>
      <c r="W276">
        <v>0</v>
      </c>
      <c r="X276">
        <v>-922953598</v>
      </c>
      <c r="Y276">
        <v>10.199999999999999</v>
      </c>
      <c r="AA276">
        <v>3862.8</v>
      </c>
      <c r="AB276">
        <v>0</v>
      </c>
      <c r="AC276">
        <v>0</v>
      </c>
      <c r="AD276">
        <v>0</v>
      </c>
      <c r="AE276">
        <v>580</v>
      </c>
      <c r="AF276">
        <v>0</v>
      </c>
      <c r="AG276">
        <v>0</v>
      </c>
      <c r="AH276">
        <v>0</v>
      </c>
      <c r="AI276">
        <v>6.66</v>
      </c>
      <c r="AJ276">
        <v>1</v>
      </c>
      <c r="AK276">
        <v>1</v>
      </c>
      <c r="AL276">
        <v>1</v>
      </c>
      <c r="AN276">
        <v>0</v>
      </c>
      <c r="AO276">
        <v>0</v>
      </c>
      <c r="AP276">
        <v>1</v>
      </c>
      <c r="AQ276">
        <v>0</v>
      </c>
      <c r="AR276">
        <v>0</v>
      </c>
      <c r="AS276" t="s">
        <v>6</v>
      </c>
      <c r="AT276">
        <v>0.51</v>
      </c>
      <c r="AU276" t="s">
        <v>232</v>
      </c>
      <c r="AV276">
        <v>0</v>
      </c>
      <c r="AW276">
        <v>1</v>
      </c>
      <c r="AX276">
        <v>-1</v>
      </c>
      <c r="AY276">
        <v>0</v>
      </c>
      <c r="AZ276">
        <v>0</v>
      </c>
      <c r="BA276" t="s">
        <v>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Y276*Source!I123</f>
        <v>12.984599999999999</v>
      </c>
      <c r="CY276">
        <f>AA276</f>
        <v>3862.8</v>
      </c>
      <c r="CZ276">
        <f>AE276</f>
        <v>580</v>
      </c>
      <c r="DA276">
        <f>AI276</f>
        <v>6.66</v>
      </c>
      <c r="DB276">
        <v>0</v>
      </c>
    </row>
    <row r="277" spans="1:106" x14ac:dyDescent="0.2">
      <c r="A277">
        <f>ROW(Source!A128)</f>
        <v>128</v>
      </c>
      <c r="B277">
        <v>16666348</v>
      </c>
      <c r="C277">
        <v>16666901</v>
      </c>
      <c r="D277">
        <v>15433640</v>
      </c>
      <c r="E277">
        <v>1</v>
      </c>
      <c r="F277">
        <v>1</v>
      </c>
      <c r="G277">
        <v>1</v>
      </c>
      <c r="H277">
        <v>1</v>
      </c>
      <c r="I277" t="s">
        <v>875</v>
      </c>
      <c r="J277" t="s">
        <v>6</v>
      </c>
      <c r="K277" t="s">
        <v>876</v>
      </c>
      <c r="L277">
        <v>1191</v>
      </c>
      <c r="N277">
        <v>1013</v>
      </c>
      <c r="O277" t="s">
        <v>727</v>
      </c>
      <c r="P277" t="s">
        <v>727</v>
      </c>
      <c r="Q277">
        <v>1</v>
      </c>
      <c r="W277">
        <v>0</v>
      </c>
      <c r="X277">
        <v>-1366118074</v>
      </c>
      <c r="Y277">
        <v>45.436499999999995</v>
      </c>
      <c r="AA277">
        <v>0</v>
      </c>
      <c r="AB277">
        <v>0</v>
      </c>
      <c r="AC277">
        <v>0</v>
      </c>
      <c r="AD277">
        <v>7.94</v>
      </c>
      <c r="AE277">
        <v>0</v>
      </c>
      <c r="AF277">
        <v>0</v>
      </c>
      <c r="AG277">
        <v>0</v>
      </c>
      <c r="AH277">
        <v>7.94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39.51</v>
      </c>
      <c r="AU277" t="s">
        <v>56</v>
      </c>
      <c r="AV277">
        <v>1</v>
      </c>
      <c r="AW277">
        <v>2</v>
      </c>
      <c r="AX277">
        <v>16666909</v>
      </c>
      <c r="AY277">
        <v>1</v>
      </c>
      <c r="AZ277">
        <v>0</v>
      </c>
      <c r="BA277">
        <v>269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Y277*Source!I128</f>
        <v>57.840664499999988</v>
      </c>
      <c r="CY277">
        <f>AD277</f>
        <v>7.94</v>
      </c>
      <c r="CZ277">
        <f>AH277</f>
        <v>7.94</v>
      </c>
      <c r="DA277">
        <f>AL277</f>
        <v>1</v>
      </c>
      <c r="DB277">
        <v>0</v>
      </c>
    </row>
    <row r="278" spans="1:106" x14ac:dyDescent="0.2">
      <c r="A278">
        <f>ROW(Source!A128)</f>
        <v>128</v>
      </c>
      <c r="B278">
        <v>16666348</v>
      </c>
      <c r="C278">
        <v>16666901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728</v>
      </c>
      <c r="J278" t="s">
        <v>6</v>
      </c>
      <c r="K278" t="s">
        <v>729</v>
      </c>
      <c r="L278">
        <v>1191</v>
      </c>
      <c r="N278">
        <v>1013</v>
      </c>
      <c r="O278" t="s">
        <v>727</v>
      </c>
      <c r="P278" t="s">
        <v>727</v>
      </c>
      <c r="Q278">
        <v>1</v>
      </c>
      <c r="W278">
        <v>0</v>
      </c>
      <c r="X278">
        <v>-1417349443</v>
      </c>
      <c r="Y278">
        <v>1.27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1.27</v>
      </c>
      <c r="AU278" t="s">
        <v>6</v>
      </c>
      <c r="AV278">
        <v>2</v>
      </c>
      <c r="AW278">
        <v>2</v>
      </c>
      <c r="AX278">
        <v>16666910</v>
      </c>
      <c r="AY278">
        <v>1</v>
      </c>
      <c r="AZ278">
        <v>2048</v>
      </c>
      <c r="BA278">
        <v>270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Y278*Source!I128</f>
        <v>1.6167099999999999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ROW(Source!A128)</f>
        <v>128</v>
      </c>
      <c r="B279">
        <v>16666348</v>
      </c>
      <c r="C279">
        <v>16666901</v>
      </c>
      <c r="D279">
        <v>15247974</v>
      </c>
      <c r="E279">
        <v>1</v>
      </c>
      <c r="F279">
        <v>1</v>
      </c>
      <c r="G279">
        <v>1</v>
      </c>
      <c r="H279">
        <v>2</v>
      </c>
      <c r="I279" t="s">
        <v>730</v>
      </c>
      <c r="J279" t="s">
        <v>731</v>
      </c>
      <c r="K279" t="s">
        <v>732</v>
      </c>
      <c r="L279">
        <v>1368</v>
      </c>
      <c r="N279">
        <v>1011</v>
      </c>
      <c r="O279" t="s">
        <v>733</v>
      </c>
      <c r="P279" t="s">
        <v>733</v>
      </c>
      <c r="Q279">
        <v>1</v>
      </c>
      <c r="W279">
        <v>0</v>
      </c>
      <c r="X279">
        <v>1188625873</v>
      </c>
      <c r="Y279">
        <v>1.5874999999999999</v>
      </c>
      <c r="AA279">
        <v>0</v>
      </c>
      <c r="AB279">
        <v>31.26</v>
      </c>
      <c r="AC279">
        <v>13.5</v>
      </c>
      <c r="AD279">
        <v>0</v>
      </c>
      <c r="AE279">
        <v>0</v>
      </c>
      <c r="AF279">
        <v>31.26</v>
      </c>
      <c r="AG279">
        <v>13.5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1.27</v>
      </c>
      <c r="AU279" t="s">
        <v>55</v>
      </c>
      <c r="AV279">
        <v>0</v>
      </c>
      <c r="AW279">
        <v>2</v>
      </c>
      <c r="AX279">
        <v>16666911</v>
      </c>
      <c r="AY279">
        <v>1</v>
      </c>
      <c r="AZ279">
        <v>0</v>
      </c>
      <c r="BA279">
        <v>271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Y279*Source!I128</f>
        <v>2.0208874999999997</v>
      </c>
      <c r="CY279">
        <f>AB279</f>
        <v>31.26</v>
      </c>
      <c r="CZ279">
        <f>AF279</f>
        <v>31.26</v>
      </c>
      <c r="DA279">
        <f>AJ279</f>
        <v>1</v>
      </c>
      <c r="DB279">
        <v>0</v>
      </c>
    </row>
    <row r="280" spans="1:106" x14ac:dyDescent="0.2">
      <c r="A280">
        <f>ROW(Source!A128)</f>
        <v>128</v>
      </c>
      <c r="B280">
        <v>16666348</v>
      </c>
      <c r="C280">
        <v>16666901</v>
      </c>
      <c r="D280">
        <v>15248091</v>
      </c>
      <c r="E280">
        <v>1</v>
      </c>
      <c r="F280">
        <v>1</v>
      </c>
      <c r="G280">
        <v>1</v>
      </c>
      <c r="H280">
        <v>2</v>
      </c>
      <c r="I280" t="s">
        <v>872</v>
      </c>
      <c r="J280" t="s">
        <v>873</v>
      </c>
      <c r="K280" t="s">
        <v>874</v>
      </c>
      <c r="L280">
        <v>1368</v>
      </c>
      <c r="N280">
        <v>1011</v>
      </c>
      <c r="O280" t="s">
        <v>733</v>
      </c>
      <c r="P280" t="s">
        <v>733</v>
      </c>
      <c r="Q280">
        <v>1</v>
      </c>
      <c r="W280">
        <v>0</v>
      </c>
      <c r="X280">
        <v>126902709</v>
      </c>
      <c r="Y280">
        <v>11.3375</v>
      </c>
      <c r="AA280">
        <v>0</v>
      </c>
      <c r="AB280">
        <v>0.5</v>
      </c>
      <c r="AC280">
        <v>0</v>
      </c>
      <c r="AD280">
        <v>0</v>
      </c>
      <c r="AE280">
        <v>0</v>
      </c>
      <c r="AF280">
        <v>0.5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9.07</v>
      </c>
      <c r="AU280" t="s">
        <v>55</v>
      </c>
      <c r="AV280">
        <v>0</v>
      </c>
      <c r="AW280">
        <v>2</v>
      </c>
      <c r="AX280">
        <v>16666912</v>
      </c>
      <c r="AY280">
        <v>1</v>
      </c>
      <c r="AZ280">
        <v>0</v>
      </c>
      <c r="BA280">
        <v>272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Y280*Source!I128</f>
        <v>14.4326375</v>
      </c>
      <c r="CY280">
        <f>AB280</f>
        <v>0.5</v>
      </c>
      <c r="CZ280">
        <f>AF280</f>
        <v>0.5</v>
      </c>
      <c r="DA280">
        <f>AJ280</f>
        <v>1</v>
      </c>
      <c r="DB280">
        <v>0</v>
      </c>
    </row>
    <row r="281" spans="1:106" x14ac:dyDescent="0.2">
      <c r="A281">
        <f>ROW(Source!A128)</f>
        <v>128</v>
      </c>
      <c r="B281">
        <v>16666348</v>
      </c>
      <c r="C281">
        <v>16666901</v>
      </c>
      <c r="D281">
        <v>15167286</v>
      </c>
      <c r="E281">
        <v>1</v>
      </c>
      <c r="F281">
        <v>1</v>
      </c>
      <c r="G281">
        <v>1</v>
      </c>
      <c r="H281">
        <v>3</v>
      </c>
      <c r="I281" t="s">
        <v>772</v>
      </c>
      <c r="J281" t="s">
        <v>773</v>
      </c>
      <c r="K281" t="s">
        <v>774</v>
      </c>
      <c r="L281">
        <v>1339</v>
      </c>
      <c r="N281">
        <v>1007</v>
      </c>
      <c r="O281" t="s">
        <v>45</v>
      </c>
      <c r="P281" t="s">
        <v>45</v>
      </c>
      <c r="Q281">
        <v>1</v>
      </c>
      <c r="W281">
        <v>0</v>
      </c>
      <c r="X281">
        <v>-1660354250</v>
      </c>
      <c r="Y281">
        <v>3.5</v>
      </c>
      <c r="AA281">
        <v>2.44</v>
      </c>
      <c r="AB281">
        <v>0</v>
      </c>
      <c r="AC281">
        <v>0</v>
      </c>
      <c r="AD281">
        <v>0</v>
      </c>
      <c r="AE281">
        <v>2.44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3.5</v>
      </c>
      <c r="AU281" t="s">
        <v>6</v>
      </c>
      <c r="AV281">
        <v>0</v>
      </c>
      <c r="AW281">
        <v>2</v>
      </c>
      <c r="AX281">
        <v>16666913</v>
      </c>
      <c r="AY281">
        <v>1</v>
      </c>
      <c r="AZ281">
        <v>0</v>
      </c>
      <c r="BA281">
        <v>273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Y281*Source!I128</f>
        <v>4.4554999999999998</v>
      </c>
      <c r="CY281">
        <f>AA281</f>
        <v>2.44</v>
      </c>
      <c r="CZ281">
        <f>AE281</f>
        <v>2.44</v>
      </c>
      <c r="DA281">
        <f>AI281</f>
        <v>1</v>
      </c>
      <c r="DB281">
        <v>0</v>
      </c>
    </row>
    <row r="282" spans="1:106" x14ac:dyDescent="0.2">
      <c r="A282">
        <f>ROW(Source!A128)</f>
        <v>128</v>
      </c>
      <c r="B282">
        <v>16666348</v>
      </c>
      <c r="C282">
        <v>16666901</v>
      </c>
      <c r="D282">
        <v>15161703</v>
      </c>
      <c r="E282">
        <v>17</v>
      </c>
      <c r="F282">
        <v>1</v>
      </c>
      <c r="G282">
        <v>1</v>
      </c>
      <c r="H282">
        <v>3</v>
      </c>
      <c r="I282" t="s">
        <v>242</v>
      </c>
      <c r="J282" t="s">
        <v>6</v>
      </c>
      <c r="K282" t="s">
        <v>243</v>
      </c>
      <c r="L282">
        <v>1339</v>
      </c>
      <c r="N282">
        <v>1007</v>
      </c>
      <c r="O282" t="s">
        <v>45</v>
      </c>
      <c r="P282" t="s">
        <v>45</v>
      </c>
      <c r="Q282">
        <v>1</v>
      </c>
      <c r="W282">
        <v>0</v>
      </c>
      <c r="X282">
        <v>-2113302258</v>
      </c>
      <c r="Y282">
        <v>2.04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2.04</v>
      </c>
      <c r="AU282" t="s">
        <v>6</v>
      </c>
      <c r="AV282">
        <v>0</v>
      </c>
      <c r="AW282">
        <v>2</v>
      </c>
      <c r="AX282">
        <v>16666914</v>
      </c>
      <c r="AY282">
        <v>1</v>
      </c>
      <c r="AZ282">
        <v>0</v>
      </c>
      <c r="BA282">
        <v>274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Y282*Source!I128</f>
        <v>2.5969199999999999</v>
      </c>
      <c r="CY282">
        <f>AA282</f>
        <v>0</v>
      </c>
      <c r="CZ282">
        <f>AE282</f>
        <v>0</v>
      </c>
      <c r="DA282">
        <f>AI282</f>
        <v>1</v>
      </c>
      <c r="DB282">
        <v>0</v>
      </c>
    </row>
    <row r="283" spans="1:106" x14ac:dyDescent="0.2">
      <c r="A283">
        <f>ROW(Source!A128)</f>
        <v>128</v>
      </c>
      <c r="B283">
        <v>16666348</v>
      </c>
      <c r="C283">
        <v>16666901</v>
      </c>
      <c r="D283">
        <v>15172870</v>
      </c>
      <c r="E283">
        <v>1</v>
      </c>
      <c r="F283">
        <v>1</v>
      </c>
      <c r="G283">
        <v>1</v>
      </c>
      <c r="H283">
        <v>3</v>
      </c>
      <c r="I283" t="s">
        <v>245</v>
      </c>
      <c r="J283" t="s">
        <v>247</v>
      </c>
      <c r="K283" t="s">
        <v>246</v>
      </c>
      <c r="L283">
        <v>1339</v>
      </c>
      <c r="N283">
        <v>1007</v>
      </c>
      <c r="O283" t="s">
        <v>45</v>
      </c>
      <c r="P283" t="s">
        <v>45</v>
      </c>
      <c r="Q283">
        <v>1</v>
      </c>
      <c r="W283">
        <v>0</v>
      </c>
      <c r="X283">
        <v>-2055448307</v>
      </c>
      <c r="Y283">
        <v>2.04</v>
      </c>
      <c r="AA283">
        <v>529.41</v>
      </c>
      <c r="AB283">
        <v>0</v>
      </c>
      <c r="AC283">
        <v>0</v>
      </c>
      <c r="AD283">
        <v>0</v>
      </c>
      <c r="AE283">
        <v>529.41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2.04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Y283*Source!I128</f>
        <v>2.5969199999999999</v>
      </c>
      <c r="CY283">
        <f>AA283</f>
        <v>529.41</v>
      </c>
      <c r="CZ283">
        <f>AE283</f>
        <v>529.41</v>
      </c>
      <c r="DA283">
        <f>AI283</f>
        <v>1</v>
      </c>
      <c r="DB283">
        <v>0</v>
      </c>
    </row>
    <row r="284" spans="1:106" x14ac:dyDescent="0.2">
      <c r="A284">
        <f>ROW(Source!A129)</f>
        <v>129</v>
      </c>
      <c r="B284">
        <v>16666349</v>
      </c>
      <c r="C284">
        <v>16666901</v>
      </c>
      <c r="D284">
        <v>15433640</v>
      </c>
      <c r="E284">
        <v>1</v>
      </c>
      <c r="F284">
        <v>1</v>
      </c>
      <c r="G284">
        <v>1</v>
      </c>
      <c r="H284">
        <v>1</v>
      </c>
      <c r="I284" t="s">
        <v>875</v>
      </c>
      <c r="J284" t="s">
        <v>6</v>
      </c>
      <c r="K284" t="s">
        <v>876</v>
      </c>
      <c r="L284">
        <v>1191</v>
      </c>
      <c r="N284">
        <v>1013</v>
      </c>
      <c r="O284" t="s">
        <v>727</v>
      </c>
      <c r="P284" t="s">
        <v>727</v>
      </c>
      <c r="Q284">
        <v>1</v>
      </c>
      <c r="W284">
        <v>0</v>
      </c>
      <c r="X284">
        <v>-1366118074</v>
      </c>
      <c r="Y284">
        <v>45.436499999999995</v>
      </c>
      <c r="AA284">
        <v>0</v>
      </c>
      <c r="AB284">
        <v>0</v>
      </c>
      <c r="AC284">
        <v>0</v>
      </c>
      <c r="AD284">
        <v>52.88</v>
      </c>
      <c r="AE284">
        <v>0</v>
      </c>
      <c r="AF284">
        <v>0</v>
      </c>
      <c r="AG284">
        <v>0</v>
      </c>
      <c r="AH284">
        <v>7.94</v>
      </c>
      <c r="AI284">
        <v>1</v>
      </c>
      <c r="AJ284">
        <v>1</v>
      </c>
      <c r="AK284">
        <v>1</v>
      </c>
      <c r="AL284">
        <v>6.66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39.51</v>
      </c>
      <c r="AU284" t="s">
        <v>56</v>
      </c>
      <c r="AV284">
        <v>1</v>
      </c>
      <c r="AW284">
        <v>2</v>
      </c>
      <c r="AX284">
        <v>16666909</v>
      </c>
      <c r="AY284">
        <v>1</v>
      </c>
      <c r="AZ284">
        <v>0</v>
      </c>
      <c r="BA284">
        <v>275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Y284*Source!I129</f>
        <v>57.840664499999988</v>
      </c>
      <c r="CY284">
        <f>AD284</f>
        <v>52.88</v>
      </c>
      <c r="CZ284">
        <f>AH284</f>
        <v>7.94</v>
      </c>
      <c r="DA284">
        <f>AL284</f>
        <v>6.66</v>
      </c>
      <c r="DB284">
        <v>0</v>
      </c>
    </row>
    <row r="285" spans="1:106" x14ac:dyDescent="0.2">
      <c r="A285">
        <f>ROW(Source!A129)</f>
        <v>129</v>
      </c>
      <c r="B285">
        <v>16666349</v>
      </c>
      <c r="C285">
        <v>16666901</v>
      </c>
      <c r="D285">
        <v>15430395</v>
      </c>
      <c r="E285">
        <v>1</v>
      </c>
      <c r="F285">
        <v>1</v>
      </c>
      <c r="G285">
        <v>1</v>
      </c>
      <c r="H285">
        <v>1</v>
      </c>
      <c r="I285" t="s">
        <v>728</v>
      </c>
      <c r="J285" t="s">
        <v>6</v>
      </c>
      <c r="K285" t="s">
        <v>729</v>
      </c>
      <c r="L285">
        <v>1191</v>
      </c>
      <c r="N285">
        <v>1013</v>
      </c>
      <c r="O285" t="s">
        <v>727</v>
      </c>
      <c r="P285" t="s">
        <v>727</v>
      </c>
      <c r="Q285">
        <v>1</v>
      </c>
      <c r="W285">
        <v>0</v>
      </c>
      <c r="X285">
        <v>-1417349443</v>
      </c>
      <c r="Y285">
        <v>1.27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6.66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1.27</v>
      </c>
      <c r="AU285" t="s">
        <v>6</v>
      </c>
      <c r="AV285">
        <v>2</v>
      </c>
      <c r="AW285">
        <v>2</v>
      </c>
      <c r="AX285">
        <v>16666910</v>
      </c>
      <c r="AY285">
        <v>1</v>
      </c>
      <c r="AZ285">
        <v>2048</v>
      </c>
      <c r="BA285">
        <v>276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Y285*Source!I129</f>
        <v>1.6167099999999999</v>
      </c>
      <c r="CY285">
        <f>AD285</f>
        <v>0</v>
      </c>
      <c r="CZ285">
        <f>AH285</f>
        <v>0</v>
      </c>
      <c r="DA285">
        <f>AL285</f>
        <v>1</v>
      </c>
      <c r="DB285">
        <v>0</v>
      </c>
    </row>
    <row r="286" spans="1:106" x14ac:dyDescent="0.2">
      <c r="A286">
        <f>ROW(Source!A129)</f>
        <v>129</v>
      </c>
      <c r="B286">
        <v>16666349</v>
      </c>
      <c r="C286">
        <v>16666901</v>
      </c>
      <c r="D286">
        <v>15247974</v>
      </c>
      <c r="E286">
        <v>1</v>
      </c>
      <c r="F286">
        <v>1</v>
      </c>
      <c r="G286">
        <v>1</v>
      </c>
      <c r="H286">
        <v>2</v>
      </c>
      <c r="I286" t="s">
        <v>730</v>
      </c>
      <c r="J286" t="s">
        <v>731</v>
      </c>
      <c r="K286" t="s">
        <v>732</v>
      </c>
      <c r="L286">
        <v>1368</v>
      </c>
      <c r="N286">
        <v>1011</v>
      </c>
      <c r="O286" t="s">
        <v>733</v>
      </c>
      <c r="P286" t="s">
        <v>733</v>
      </c>
      <c r="Q286">
        <v>1</v>
      </c>
      <c r="W286">
        <v>0</v>
      </c>
      <c r="X286">
        <v>1188625873</v>
      </c>
      <c r="Y286">
        <v>1.5874999999999999</v>
      </c>
      <c r="AA286">
        <v>0</v>
      </c>
      <c r="AB286">
        <v>208.19</v>
      </c>
      <c r="AC286">
        <v>13.5</v>
      </c>
      <c r="AD286">
        <v>0</v>
      </c>
      <c r="AE286">
        <v>0</v>
      </c>
      <c r="AF286">
        <v>31.26</v>
      </c>
      <c r="AG286">
        <v>13.5</v>
      </c>
      <c r="AH286">
        <v>0</v>
      </c>
      <c r="AI286">
        <v>1</v>
      </c>
      <c r="AJ286">
        <v>6.66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1.27</v>
      </c>
      <c r="AU286" t="s">
        <v>55</v>
      </c>
      <c r="AV286">
        <v>0</v>
      </c>
      <c r="AW286">
        <v>2</v>
      </c>
      <c r="AX286">
        <v>16666911</v>
      </c>
      <c r="AY286">
        <v>1</v>
      </c>
      <c r="AZ286">
        <v>0</v>
      </c>
      <c r="BA286">
        <v>277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Y286*Source!I129</f>
        <v>2.0208874999999997</v>
      </c>
      <c r="CY286">
        <f>AB286</f>
        <v>208.19</v>
      </c>
      <c r="CZ286">
        <f>AF286</f>
        <v>31.26</v>
      </c>
      <c r="DA286">
        <f>AJ286</f>
        <v>6.66</v>
      </c>
      <c r="DB286">
        <v>0</v>
      </c>
    </row>
    <row r="287" spans="1:106" x14ac:dyDescent="0.2">
      <c r="A287">
        <f>ROW(Source!A129)</f>
        <v>129</v>
      </c>
      <c r="B287">
        <v>16666349</v>
      </c>
      <c r="C287">
        <v>16666901</v>
      </c>
      <c r="D287">
        <v>15248091</v>
      </c>
      <c r="E287">
        <v>1</v>
      </c>
      <c r="F287">
        <v>1</v>
      </c>
      <c r="G287">
        <v>1</v>
      </c>
      <c r="H287">
        <v>2</v>
      </c>
      <c r="I287" t="s">
        <v>872</v>
      </c>
      <c r="J287" t="s">
        <v>873</v>
      </c>
      <c r="K287" t="s">
        <v>874</v>
      </c>
      <c r="L287">
        <v>1368</v>
      </c>
      <c r="N287">
        <v>1011</v>
      </c>
      <c r="O287" t="s">
        <v>733</v>
      </c>
      <c r="P287" t="s">
        <v>733</v>
      </c>
      <c r="Q287">
        <v>1</v>
      </c>
      <c r="W287">
        <v>0</v>
      </c>
      <c r="X287">
        <v>126902709</v>
      </c>
      <c r="Y287">
        <v>11.3375</v>
      </c>
      <c r="AA287">
        <v>0</v>
      </c>
      <c r="AB287">
        <v>3.33</v>
      </c>
      <c r="AC287">
        <v>0</v>
      </c>
      <c r="AD287">
        <v>0</v>
      </c>
      <c r="AE287">
        <v>0</v>
      </c>
      <c r="AF287">
        <v>0.5</v>
      </c>
      <c r="AG287">
        <v>0</v>
      </c>
      <c r="AH287">
        <v>0</v>
      </c>
      <c r="AI287">
        <v>1</v>
      </c>
      <c r="AJ287">
        <v>6.66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9.07</v>
      </c>
      <c r="AU287" t="s">
        <v>55</v>
      </c>
      <c r="AV287">
        <v>0</v>
      </c>
      <c r="AW287">
        <v>2</v>
      </c>
      <c r="AX287">
        <v>16666912</v>
      </c>
      <c r="AY287">
        <v>1</v>
      </c>
      <c r="AZ287">
        <v>0</v>
      </c>
      <c r="BA287">
        <v>278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Y287*Source!I129</f>
        <v>14.4326375</v>
      </c>
      <c r="CY287">
        <f>AB287</f>
        <v>3.33</v>
      </c>
      <c r="CZ287">
        <f>AF287</f>
        <v>0.5</v>
      </c>
      <c r="DA287">
        <f>AJ287</f>
        <v>6.66</v>
      </c>
      <c r="DB287">
        <v>0</v>
      </c>
    </row>
    <row r="288" spans="1:106" x14ac:dyDescent="0.2">
      <c r="A288">
        <f>ROW(Source!A129)</f>
        <v>129</v>
      </c>
      <c r="B288">
        <v>16666349</v>
      </c>
      <c r="C288">
        <v>16666901</v>
      </c>
      <c r="D288">
        <v>15167286</v>
      </c>
      <c r="E288">
        <v>1</v>
      </c>
      <c r="F288">
        <v>1</v>
      </c>
      <c r="G288">
        <v>1</v>
      </c>
      <c r="H288">
        <v>3</v>
      </c>
      <c r="I288" t="s">
        <v>772</v>
      </c>
      <c r="J288" t="s">
        <v>773</v>
      </c>
      <c r="K288" t="s">
        <v>774</v>
      </c>
      <c r="L288">
        <v>1339</v>
      </c>
      <c r="N288">
        <v>1007</v>
      </c>
      <c r="O288" t="s">
        <v>45</v>
      </c>
      <c r="P288" t="s">
        <v>45</v>
      </c>
      <c r="Q288">
        <v>1</v>
      </c>
      <c r="W288">
        <v>0</v>
      </c>
      <c r="X288">
        <v>-1660354250</v>
      </c>
      <c r="Y288">
        <v>3.5</v>
      </c>
      <c r="AA288">
        <v>16.25</v>
      </c>
      <c r="AB288">
        <v>0</v>
      </c>
      <c r="AC288">
        <v>0</v>
      </c>
      <c r="AD288">
        <v>0</v>
      </c>
      <c r="AE288">
        <v>2.44</v>
      </c>
      <c r="AF288">
        <v>0</v>
      </c>
      <c r="AG288">
        <v>0</v>
      </c>
      <c r="AH288">
        <v>0</v>
      </c>
      <c r="AI288">
        <v>6.66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3.5</v>
      </c>
      <c r="AU288" t="s">
        <v>6</v>
      </c>
      <c r="AV288">
        <v>0</v>
      </c>
      <c r="AW288">
        <v>2</v>
      </c>
      <c r="AX288">
        <v>16666913</v>
      </c>
      <c r="AY288">
        <v>1</v>
      </c>
      <c r="AZ288">
        <v>0</v>
      </c>
      <c r="BA288">
        <v>279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Y288*Source!I129</f>
        <v>4.4554999999999998</v>
      </c>
      <c r="CY288">
        <f>AA288</f>
        <v>16.25</v>
      </c>
      <c r="CZ288">
        <f>AE288</f>
        <v>2.44</v>
      </c>
      <c r="DA288">
        <f>AI288</f>
        <v>6.66</v>
      </c>
      <c r="DB288">
        <v>0</v>
      </c>
    </row>
    <row r="289" spans="1:106" x14ac:dyDescent="0.2">
      <c r="A289">
        <f>ROW(Source!A129)</f>
        <v>129</v>
      </c>
      <c r="B289">
        <v>16666349</v>
      </c>
      <c r="C289">
        <v>16666901</v>
      </c>
      <c r="D289">
        <v>15161703</v>
      </c>
      <c r="E289">
        <v>17</v>
      </c>
      <c r="F289">
        <v>1</v>
      </c>
      <c r="G289">
        <v>1</v>
      </c>
      <c r="H289">
        <v>3</v>
      </c>
      <c r="I289" t="s">
        <v>242</v>
      </c>
      <c r="J289" t="s">
        <v>6</v>
      </c>
      <c r="K289" t="s">
        <v>243</v>
      </c>
      <c r="L289">
        <v>1339</v>
      </c>
      <c r="N289">
        <v>1007</v>
      </c>
      <c r="O289" t="s">
        <v>45</v>
      </c>
      <c r="P289" t="s">
        <v>45</v>
      </c>
      <c r="Q289">
        <v>1</v>
      </c>
      <c r="W289">
        <v>0</v>
      </c>
      <c r="X289">
        <v>-2113302258</v>
      </c>
      <c r="Y289">
        <v>2.04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6.66</v>
      </c>
      <c r="AJ289">
        <v>1</v>
      </c>
      <c r="AK289">
        <v>1</v>
      </c>
      <c r="AL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6</v>
      </c>
      <c r="AT289">
        <v>2.04</v>
      </c>
      <c r="AU289" t="s">
        <v>6</v>
      </c>
      <c r="AV289">
        <v>0</v>
      </c>
      <c r="AW289">
        <v>2</v>
      </c>
      <c r="AX289">
        <v>16666914</v>
      </c>
      <c r="AY289">
        <v>1</v>
      </c>
      <c r="AZ289">
        <v>0</v>
      </c>
      <c r="BA289">
        <v>280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Y289*Source!I129</f>
        <v>2.5969199999999999</v>
      </c>
      <c r="CY289">
        <f>AA289</f>
        <v>0</v>
      </c>
      <c r="CZ289">
        <f>AE289</f>
        <v>0</v>
      </c>
      <c r="DA289">
        <f>AI289</f>
        <v>6.66</v>
      </c>
      <c r="DB289">
        <v>0</v>
      </c>
    </row>
    <row r="290" spans="1:106" x14ac:dyDescent="0.2">
      <c r="A290">
        <f>ROW(Source!A129)</f>
        <v>129</v>
      </c>
      <c r="B290">
        <v>16666349</v>
      </c>
      <c r="C290">
        <v>16666901</v>
      </c>
      <c r="D290">
        <v>15172870</v>
      </c>
      <c r="E290">
        <v>1</v>
      </c>
      <c r="F290">
        <v>1</v>
      </c>
      <c r="G290">
        <v>1</v>
      </c>
      <c r="H290">
        <v>3</v>
      </c>
      <c r="I290" t="s">
        <v>245</v>
      </c>
      <c r="J290" t="s">
        <v>247</v>
      </c>
      <c r="K290" t="s">
        <v>246</v>
      </c>
      <c r="L290">
        <v>1339</v>
      </c>
      <c r="N290">
        <v>1007</v>
      </c>
      <c r="O290" t="s">
        <v>45</v>
      </c>
      <c r="P290" t="s">
        <v>45</v>
      </c>
      <c r="Q290">
        <v>1</v>
      </c>
      <c r="W290">
        <v>0</v>
      </c>
      <c r="X290">
        <v>-2055448307</v>
      </c>
      <c r="Y290">
        <v>2.04</v>
      </c>
      <c r="AA290">
        <v>3525.87</v>
      </c>
      <c r="AB290">
        <v>0</v>
      </c>
      <c r="AC290">
        <v>0</v>
      </c>
      <c r="AD290">
        <v>0</v>
      </c>
      <c r="AE290">
        <v>529.41</v>
      </c>
      <c r="AF290">
        <v>0</v>
      </c>
      <c r="AG290">
        <v>0</v>
      </c>
      <c r="AH290">
        <v>0</v>
      </c>
      <c r="AI290">
        <v>6.66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6</v>
      </c>
      <c r="AT290">
        <v>2.04</v>
      </c>
      <c r="AU290" t="s">
        <v>6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Y290*Source!I129</f>
        <v>2.5969199999999999</v>
      </c>
      <c r="CY290">
        <f>AA290</f>
        <v>3525.87</v>
      </c>
      <c r="CZ290">
        <f>AE290</f>
        <v>529.41</v>
      </c>
      <c r="DA290">
        <f>AI290</f>
        <v>6.66</v>
      </c>
      <c r="DB290">
        <v>0</v>
      </c>
    </row>
    <row r="291" spans="1:106" x14ac:dyDescent="0.2">
      <c r="A291">
        <f>ROW(Source!A134)</f>
        <v>134</v>
      </c>
      <c r="B291">
        <v>16666348</v>
      </c>
      <c r="C291">
        <v>16666917</v>
      </c>
      <c r="D291">
        <v>15433640</v>
      </c>
      <c r="E291">
        <v>1</v>
      </c>
      <c r="F291">
        <v>1</v>
      </c>
      <c r="G291">
        <v>1</v>
      </c>
      <c r="H291">
        <v>1</v>
      </c>
      <c r="I291" t="s">
        <v>875</v>
      </c>
      <c r="J291" t="s">
        <v>6</v>
      </c>
      <c r="K291" t="s">
        <v>876</v>
      </c>
      <c r="L291">
        <v>1191</v>
      </c>
      <c r="N291">
        <v>1013</v>
      </c>
      <c r="O291" t="s">
        <v>727</v>
      </c>
      <c r="P291" t="s">
        <v>727</v>
      </c>
      <c r="Q291">
        <v>1</v>
      </c>
      <c r="W291">
        <v>0</v>
      </c>
      <c r="X291">
        <v>-1366118074</v>
      </c>
      <c r="Y291">
        <v>1.1499999999999999</v>
      </c>
      <c r="AA291">
        <v>0</v>
      </c>
      <c r="AB291">
        <v>0</v>
      </c>
      <c r="AC291">
        <v>0</v>
      </c>
      <c r="AD291">
        <v>7.94</v>
      </c>
      <c r="AE291">
        <v>0</v>
      </c>
      <c r="AF291">
        <v>0</v>
      </c>
      <c r="AG291">
        <v>0</v>
      </c>
      <c r="AH291">
        <v>7.94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0.5</v>
      </c>
      <c r="AU291" t="s">
        <v>254</v>
      </c>
      <c r="AV291">
        <v>1</v>
      </c>
      <c r="AW291">
        <v>2</v>
      </c>
      <c r="AX291">
        <v>16666924</v>
      </c>
      <c r="AY291">
        <v>1</v>
      </c>
      <c r="AZ291">
        <v>0</v>
      </c>
      <c r="BA291">
        <v>281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Y291*Source!I134</f>
        <v>1.4639499999999999</v>
      </c>
      <c r="CY291">
        <f>AD291</f>
        <v>7.94</v>
      </c>
      <c r="CZ291">
        <f>AH291</f>
        <v>7.94</v>
      </c>
      <c r="DA291">
        <f>AL291</f>
        <v>1</v>
      </c>
      <c r="DB291">
        <v>0</v>
      </c>
    </row>
    <row r="292" spans="1:106" x14ac:dyDescent="0.2">
      <c r="A292">
        <f>ROW(Source!A134)</f>
        <v>134</v>
      </c>
      <c r="B292">
        <v>16666348</v>
      </c>
      <c r="C292">
        <v>16666917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728</v>
      </c>
      <c r="J292" t="s">
        <v>6</v>
      </c>
      <c r="K292" t="s">
        <v>729</v>
      </c>
      <c r="L292">
        <v>1191</v>
      </c>
      <c r="N292">
        <v>1013</v>
      </c>
      <c r="O292" t="s">
        <v>727</v>
      </c>
      <c r="P292" t="s">
        <v>727</v>
      </c>
      <c r="Q292">
        <v>1</v>
      </c>
      <c r="W292">
        <v>0</v>
      </c>
      <c r="X292">
        <v>-1417349443</v>
      </c>
      <c r="Y292">
        <v>0.21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0.21</v>
      </c>
      <c r="AU292" t="s">
        <v>6</v>
      </c>
      <c r="AV292">
        <v>2</v>
      </c>
      <c r="AW292">
        <v>2</v>
      </c>
      <c r="AX292">
        <v>16666925</v>
      </c>
      <c r="AY292">
        <v>1</v>
      </c>
      <c r="AZ292">
        <v>2048</v>
      </c>
      <c r="BA292">
        <v>282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Y292*Source!I134</f>
        <v>0.26732999999999996</v>
      </c>
      <c r="CY292">
        <f>AD292</f>
        <v>0</v>
      </c>
      <c r="CZ292">
        <f>AH292</f>
        <v>0</v>
      </c>
      <c r="DA292">
        <f>AL292</f>
        <v>1</v>
      </c>
      <c r="DB292">
        <v>0</v>
      </c>
    </row>
    <row r="293" spans="1:106" x14ac:dyDescent="0.2">
      <c r="A293">
        <f>ROW(Source!A134)</f>
        <v>134</v>
      </c>
      <c r="B293">
        <v>16666348</v>
      </c>
      <c r="C293">
        <v>16666917</v>
      </c>
      <c r="D293">
        <v>15247974</v>
      </c>
      <c r="E293">
        <v>1</v>
      </c>
      <c r="F293">
        <v>1</v>
      </c>
      <c r="G293">
        <v>1</v>
      </c>
      <c r="H293">
        <v>2</v>
      </c>
      <c r="I293" t="s">
        <v>730</v>
      </c>
      <c r="J293" t="s">
        <v>731</v>
      </c>
      <c r="K293" t="s">
        <v>732</v>
      </c>
      <c r="L293">
        <v>1368</v>
      </c>
      <c r="N293">
        <v>1011</v>
      </c>
      <c r="O293" t="s">
        <v>733</v>
      </c>
      <c r="P293" t="s">
        <v>733</v>
      </c>
      <c r="Q293">
        <v>1</v>
      </c>
      <c r="W293">
        <v>0</v>
      </c>
      <c r="X293">
        <v>1188625873</v>
      </c>
      <c r="Y293">
        <v>0.52500000000000002</v>
      </c>
      <c r="AA293">
        <v>0</v>
      </c>
      <c r="AB293">
        <v>31.26</v>
      </c>
      <c r="AC293">
        <v>13.5</v>
      </c>
      <c r="AD293">
        <v>0</v>
      </c>
      <c r="AE293">
        <v>0</v>
      </c>
      <c r="AF293">
        <v>31.26</v>
      </c>
      <c r="AG293">
        <v>13.5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0.21</v>
      </c>
      <c r="AU293" t="s">
        <v>253</v>
      </c>
      <c r="AV293">
        <v>0</v>
      </c>
      <c r="AW293">
        <v>2</v>
      </c>
      <c r="AX293">
        <v>16666926</v>
      </c>
      <c r="AY293">
        <v>1</v>
      </c>
      <c r="AZ293">
        <v>0</v>
      </c>
      <c r="BA293">
        <v>283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Y293*Source!I134</f>
        <v>0.66832499999999995</v>
      </c>
      <c r="CY293">
        <f>AB293</f>
        <v>31.26</v>
      </c>
      <c r="CZ293">
        <f>AF293</f>
        <v>31.26</v>
      </c>
      <c r="DA293">
        <f>AJ293</f>
        <v>1</v>
      </c>
      <c r="DB293">
        <v>0</v>
      </c>
    </row>
    <row r="294" spans="1:106" x14ac:dyDescent="0.2">
      <c r="A294">
        <f>ROW(Source!A134)</f>
        <v>134</v>
      </c>
      <c r="B294">
        <v>16666348</v>
      </c>
      <c r="C294">
        <v>16666917</v>
      </c>
      <c r="D294">
        <v>15248091</v>
      </c>
      <c r="E294">
        <v>1</v>
      </c>
      <c r="F294">
        <v>1</v>
      </c>
      <c r="G294">
        <v>1</v>
      </c>
      <c r="H294">
        <v>2</v>
      </c>
      <c r="I294" t="s">
        <v>872</v>
      </c>
      <c r="J294" t="s">
        <v>873</v>
      </c>
      <c r="K294" t="s">
        <v>874</v>
      </c>
      <c r="L294">
        <v>1368</v>
      </c>
      <c r="N294">
        <v>1011</v>
      </c>
      <c r="O294" t="s">
        <v>733</v>
      </c>
      <c r="P294" t="s">
        <v>733</v>
      </c>
      <c r="Q294">
        <v>1</v>
      </c>
      <c r="W294">
        <v>0</v>
      </c>
      <c r="X294">
        <v>126902709</v>
      </c>
      <c r="Y294">
        <v>5.8</v>
      </c>
      <c r="AA294">
        <v>0</v>
      </c>
      <c r="AB294">
        <v>0.5</v>
      </c>
      <c r="AC294">
        <v>0</v>
      </c>
      <c r="AD294">
        <v>0</v>
      </c>
      <c r="AE294">
        <v>0</v>
      </c>
      <c r="AF294">
        <v>0.5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2.3199999999999998</v>
      </c>
      <c r="AU294" t="s">
        <v>253</v>
      </c>
      <c r="AV294">
        <v>0</v>
      </c>
      <c r="AW294">
        <v>2</v>
      </c>
      <c r="AX294">
        <v>16666927</v>
      </c>
      <c r="AY294">
        <v>1</v>
      </c>
      <c r="AZ294">
        <v>0</v>
      </c>
      <c r="BA294">
        <v>284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Y294*Source!I134</f>
        <v>7.3833999999999991</v>
      </c>
      <c r="CY294">
        <f>AB294</f>
        <v>0.5</v>
      </c>
      <c r="CZ294">
        <f>AF294</f>
        <v>0.5</v>
      </c>
      <c r="DA294">
        <f>AJ294</f>
        <v>1</v>
      </c>
      <c r="DB294">
        <v>0</v>
      </c>
    </row>
    <row r="295" spans="1:106" x14ac:dyDescent="0.2">
      <c r="A295">
        <f>ROW(Source!A134)</f>
        <v>134</v>
      </c>
      <c r="B295">
        <v>16666348</v>
      </c>
      <c r="C295">
        <v>16666917</v>
      </c>
      <c r="D295">
        <v>15161703</v>
      </c>
      <c r="E295">
        <v>17</v>
      </c>
      <c r="F295">
        <v>1</v>
      </c>
      <c r="G295">
        <v>1</v>
      </c>
      <c r="H295">
        <v>3</v>
      </c>
      <c r="I295" t="s">
        <v>242</v>
      </c>
      <c r="J295" t="s">
        <v>6</v>
      </c>
      <c r="K295" t="s">
        <v>243</v>
      </c>
      <c r="L295">
        <v>1339</v>
      </c>
      <c r="N295">
        <v>1007</v>
      </c>
      <c r="O295" t="s">
        <v>45</v>
      </c>
      <c r="P295" t="s">
        <v>45</v>
      </c>
      <c r="Q295">
        <v>1</v>
      </c>
      <c r="W295">
        <v>0</v>
      </c>
      <c r="X295">
        <v>-2113302258</v>
      </c>
      <c r="Y295">
        <v>1.02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1</v>
      </c>
      <c r="AQ295">
        <v>0</v>
      </c>
      <c r="AR295">
        <v>0</v>
      </c>
      <c r="AS295" t="s">
        <v>6</v>
      </c>
      <c r="AT295">
        <v>0.51</v>
      </c>
      <c r="AU295" t="s">
        <v>252</v>
      </c>
      <c r="AV295">
        <v>0</v>
      </c>
      <c r="AW295">
        <v>2</v>
      </c>
      <c r="AX295">
        <v>16666928</v>
      </c>
      <c r="AY295">
        <v>1</v>
      </c>
      <c r="AZ295">
        <v>0</v>
      </c>
      <c r="BA295">
        <v>285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Y295*Source!I134</f>
        <v>1.2984599999999999</v>
      </c>
      <c r="CY295">
        <f>AA295</f>
        <v>0</v>
      </c>
      <c r="CZ295">
        <f>AE295</f>
        <v>0</v>
      </c>
      <c r="DA295">
        <f>AI295</f>
        <v>1</v>
      </c>
      <c r="DB295">
        <v>0</v>
      </c>
    </row>
    <row r="296" spans="1:106" x14ac:dyDescent="0.2">
      <c r="A296">
        <f>ROW(Source!A134)</f>
        <v>134</v>
      </c>
      <c r="B296">
        <v>16666348</v>
      </c>
      <c r="C296">
        <v>16666917</v>
      </c>
      <c r="D296">
        <v>15172870</v>
      </c>
      <c r="E296">
        <v>1</v>
      </c>
      <c r="F296">
        <v>1</v>
      </c>
      <c r="G296">
        <v>1</v>
      </c>
      <c r="H296">
        <v>3</v>
      </c>
      <c r="I296" t="s">
        <v>245</v>
      </c>
      <c r="J296" t="s">
        <v>247</v>
      </c>
      <c r="K296" t="s">
        <v>246</v>
      </c>
      <c r="L296">
        <v>1339</v>
      </c>
      <c r="N296">
        <v>1007</v>
      </c>
      <c r="O296" t="s">
        <v>45</v>
      </c>
      <c r="P296" t="s">
        <v>45</v>
      </c>
      <c r="Q296">
        <v>1</v>
      </c>
      <c r="W296">
        <v>0</v>
      </c>
      <c r="X296">
        <v>-2055448307</v>
      </c>
      <c r="Y296">
        <v>1.02</v>
      </c>
      <c r="AA296">
        <v>529.41</v>
      </c>
      <c r="AB296">
        <v>0</v>
      </c>
      <c r="AC296">
        <v>0</v>
      </c>
      <c r="AD296">
        <v>0</v>
      </c>
      <c r="AE296">
        <v>529.41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1</v>
      </c>
      <c r="AQ296">
        <v>0</v>
      </c>
      <c r="AR296">
        <v>0</v>
      </c>
      <c r="AS296" t="s">
        <v>6</v>
      </c>
      <c r="AT296">
        <v>0.51</v>
      </c>
      <c r="AU296" t="s">
        <v>252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Y296*Source!I134</f>
        <v>1.2984599999999999</v>
      </c>
      <c r="CY296">
        <f>AA296</f>
        <v>529.41</v>
      </c>
      <c r="CZ296">
        <f>AE296</f>
        <v>529.41</v>
      </c>
      <c r="DA296">
        <f>AI296</f>
        <v>1</v>
      </c>
      <c r="DB296">
        <v>0</v>
      </c>
    </row>
    <row r="297" spans="1:106" x14ac:dyDescent="0.2">
      <c r="A297">
        <f>ROW(Source!A135)</f>
        <v>135</v>
      </c>
      <c r="B297">
        <v>16666349</v>
      </c>
      <c r="C297">
        <v>16666917</v>
      </c>
      <c r="D297">
        <v>15433640</v>
      </c>
      <c r="E297">
        <v>1</v>
      </c>
      <c r="F297">
        <v>1</v>
      </c>
      <c r="G297">
        <v>1</v>
      </c>
      <c r="H297">
        <v>1</v>
      </c>
      <c r="I297" t="s">
        <v>875</v>
      </c>
      <c r="J297" t="s">
        <v>6</v>
      </c>
      <c r="K297" t="s">
        <v>876</v>
      </c>
      <c r="L297">
        <v>1191</v>
      </c>
      <c r="N297">
        <v>1013</v>
      </c>
      <c r="O297" t="s">
        <v>727</v>
      </c>
      <c r="P297" t="s">
        <v>727</v>
      </c>
      <c r="Q297">
        <v>1</v>
      </c>
      <c r="W297">
        <v>0</v>
      </c>
      <c r="X297">
        <v>-1366118074</v>
      </c>
      <c r="Y297">
        <v>1.1499999999999999</v>
      </c>
      <c r="AA297">
        <v>0</v>
      </c>
      <c r="AB297">
        <v>0</v>
      </c>
      <c r="AC297">
        <v>0</v>
      </c>
      <c r="AD297">
        <v>52.88</v>
      </c>
      <c r="AE297">
        <v>0</v>
      </c>
      <c r="AF297">
        <v>0</v>
      </c>
      <c r="AG297">
        <v>0</v>
      </c>
      <c r="AH297">
        <v>7.94</v>
      </c>
      <c r="AI297">
        <v>1</v>
      </c>
      <c r="AJ297">
        <v>1</v>
      </c>
      <c r="AK297">
        <v>1</v>
      </c>
      <c r="AL297">
        <v>6.66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0.5</v>
      </c>
      <c r="AU297" t="s">
        <v>254</v>
      </c>
      <c r="AV297">
        <v>1</v>
      </c>
      <c r="AW297">
        <v>2</v>
      </c>
      <c r="AX297">
        <v>16666924</v>
      </c>
      <c r="AY297">
        <v>1</v>
      </c>
      <c r="AZ297">
        <v>0</v>
      </c>
      <c r="BA297">
        <v>286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Y297*Source!I135</f>
        <v>1.4639499999999999</v>
      </c>
      <c r="CY297">
        <f>AD297</f>
        <v>52.88</v>
      </c>
      <c r="CZ297">
        <f>AH297</f>
        <v>7.94</v>
      </c>
      <c r="DA297">
        <f>AL297</f>
        <v>6.66</v>
      </c>
      <c r="DB297">
        <v>0</v>
      </c>
    </row>
    <row r="298" spans="1:106" x14ac:dyDescent="0.2">
      <c r="A298">
        <f>ROW(Source!A135)</f>
        <v>135</v>
      </c>
      <c r="B298">
        <v>16666349</v>
      </c>
      <c r="C298">
        <v>16666917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728</v>
      </c>
      <c r="J298" t="s">
        <v>6</v>
      </c>
      <c r="K298" t="s">
        <v>729</v>
      </c>
      <c r="L298">
        <v>1191</v>
      </c>
      <c r="N298">
        <v>1013</v>
      </c>
      <c r="O298" t="s">
        <v>727</v>
      </c>
      <c r="P298" t="s">
        <v>727</v>
      </c>
      <c r="Q298">
        <v>1</v>
      </c>
      <c r="W298">
        <v>0</v>
      </c>
      <c r="X298">
        <v>-1417349443</v>
      </c>
      <c r="Y298">
        <v>0.21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6.66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0.21</v>
      </c>
      <c r="AU298" t="s">
        <v>6</v>
      </c>
      <c r="AV298">
        <v>2</v>
      </c>
      <c r="AW298">
        <v>2</v>
      </c>
      <c r="AX298">
        <v>16666925</v>
      </c>
      <c r="AY298">
        <v>1</v>
      </c>
      <c r="AZ298">
        <v>2048</v>
      </c>
      <c r="BA298">
        <v>287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Y298*Source!I135</f>
        <v>0.26732999999999996</v>
      </c>
      <c r="CY298">
        <f>AD298</f>
        <v>0</v>
      </c>
      <c r="CZ298">
        <f>AH298</f>
        <v>0</v>
      </c>
      <c r="DA298">
        <f>AL298</f>
        <v>1</v>
      </c>
      <c r="DB298">
        <v>0</v>
      </c>
    </row>
    <row r="299" spans="1:106" x14ac:dyDescent="0.2">
      <c r="A299">
        <f>ROW(Source!A135)</f>
        <v>135</v>
      </c>
      <c r="B299">
        <v>16666349</v>
      </c>
      <c r="C299">
        <v>16666917</v>
      </c>
      <c r="D299">
        <v>15247974</v>
      </c>
      <c r="E299">
        <v>1</v>
      </c>
      <c r="F299">
        <v>1</v>
      </c>
      <c r="G299">
        <v>1</v>
      </c>
      <c r="H299">
        <v>2</v>
      </c>
      <c r="I299" t="s">
        <v>730</v>
      </c>
      <c r="J299" t="s">
        <v>731</v>
      </c>
      <c r="K299" t="s">
        <v>732</v>
      </c>
      <c r="L299">
        <v>1368</v>
      </c>
      <c r="N299">
        <v>1011</v>
      </c>
      <c r="O299" t="s">
        <v>733</v>
      </c>
      <c r="P299" t="s">
        <v>733</v>
      </c>
      <c r="Q299">
        <v>1</v>
      </c>
      <c r="W299">
        <v>0</v>
      </c>
      <c r="X299">
        <v>1188625873</v>
      </c>
      <c r="Y299">
        <v>0.52500000000000002</v>
      </c>
      <c r="AA299">
        <v>0</v>
      </c>
      <c r="AB299">
        <v>208.19</v>
      </c>
      <c r="AC299">
        <v>13.5</v>
      </c>
      <c r="AD299">
        <v>0</v>
      </c>
      <c r="AE299">
        <v>0</v>
      </c>
      <c r="AF299">
        <v>31.26</v>
      </c>
      <c r="AG299">
        <v>13.5</v>
      </c>
      <c r="AH299">
        <v>0</v>
      </c>
      <c r="AI299">
        <v>1</v>
      </c>
      <c r="AJ299">
        <v>6.66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0.21</v>
      </c>
      <c r="AU299" t="s">
        <v>253</v>
      </c>
      <c r="AV299">
        <v>0</v>
      </c>
      <c r="AW299">
        <v>2</v>
      </c>
      <c r="AX299">
        <v>16666926</v>
      </c>
      <c r="AY299">
        <v>1</v>
      </c>
      <c r="AZ299">
        <v>0</v>
      </c>
      <c r="BA299">
        <v>288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Y299*Source!I135</f>
        <v>0.66832499999999995</v>
      </c>
      <c r="CY299">
        <f>AB299</f>
        <v>208.19</v>
      </c>
      <c r="CZ299">
        <f>AF299</f>
        <v>31.26</v>
      </c>
      <c r="DA299">
        <f>AJ299</f>
        <v>6.66</v>
      </c>
      <c r="DB299">
        <v>0</v>
      </c>
    </row>
    <row r="300" spans="1:106" x14ac:dyDescent="0.2">
      <c r="A300">
        <f>ROW(Source!A135)</f>
        <v>135</v>
      </c>
      <c r="B300">
        <v>16666349</v>
      </c>
      <c r="C300">
        <v>16666917</v>
      </c>
      <c r="D300">
        <v>15248091</v>
      </c>
      <c r="E300">
        <v>1</v>
      </c>
      <c r="F300">
        <v>1</v>
      </c>
      <c r="G300">
        <v>1</v>
      </c>
      <c r="H300">
        <v>2</v>
      </c>
      <c r="I300" t="s">
        <v>872</v>
      </c>
      <c r="J300" t="s">
        <v>873</v>
      </c>
      <c r="K300" t="s">
        <v>874</v>
      </c>
      <c r="L300">
        <v>1368</v>
      </c>
      <c r="N300">
        <v>1011</v>
      </c>
      <c r="O300" t="s">
        <v>733</v>
      </c>
      <c r="P300" t="s">
        <v>733</v>
      </c>
      <c r="Q300">
        <v>1</v>
      </c>
      <c r="W300">
        <v>0</v>
      </c>
      <c r="X300">
        <v>126902709</v>
      </c>
      <c r="Y300">
        <v>5.8</v>
      </c>
      <c r="AA300">
        <v>0</v>
      </c>
      <c r="AB300">
        <v>3.33</v>
      </c>
      <c r="AC300">
        <v>0</v>
      </c>
      <c r="AD300">
        <v>0</v>
      </c>
      <c r="AE300">
        <v>0</v>
      </c>
      <c r="AF300">
        <v>0.5</v>
      </c>
      <c r="AG300">
        <v>0</v>
      </c>
      <c r="AH300">
        <v>0</v>
      </c>
      <c r="AI300">
        <v>1</v>
      </c>
      <c r="AJ300">
        <v>6.66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2.3199999999999998</v>
      </c>
      <c r="AU300" t="s">
        <v>253</v>
      </c>
      <c r="AV300">
        <v>0</v>
      </c>
      <c r="AW300">
        <v>2</v>
      </c>
      <c r="AX300">
        <v>16666927</v>
      </c>
      <c r="AY300">
        <v>1</v>
      </c>
      <c r="AZ300">
        <v>0</v>
      </c>
      <c r="BA300">
        <v>289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Y300*Source!I135</f>
        <v>7.3833999999999991</v>
      </c>
      <c r="CY300">
        <f>AB300</f>
        <v>3.33</v>
      </c>
      <c r="CZ300">
        <f>AF300</f>
        <v>0.5</v>
      </c>
      <c r="DA300">
        <f>AJ300</f>
        <v>6.66</v>
      </c>
      <c r="DB300">
        <v>0</v>
      </c>
    </row>
    <row r="301" spans="1:106" x14ac:dyDescent="0.2">
      <c r="A301">
        <f>ROW(Source!A135)</f>
        <v>135</v>
      </c>
      <c r="B301">
        <v>16666349</v>
      </c>
      <c r="C301">
        <v>16666917</v>
      </c>
      <c r="D301">
        <v>15161703</v>
      </c>
      <c r="E301">
        <v>17</v>
      </c>
      <c r="F301">
        <v>1</v>
      </c>
      <c r="G301">
        <v>1</v>
      </c>
      <c r="H301">
        <v>3</v>
      </c>
      <c r="I301" t="s">
        <v>242</v>
      </c>
      <c r="J301" t="s">
        <v>6</v>
      </c>
      <c r="K301" t="s">
        <v>243</v>
      </c>
      <c r="L301">
        <v>1339</v>
      </c>
      <c r="N301">
        <v>1007</v>
      </c>
      <c r="O301" t="s">
        <v>45</v>
      </c>
      <c r="P301" t="s">
        <v>45</v>
      </c>
      <c r="Q301">
        <v>1</v>
      </c>
      <c r="W301">
        <v>0</v>
      </c>
      <c r="X301">
        <v>-2113302258</v>
      </c>
      <c r="Y301">
        <v>1.02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6.66</v>
      </c>
      <c r="AJ301">
        <v>1</v>
      </c>
      <c r="AK301">
        <v>1</v>
      </c>
      <c r="AL301">
        <v>1</v>
      </c>
      <c r="AN301">
        <v>0</v>
      </c>
      <c r="AO301">
        <v>0</v>
      </c>
      <c r="AP301">
        <v>1</v>
      </c>
      <c r="AQ301">
        <v>0</v>
      </c>
      <c r="AR301">
        <v>0</v>
      </c>
      <c r="AS301" t="s">
        <v>6</v>
      </c>
      <c r="AT301">
        <v>0.51</v>
      </c>
      <c r="AU301" t="s">
        <v>252</v>
      </c>
      <c r="AV301">
        <v>0</v>
      </c>
      <c r="AW301">
        <v>2</v>
      </c>
      <c r="AX301">
        <v>16666928</v>
      </c>
      <c r="AY301">
        <v>1</v>
      </c>
      <c r="AZ301">
        <v>0</v>
      </c>
      <c r="BA301">
        <v>290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Y301*Source!I135</f>
        <v>1.2984599999999999</v>
      </c>
      <c r="CY301">
        <f>AA301</f>
        <v>0</v>
      </c>
      <c r="CZ301">
        <f>AE301</f>
        <v>0</v>
      </c>
      <c r="DA301">
        <f>AI301</f>
        <v>6.66</v>
      </c>
      <c r="DB301">
        <v>0</v>
      </c>
    </row>
    <row r="302" spans="1:106" x14ac:dyDescent="0.2">
      <c r="A302">
        <f>ROW(Source!A135)</f>
        <v>135</v>
      </c>
      <c r="B302">
        <v>16666349</v>
      </c>
      <c r="C302">
        <v>16666917</v>
      </c>
      <c r="D302">
        <v>15172870</v>
      </c>
      <c r="E302">
        <v>1</v>
      </c>
      <c r="F302">
        <v>1</v>
      </c>
      <c r="G302">
        <v>1</v>
      </c>
      <c r="H302">
        <v>3</v>
      </c>
      <c r="I302" t="s">
        <v>245</v>
      </c>
      <c r="J302" t="s">
        <v>247</v>
      </c>
      <c r="K302" t="s">
        <v>246</v>
      </c>
      <c r="L302">
        <v>1339</v>
      </c>
      <c r="N302">
        <v>1007</v>
      </c>
      <c r="O302" t="s">
        <v>45</v>
      </c>
      <c r="P302" t="s">
        <v>45</v>
      </c>
      <c r="Q302">
        <v>1</v>
      </c>
      <c r="W302">
        <v>0</v>
      </c>
      <c r="X302">
        <v>-2055448307</v>
      </c>
      <c r="Y302">
        <v>1.02</v>
      </c>
      <c r="AA302">
        <v>3525.87</v>
      </c>
      <c r="AB302">
        <v>0</v>
      </c>
      <c r="AC302">
        <v>0</v>
      </c>
      <c r="AD302">
        <v>0</v>
      </c>
      <c r="AE302">
        <v>529.41</v>
      </c>
      <c r="AF302">
        <v>0</v>
      </c>
      <c r="AG302">
        <v>0</v>
      </c>
      <c r="AH302">
        <v>0</v>
      </c>
      <c r="AI302">
        <v>6.66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1</v>
      </c>
      <c r="AQ302">
        <v>0</v>
      </c>
      <c r="AR302">
        <v>0</v>
      </c>
      <c r="AS302" t="s">
        <v>6</v>
      </c>
      <c r="AT302">
        <v>0.51</v>
      </c>
      <c r="AU302" t="s">
        <v>252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Y302*Source!I135</f>
        <v>1.2984599999999999</v>
      </c>
      <c r="CY302">
        <f>AA302</f>
        <v>3525.87</v>
      </c>
      <c r="CZ302">
        <f>AE302</f>
        <v>529.41</v>
      </c>
      <c r="DA302">
        <f>AI302</f>
        <v>6.66</v>
      </c>
      <c r="DB302">
        <v>0</v>
      </c>
    </row>
    <row r="303" spans="1:106" x14ac:dyDescent="0.2">
      <c r="A303">
        <f>ROW(Source!A140)</f>
        <v>140</v>
      </c>
      <c r="B303">
        <v>16666348</v>
      </c>
      <c r="C303">
        <v>16666931</v>
      </c>
      <c r="D303">
        <v>15438286</v>
      </c>
      <c r="E303">
        <v>1</v>
      </c>
      <c r="F303">
        <v>1</v>
      </c>
      <c r="G303">
        <v>1</v>
      </c>
      <c r="H303">
        <v>1</v>
      </c>
      <c r="I303" t="s">
        <v>877</v>
      </c>
      <c r="J303" t="s">
        <v>6</v>
      </c>
      <c r="K303" t="s">
        <v>878</v>
      </c>
      <c r="L303">
        <v>1191</v>
      </c>
      <c r="N303">
        <v>1013</v>
      </c>
      <c r="O303" t="s">
        <v>727</v>
      </c>
      <c r="P303" t="s">
        <v>727</v>
      </c>
      <c r="Q303">
        <v>1</v>
      </c>
      <c r="W303">
        <v>0</v>
      </c>
      <c r="X303">
        <v>-1027537862</v>
      </c>
      <c r="Y303">
        <v>4.2435</v>
      </c>
      <c r="AA303">
        <v>0</v>
      </c>
      <c r="AB303">
        <v>0</v>
      </c>
      <c r="AC303">
        <v>0</v>
      </c>
      <c r="AD303">
        <v>9.18</v>
      </c>
      <c r="AE303">
        <v>0</v>
      </c>
      <c r="AF303">
        <v>0</v>
      </c>
      <c r="AG303">
        <v>0</v>
      </c>
      <c r="AH303">
        <v>9.18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3.69</v>
      </c>
      <c r="AU303" t="s">
        <v>56</v>
      </c>
      <c r="AV303">
        <v>1</v>
      </c>
      <c r="AW303">
        <v>2</v>
      </c>
      <c r="AX303">
        <v>16666940</v>
      </c>
      <c r="AY303">
        <v>1</v>
      </c>
      <c r="AZ303">
        <v>0</v>
      </c>
      <c r="BA303">
        <v>291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Y303*Source!I140</f>
        <v>5.4019754999999998</v>
      </c>
      <c r="CY303">
        <f>AD303</f>
        <v>9.18</v>
      </c>
      <c r="CZ303">
        <f>AH303</f>
        <v>9.18</v>
      </c>
      <c r="DA303">
        <f>AL303</f>
        <v>1</v>
      </c>
      <c r="DB303">
        <v>0</v>
      </c>
    </row>
    <row r="304" spans="1:106" x14ac:dyDescent="0.2">
      <c r="A304">
        <f>ROW(Source!A140)</f>
        <v>140</v>
      </c>
      <c r="B304">
        <v>16666348</v>
      </c>
      <c r="C304">
        <v>16666931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728</v>
      </c>
      <c r="J304" t="s">
        <v>6</v>
      </c>
      <c r="K304" t="s">
        <v>729</v>
      </c>
      <c r="L304">
        <v>1191</v>
      </c>
      <c r="N304">
        <v>1013</v>
      </c>
      <c r="O304" t="s">
        <v>727</v>
      </c>
      <c r="P304" t="s">
        <v>727</v>
      </c>
      <c r="Q304">
        <v>1</v>
      </c>
      <c r="W304">
        <v>0</v>
      </c>
      <c r="X304">
        <v>-1417349443</v>
      </c>
      <c r="Y304">
        <v>0.05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0.05</v>
      </c>
      <c r="AU304" t="s">
        <v>6</v>
      </c>
      <c r="AV304">
        <v>2</v>
      </c>
      <c r="AW304">
        <v>2</v>
      </c>
      <c r="AX304">
        <v>16666941</v>
      </c>
      <c r="AY304">
        <v>1</v>
      </c>
      <c r="AZ304">
        <v>2048</v>
      </c>
      <c r="BA304">
        <v>292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Y304*Source!I140</f>
        <v>6.3649999999999998E-2</v>
      </c>
      <c r="CY304">
        <f>AD304</f>
        <v>0</v>
      </c>
      <c r="CZ304">
        <f>AH304</f>
        <v>0</v>
      </c>
      <c r="DA304">
        <f>AL304</f>
        <v>1</v>
      </c>
      <c r="DB304">
        <v>0</v>
      </c>
    </row>
    <row r="305" spans="1:106" x14ac:dyDescent="0.2">
      <c r="A305">
        <f>ROW(Source!A140)</f>
        <v>140</v>
      </c>
      <c r="B305">
        <v>16666348</v>
      </c>
      <c r="C305">
        <v>16666931</v>
      </c>
      <c r="D305">
        <v>15247970</v>
      </c>
      <c r="E305">
        <v>1</v>
      </c>
      <c r="F305">
        <v>1</v>
      </c>
      <c r="G305">
        <v>1</v>
      </c>
      <c r="H305">
        <v>2</v>
      </c>
      <c r="I305" t="s">
        <v>879</v>
      </c>
      <c r="J305" t="s">
        <v>880</v>
      </c>
      <c r="K305" t="s">
        <v>881</v>
      </c>
      <c r="L305">
        <v>1368</v>
      </c>
      <c r="N305">
        <v>1011</v>
      </c>
      <c r="O305" t="s">
        <v>733</v>
      </c>
      <c r="P305" t="s">
        <v>733</v>
      </c>
      <c r="Q305">
        <v>1</v>
      </c>
      <c r="W305">
        <v>0</v>
      </c>
      <c r="X305">
        <v>368031958</v>
      </c>
      <c r="Y305">
        <v>1.2500000000000001E-2</v>
      </c>
      <c r="AA305">
        <v>0</v>
      </c>
      <c r="AB305">
        <v>27.66</v>
      </c>
      <c r="AC305">
        <v>11.6</v>
      </c>
      <c r="AD305">
        <v>0</v>
      </c>
      <c r="AE305">
        <v>0</v>
      </c>
      <c r="AF305">
        <v>27.66</v>
      </c>
      <c r="AG305">
        <v>11.6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0.01</v>
      </c>
      <c r="AU305" t="s">
        <v>55</v>
      </c>
      <c r="AV305">
        <v>0</v>
      </c>
      <c r="AW305">
        <v>2</v>
      </c>
      <c r="AX305">
        <v>16666942</v>
      </c>
      <c r="AY305">
        <v>1</v>
      </c>
      <c r="AZ305">
        <v>0</v>
      </c>
      <c r="BA305">
        <v>293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Y305*Source!I140</f>
        <v>1.59125E-2</v>
      </c>
      <c r="CY305">
        <f>AB305</f>
        <v>27.66</v>
      </c>
      <c r="CZ305">
        <f>AF305</f>
        <v>27.66</v>
      </c>
      <c r="DA305">
        <f>AJ305</f>
        <v>1</v>
      </c>
      <c r="DB305">
        <v>0</v>
      </c>
    </row>
    <row r="306" spans="1:106" x14ac:dyDescent="0.2">
      <c r="A306">
        <f>ROW(Source!A140)</f>
        <v>140</v>
      </c>
      <c r="B306">
        <v>16666348</v>
      </c>
      <c r="C306">
        <v>16666931</v>
      </c>
      <c r="D306">
        <v>15249073</v>
      </c>
      <c r="E306">
        <v>1</v>
      </c>
      <c r="F306">
        <v>1</v>
      </c>
      <c r="G306">
        <v>1</v>
      </c>
      <c r="H306">
        <v>2</v>
      </c>
      <c r="I306" t="s">
        <v>742</v>
      </c>
      <c r="J306" t="s">
        <v>743</v>
      </c>
      <c r="K306" t="s">
        <v>744</v>
      </c>
      <c r="L306">
        <v>1368</v>
      </c>
      <c r="N306">
        <v>1011</v>
      </c>
      <c r="O306" t="s">
        <v>733</v>
      </c>
      <c r="P306" t="s">
        <v>733</v>
      </c>
      <c r="Q306">
        <v>1</v>
      </c>
      <c r="W306">
        <v>0</v>
      </c>
      <c r="X306">
        <v>1372534845</v>
      </c>
      <c r="Y306">
        <v>0.05</v>
      </c>
      <c r="AA306">
        <v>0</v>
      </c>
      <c r="AB306">
        <v>65.709999999999994</v>
      </c>
      <c r="AC306">
        <v>11.6</v>
      </c>
      <c r="AD306">
        <v>0</v>
      </c>
      <c r="AE306">
        <v>0</v>
      </c>
      <c r="AF306">
        <v>65.709999999999994</v>
      </c>
      <c r="AG306">
        <v>11.6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0.04</v>
      </c>
      <c r="AU306" t="s">
        <v>55</v>
      </c>
      <c r="AV306">
        <v>0</v>
      </c>
      <c r="AW306">
        <v>2</v>
      </c>
      <c r="AX306">
        <v>16666943</v>
      </c>
      <c r="AY306">
        <v>1</v>
      </c>
      <c r="AZ306">
        <v>0</v>
      </c>
      <c r="BA306">
        <v>294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Y306*Source!I140</f>
        <v>6.3649999999999998E-2</v>
      </c>
      <c r="CY306">
        <f>AB306</f>
        <v>65.709999999999994</v>
      </c>
      <c r="CZ306">
        <f>AF306</f>
        <v>65.709999999999994</v>
      </c>
      <c r="DA306">
        <f>AJ306</f>
        <v>1</v>
      </c>
      <c r="DB306">
        <v>0</v>
      </c>
    </row>
    <row r="307" spans="1:106" x14ac:dyDescent="0.2">
      <c r="A307">
        <f>ROW(Source!A140)</f>
        <v>140</v>
      </c>
      <c r="B307">
        <v>16666348</v>
      </c>
      <c r="C307">
        <v>16666931</v>
      </c>
      <c r="D307">
        <v>15249933</v>
      </c>
      <c r="E307">
        <v>1</v>
      </c>
      <c r="F307">
        <v>1</v>
      </c>
      <c r="G307">
        <v>1</v>
      </c>
      <c r="H307">
        <v>2</v>
      </c>
      <c r="I307" t="s">
        <v>882</v>
      </c>
      <c r="J307" t="s">
        <v>883</v>
      </c>
      <c r="K307" t="s">
        <v>884</v>
      </c>
      <c r="L307">
        <v>1368</v>
      </c>
      <c r="N307">
        <v>1011</v>
      </c>
      <c r="O307" t="s">
        <v>733</v>
      </c>
      <c r="P307" t="s">
        <v>733</v>
      </c>
      <c r="Q307">
        <v>1</v>
      </c>
      <c r="W307">
        <v>0</v>
      </c>
      <c r="X307">
        <v>271748449</v>
      </c>
      <c r="Y307">
        <v>3.5249999999999999</v>
      </c>
      <c r="AA307">
        <v>0</v>
      </c>
      <c r="AB307">
        <v>6.82</v>
      </c>
      <c r="AC307">
        <v>0</v>
      </c>
      <c r="AD307">
        <v>0</v>
      </c>
      <c r="AE307">
        <v>0</v>
      </c>
      <c r="AF307">
        <v>6.82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2.82</v>
      </c>
      <c r="AU307" t="s">
        <v>55</v>
      </c>
      <c r="AV307">
        <v>0</v>
      </c>
      <c r="AW307">
        <v>2</v>
      </c>
      <c r="AX307">
        <v>16666944</v>
      </c>
      <c r="AY307">
        <v>1</v>
      </c>
      <c r="AZ307">
        <v>0</v>
      </c>
      <c r="BA307">
        <v>295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Y307*Source!I140</f>
        <v>4.4873249999999993</v>
      </c>
      <c r="CY307">
        <f>AB307</f>
        <v>6.82</v>
      </c>
      <c r="CZ307">
        <f>AF307</f>
        <v>6.82</v>
      </c>
      <c r="DA307">
        <f>AJ307</f>
        <v>1</v>
      </c>
      <c r="DB307">
        <v>0</v>
      </c>
    </row>
    <row r="308" spans="1:106" x14ac:dyDescent="0.2">
      <c r="A308">
        <f>ROW(Source!A140)</f>
        <v>140</v>
      </c>
      <c r="B308">
        <v>16666348</v>
      </c>
      <c r="C308">
        <v>16666931</v>
      </c>
      <c r="D308">
        <v>15167286</v>
      </c>
      <c r="E308">
        <v>1</v>
      </c>
      <c r="F308">
        <v>1</v>
      </c>
      <c r="G308">
        <v>1</v>
      </c>
      <c r="H308">
        <v>3</v>
      </c>
      <c r="I308" t="s">
        <v>772</v>
      </c>
      <c r="J308" t="s">
        <v>773</v>
      </c>
      <c r="K308" t="s">
        <v>774</v>
      </c>
      <c r="L308">
        <v>1339</v>
      </c>
      <c r="N308">
        <v>1007</v>
      </c>
      <c r="O308" t="s">
        <v>45</v>
      </c>
      <c r="P308" t="s">
        <v>45</v>
      </c>
      <c r="Q308">
        <v>1</v>
      </c>
      <c r="W308">
        <v>0</v>
      </c>
      <c r="X308">
        <v>-1660354250</v>
      </c>
      <c r="Y308">
        <v>0.01</v>
      </c>
      <c r="AA308">
        <v>2.44</v>
      </c>
      <c r="AB308">
        <v>0</v>
      </c>
      <c r="AC308">
        <v>0</v>
      </c>
      <c r="AD308">
        <v>0</v>
      </c>
      <c r="AE308">
        <v>2.44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0.01</v>
      </c>
      <c r="AU308" t="s">
        <v>6</v>
      </c>
      <c r="AV308">
        <v>0</v>
      </c>
      <c r="AW308">
        <v>2</v>
      </c>
      <c r="AX308">
        <v>16666945</v>
      </c>
      <c r="AY308">
        <v>1</v>
      </c>
      <c r="AZ308">
        <v>0</v>
      </c>
      <c r="BA308">
        <v>296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Y308*Source!I140</f>
        <v>1.273E-2</v>
      </c>
      <c r="CY308">
        <f>AA308</f>
        <v>2.44</v>
      </c>
      <c r="CZ308">
        <f>AE308</f>
        <v>2.44</v>
      </c>
      <c r="DA308">
        <f>AI308</f>
        <v>1</v>
      </c>
      <c r="DB308">
        <v>0</v>
      </c>
    </row>
    <row r="309" spans="1:106" x14ac:dyDescent="0.2">
      <c r="A309">
        <f>ROW(Source!A140)</f>
        <v>140</v>
      </c>
      <c r="B309">
        <v>16666348</v>
      </c>
      <c r="C309">
        <v>16666931</v>
      </c>
      <c r="D309">
        <v>15171018</v>
      </c>
      <c r="E309">
        <v>1</v>
      </c>
      <c r="F309">
        <v>1</v>
      </c>
      <c r="G309">
        <v>1</v>
      </c>
      <c r="H309">
        <v>3</v>
      </c>
      <c r="I309" t="s">
        <v>811</v>
      </c>
      <c r="J309" t="s">
        <v>812</v>
      </c>
      <c r="K309" t="s">
        <v>813</v>
      </c>
      <c r="L309">
        <v>1346</v>
      </c>
      <c r="N309">
        <v>1009</v>
      </c>
      <c r="O309" t="s">
        <v>124</v>
      </c>
      <c r="P309" t="s">
        <v>124</v>
      </c>
      <c r="Q309">
        <v>1</v>
      </c>
      <c r="W309">
        <v>0</v>
      </c>
      <c r="X309">
        <v>813963326</v>
      </c>
      <c r="Y309">
        <v>1</v>
      </c>
      <c r="AA309">
        <v>1.82</v>
      </c>
      <c r="AB309">
        <v>0</v>
      </c>
      <c r="AC309">
        <v>0</v>
      </c>
      <c r="AD309">
        <v>0</v>
      </c>
      <c r="AE309">
        <v>1.82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1</v>
      </c>
      <c r="AU309" t="s">
        <v>6</v>
      </c>
      <c r="AV309">
        <v>0</v>
      </c>
      <c r="AW309">
        <v>2</v>
      </c>
      <c r="AX309">
        <v>16666946</v>
      </c>
      <c r="AY309">
        <v>1</v>
      </c>
      <c r="AZ309">
        <v>0</v>
      </c>
      <c r="BA309">
        <v>297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Y309*Source!I140</f>
        <v>1.2729999999999999</v>
      </c>
      <c r="CY309">
        <f>AA309</f>
        <v>1.82</v>
      </c>
      <c r="CZ309">
        <f>AE309</f>
        <v>1.82</v>
      </c>
      <c r="DA309">
        <f>AI309</f>
        <v>1</v>
      </c>
      <c r="DB309">
        <v>0</v>
      </c>
    </row>
    <row r="310" spans="1:106" x14ac:dyDescent="0.2">
      <c r="A310">
        <f>ROW(Source!A140)</f>
        <v>140</v>
      </c>
      <c r="B310">
        <v>16666348</v>
      </c>
      <c r="C310">
        <v>16666931</v>
      </c>
      <c r="D310">
        <v>15203485</v>
      </c>
      <c r="E310">
        <v>1</v>
      </c>
      <c r="F310">
        <v>1</v>
      </c>
      <c r="G310">
        <v>1</v>
      </c>
      <c r="H310">
        <v>3</v>
      </c>
      <c r="I310" t="s">
        <v>885</v>
      </c>
      <c r="J310" t="s">
        <v>886</v>
      </c>
      <c r="K310" t="s">
        <v>887</v>
      </c>
      <c r="L310">
        <v>1346</v>
      </c>
      <c r="N310">
        <v>1009</v>
      </c>
      <c r="O310" t="s">
        <v>124</v>
      </c>
      <c r="P310" t="s">
        <v>124</v>
      </c>
      <c r="Q310">
        <v>1</v>
      </c>
      <c r="W310">
        <v>0</v>
      </c>
      <c r="X310">
        <v>303141801</v>
      </c>
      <c r="Y310">
        <v>13.8</v>
      </c>
      <c r="AA310">
        <v>15.25</v>
      </c>
      <c r="AB310">
        <v>0</v>
      </c>
      <c r="AC310">
        <v>0</v>
      </c>
      <c r="AD310">
        <v>0</v>
      </c>
      <c r="AE310">
        <v>15.25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13.8</v>
      </c>
      <c r="AU310" t="s">
        <v>6</v>
      </c>
      <c r="AV310">
        <v>0</v>
      </c>
      <c r="AW310">
        <v>2</v>
      </c>
      <c r="AX310">
        <v>16666947</v>
      </c>
      <c r="AY310">
        <v>1</v>
      </c>
      <c r="AZ310">
        <v>0</v>
      </c>
      <c r="BA310">
        <v>298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Y310*Source!I140</f>
        <v>17.567399999999999</v>
      </c>
      <c r="CY310">
        <f>AA310</f>
        <v>15.25</v>
      </c>
      <c r="CZ310">
        <f>AE310</f>
        <v>15.25</v>
      </c>
      <c r="DA310">
        <f>AI310</f>
        <v>1</v>
      </c>
      <c r="DB310">
        <v>0</v>
      </c>
    </row>
    <row r="311" spans="1:106" x14ac:dyDescent="0.2">
      <c r="A311">
        <f>ROW(Source!A141)</f>
        <v>141</v>
      </c>
      <c r="B311">
        <v>16666349</v>
      </c>
      <c r="C311">
        <v>16666931</v>
      </c>
      <c r="D311">
        <v>15438286</v>
      </c>
      <c r="E311">
        <v>1</v>
      </c>
      <c r="F311">
        <v>1</v>
      </c>
      <c r="G311">
        <v>1</v>
      </c>
      <c r="H311">
        <v>1</v>
      </c>
      <c r="I311" t="s">
        <v>877</v>
      </c>
      <c r="J311" t="s">
        <v>6</v>
      </c>
      <c r="K311" t="s">
        <v>878</v>
      </c>
      <c r="L311">
        <v>1191</v>
      </c>
      <c r="N311">
        <v>1013</v>
      </c>
      <c r="O311" t="s">
        <v>727</v>
      </c>
      <c r="P311" t="s">
        <v>727</v>
      </c>
      <c r="Q311">
        <v>1</v>
      </c>
      <c r="W311">
        <v>0</v>
      </c>
      <c r="X311">
        <v>-1027537862</v>
      </c>
      <c r="Y311">
        <v>4.2435</v>
      </c>
      <c r="AA311">
        <v>0</v>
      </c>
      <c r="AB311">
        <v>0</v>
      </c>
      <c r="AC311">
        <v>0</v>
      </c>
      <c r="AD311">
        <v>61.14</v>
      </c>
      <c r="AE311">
        <v>0</v>
      </c>
      <c r="AF311">
        <v>0</v>
      </c>
      <c r="AG311">
        <v>0</v>
      </c>
      <c r="AH311">
        <v>9.18</v>
      </c>
      <c r="AI311">
        <v>1</v>
      </c>
      <c r="AJ311">
        <v>1</v>
      </c>
      <c r="AK311">
        <v>1</v>
      </c>
      <c r="AL311">
        <v>6.66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3.69</v>
      </c>
      <c r="AU311" t="s">
        <v>56</v>
      </c>
      <c r="AV311">
        <v>1</v>
      </c>
      <c r="AW311">
        <v>2</v>
      </c>
      <c r="AX311">
        <v>16666940</v>
      </c>
      <c r="AY311">
        <v>1</v>
      </c>
      <c r="AZ311">
        <v>0</v>
      </c>
      <c r="BA311">
        <v>299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Y311*Source!I141</f>
        <v>5.4019754999999998</v>
      </c>
      <c r="CY311">
        <f>AD311</f>
        <v>61.14</v>
      </c>
      <c r="CZ311">
        <f>AH311</f>
        <v>9.18</v>
      </c>
      <c r="DA311">
        <f>AL311</f>
        <v>6.66</v>
      </c>
      <c r="DB311">
        <v>0</v>
      </c>
    </row>
    <row r="312" spans="1:106" x14ac:dyDescent="0.2">
      <c r="A312">
        <f>ROW(Source!A141)</f>
        <v>141</v>
      </c>
      <c r="B312">
        <v>16666349</v>
      </c>
      <c r="C312">
        <v>16666931</v>
      </c>
      <c r="D312">
        <v>15430395</v>
      </c>
      <c r="E312">
        <v>1</v>
      </c>
      <c r="F312">
        <v>1</v>
      </c>
      <c r="G312">
        <v>1</v>
      </c>
      <c r="H312">
        <v>1</v>
      </c>
      <c r="I312" t="s">
        <v>728</v>
      </c>
      <c r="J312" t="s">
        <v>6</v>
      </c>
      <c r="K312" t="s">
        <v>729</v>
      </c>
      <c r="L312">
        <v>1191</v>
      </c>
      <c r="N312">
        <v>1013</v>
      </c>
      <c r="O312" t="s">
        <v>727</v>
      </c>
      <c r="P312" t="s">
        <v>727</v>
      </c>
      <c r="Q312">
        <v>1</v>
      </c>
      <c r="W312">
        <v>0</v>
      </c>
      <c r="X312">
        <v>-1417349443</v>
      </c>
      <c r="Y312">
        <v>0.05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6.66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0.05</v>
      </c>
      <c r="AU312" t="s">
        <v>6</v>
      </c>
      <c r="AV312">
        <v>2</v>
      </c>
      <c r="AW312">
        <v>2</v>
      </c>
      <c r="AX312">
        <v>16666941</v>
      </c>
      <c r="AY312">
        <v>1</v>
      </c>
      <c r="AZ312">
        <v>2048</v>
      </c>
      <c r="BA312">
        <v>300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Y312*Source!I141</f>
        <v>6.3649999999999998E-2</v>
      </c>
      <c r="CY312">
        <f>AD312</f>
        <v>0</v>
      </c>
      <c r="CZ312">
        <f>AH312</f>
        <v>0</v>
      </c>
      <c r="DA312">
        <f>AL312</f>
        <v>1</v>
      </c>
      <c r="DB312">
        <v>0</v>
      </c>
    </row>
    <row r="313" spans="1:106" x14ac:dyDescent="0.2">
      <c r="A313">
        <f>ROW(Source!A141)</f>
        <v>141</v>
      </c>
      <c r="B313">
        <v>16666349</v>
      </c>
      <c r="C313">
        <v>16666931</v>
      </c>
      <c r="D313">
        <v>15247970</v>
      </c>
      <c r="E313">
        <v>1</v>
      </c>
      <c r="F313">
        <v>1</v>
      </c>
      <c r="G313">
        <v>1</v>
      </c>
      <c r="H313">
        <v>2</v>
      </c>
      <c r="I313" t="s">
        <v>879</v>
      </c>
      <c r="J313" t="s">
        <v>880</v>
      </c>
      <c r="K313" t="s">
        <v>881</v>
      </c>
      <c r="L313">
        <v>1368</v>
      </c>
      <c r="N313">
        <v>1011</v>
      </c>
      <c r="O313" t="s">
        <v>733</v>
      </c>
      <c r="P313" t="s">
        <v>733</v>
      </c>
      <c r="Q313">
        <v>1</v>
      </c>
      <c r="W313">
        <v>0</v>
      </c>
      <c r="X313">
        <v>368031958</v>
      </c>
      <c r="Y313">
        <v>1.2500000000000001E-2</v>
      </c>
      <c r="AA313">
        <v>0</v>
      </c>
      <c r="AB313">
        <v>184.22</v>
      </c>
      <c r="AC313">
        <v>11.6</v>
      </c>
      <c r="AD313">
        <v>0</v>
      </c>
      <c r="AE313">
        <v>0</v>
      </c>
      <c r="AF313">
        <v>27.66</v>
      </c>
      <c r="AG313">
        <v>11.6</v>
      </c>
      <c r="AH313">
        <v>0</v>
      </c>
      <c r="AI313">
        <v>1</v>
      </c>
      <c r="AJ313">
        <v>6.66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0.01</v>
      </c>
      <c r="AU313" t="s">
        <v>55</v>
      </c>
      <c r="AV313">
        <v>0</v>
      </c>
      <c r="AW313">
        <v>2</v>
      </c>
      <c r="AX313">
        <v>16666942</v>
      </c>
      <c r="AY313">
        <v>1</v>
      </c>
      <c r="AZ313">
        <v>0</v>
      </c>
      <c r="BA313">
        <v>301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Y313*Source!I141</f>
        <v>1.59125E-2</v>
      </c>
      <c r="CY313">
        <f>AB313</f>
        <v>184.22</v>
      </c>
      <c r="CZ313">
        <f>AF313</f>
        <v>27.66</v>
      </c>
      <c r="DA313">
        <f>AJ313</f>
        <v>6.66</v>
      </c>
      <c r="DB313">
        <v>0</v>
      </c>
    </row>
    <row r="314" spans="1:106" x14ac:dyDescent="0.2">
      <c r="A314">
        <f>ROW(Source!A141)</f>
        <v>141</v>
      </c>
      <c r="B314">
        <v>16666349</v>
      </c>
      <c r="C314">
        <v>16666931</v>
      </c>
      <c r="D314">
        <v>15249073</v>
      </c>
      <c r="E314">
        <v>1</v>
      </c>
      <c r="F314">
        <v>1</v>
      </c>
      <c r="G314">
        <v>1</v>
      </c>
      <c r="H314">
        <v>2</v>
      </c>
      <c r="I314" t="s">
        <v>742</v>
      </c>
      <c r="J314" t="s">
        <v>743</v>
      </c>
      <c r="K314" t="s">
        <v>744</v>
      </c>
      <c r="L314">
        <v>1368</v>
      </c>
      <c r="N314">
        <v>1011</v>
      </c>
      <c r="O314" t="s">
        <v>733</v>
      </c>
      <c r="P314" t="s">
        <v>733</v>
      </c>
      <c r="Q314">
        <v>1</v>
      </c>
      <c r="W314">
        <v>0</v>
      </c>
      <c r="X314">
        <v>1372534845</v>
      </c>
      <c r="Y314">
        <v>0.05</v>
      </c>
      <c r="AA314">
        <v>0</v>
      </c>
      <c r="AB314">
        <v>437.63</v>
      </c>
      <c r="AC314">
        <v>11.6</v>
      </c>
      <c r="AD314">
        <v>0</v>
      </c>
      <c r="AE314">
        <v>0</v>
      </c>
      <c r="AF314">
        <v>65.709999999999994</v>
      </c>
      <c r="AG314">
        <v>11.6</v>
      </c>
      <c r="AH314">
        <v>0</v>
      </c>
      <c r="AI314">
        <v>1</v>
      </c>
      <c r="AJ314">
        <v>6.66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0.04</v>
      </c>
      <c r="AU314" t="s">
        <v>55</v>
      </c>
      <c r="AV314">
        <v>0</v>
      </c>
      <c r="AW314">
        <v>2</v>
      </c>
      <c r="AX314">
        <v>16666943</v>
      </c>
      <c r="AY314">
        <v>1</v>
      </c>
      <c r="AZ314">
        <v>0</v>
      </c>
      <c r="BA314">
        <v>302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Y314*Source!I141</f>
        <v>6.3649999999999998E-2</v>
      </c>
      <c r="CY314">
        <f>AB314</f>
        <v>437.63</v>
      </c>
      <c r="CZ314">
        <f>AF314</f>
        <v>65.709999999999994</v>
      </c>
      <c r="DA314">
        <f>AJ314</f>
        <v>6.66</v>
      </c>
      <c r="DB314">
        <v>0</v>
      </c>
    </row>
    <row r="315" spans="1:106" x14ac:dyDescent="0.2">
      <c r="A315">
        <f>ROW(Source!A141)</f>
        <v>141</v>
      </c>
      <c r="B315">
        <v>16666349</v>
      </c>
      <c r="C315">
        <v>16666931</v>
      </c>
      <c r="D315">
        <v>15249933</v>
      </c>
      <c r="E315">
        <v>1</v>
      </c>
      <c r="F315">
        <v>1</v>
      </c>
      <c r="G315">
        <v>1</v>
      </c>
      <c r="H315">
        <v>2</v>
      </c>
      <c r="I315" t="s">
        <v>882</v>
      </c>
      <c r="J315" t="s">
        <v>883</v>
      </c>
      <c r="K315" t="s">
        <v>884</v>
      </c>
      <c r="L315">
        <v>1368</v>
      </c>
      <c r="N315">
        <v>1011</v>
      </c>
      <c r="O315" t="s">
        <v>733</v>
      </c>
      <c r="P315" t="s">
        <v>733</v>
      </c>
      <c r="Q315">
        <v>1</v>
      </c>
      <c r="W315">
        <v>0</v>
      </c>
      <c r="X315">
        <v>271748449</v>
      </c>
      <c r="Y315">
        <v>3.5249999999999999</v>
      </c>
      <c r="AA315">
        <v>0</v>
      </c>
      <c r="AB315">
        <v>45.42</v>
      </c>
      <c r="AC315">
        <v>0</v>
      </c>
      <c r="AD315">
        <v>0</v>
      </c>
      <c r="AE315">
        <v>0</v>
      </c>
      <c r="AF315">
        <v>6.82</v>
      </c>
      <c r="AG315">
        <v>0</v>
      </c>
      <c r="AH315">
        <v>0</v>
      </c>
      <c r="AI315">
        <v>1</v>
      </c>
      <c r="AJ315">
        <v>6.66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</v>
      </c>
      <c r="AT315">
        <v>2.82</v>
      </c>
      <c r="AU315" t="s">
        <v>55</v>
      </c>
      <c r="AV315">
        <v>0</v>
      </c>
      <c r="AW315">
        <v>2</v>
      </c>
      <c r="AX315">
        <v>16666944</v>
      </c>
      <c r="AY315">
        <v>1</v>
      </c>
      <c r="AZ315">
        <v>0</v>
      </c>
      <c r="BA315">
        <v>303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Y315*Source!I141</f>
        <v>4.4873249999999993</v>
      </c>
      <c r="CY315">
        <f>AB315</f>
        <v>45.42</v>
      </c>
      <c r="CZ315">
        <f>AF315</f>
        <v>6.82</v>
      </c>
      <c r="DA315">
        <f>AJ315</f>
        <v>6.66</v>
      </c>
      <c r="DB315">
        <v>0</v>
      </c>
    </row>
    <row r="316" spans="1:106" x14ac:dyDescent="0.2">
      <c r="A316">
        <f>ROW(Source!A141)</f>
        <v>141</v>
      </c>
      <c r="B316">
        <v>16666349</v>
      </c>
      <c r="C316">
        <v>16666931</v>
      </c>
      <c r="D316">
        <v>15167286</v>
      </c>
      <c r="E316">
        <v>1</v>
      </c>
      <c r="F316">
        <v>1</v>
      </c>
      <c r="G316">
        <v>1</v>
      </c>
      <c r="H316">
        <v>3</v>
      </c>
      <c r="I316" t="s">
        <v>772</v>
      </c>
      <c r="J316" t="s">
        <v>773</v>
      </c>
      <c r="K316" t="s">
        <v>774</v>
      </c>
      <c r="L316">
        <v>1339</v>
      </c>
      <c r="N316">
        <v>1007</v>
      </c>
      <c r="O316" t="s">
        <v>45</v>
      </c>
      <c r="P316" t="s">
        <v>45</v>
      </c>
      <c r="Q316">
        <v>1</v>
      </c>
      <c r="W316">
        <v>0</v>
      </c>
      <c r="X316">
        <v>-1660354250</v>
      </c>
      <c r="Y316">
        <v>0.01</v>
      </c>
      <c r="AA316">
        <v>16.25</v>
      </c>
      <c r="AB316">
        <v>0</v>
      </c>
      <c r="AC316">
        <v>0</v>
      </c>
      <c r="AD316">
        <v>0</v>
      </c>
      <c r="AE316">
        <v>2.44</v>
      </c>
      <c r="AF316">
        <v>0</v>
      </c>
      <c r="AG316">
        <v>0</v>
      </c>
      <c r="AH316">
        <v>0</v>
      </c>
      <c r="AI316">
        <v>6.66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0.01</v>
      </c>
      <c r="AU316" t="s">
        <v>6</v>
      </c>
      <c r="AV316">
        <v>0</v>
      </c>
      <c r="AW316">
        <v>2</v>
      </c>
      <c r="AX316">
        <v>16666945</v>
      </c>
      <c r="AY316">
        <v>1</v>
      </c>
      <c r="AZ316">
        <v>0</v>
      </c>
      <c r="BA316">
        <v>304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Y316*Source!I141</f>
        <v>1.273E-2</v>
      </c>
      <c r="CY316">
        <f>AA316</f>
        <v>16.25</v>
      </c>
      <c r="CZ316">
        <f>AE316</f>
        <v>2.44</v>
      </c>
      <c r="DA316">
        <f>AI316</f>
        <v>6.66</v>
      </c>
      <c r="DB316">
        <v>0</v>
      </c>
    </row>
    <row r="317" spans="1:106" x14ac:dyDescent="0.2">
      <c r="A317">
        <f>ROW(Source!A141)</f>
        <v>141</v>
      </c>
      <c r="B317">
        <v>16666349</v>
      </c>
      <c r="C317">
        <v>16666931</v>
      </c>
      <c r="D317">
        <v>15171018</v>
      </c>
      <c r="E317">
        <v>1</v>
      </c>
      <c r="F317">
        <v>1</v>
      </c>
      <c r="G317">
        <v>1</v>
      </c>
      <c r="H317">
        <v>3</v>
      </c>
      <c r="I317" t="s">
        <v>811</v>
      </c>
      <c r="J317" t="s">
        <v>812</v>
      </c>
      <c r="K317" t="s">
        <v>813</v>
      </c>
      <c r="L317">
        <v>1346</v>
      </c>
      <c r="N317">
        <v>1009</v>
      </c>
      <c r="O317" t="s">
        <v>124</v>
      </c>
      <c r="P317" t="s">
        <v>124</v>
      </c>
      <c r="Q317">
        <v>1</v>
      </c>
      <c r="W317">
        <v>0</v>
      </c>
      <c r="X317">
        <v>813963326</v>
      </c>
      <c r="Y317">
        <v>1</v>
      </c>
      <c r="AA317">
        <v>12.12</v>
      </c>
      <c r="AB317">
        <v>0</v>
      </c>
      <c r="AC317">
        <v>0</v>
      </c>
      <c r="AD317">
        <v>0</v>
      </c>
      <c r="AE317">
        <v>1.82</v>
      </c>
      <c r="AF317">
        <v>0</v>
      </c>
      <c r="AG317">
        <v>0</v>
      </c>
      <c r="AH317">
        <v>0</v>
      </c>
      <c r="AI317">
        <v>6.66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1</v>
      </c>
      <c r="AU317" t="s">
        <v>6</v>
      </c>
      <c r="AV317">
        <v>0</v>
      </c>
      <c r="AW317">
        <v>2</v>
      </c>
      <c r="AX317">
        <v>16666946</v>
      </c>
      <c r="AY317">
        <v>1</v>
      </c>
      <c r="AZ317">
        <v>0</v>
      </c>
      <c r="BA317">
        <v>305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Y317*Source!I141</f>
        <v>1.2729999999999999</v>
      </c>
      <c r="CY317">
        <f>AA317</f>
        <v>12.12</v>
      </c>
      <c r="CZ317">
        <f>AE317</f>
        <v>1.82</v>
      </c>
      <c r="DA317">
        <f>AI317</f>
        <v>6.66</v>
      </c>
      <c r="DB317">
        <v>0</v>
      </c>
    </row>
    <row r="318" spans="1:106" x14ac:dyDescent="0.2">
      <c r="A318">
        <f>ROW(Source!A141)</f>
        <v>141</v>
      </c>
      <c r="B318">
        <v>16666349</v>
      </c>
      <c r="C318">
        <v>16666931</v>
      </c>
      <c r="D318">
        <v>15203485</v>
      </c>
      <c r="E318">
        <v>1</v>
      </c>
      <c r="F318">
        <v>1</v>
      </c>
      <c r="G318">
        <v>1</v>
      </c>
      <c r="H318">
        <v>3</v>
      </c>
      <c r="I318" t="s">
        <v>885</v>
      </c>
      <c r="J318" t="s">
        <v>886</v>
      </c>
      <c r="K318" t="s">
        <v>887</v>
      </c>
      <c r="L318">
        <v>1346</v>
      </c>
      <c r="N318">
        <v>1009</v>
      </c>
      <c r="O318" t="s">
        <v>124</v>
      </c>
      <c r="P318" t="s">
        <v>124</v>
      </c>
      <c r="Q318">
        <v>1</v>
      </c>
      <c r="W318">
        <v>0</v>
      </c>
      <c r="X318">
        <v>303141801</v>
      </c>
      <c r="Y318">
        <v>13.8</v>
      </c>
      <c r="AA318">
        <v>101.57</v>
      </c>
      <c r="AB318">
        <v>0</v>
      </c>
      <c r="AC318">
        <v>0</v>
      </c>
      <c r="AD318">
        <v>0</v>
      </c>
      <c r="AE318">
        <v>15.25</v>
      </c>
      <c r="AF318">
        <v>0</v>
      </c>
      <c r="AG318">
        <v>0</v>
      </c>
      <c r="AH318">
        <v>0</v>
      </c>
      <c r="AI318">
        <v>6.66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13.8</v>
      </c>
      <c r="AU318" t="s">
        <v>6</v>
      </c>
      <c r="AV318">
        <v>0</v>
      </c>
      <c r="AW318">
        <v>2</v>
      </c>
      <c r="AX318">
        <v>16666947</v>
      </c>
      <c r="AY318">
        <v>1</v>
      </c>
      <c r="AZ318">
        <v>0</v>
      </c>
      <c r="BA318">
        <v>306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Y318*Source!I141</f>
        <v>17.567399999999999</v>
      </c>
      <c r="CY318">
        <f>AA318</f>
        <v>101.57</v>
      </c>
      <c r="CZ318">
        <f>AE318</f>
        <v>15.25</v>
      </c>
      <c r="DA318">
        <f>AI318</f>
        <v>6.66</v>
      </c>
      <c r="DB318">
        <v>0</v>
      </c>
    </row>
    <row r="319" spans="1:106" x14ac:dyDescent="0.2">
      <c r="A319">
        <f>ROW(Source!A142)</f>
        <v>142</v>
      </c>
      <c r="B319">
        <v>16666348</v>
      </c>
      <c r="C319">
        <v>16666948</v>
      </c>
      <c r="D319">
        <v>15438406</v>
      </c>
      <c r="E319">
        <v>1</v>
      </c>
      <c r="F319">
        <v>1</v>
      </c>
      <c r="G319">
        <v>1</v>
      </c>
      <c r="H319">
        <v>1</v>
      </c>
      <c r="I319" t="s">
        <v>888</v>
      </c>
      <c r="J319" t="s">
        <v>6</v>
      </c>
      <c r="K319" t="s">
        <v>889</v>
      </c>
      <c r="L319">
        <v>1191</v>
      </c>
      <c r="N319">
        <v>1013</v>
      </c>
      <c r="O319" t="s">
        <v>727</v>
      </c>
      <c r="P319" t="s">
        <v>727</v>
      </c>
      <c r="Q319">
        <v>1</v>
      </c>
      <c r="W319">
        <v>0</v>
      </c>
      <c r="X319">
        <v>1799141607</v>
      </c>
      <c r="Y319">
        <v>58.971999999999994</v>
      </c>
      <c r="AA319">
        <v>0</v>
      </c>
      <c r="AB319">
        <v>0</v>
      </c>
      <c r="AC319">
        <v>0</v>
      </c>
      <c r="AD319">
        <v>10.210000000000001</v>
      </c>
      <c r="AE319">
        <v>0</v>
      </c>
      <c r="AF319">
        <v>0</v>
      </c>
      <c r="AG319">
        <v>0</v>
      </c>
      <c r="AH319">
        <v>10.210000000000001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51.28</v>
      </c>
      <c r="AU319" t="s">
        <v>56</v>
      </c>
      <c r="AV319">
        <v>1</v>
      </c>
      <c r="AW319">
        <v>2</v>
      </c>
      <c r="AX319">
        <v>16666958</v>
      </c>
      <c r="AY319">
        <v>1</v>
      </c>
      <c r="AZ319">
        <v>0</v>
      </c>
      <c r="BA319">
        <v>307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Y319*Source!I142</f>
        <v>75.07135599999998</v>
      </c>
      <c r="CY319">
        <f>AD319</f>
        <v>10.210000000000001</v>
      </c>
      <c r="CZ319">
        <f>AH319</f>
        <v>10.210000000000001</v>
      </c>
      <c r="DA319">
        <f>AL319</f>
        <v>1</v>
      </c>
      <c r="DB319">
        <v>0</v>
      </c>
    </row>
    <row r="320" spans="1:106" x14ac:dyDescent="0.2">
      <c r="A320">
        <f>ROW(Source!A142)</f>
        <v>142</v>
      </c>
      <c r="B320">
        <v>16666348</v>
      </c>
      <c r="C320">
        <v>16666948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728</v>
      </c>
      <c r="J320" t="s">
        <v>6</v>
      </c>
      <c r="K320" t="s">
        <v>729</v>
      </c>
      <c r="L320">
        <v>1191</v>
      </c>
      <c r="N320">
        <v>1013</v>
      </c>
      <c r="O320" t="s">
        <v>727</v>
      </c>
      <c r="P320" t="s">
        <v>727</v>
      </c>
      <c r="Q320">
        <v>1</v>
      </c>
      <c r="W320">
        <v>0</v>
      </c>
      <c r="X320">
        <v>-1417349443</v>
      </c>
      <c r="Y320">
        <v>0.08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0.08</v>
      </c>
      <c r="AU320" t="s">
        <v>6</v>
      </c>
      <c r="AV320">
        <v>2</v>
      </c>
      <c r="AW320">
        <v>2</v>
      </c>
      <c r="AX320">
        <v>16666959</v>
      </c>
      <c r="AY320">
        <v>1</v>
      </c>
      <c r="AZ320">
        <v>2048</v>
      </c>
      <c r="BA320">
        <v>308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Y320*Source!I142</f>
        <v>0.10184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ROW(Source!A142)</f>
        <v>142</v>
      </c>
      <c r="B321">
        <v>16666348</v>
      </c>
      <c r="C321">
        <v>16666948</v>
      </c>
      <c r="D321">
        <v>15247974</v>
      </c>
      <c r="E321">
        <v>1</v>
      </c>
      <c r="F321">
        <v>1</v>
      </c>
      <c r="G321">
        <v>1</v>
      </c>
      <c r="H321">
        <v>2</v>
      </c>
      <c r="I321" t="s">
        <v>730</v>
      </c>
      <c r="J321" t="s">
        <v>731</v>
      </c>
      <c r="K321" t="s">
        <v>732</v>
      </c>
      <c r="L321">
        <v>1368</v>
      </c>
      <c r="N321">
        <v>1011</v>
      </c>
      <c r="O321" t="s">
        <v>733</v>
      </c>
      <c r="P321" t="s">
        <v>733</v>
      </c>
      <c r="Q321">
        <v>1</v>
      </c>
      <c r="W321">
        <v>0</v>
      </c>
      <c r="X321">
        <v>1188625873</v>
      </c>
      <c r="Y321">
        <v>3.7499999999999999E-2</v>
      </c>
      <c r="AA321">
        <v>0</v>
      </c>
      <c r="AB321">
        <v>31.26</v>
      </c>
      <c r="AC321">
        <v>13.5</v>
      </c>
      <c r="AD321">
        <v>0</v>
      </c>
      <c r="AE321">
        <v>0</v>
      </c>
      <c r="AF321">
        <v>31.26</v>
      </c>
      <c r="AG321">
        <v>13.5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0.03</v>
      </c>
      <c r="AU321" t="s">
        <v>55</v>
      </c>
      <c r="AV321">
        <v>0</v>
      </c>
      <c r="AW321">
        <v>2</v>
      </c>
      <c r="AX321">
        <v>16666960</v>
      </c>
      <c r="AY321">
        <v>1</v>
      </c>
      <c r="AZ321">
        <v>0</v>
      </c>
      <c r="BA321">
        <v>309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Y321*Source!I142</f>
        <v>4.7737499999999995E-2</v>
      </c>
      <c r="CY321">
        <f>AB321</f>
        <v>31.26</v>
      </c>
      <c r="CZ321">
        <f>AF321</f>
        <v>31.26</v>
      </c>
      <c r="DA321">
        <f>AJ321</f>
        <v>1</v>
      </c>
      <c r="DB321">
        <v>0</v>
      </c>
    </row>
    <row r="322" spans="1:106" x14ac:dyDescent="0.2">
      <c r="A322">
        <f>ROW(Source!A142)</f>
        <v>142</v>
      </c>
      <c r="B322">
        <v>16666348</v>
      </c>
      <c r="C322">
        <v>16666948</v>
      </c>
      <c r="D322">
        <v>15249073</v>
      </c>
      <c r="E322">
        <v>1</v>
      </c>
      <c r="F322">
        <v>1</v>
      </c>
      <c r="G322">
        <v>1</v>
      </c>
      <c r="H322">
        <v>2</v>
      </c>
      <c r="I322" t="s">
        <v>742</v>
      </c>
      <c r="J322" t="s">
        <v>743</v>
      </c>
      <c r="K322" t="s">
        <v>744</v>
      </c>
      <c r="L322">
        <v>1368</v>
      </c>
      <c r="N322">
        <v>1011</v>
      </c>
      <c r="O322" t="s">
        <v>733</v>
      </c>
      <c r="P322" t="s">
        <v>733</v>
      </c>
      <c r="Q322">
        <v>1</v>
      </c>
      <c r="W322">
        <v>0</v>
      </c>
      <c r="X322">
        <v>1372534845</v>
      </c>
      <c r="Y322">
        <v>6.25E-2</v>
      </c>
      <c r="AA322">
        <v>0</v>
      </c>
      <c r="AB322">
        <v>65.709999999999994</v>
      </c>
      <c r="AC322">
        <v>11.6</v>
      </c>
      <c r="AD322">
        <v>0</v>
      </c>
      <c r="AE322">
        <v>0</v>
      </c>
      <c r="AF322">
        <v>65.709999999999994</v>
      </c>
      <c r="AG322">
        <v>11.6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0.05</v>
      </c>
      <c r="AU322" t="s">
        <v>55</v>
      </c>
      <c r="AV322">
        <v>0</v>
      </c>
      <c r="AW322">
        <v>2</v>
      </c>
      <c r="AX322">
        <v>16666961</v>
      </c>
      <c r="AY322">
        <v>1</v>
      </c>
      <c r="AZ322">
        <v>0</v>
      </c>
      <c r="BA322">
        <v>310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Y322*Source!I142</f>
        <v>7.9562499999999994E-2</v>
      </c>
      <c r="CY322">
        <f>AB322</f>
        <v>65.709999999999994</v>
      </c>
      <c r="CZ322">
        <f>AF322</f>
        <v>65.709999999999994</v>
      </c>
      <c r="DA322">
        <f>AJ322</f>
        <v>1</v>
      </c>
      <c r="DB322">
        <v>0</v>
      </c>
    </row>
    <row r="323" spans="1:106" x14ac:dyDescent="0.2">
      <c r="A323">
        <f>ROW(Source!A142)</f>
        <v>142</v>
      </c>
      <c r="B323">
        <v>16666348</v>
      </c>
      <c r="C323">
        <v>16666948</v>
      </c>
      <c r="D323">
        <v>15249979</v>
      </c>
      <c r="E323">
        <v>1</v>
      </c>
      <c r="F323">
        <v>1</v>
      </c>
      <c r="G323">
        <v>1</v>
      </c>
      <c r="H323">
        <v>2</v>
      </c>
      <c r="I323" t="s">
        <v>890</v>
      </c>
      <c r="J323" t="s">
        <v>891</v>
      </c>
      <c r="K323" t="s">
        <v>892</v>
      </c>
      <c r="L323">
        <v>1368</v>
      </c>
      <c r="N323">
        <v>1011</v>
      </c>
      <c r="O323" t="s">
        <v>733</v>
      </c>
      <c r="P323" t="s">
        <v>733</v>
      </c>
      <c r="Q323">
        <v>1</v>
      </c>
      <c r="W323">
        <v>0</v>
      </c>
      <c r="X323">
        <v>2131372584</v>
      </c>
      <c r="Y323">
        <v>11.25</v>
      </c>
      <c r="AA323">
        <v>0</v>
      </c>
      <c r="AB323">
        <v>1.5</v>
      </c>
      <c r="AC323">
        <v>0</v>
      </c>
      <c r="AD323">
        <v>0</v>
      </c>
      <c r="AE323">
        <v>0</v>
      </c>
      <c r="AF323">
        <v>1.5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9</v>
      </c>
      <c r="AU323" t="s">
        <v>55</v>
      </c>
      <c r="AV323">
        <v>0</v>
      </c>
      <c r="AW323">
        <v>2</v>
      </c>
      <c r="AX323">
        <v>16666962</v>
      </c>
      <c r="AY323">
        <v>1</v>
      </c>
      <c r="AZ323">
        <v>0</v>
      </c>
      <c r="BA323">
        <v>311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Y323*Source!I142</f>
        <v>14.321249999999999</v>
      </c>
      <c r="CY323">
        <f>AB323</f>
        <v>1.5</v>
      </c>
      <c r="CZ323">
        <f>AF323</f>
        <v>1.5</v>
      </c>
      <c r="DA323">
        <f>AJ323</f>
        <v>1</v>
      </c>
      <c r="DB323">
        <v>0</v>
      </c>
    </row>
    <row r="324" spans="1:106" x14ac:dyDescent="0.2">
      <c r="A324">
        <f>ROW(Source!A142)</f>
        <v>142</v>
      </c>
      <c r="B324">
        <v>16666348</v>
      </c>
      <c r="C324">
        <v>16666948</v>
      </c>
      <c r="D324">
        <v>15166952</v>
      </c>
      <c r="E324">
        <v>1</v>
      </c>
      <c r="F324">
        <v>1</v>
      </c>
      <c r="G324">
        <v>1</v>
      </c>
      <c r="H324">
        <v>3</v>
      </c>
      <c r="I324" t="s">
        <v>893</v>
      </c>
      <c r="J324" t="s">
        <v>894</v>
      </c>
      <c r="K324" t="s">
        <v>895</v>
      </c>
      <c r="L324">
        <v>1327</v>
      </c>
      <c r="N324">
        <v>1005</v>
      </c>
      <c r="O324" t="s">
        <v>63</v>
      </c>
      <c r="P324" t="s">
        <v>63</v>
      </c>
      <c r="Q324">
        <v>1</v>
      </c>
      <c r="W324">
        <v>0</v>
      </c>
      <c r="X324">
        <v>-1917282510</v>
      </c>
      <c r="Y324">
        <v>102</v>
      </c>
      <c r="AA324">
        <v>110.9</v>
      </c>
      <c r="AB324">
        <v>0</v>
      </c>
      <c r="AC324">
        <v>0</v>
      </c>
      <c r="AD324">
        <v>0</v>
      </c>
      <c r="AE324">
        <v>110.9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102</v>
      </c>
      <c r="AU324" t="s">
        <v>6</v>
      </c>
      <c r="AV324">
        <v>0</v>
      </c>
      <c r="AW324">
        <v>2</v>
      </c>
      <c r="AX324">
        <v>16666963</v>
      </c>
      <c r="AY324">
        <v>1</v>
      </c>
      <c r="AZ324">
        <v>0</v>
      </c>
      <c r="BA324">
        <v>312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Y324*Source!I142</f>
        <v>129.846</v>
      </c>
      <c r="CY324">
        <f>AA324</f>
        <v>110.9</v>
      </c>
      <c r="CZ324">
        <f>AE324</f>
        <v>110.9</v>
      </c>
      <c r="DA324">
        <f>AI324</f>
        <v>1</v>
      </c>
      <c r="DB324">
        <v>0</v>
      </c>
    </row>
    <row r="325" spans="1:106" x14ac:dyDescent="0.2">
      <c r="A325">
        <f>ROW(Source!A142)</f>
        <v>142</v>
      </c>
      <c r="B325">
        <v>16666348</v>
      </c>
      <c r="C325">
        <v>16666948</v>
      </c>
      <c r="D325">
        <v>15170537</v>
      </c>
      <c r="E325">
        <v>1</v>
      </c>
      <c r="F325">
        <v>1</v>
      </c>
      <c r="G325">
        <v>1</v>
      </c>
      <c r="H325">
        <v>3</v>
      </c>
      <c r="I325" t="s">
        <v>896</v>
      </c>
      <c r="J325" t="s">
        <v>897</v>
      </c>
      <c r="K325" t="s">
        <v>898</v>
      </c>
      <c r="L325">
        <v>1346</v>
      </c>
      <c r="N325">
        <v>1009</v>
      </c>
      <c r="O325" t="s">
        <v>124</v>
      </c>
      <c r="P325" t="s">
        <v>124</v>
      </c>
      <c r="Q325">
        <v>1</v>
      </c>
      <c r="W325">
        <v>0</v>
      </c>
      <c r="X325">
        <v>-1110671496</v>
      </c>
      <c r="Y325">
        <v>1</v>
      </c>
      <c r="AA325">
        <v>5.71</v>
      </c>
      <c r="AB325">
        <v>0</v>
      </c>
      <c r="AC325">
        <v>0</v>
      </c>
      <c r="AD325">
        <v>0</v>
      </c>
      <c r="AE325">
        <v>5.71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1</v>
      </c>
      <c r="AU325" t="s">
        <v>6</v>
      </c>
      <c r="AV325">
        <v>0</v>
      </c>
      <c r="AW325">
        <v>2</v>
      </c>
      <c r="AX325">
        <v>16666964</v>
      </c>
      <c r="AY325">
        <v>1</v>
      </c>
      <c r="AZ325">
        <v>0</v>
      </c>
      <c r="BA325">
        <v>313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Y325*Source!I142</f>
        <v>1.2729999999999999</v>
      </c>
      <c r="CY325">
        <f>AA325</f>
        <v>5.71</v>
      </c>
      <c r="CZ325">
        <f>AE325</f>
        <v>5.71</v>
      </c>
      <c r="DA325">
        <f>AI325</f>
        <v>1</v>
      </c>
      <c r="DB325">
        <v>0</v>
      </c>
    </row>
    <row r="326" spans="1:106" x14ac:dyDescent="0.2">
      <c r="A326">
        <f>ROW(Source!A142)</f>
        <v>142</v>
      </c>
      <c r="B326">
        <v>16666348</v>
      </c>
      <c r="C326">
        <v>16666948</v>
      </c>
      <c r="D326">
        <v>15171018</v>
      </c>
      <c r="E326">
        <v>1</v>
      </c>
      <c r="F326">
        <v>1</v>
      </c>
      <c r="G326">
        <v>1</v>
      </c>
      <c r="H326">
        <v>3</v>
      </c>
      <c r="I326" t="s">
        <v>811</v>
      </c>
      <c r="J326" t="s">
        <v>812</v>
      </c>
      <c r="K326" t="s">
        <v>813</v>
      </c>
      <c r="L326">
        <v>1346</v>
      </c>
      <c r="N326">
        <v>1009</v>
      </c>
      <c r="O326" t="s">
        <v>124</v>
      </c>
      <c r="P326" t="s">
        <v>124</v>
      </c>
      <c r="Q326">
        <v>1</v>
      </c>
      <c r="W326">
        <v>0</v>
      </c>
      <c r="X326">
        <v>813963326</v>
      </c>
      <c r="Y326">
        <v>1</v>
      </c>
      <c r="AA326">
        <v>1.82</v>
      </c>
      <c r="AB326">
        <v>0</v>
      </c>
      <c r="AC326">
        <v>0</v>
      </c>
      <c r="AD326">
        <v>0</v>
      </c>
      <c r="AE326">
        <v>1.82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1</v>
      </c>
      <c r="AU326" t="s">
        <v>6</v>
      </c>
      <c r="AV326">
        <v>0</v>
      </c>
      <c r="AW326">
        <v>2</v>
      </c>
      <c r="AX326">
        <v>16666965</v>
      </c>
      <c r="AY326">
        <v>1</v>
      </c>
      <c r="AZ326">
        <v>0</v>
      </c>
      <c r="BA326">
        <v>314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Y326*Source!I142</f>
        <v>1.2729999999999999</v>
      </c>
      <c r="CY326">
        <f>AA326</f>
        <v>1.82</v>
      </c>
      <c r="CZ326">
        <f>AE326</f>
        <v>1.82</v>
      </c>
      <c r="DA326">
        <f>AI326</f>
        <v>1</v>
      </c>
      <c r="DB326">
        <v>0</v>
      </c>
    </row>
    <row r="327" spans="1:106" x14ac:dyDescent="0.2">
      <c r="A327">
        <f>ROW(Source!A142)</f>
        <v>142</v>
      </c>
      <c r="B327">
        <v>16666348</v>
      </c>
      <c r="C327">
        <v>16666948</v>
      </c>
      <c r="D327">
        <v>15204415</v>
      </c>
      <c r="E327">
        <v>1</v>
      </c>
      <c r="F327">
        <v>1</v>
      </c>
      <c r="G327">
        <v>1</v>
      </c>
      <c r="H327">
        <v>3</v>
      </c>
      <c r="I327" t="s">
        <v>899</v>
      </c>
      <c r="J327" t="s">
        <v>900</v>
      </c>
      <c r="K327" t="s">
        <v>901</v>
      </c>
      <c r="L327">
        <v>1346</v>
      </c>
      <c r="N327">
        <v>1009</v>
      </c>
      <c r="O327" t="s">
        <v>124</v>
      </c>
      <c r="P327" t="s">
        <v>124</v>
      </c>
      <c r="Q327">
        <v>1</v>
      </c>
      <c r="W327">
        <v>0</v>
      </c>
      <c r="X327">
        <v>-593408865</v>
      </c>
      <c r="Y327">
        <v>52</v>
      </c>
      <c r="AA327">
        <v>8.36</v>
      </c>
      <c r="AB327">
        <v>0</v>
      </c>
      <c r="AC327">
        <v>0</v>
      </c>
      <c r="AD327">
        <v>0</v>
      </c>
      <c r="AE327">
        <v>8.36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52</v>
      </c>
      <c r="AU327" t="s">
        <v>6</v>
      </c>
      <c r="AV327">
        <v>0</v>
      </c>
      <c r="AW327">
        <v>2</v>
      </c>
      <c r="AX327">
        <v>16666966</v>
      </c>
      <c r="AY327">
        <v>1</v>
      </c>
      <c r="AZ327">
        <v>0</v>
      </c>
      <c r="BA327">
        <v>315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Y327*Source!I142</f>
        <v>66.195999999999998</v>
      </c>
      <c r="CY327">
        <f>AA327</f>
        <v>8.36</v>
      </c>
      <c r="CZ327">
        <f>AE327</f>
        <v>8.36</v>
      </c>
      <c r="DA327">
        <f>AI327</f>
        <v>1</v>
      </c>
      <c r="DB327">
        <v>0</v>
      </c>
    </row>
    <row r="328" spans="1:106" x14ac:dyDescent="0.2">
      <c r="A328">
        <f>ROW(Source!A143)</f>
        <v>143</v>
      </c>
      <c r="B328">
        <v>16666349</v>
      </c>
      <c r="C328">
        <v>16666948</v>
      </c>
      <c r="D328">
        <v>15438406</v>
      </c>
      <c r="E328">
        <v>1</v>
      </c>
      <c r="F328">
        <v>1</v>
      </c>
      <c r="G328">
        <v>1</v>
      </c>
      <c r="H328">
        <v>1</v>
      </c>
      <c r="I328" t="s">
        <v>888</v>
      </c>
      <c r="J328" t="s">
        <v>6</v>
      </c>
      <c r="K328" t="s">
        <v>889</v>
      </c>
      <c r="L328">
        <v>1191</v>
      </c>
      <c r="N328">
        <v>1013</v>
      </c>
      <c r="O328" t="s">
        <v>727</v>
      </c>
      <c r="P328" t="s">
        <v>727</v>
      </c>
      <c r="Q328">
        <v>1</v>
      </c>
      <c r="W328">
        <v>0</v>
      </c>
      <c r="X328">
        <v>1799141607</v>
      </c>
      <c r="Y328">
        <v>58.971999999999994</v>
      </c>
      <c r="AA328">
        <v>0</v>
      </c>
      <c r="AB328">
        <v>0</v>
      </c>
      <c r="AC328">
        <v>0</v>
      </c>
      <c r="AD328">
        <v>68</v>
      </c>
      <c r="AE328">
        <v>0</v>
      </c>
      <c r="AF328">
        <v>0</v>
      </c>
      <c r="AG328">
        <v>0</v>
      </c>
      <c r="AH328">
        <v>10.210000000000001</v>
      </c>
      <c r="AI328">
        <v>1</v>
      </c>
      <c r="AJ328">
        <v>1</v>
      </c>
      <c r="AK328">
        <v>1</v>
      </c>
      <c r="AL328">
        <v>6.66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51.28</v>
      </c>
      <c r="AU328" t="s">
        <v>56</v>
      </c>
      <c r="AV328">
        <v>1</v>
      </c>
      <c r="AW328">
        <v>2</v>
      </c>
      <c r="AX328">
        <v>16666958</v>
      </c>
      <c r="AY328">
        <v>1</v>
      </c>
      <c r="AZ328">
        <v>0</v>
      </c>
      <c r="BA328">
        <v>317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Y328*Source!I143</f>
        <v>75.07135599999998</v>
      </c>
      <c r="CY328">
        <f>AD328</f>
        <v>68</v>
      </c>
      <c r="CZ328">
        <f>AH328</f>
        <v>10.210000000000001</v>
      </c>
      <c r="DA328">
        <f>AL328</f>
        <v>6.66</v>
      </c>
      <c r="DB328">
        <v>0</v>
      </c>
    </row>
    <row r="329" spans="1:106" x14ac:dyDescent="0.2">
      <c r="A329">
        <f>ROW(Source!A143)</f>
        <v>143</v>
      </c>
      <c r="B329">
        <v>16666349</v>
      </c>
      <c r="C329">
        <v>16666948</v>
      </c>
      <c r="D329">
        <v>15430395</v>
      </c>
      <c r="E329">
        <v>1</v>
      </c>
      <c r="F329">
        <v>1</v>
      </c>
      <c r="G329">
        <v>1</v>
      </c>
      <c r="H329">
        <v>1</v>
      </c>
      <c r="I329" t="s">
        <v>728</v>
      </c>
      <c r="J329" t="s">
        <v>6</v>
      </c>
      <c r="K329" t="s">
        <v>729</v>
      </c>
      <c r="L329">
        <v>1191</v>
      </c>
      <c r="N329">
        <v>1013</v>
      </c>
      <c r="O329" t="s">
        <v>727</v>
      </c>
      <c r="P329" t="s">
        <v>727</v>
      </c>
      <c r="Q329">
        <v>1</v>
      </c>
      <c r="W329">
        <v>0</v>
      </c>
      <c r="X329">
        <v>-1417349443</v>
      </c>
      <c r="Y329">
        <v>0.08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6.66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0.08</v>
      </c>
      <c r="AU329" t="s">
        <v>6</v>
      </c>
      <c r="AV329">
        <v>2</v>
      </c>
      <c r="AW329">
        <v>2</v>
      </c>
      <c r="AX329">
        <v>16666959</v>
      </c>
      <c r="AY329">
        <v>1</v>
      </c>
      <c r="AZ329">
        <v>2048</v>
      </c>
      <c r="BA329">
        <v>318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Y329*Source!I143</f>
        <v>0.10184</v>
      </c>
      <c r="CY329">
        <f>AD329</f>
        <v>0</v>
      </c>
      <c r="CZ329">
        <f>AH329</f>
        <v>0</v>
      </c>
      <c r="DA329">
        <f>AL329</f>
        <v>1</v>
      </c>
      <c r="DB329">
        <v>0</v>
      </c>
    </row>
    <row r="330" spans="1:106" x14ac:dyDescent="0.2">
      <c r="A330">
        <f>ROW(Source!A143)</f>
        <v>143</v>
      </c>
      <c r="B330">
        <v>16666349</v>
      </c>
      <c r="C330">
        <v>16666948</v>
      </c>
      <c r="D330">
        <v>15247974</v>
      </c>
      <c r="E330">
        <v>1</v>
      </c>
      <c r="F330">
        <v>1</v>
      </c>
      <c r="G330">
        <v>1</v>
      </c>
      <c r="H330">
        <v>2</v>
      </c>
      <c r="I330" t="s">
        <v>730</v>
      </c>
      <c r="J330" t="s">
        <v>731</v>
      </c>
      <c r="K330" t="s">
        <v>732</v>
      </c>
      <c r="L330">
        <v>1368</v>
      </c>
      <c r="N330">
        <v>1011</v>
      </c>
      <c r="O330" t="s">
        <v>733</v>
      </c>
      <c r="P330" t="s">
        <v>733</v>
      </c>
      <c r="Q330">
        <v>1</v>
      </c>
      <c r="W330">
        <v>0</v>
      </c>
      <c r="X330">
        <v>1188625873</v>
      </c>
      <c r="Y330">
        <v>3.7499999999999999E-2</v>
      </c>
      <c r="AA330">
        <v>0</v>
      </c>
      <c r="AB330">
        <v>208.19</v>
      </c>
      <c r="AC330">
        <v>13.5</v>
      </c>
      <c r="AD330">
        <v>0</v>
      </c>
      <c r="AE330">
        <v>0</v>
      </c>
      <c r="AF330">
        <v>31.26</v>
      </c>
      <c r="AG330">
        <v>13.5</v>
      </c>
      <c r="AH330">
        <v>0</v>
      </c>
      <c r="AI330">
        <v>1</v>
      </c>
      <c r="AJ330">
        <v>6.66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0.03</v>
      </c>
      <c r="AU330" t="s">
        <v>55</v>
      </c>
      <c r="AV330">
        <v>0</v>
      </c>
      <c r="AW330">
        <v>2</v>
      </c>
      <c r="AX330">
        <v>16666960</v>
      </c>
      <c r="AY330">
        <v>1</v>
      </c>
      <c r="AZ330">
        <v>0</v>
      </c>
      <c r="BA330">
        <v>319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Y330*Source!I143</f>
        <v>4.7737499999999995E-2</v>
      </c>
      <c r="CY330">
        <f>AB330</f>
        <v>208.19</v>
      </c>
      <c r="CZ330">
        <f>AF330</f>
        <v>31.26</v>
      </c>
      <c r="DA330">
        <f>AJ330</f>
        <v>6.66</v>
      </c>
      <c r="DB330">
        <v>0</v>
      </c>
    </row>
    <row r="331" spans="1:106" x14ac:dyDescent="0.2">
      <c r="A331">
        <f>ROW(Source!A143)</f>
        <v>143</v>
      </c>
      <c r="B331">
        <v>16666349</v>
      </c>
      <c r="C331">
        <v>16666948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742</v>
      </c>
      <c r="J331" t="s">
        <v>743</v>
      </c>
      <c r="K331" t="s">
        <v>744</v>
      </c>
      <c r="L331">
        <v>1368</v>
      </c>
      <c r="N331">
        <v>1011</v>
      </c>
      <c r="O331" t="s">
        <v>733</v>
      </c>
      <c r="P331" t="s">
        <v>733</v>
      </c>
      <c r="Q331">
        <v>1</v>
      </c>
      <c r="W331">
        <v>0</v>
      </c>
      <c r="X331">
        <v>1372534845</v>
      </c>
      <c r="Y331">
        <v>6.25E-2</v>
      </c>
      <c r="AA331">
        <v>0</v>
      </c>
      <c r="AB331">
        <v>437.63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6.66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0.05</v>
      </c>
      <c r="AU331" t="s">
        <v>55</v>
      </c>
      <c r="AV331">
        <v>0</v>
      </c>
      <c r="AW331">
        <v>2</v>
      </c>
      <c r="AX331">
        <v>16666961</v>
      </c>
      <c r="AY331">
        <v>1</v>
      </c>
      <c r="AZ331">
        <v>0</v>
      </c>
      <c r="BA331">
        <v>320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Y331*Source!I143</f>
        <v>7.9562499999999994E-2</v>
      </c>
      <c r="CY331">
        <f>AB331</f>
        <v>437.63</v>
      </c>
      <c r="CZ331">
        <f>AF331</f>
        <v>65.709999999999994</v>
      </c>
      <c r="DA331">
        <f>AJ331</f>
        <v>6.66</v>
      </c>
      <c r="DB331">
        <v>0</v>
      </c>
    </row>
    <row r="332" spans="1:106" x14ac:dyDescent="0.2">
      <c r="A332">
        <f>ROW(Source!A143)</f>
        <v>143</v>
      </c>
      <c r="B332">
        <v>16666349</v>
      </c>
      <c r="C332">
        <v>16666948</v>
      </c>
      <c r="D332">
        <v>15249979</v>
      </c>
      <c r="E332">
        <v>1</v>
      </c>
      <c r="F332">
        <v>1</v>
      </c>
      <c r="G332">
        <v>1</v>
      </c>
      <c r="H332">
        <v>2</v>
      </c>
      <c r="I332" t="s">
        <v>890</v>
      </c>
      <c r="J332" t="s">
        <v>891</v>
      </c>
      <c r="K332" t="s">
        <v>892</v>
      </c>
      <c r="L332">
        <v>1368</v>
      </c>
      <c r="N332">
        <v>1011</v>
      </c>
      <c r="O332" t="s">
        <v>733</v>
      </c>
      <c r="P332" t="s">
        <v>733</v>
      </c>
      <c r="Q332">
        <v>1</v>
      </c>
      <c r="W332">
        <v>0</v>
      </c>
      <c r="X332">
        <v>2131372584</v>
      </c>
      <c r="Y332">
        <v>11.25</v>
      </c>
      <c r="AA332">
        <v>0</v>
      </c>
      <c r="AB332">
        <v>9.99</v>
      </c>
      <c r="AC332">
        <v>0</v>
      </c>
      <c r="AD332">
        <v>0</v>
      </c>
      <c r="AE332">
        <v>0</v>
      </c>
      <c r="AF332">
        <v>1.5</v>
      </c>
      <c r="AG332">
        <v>0</v>
      </c>
      <c r="AH332">
        <v>0</v>
      </c>
      <c r="AI332">
        <v>1</v>
      </c>
      <c r="AJ332">
        <v>6.66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9</v>
      </c>
      <c r="AU332" t="s">
        <v>55</v>
      </c>
      <c r="AV332">
        <v>0</v>
      </c>
      <c r="AW332">
        <v>2</v>
      </c>
      <c r="AX332">
        <v>16666962</v>
      </c>
      <c r="AY332">
        <v>1</v>
      </c>
      <c r="AZ332">
        <v>0</v>
      </c>
      <c r="BA332">
        <v>321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Y332*Source!I143</f>
        <v>14.321249999999999</v>
      </c>
      <c r="CY332">
        <f>AB332</f>
        <v>9.99</v>
      </c>
      <c r="CZ332">
        <f>AF332</f>
        <v>1.5</v>
      </c>
      <c r="DA332">
        <f>AJ332</f>
        <v>6.66</v>
      </c>
      <c r="DB332">
        <v>0</v>
      </c>
    </row>
    <row r="333" spans="1:106" x14ac:dyDescent="0.2">
      <c r="A333">
        <f>ROW(Source!A143)</f>
        <v>143</v>
      </c>
      <c r="B333">
        <v>16666349</v>
      </c>
      <c r="C333">
        <v>16666948</v>
      </c>
      <c r="D333">
        <v>15166952</v>
      </c>
      <c r="E333">
        <v>1</v>
      </c>
      <c r="F333">
        <v>1</v>
      </c>
      <c r="G333">
        <v>1</v>
      </c>
      <c r="H333">
        <v>3</v>
      </c>
      <c r="I333" t="s">
        <v>893</v>
      </c>
      <c r="J333" t="s">
        <v>894</v>
      </c>
      <c r="K333" t="s">
        <v>895</v>
      </c>
      <c r="L333">
        <v>1327</v>
      </c>
      <c r="N333">
        <v>1005</v>
      </c>
      <c r="O333" t="s">
        <v>63</v>
      </c>
      <c r="P333" t="s">
        <v>63</v>
      </c>
      <c r="Q333">
        <v>1</v>
      </c>
      <c r="W333">
        <v>0</v>
      </c>
      <c r="X333">
        <v>-1917282510</v>
      </c>
      <c r="Y333">
        <v>102</v>
      </c>
      <c r="AA333">
        <v>738.59</v>
      </c>
      <c r="AB333">
        <v>0</v>
      </c>
      <c r="AC333">
        <v>0</v>
      </c>
      <c r="AD333">
        <v>0</v>
      </c>
      <c r="AE333">
        <v>110.9</v>
      </c>
      <c r="AF333">
        <v>0</v>
      </c>
      <c r="AG333">
        <v>0</v>
      </c>
      <c r="AH333">
        <v>0</v>
      </c>
      <c r="AI333">
        <v>6.66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102</v>
      </c>
      <c r="AU333" t="s">
        <v>6</v>
      </c>
      <c r="AV333">
        <v>0</v>
      </c>
      <c r="AW333">
        <v>2</v>
      </c>
      <c r="AX333">
        <v>16666963</v>
      </c>
      <c r="AY333">
        <v>1</v>
      </c>
      <c r="AZ333">
        <v>0</v>
      </c>
      <c r="BA333">
        <v>322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Y333*Source!I143</f>
        <v>129.846</v>
      </c>
      <c r="CY333">
        <f>AA333</f>
        <v>738.59</v>
      </c>
      <c r="CZ333">
        <f>AE333</f>
        <v>110.9</v>
      </c>
      <c r="DA333">
        <f>AI333</f>
        <v>6.66</v>
      </c>
      <c r="DB333">
        <v>0</v>
      </c>
    </row>
    <row r="334" spans="1:106" x14ac:dyDescent="0.2">
      <c r="A334">
        <f>ROW(Source!A143)</f>
        <v>143</v>
      </c>
      <c r="B334">
        <v>16666349</v>
      </c>
      <c r="C334">
        <v>16666948</v>
      </c>
      <c r="D334">
        <v>15170537</v>
      </c>
      <c r="E334">
        <v>1</v>
      </c>
      <c r="F334">
        <v>1</v>
      </c>
      <c r="G334">
        <v>1</v>
      </c>
      <c r="H334">
        <v>3</v>
      </c>
      <c r="I334" t="s">
        <v>896</v>
      </c>
      <c r="J334" t="s">
        <v>897</v>
      </c>
      <c r="K334" t="s">
        <v>898</v>
      </c>
      <c r="L334">
        <v>1346</v>
      </c>
      <c r="N334">
        <v>1009</v>
      </c>
      <c r="O334" t="s">
        <v>124</v>
      </c>
      <c r="P334" t="s">
        <v>124</v>
      </c>
      <c r="Q334">
        <v>1</v>
      </c>
      <c r="W334">
        <v>0</v>
      </c>
      <c r="X334">
        <v>-1110671496</v>
      </c>
      <c r="Y334">
        <v>1</v>
      </c>
      <c r="AA334">
        <v>38.03</v>
      </c>
      <c r="AB334">
        <v>0</v>
      </c>
      <c r="AC334">
        <v>0</v>
      </c>
      <c r="AD334">
        <v>0</v>
      </c>
      <c r="AE334">
        <v>5.71</v>
      </c>
      <c r="AF334">
        <v>0</v>
      </c>
      <c r="AG334">
        <v>0</v>
      </c>
      <c r="AH334">
        <v>0</v>
      </c>
      <c r="AI334">
        <v>6.66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1</v>
      </c>
      <c r="AU334" t="s">
        <v>6</v>
      </c>
      <c r="AV334">
        <v>0</v>
      </c>
      <c r="AW334">
        <v>2</v>
      </c>
      <c r="AX334">
        <v>16666964</v>
      </c>
      <c r="AY334">
        <v>1</v>
      </c>
      <c r="AZ334">
        <v>0</v>
      </c>
      <c r="BA334">
        <v>323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Y334*Source!I143</f>
        <v>1.2729999999999999</v>
      </c>
      <c r="CY334">
        <f>AA334</f>
        <v>38.03</v>
      </c>
      <c r="CZ334">
        <f>AE334</f>
        <v>5.71</v>
      </c>
      <c r="DA334">
        <f>AI334</f>
        <v>6.66</v>
      </c>
      <c r="DB334">
        <v>0</v>
      </c>
    </row>
    <row r="335" spans="1:106" x14ac:dyDescent="0.2">
      <c r="A335">
        <f>ROW(Source!A143)</f>
        <v>143</v>
      </c>
      <c r="B335">
        <v>16666349</v>
      </c>
      <c r="C335">
        <v>16666948</v>
      </c>
      <c r="D335">
        <v>15171018</v>
      </c>
      <c r="E335">
        <v>1</v>
      </c>
      <c r="F335">
        <v>1</v>
      </c>
      <c r="G335">
        <v>1</v>
      </c>
      <c r="H335">
        <v>3</v>
      </c>
      <c r="I335" t="s">
        <v>811</v>
      </c>
      <c r="J335" t="s">
        <v>812</v>
      </c>
      <c r="K335" t="s">
        <v>813</v>
      </c>
      <c r="L335">
        <v>1346</v>
      </c>
      <c r="N335">
        <v>1009</v>
      </c>
      <c r="O335" t="s">
        <v>124</v>
      </c>
      <c r="P335" t="s">
        <v>124</v>
      </c>
      <c r="Q335">
        <v>1</v>
      </c>
      <c r="W335">
        <v>0</v>
      </c>
      <c r="X335">
        <v>813963326</v>
      </c>
      <c r="Y335">
        <v>1</v>
      </c>
      <c r="AA335">
        <v>12.12</v>
      </c>
      <c r="AB335">
        <v>0</v>
      </c>
      <c r="AC335">
        <v>0</v>
      </c>
      <c r="AD335">
        <v>0</v>
      </c>
      <c r="AE335">
        <v>1.82</v>
      </c>
      <c r="AF335">
        <v>0</v>
      </c>
      <c r="AG335">
        <v>0</v>
      </c>
      <c r="AH335">
        <v>0</v>
      </c>
      <c r="AI335">
        <v>6.66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1</v>
      </c>
      <c r="AU335" t="s">
        <v>6</v>
      </c>
      <c r="AV335">
        <v>0</v>
      </c>
      <c r="AW335">
        <v>2</v>
      </c>
      <c r="AX335">
        <v>16666965</v>
      </c>
      <c r="AY335">
        <v>1</v>
      </c>
      <c r="AZ335">
        <v>0</v>
      </c>
      <c r="BA335">
        <v>324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Y335*Source!I143</f>
        <v>1.2729999999999999</v>
      </c>
      <c r="CY335">
        <f>AA335</f>
        <v>12.12</v>
      </c>
      <c r="CZ335">
        <f>AE335</f>
        <v>1.82</v>
      </c>
      <c r="DA335">
        <f>AI335</f>
        <v>6.66</v>
      </c>
      <c r="DB335">
        <v>0</v>
      </c>
    </row>
    <row r="336" spans="1:106" x14ac:dyDescent="0.2">
      <c r="A336">
        <f>ROW(Source!A143)</f>
        <v>143</v>
      </c>
      <c r="B336">
        <v>16666349</v>
      </c>
      <c r="C336">
        <v>16666948</v>
      </c>
      <c r="D336">
        <v>15204415</v>
      </c>
      <c r="E336">
        <v>1</v>
      </c>
      <c r="F336">
        <v>1</v>
      </c>
      <c r="G336">
        <v>1</v>
      </c>
      <c r="H336">
        <v>3</v>
      </c>
      <c r="I336" t="s">
        <v>899</v>
      </c>
      <c r="J336" t="s">
        <v>900</v>
      </c>
      <c r="K336" t="s">
        <v>901</v>
      </c>
      <c r="L336">
        <v>1346</v>
      </c>
      <c r="N336">
        <v>1009</v>
      </c>
      <c r="O336" t="s">
        <v>124</v>
      </c>
      <c r="P336" t="s">
        <v>124</v>
      </c>
      <c r="Q336">
        <v>1</v>
      </c>
      <c r="W336">
        <v>0</v>
      </c>
      <c r="X336">
        <v>-593408865</v>
      </c>
      <c r="Y336">
        <v>52</v>
      </c>
      <c r="AA336">
        <v>55.68</v>
      </c>
      <c r="AB336">
        <v>0</v>
      </c>
      <c r="AC336">
        <v>0</v>
      </c>
      <c r="AD336">
        <v>0</v>
      </c>
      <c r="AE336">
        <v>8.36</v>
      </c>
      <c r="AF336">
        <v>0</v>
      </c>
      <c r="AG336">
        <v>0</v>
      </c>
      <c r="AH336">
        <v>0</v>
      </c>
      <c r="AI336">
        <v>6.66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52</v>
      </c>
      <c r="AU336" t="s">
        <v>6</v>
      </c>
      <c r="AV336">
        <v>0</v>
      </c>
      <c r="AW336">
        <v>2</v>
      </c>
      <c r="AX336">
        <v>16666966</v>
      </c>
      <c r="AY336">
        <v>1</v>
      </c>
      <c r="AZ336">
        <v>0</v>
      </c>
      <c r="BA336">
        <v>325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Y336*Source!I143</f>
        <v>66.195999999999998</v>
      </c>
      <c r="CY336">
        <f>AA336</f>
        <v>55.68</v>
      </c>
      <c r="CZ336">
        <f>AE336</f>
        <v>8.36</v>
      </c>
      <c r="DA336">
        <f>AI336</f>
        <v>6.66</v>
      </c>
      <c r="DB336">
        <v>0</v>
      </c>
    </row>
    <row r="337" spans="1:106" x14ac:dyDescent="0.2">
      <c r="A337">
        <f>ROW(Source!A144)</f>
        <v>144</v>
      </c>
      <c r="B337">
        <v>16666348</v>
      </c>
      <c r="C337">
        <v>16666968</v>
      </c>
      <c r="D337">
        <v>15438286</v>
      </c>
      <c r="E337">
        <v>1</v>
      </c>
      <c r="F337">
        <v>1</v>
      </c>
      <c r="G337">
        <v>1</v>
      </c>
      <c r="H337">
        <v>1</v>
      </c>
      <c r="I337" t="s">
        <v>877</v>
      </c>
      <c r="J337" t="s">
        <v>6</v>
      </c>
      <c r="K337" t="s">
        <v>878</v>
      </c>
      <c r="L337">
        <v>1191</v>
      </c>
      <c r="N337">
        <v>1013</v>
      </c>
      <c r="O337" t="s">
        <v>727</v>
      </c>
      <c r="P337" t="s">
        <v>727</v>
      </c>
      <c r="Q337">
        <v>1</v>
      </c>
      <c r="W337">
        <v>0</v>
      </c>
      <c r="X337">
        <v>-1027537862</v>
      </c>
      <c r="Y337">
        <v>7.6819999999999995</v>
      </c>
      <c r="AA337">
        <v>0</v>
      </c>
      <c r="AB337">
        <v>0</v>
      </c>
      <c r="AC337">
        <v>0</v>
      </c>
      <c r="AD337">
        <v>9.18</v>
      </c>
      <c r="AE337">
        <v>0</v>
      </c>
      <c r="AF337">
        <v>0</v>
      </c>
      <c r="AG337">
        <v>0</v>
      </c>
      <c r="AH337">
        <v>9.18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6.68</v>
      </c>
      <c r="AU337" t="s">
        <v>56</v>
      </c>
      <c r="AV337">
        <v>1</v>
      </c>
      <c r="AW337">
        <v>2</v>
      </c>
      <c r="AX337">
        <v>16666982</v>
      </c>
      <c r="AY337">
        <v>1</v>
      </c>
      <c r="AZ337">
        <v>0</v>
      </c>
      <c r="BA337">
        <v>327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Y337*Source!I144</f>
        <v>5.0363191999999994</v>
      </c>
      <c r="CY337">
        <f>AD337</f>
        <v>9.18</v>
      </c>
      <c r="CZ337">
        <f>AH337</f>
        <v>9.18</v>
      </c>
      <c r="DA337">
        <f>AL337</f>
        <v>1</v>
      </c>
      <c r="DB337">
        <v>0</v>
      </c>
    </row>
    <row r="338" spans="1:106" x14ac:dyDescent="0.2">
      <c r="A338">
        <f>ROW(Source!A144)</f>
        <v>144</v>
      </c>
      <c r="B338">
        <v>16666348</v>
      </c>
      <c r="C338">
        <v>16666968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728</v>
      </c>
      <c r="J338" t="s">
        <v>6</v>
      </c>
      <c r="K338" t="s">
        <v>729</v>
      </c>
      <c r="L338">
        <v>1191</v>
      </c>
      <c r="N338">
        <v>1013</v>
      </c>
      <c r="O338" t="s">
        <v>727</v>
      </c>
      <c r="P338" t="s">
        <v>727</v>
      </c>
      <c r="Q338">
        <v>1</v>
      </c>
      <c r="W338">
        <v>0</v>
      </c>
      <c r="X338">
        <v>-1417349443</v>
      </c>
      <c r="Y338">
        <v>0.04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0.04</v>
      </c>
      <c r="AU338" t="s">
        <v>6</v>
      </c>
      <c r="AV338">
        <v>2</v>
      </c>
      <c r="AW338">
        <v>2</v>
      </c>
      <c r="AX338">
        <v>16666983</v>
      </c>
      <c r="AY338">
        <v>1</v>
      </c>
      <c r="AZ338">
        <v>2048</v>
      </c>
      <c r="BA338">
        <v>328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Y338*Source!I144</f>
        <v>2.6223999999999997E-2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ROW(Source!A144)</f>
        <v>144</v>
      </c>
      <c r="B339">
        <v>16666348</v>
      </c>
      <c r="C339">
        <v>16666968</v>
      </c>
      <c r="D339">
        <v>15247974</v>
      </c>
      <c r="E339">
        <v>1</v>
      </c>
      <c r="F339">
        <v>1</v>
      </c>
      <c r="G339">
        <v>1</v>
      </c>
      <c r="H339">
        <v>2</v>
      </c>
      <c r="I339" t="s">
        <v>730</v>
      </c>
      <c r="J339" t="s">
        <v>731</v>
      </c>
      <c r="K339" t="s">
        <v>732</v>
      </c>
      <c r="L339">
        <v>1368</v>
      </c>
      <c r="N339">
        <v>1011</v>
      </c>
      <c r="O339" t="s">
        <v>733</v>
      </c>
      <c r="P339" t="s">
        <v>733</v>
      </c>
      <c r="Q339">
        <v>1</v>
      </c>
      <c r="W339">
        <v>0</v>
      </c>
      <c r="X339">
        <v>1188625873</v>
      </c>
      <c r="Y339">
        <v>6.2500000000000003E-3</v>
      </c>
      <c r="AA339">
        <v>0</v>
      </c>
      <c r="AB339">
        <v>31.26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5.0000000000000001E-3</v>
      </c>
      <c r="AU339" t="s">
        <v>55</v>
      </c>
      <c r="AV339">
        <v>0</v>
      </c>
      <c r="AW339">
        <v>2</v>
      </c>
      <c r="AX339">
        <v>16666984</v>
      </c>
      <c r="AY339">
        <v>1</v>
      </c>
      <c r="AZ339">
        <v>0</v>
      </c>
      <c r="BA339">
        <v>329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Y339*Source!I144</f>
        <v>4.0974999999999996E-3</v>
      </c>
      <c r="CY339">
        <f>AB339</f>
        <v>31.26</v>
      </c>
      <c r="CZ339">
        <f>AF339</f>
        <v>31.26</v>
      </c>
      <c r="DA339">
        <f>AJ339</f>
        <v>1</v>
      </c>
      <c r="DB339">
        <v>0</v>
      </c>
    </row>
    <row r="340" spans="1:106" x14ac:dyDescent="0.2">
      <c r="A340">
        <f>ROW(Source!A144)</f>
        <v>144</v>
      </c>
      <c r="B340">
        <v>16666348</v>
      </c>
      <c r="C340">
        <v>16666968</v>
      </c>
      <c r="D340">
        <v>15249073</v>
      </c>
      <c r="E340">
        <v>1</v>
      </c>
      <c r="F340">
        <v>1</v>
      </c>
      <c r="G340">
        <v>1</v>
      </c>
      <c r="H340">
        <v>2</v>
      </c>
      <c r="I340" t="s">
        <v>742</v>
      </c>
      <c r="J340" t="s">
        <v>743</v>
      </c>
      <c r="K340" t="s">
        <v>744</v>
      </c>
      <c r="L340">
        <v>1368</v>
      </c>
      <c r="N340">
        <v>1011</v>
      </c>
      <c r="O340" t="s">
        <v>733</v>
      </c>
      <c r="P340" t="s">
        <v>733</v>
      </c>
      <c r="Q340">
        <v>1</v>
      </c>
      <c r="W340">
        <v>0</v>
      </c>
      <c r="X340">
        <v>1372534845</v>
      </c>
      <c r="Y340">
        <v>3.7499999999999999E-2</v>
      </c>
      <c r="AA340">
        <v>0</v>
      </c>
      <c r="AB340">
        <v>65.709999999999994</v>
      </c>
      <c r="AC340">
        <v>11.6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0.03</v>
      </c>
      <c r="AU340" t="s">
        <v>55</v>
      </c>
      <c r="AV340">
        <v>0</v>
      </c>
      <c r="AW340">
        <v>2</v>
      </c>
      <c r="AX340">
        <v>16666985</v>
      </c>
      <c r="AY340">
        <v>1</v>
      </c>
      <c r="AZ340">
        <v>0</v>
      </c>
      <c r="BA340">
        <v>330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Y340*Source!I144</f>
        <v>2.4584999999999999E-2</v>
      </c>
      <c r="CY340">
        <f>AB340</f>
        <v>65.709999999999994</v>
      </c>
      <c r="CZ340">
        <f>AF340</f>
        <v>65.709999999999994</v>
      </c>
      <c r="DA340">
        <f>AJ340</f>
        <v>1</v>
      </c>
      <c r="DB340">
        <v>0</v>
      </c>
    </row>
    <row r="341" spans="1:106" x14ac:dyDescent="0.2">
      <c r="A341">
        <f>ROW(Source!A144)</f>
        <v>144</v>
      </c>
      <c r="B341">
        <v>16666348</v>
      </c>
      <c r="C341">
        <v>16666968</v>
      </c>
      <c r="D341">
        <v>15169972</v>
      </c>
      <c r="E341">
        <v>1</v>
      </c>
      <c r="F341">
        <v>1</v>
      </c>
      <c r="G341">
        <v>1</v>
      </c>
      <c r="H341">
        <v>3</v>
      </c>
      <c r="I341" t="s">
        <v>902</v>
      </c>
      <c r="J341" t="s">
        <v>903</v>
      </c>
      <c r="K341" t="s">
        <v>904</v>
      </c>
      <c r="L341">
        <v>1355</v>
      </c>
      <c r="N341">
        <v>1010</v>
      </c>
      <c r="O341" t="s">
        <v>279</v>
      </c>
      <c r="P341" t="s">
        <v>279</v>
      </c>
      <c r="Q341">
        <v>100</v>
      </c>
      <c r="W341">
        <v>0</v>
      </c>
      <c r="X341">
        <v>-725528132</v>
      </c>
      <c r="Y341">
        <v>2.63</v>
      </c>
      <c r="AA341">
        <v>12</v>
      </c>
      <c r="AB341">
        <v>0</v>
      </c>
      <c r="AC341">
        <v>0</v>
      </c>
      <c r="AD341">
        <v>0</v>
      </c>
      <c r="AE341">
        <v>12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2.63</v>
      </c>
      <c r="AU341" t="s">
        <v>6</v>
      </c>
      <c r="AV341">
        <v>0</v>
      </c>
      <c r="AW341">
        <v>2</v>
      </c>
      <c r="AX341">
        <v>16666986</v>
      </c>
      <c r="AY341">
        <v>1</v>
      </c>
      <c r="AZ341">
        <v>0</v>
      </c>
      <c r="BA341">
        <v>331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Y341*Source!I144</f>
        <v>1.7242279999999999</v>
      </c>
      <c r="CY341">
        <f t="shared" ref="CY341:CY349" si="12">AA341</f>
        <v>12</v>
      </c>
      <c r="CZ341">
        <f t="shared" ref="CZ341:CZ349" si="13">AE341</f>
        <v>12</v>
      </c>
      <c r="DA341">
        <f t="shared" ref="DA341:DA349" si="14">AI341</f>
        <v>1</v>
      </c>
      <c r="DB341">
        <v>0</v>
      </c>
    </row>
    <row r="342" spans="1:106" x14ac:dyDescent="0.2">
      <c r="A342">
        <f>ROW(Source!A144)</f>
        <v>144</v>
      </c>
      <c r="B342">
        <v>16666348</v>
      </c>
      <c r="C342">
        <v>16666968</v>
      </c>
      <c r="D342">
        <v>15170075</v>
      </c>
      <c r="E342">
        <v>1</v>
      </c>
      <c r="F342">
        <v>1</v>
      </c>
      <c r="G342">
        <v>1</v>
      </c>
      <c r="H342">
        <v>3</v>
      </c>
      <c r="I342" t="s">
        <v>905</v>
      </c>
      <c r="J342" t="s">
        <v>906</v>
      </c>
      <c r="K342" t="s">
        <v>907</v>
      </c>
      <c r="L342">
        <v>1356</v>
      </c>
      <c r="N342">
        <v>1010</v>
      </c>
      <c r="O342" t="s">
        <v>96</v>
      </c>
      <c r="P342" t="s">
        <v>96</v>
      </c>
      <c r="Q342">
        <v>1000</v>
      </c>
      <c r="W342">
        <v>0</v>
      </c>
      <c r="X342">
        <v>1130533903</v>
      </c>
      <c r="Y342">
        <v>0.26300000000000001</v>
      </c>
      <c r="AA342">
        <v>160</v>
      </c>
      <c r="AB342">
        <v>0</v>
      </c>
      <c r="AC342">
        <v>0</v>
      </c>
      <c r="AD342">
        <v>0</v>
      </c>
      <c r="AE342">
        <v>160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0.26300000000000001</v>
      </c>
      <c r="AU342" t="s">
        <v>6</v>
      </c>
      <c r="AV342">
        <v>0</v>
      </c>
      <c r="AW342">
        <v>2</v>
      </c>
      <c r="AX342">
        <v>16666987</v>
      </c>
      <c r="AY342">
        <v>1</v>
      </c>
      <c r="AZ342">
        <v>0</v>
      </c>
      <c r="BA342">
        <v>332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Y342*Source!I144</f>
        <v>0.17242279999999999</v>
      </c>
      <c r="CY342">
        <f t="shared" si="12"/>
        <v>160</v>
      </c>
      <c r="CZ342">
        <f t="shared" si="13"/>
        <v>160</v>
      </c>
      <c r="DA342">
        <f t="shared" si="14"/>
        <v>1</v>
      </c>
      <c r="DB342">
        <v>0</v>
      </c>
    </row>
    <row r="343" spans="1:106" x14ac:dyDescent="0.2">
      <c r="A343">
        <f>ROW(Source!A144)</f>
        <v>144</v>
      </c>
      <c r="B343">
        <v>16666348</v>
      </c>
      <c r="C343">
        <v>16666968</v>
      </c>
      <c r="D343">
        <v>15162756</v>
      </c>
      <c r="E343">
        <v>17</v>
      </c>
      <c r="F343">
        <v>1</v>
      </c>
      <c r="G343">
        <v>1</v>
      </c>
      <c r="H343">
        <v>3</v>
      </c>
      <c r="I343" t="s">
        <v>270</v>
      </c>
      <c r="J343" t="s">
        <v>6</v>
      </c>
      <c r="K343" t="s">
        <v>271</v>
      </c>
      <c r="L343">
        <v>1301</v>
      </c>
      <c r="N343">
        <v>1003</v>
      </c>
      <c r="O343" t="s">
        <v>71</v>
      </c>
      <c r="P343" t="s">
        <v>71</v>
      </c>
      <c r="Q343">
        <v>1</v>
      </c>
      <c r="W343">
        <v>0</v>
      </c>
      <c r="X343">
        <v>-2049262376</v>
      </c>
      <c r="Y343">
        <v>101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6</v>
      </c>
      <c r="AT343">
        <v>101</v>
      </c>
      <c r="AU343" t="s">
        <v>6</v>
      </c>
      <c r="AV343">
        <v>0</v>
      </c>
      <c r="AW343">
        <v>2</v>
      </c>
      <c r="AX343">
        <v>16666988</v>
      </c>
      <c r="AY343">
        <v>1</v>
      </c>
      <c r="AZ343">
        <v>0</v>
      </c>
      <c r="BA343">
        <v>333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Y343*Source!I144</f>
        <v>66.215599999999995</v>
      </c>
      <c r="CY343">
        <f t="shared" si="12"/>
        <v>0</v>
      </c>
      <c r="CZ343">
        <f t="shared" si="13"/>
        <v>0</v>
      </c>
      <c r="DA343">
        <f t="shared" si="14"/>
        <v>1</v>
      </c>
      <c r="DB343">
        <v>0</v>
      </c>
    </row>
    <row r="344" spans="1:106" x14ac:dyDescent="0.2">
      <c r="A344">
        <f>ROW(Source!A144)</f>
        <v>144</v>
      </c>
      <c r="B344">
        <v>16666348</v>
      </c>
      <c r="C344">
        <v>16666968</v>
      </c>
      <c r="D344">
        <v>15197682</v>
      </c>
      <c r="E344">
        <v>1</v>
      </c>
      <c r="F344">
        <v>1</v>
      </c>
      <c r="G344">
        <v>1</v>
      </c>
      <c r="H344">
        <v>3</v>
      </c>
      <c r="I344" t="s">
        <v>273</v>
      </c>
      <c r="J344" t="s">
        <v>275</v>
      </c>
      <c r="K344" t="s">
        <v>274</v>
      </c>
      <c r="L344">
        <v>1301</v>
      </c>
      <c r="N344">
        <v>1003</v>
      </c>
      <c r="O344" t="s">
        <v>71</v>
      </c>
      <c r="P344" t="s">
        <v>71</v>
      </c>
      <c r="Q344">
        <v>1</v>
      </c>
      <c r="W344">
        <v>0</v>
      </c>
      <c r="X344">
        <v>26470480</v>
      </c>
      <c r="Y344">
        <v>101</v>
      </c>
      <c r="AA344">
        <v>12.3</v>
      </c>
      <c r="AB344">
        <v>0</v>
      </c>
      <c r="AC344">
        <v>0</v>
      </c>
      <c r="AD344">
        <v>0</v>
      </c>
      <c r="AE344">
        <v>12.3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101</v>
      </c>
      <c r="AU344" t="s">
        <v>6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Y344*Source!I144</f>
        <v>66.215599999999995</v>
      </c>
      <c r="CY344">
        <f t="shared" si="12"/>
        <v>12.3</v>
      </c>
      <c r="CZ344">
        <f t="shared" si="13"/>
        <v>12.3</v>
      </c>
      <c r="DA344">
        <f t="shared" si="14"/>
        <v>1</v>
      </c>
      <c r="DB344">
        <v>0</v>
      </c>
    </row>
    <row r="345" spans="1:106" x14ac:dyDescent="0.2">
      <c r="A345">
        <f>ROW(Source!A144)</f>
        <v>144</v>
      </c>
      <c r="B345">
        <v>16666348</v>
      </c>
      <c r="C345">
        <v>16666968</v>
      </c>
      <c r="D345">
        <v>15197768</v>
      </c>
      <c r="E345">
        <v>1</v>
      </c>
      <c r="F345">
        <v>1</v>
      </c>
      <c r="G345">
        <v>1</v>
      </c>
      <c r="H345">
        <v>3</v>
      </c>
      <c r="I345" t="s">
        <v>277</v>
      </c>
      <c r="J345" t="s">
        <v>280</v>
      </c>
      <c r="K345" t="s">
        <v>278</v>
      </c>
      <c r="L345">
        <v>1355</v>
      </c>
      <c r="N345">
        <v>1010</v>
      </c>
      <c r="O345" t="s">
        <v>279</v>
      </c>
      <c r="P345" t="s">
        <v>279</v>
      </c>
      <c r="Q345">
        <v>100</v>
      </c>
      <c r="W345">
        <v>0</v>
      </c>
      <c r="X345">
        <v>1345842772</v>
      </c>
      <c r="Y345">
        <v>7.6266E-2</v>
      </c>
      <c r="AA345">
        <v>63</v>
      </c>
      <c r="AB345">
        <v>0</v>
      </c>
      <c r="AC345">
        <v>0</v>
      </c>
      <c r="AD345">
        <v>0</v>
      </c>
      <c r="AE345">
        <v>63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6</v>
      </c>
      <c r="AT345">
        <v>7.6266E-2</v>
      </c>
      <c r="AU345" t="s">
        <v>6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Y345*Source!I144</f>
        <v>4.9999989599999996E-2</v>
      </c>
      <c r="CY345">
        <f t="shared" si="12"/>
        <v>63</v>
      </c>
      <c r="CZ345">
        <f t="shared" si="13"/>
        <v>63</v>
      </c>
      <c r="DA345">
        <f t="shared" si="14"/>
        <v>1</v>
      </c>
      <c r="DB345">
        <v>0</v>
      </c>
    </row>
    <row r="346" spans="1:106" x14ac:dyDescent="0.2">
      <c r="A346">
        <f>ROW(Source!A144)</f>
        <v>144</v>
      </c>
      <c r="B346">
        <v>16666348</v>
      </c>
      <c r="C346">
        <v>16666968</v>
      </c>
      <c r="D346">
        <v>15197770</v>
      </c>
      <c r="E346">
        <v>1</v>
      </c>
      <c r="F346">
        <v>1</v>
      </c>
      <c r="G346">
        <v>1</v>
      </c>
      <c r="H346">
        <v>3</v>
      </c>
      <c r="I346" t="s">
        <v>282</v>
      </c>
      <c r="J346" t="s">
        <v>284</v>
      </c>
      <c r="K346" t="s">
        <v>283</v>
      </c>
      <c r="L346">
        <v>1355</v>
      </c>
      <c r="N346">
        <v>1010</v>
      </c>
      <c r="O346" t="s">
        <v>279</v>
      </c>
      <c r="P346" t="s">
        <v>279</v>
      </c>
      <c r="Q346">
        <v>100</v>
      </c>
      <c r="W346">
        <v>0</v>
      </c>
      <c r="X346">
        <v>1906340979</v>
      </c>
      <c r="Y346">
        <v>7.6266E-2</v>
      </c>
      <c r="AA346">
        <v>63</v>
      </c>
      <c r="AB346">
        <v>0</v>
      </c>
      <c r="AC346">
        <v>0</v>
      </c>
      <c r="AD346">
        <v>0</v>
      </c>
      <c r="AE346">
        <v>63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6</v>
      </c>
      <c r="AT346">
        <v>7.6266E-2</v>
      </c>
      <c r="AU346" t="s">
        <v>6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Y346*Source!I144</f>
        <v>4.9999989599999996E-2</v>
      </c>
      <c r="CY346">
        <f t="shared" si="12"/>
        <v>63</v>
      </c>
      <c r="CZ346">
        <f t="shared" si="13"/>
        <v>63</v>
      </c>
      <c r="DA346">
        <f t="shared" si="14"/>
        <v>1</v>
      </c>
      <c r="DB346">
        <v>0</v>
      </c>
    </row>
    <row r="347" spans="1:106" x14ac:dyDescent="0.2">
      <c r="A347">
        <f>ROW(Source!A144)</f>
        <v>144</v>
      </c>
      <c r="B347">
        <v>16666348</v>
      </c>
      <c r="C347">
        <v>16666968</v>
      </c>
      <c r="D347">
        <v>15197772</v>
      </c>
      <c r="E347">
        <v>1</v>
      </c>
      <c r="F347">
        <v>1</v>
      </c>
      <c r="G347">
        <v>1</v>
      </c>
      <c r="H347">
        <v>3</v>
      </c>
      <c r="I347" t="s">
        <v>286</v>
      </c>
      <c r="J347" t="s">
        <v>288</v>
      </c>
      <c r="K347" t="s">
        <v>287</v>
      </c>
      <c r="L347">
        <v>1355</v>
      </c>
      <c r="N347">
        <v>1010</v>
      </c>
      <c r="O347" t="s">
        <v>279</v>
      </c>
      <c r="P347" t="s">
        <v>279</v>
      </c>
      <c r="Q347">
        <v>100</v>
      </c>
      <c r="W347">
        <v>0</v>
      </c>
      <c r="X347">
        <v>848075668</v>
      </c>
      <c r="Y347">
        <v>0.39658300000000002</v>
      </c>
      <c r="AA347">
        <v>128</v>
      </c>
      <c r="AB347">
        <v>0</v>
      </c>
      <c r="AC347">
        <v>0</v>
      </c>
      <c r="AD347">
        <v>0</v>
      </c>
      <c r="AE347">
        <v>128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6</v>
      </c>
      <c r="AT347">
        <v>0.39658300000000002</v>
      </c>
      <c r="AU347" t="s">
        <v>6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6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Y347*Source!I144</f>
        <v>0.25999981480000001</v>
      </c>
      <c r="CY347">
        <f t="shared" si="12"/>
        <v>128</v>
      </c>
      <c r="CZ347">
        <f t="shared" si="13"/>
        <v>128</v>
      </c>
      <c r="DA347">
        <f t="shared" si="14"/>
        <v>1</v>
      </c>
      <c r="DB347">
        <v>0</v>
      </c>
    </row>
    <row r="348" spans="1:106" x14ac:dyDescent="0.2">
      <c r="A348">
        <f>ROW(Source!A144)</f>
        <v>144</v>
      </c>
      <c r="B348">
        <v>16666348</v>
      </c>
      <c r="C348">
        <v>16666968</v>
      </c>
      <c r="D348">
        <v>15197774</v>
      </c>
      <c r="E348">
        <v>1</v>
      </c>
      <c r="F348">
        <v>1</v>
      </c>
      <c r="G348">
        <v>1</v>
      </c>
      <c r="H348">
        <v>3</v>
      </c>
      <c r="I348" t="s">
        <v>290</v>
      </c>
      <c r="J348" t="s">
        <v>292</v>
      </c>
      <c r="K348" t="s">
        <v>291</v>
      </c>
      <c r="L348">
        <v>1355</v>
      </c>
      <c r="N348">
        <v>1010</v>
      </c>
      <c r="O348" t="s">
        <v>279</v>
      </c>
      <c r="P348" t="s">
        <v>279</v>
      </c>
      <c r="Q348">
        <v>100</v>
      </c>
      <c r="W348">
        <v>0</v>
      </c>
      <c r="X348">
        <v>1508644261</v>
      </c>
      <c r="Y348">
        <v>7.6266E-2</v>
      </c>
      <c r="AA348">
        <v>128</v>
      </c>
      <c r="AB348">
        <v>0</v>
      </c>
      <c r="AC348">
        <v>0</v>
      </c>
      <c r="AD348">
        <v>0</v>
      </c>
      <c r="AE348">
        <v>128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7.6266E-2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Y348*Source!I144</f>
        <v>4.9999989599999996E-2</v>
      </c>
      <c r="CY348">
        <f t="shared" si="12"/>
        <v>128</v>
      </c>
      <c r="CZ348">
        <f t="shared" si="13"/>
        <v>128</v>
      </c>
      <c r="DA348">
        <f t="shared" si="14"/>
        <v>1</v>
      </c>
      <c r="DB348">
        <v>0</v>
      </c>
    </row>
    <row r="349" spans="1:106" x14ac:dyDescent="0.2">
      <c r="A349">
        <f>ROW(Source!A144)</f>
        <v>144</v>
      </c>
      <c r="B349">
        <v>16666348</v>
      </c>
      <c r="C349">
        <v>16666968</v>
      </c>
      <c r="D349">
        <v>15197776</v>
      </c>
      <c r="E349">
        <v>1</v>
      </c>
      <c r="F349">
        <v>1</v>
      </c>
      <c r="G349">
        <v>1</v>
      </c>
      <c r="H349">
        <v>3</v>
      </c>
      <c r="I349" t="s">
        <v>294</v>
      </c>
      <c r="J349" t="s">
        <v>296</v>
      </c>
      <c r="K349" t="s">
        <v>295</v>
      </c>
      <c r="L349">
        <v>1355</v>
      </c>
      <c r="N349">
        <v>1010</v>
      </c>
      <c r="O349" t="s">
        <v>279</v>
      </c>
      <c r="P349" t="s">
        <v>279</v>
      </c>
      <c r="Q349">
        <v>100</v>
      </c>
      <c r="W349">
        <v>0</v>
      </c>
      <c r="X349">
        <v>-1530028590</v>
      </c>
      <c r="Y349">
        <v>7.6266E-2</v>
      </c>
      <c r="AA349">
        <v>128</v>
      </c>
      <c r="AB349">
        <v>0</v>
      </c>
      <c r="AC349">
        <v>0</v>
      </c>
      <c r="AD349">
        <v>0</v>
      </c>
      <c r="AE349">
        <v>128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7.6266E-2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Y349*Source!I144</f>
        <v>4.9999989599999996E-2</v>
      </c>
      <c r="CY349">
        <f t="shared" si="12"/>
        <v>128</v>
      </c>
      <c r="CZ349">
        <f t="shared" si="13"/>
        <v>128</v>
      </c>
      <c r="DA349">
        <f t="shared" si="14"/>
        <v>1</v>
      </c>
      <c r="DB349">
        <v>0</v>
      </c>
    </row>
    <row r="350" spans="1:106" x14ac:dyDescent="0.2">
      <c r="A350">
        <f>ROW(Source!A145)</f>
        <v>145</v>
      </c>
      <c r="B350">
        <v>16666349</v>
      </c>
      <c r="C350">
        <v>16666968</v>
      </c>
      <c r="D350">
        <v>15438286</v>
      </c>
      <c r="E350">
        <v>1</v>
      </c>
      <c r="F350">
        <v>1</v>
      </c>
      <c r="G350">
        <v>1</v>
      </c>
      <c r="H350">
        <v>1</v>
      </c>
      <c r="I350" t="s">
        <v>877</v>
      </c>
      <c r="J350" t="s">
        <v>6</v>
      </c>
      <c r="K350" t="s">
        <v>878</v>
      </c>
      <c r="L350">
        <v>1191</v>
      </c>
      <c r="N350">
        <v>1013</v>
      </c>
      <c r="O350" t="s">
        <v>727</v>
      </c>
      <c r="P350" t="s">
        <v>727</v>
      </c>
      <c r="Q350">
        <v>1</v>
      </c>
      <c r="W350">
        <v>0</v>
      </c>
      <c r="X350">
        <v>-1027537862</v>
      </c>
      <c r="Y350">
        <v>7.6819999999999995</v>
      </c>
      <c r="AA350">
        <v>0</v>
      </c>
      <c r="AB350">
        <v>0</v>
      </c>
      <c r="AC350">
        <v>0</v>
      </c>
      <c r="AD350">
        <v>61.14</v>
      </c>
      <c r="AE350">
        <v>0</v>
      </c>
      <c r="AF350">
        <v>0</v>
      </c>
      <c r="AG350">
        <v>0</v>
      </c>
      <c r="AH350">
        <v>9.18</v>
      </c>
      <c r="AI350">
        <v>1</v>
      </c>
      <c r="AJ350">
        <v>1</v>
      </c>
      <c r="AK350">
        <v>1</v>
      </c>
      <c r="AL350">
        <v>6.66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6</v>
      </c>
      <c r="AT350">
        <v>6.68</v>
      </c>
      <c r="AU350" t="s">
        <v>56</v>
      </c>
      <c r="AV350">
        <v>1</v>
      </c>
      <c r="AW350">
        <v>2</v>
      </c>
      <c r="AX350">
        <v>16666982</v>
      </c>
      <c r="AY350">
        <v>1</v>
      </c>
      <c r="AZ350">
        <v>0</v>
      </c>
      <c r="BA350">
        <v>339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Y350*Source!I145</f>
        <v>5.0363191999999994</v>
      </c>
      <c r="CY350">
        <f>AD350</f>
        <v>61.14</v>
      </c>
      <c r="CZ350">
        <f>AH350</f>
        <v>9.18</v>
      </c>
      <c r="DA350">
        <f>AL350</f>
        <v>6.66</v>
      </c>
      <c r="DB350">
        <v>0</v>
      </c>
    </row>
    <row r="351" spans="1:106" x14ac:dyDescent="0.2">
      <c r="A351">
        <f>ROW(Source!A145)</f>
        <v>145</v>
      </c>
      <c r="B351">
        <v>16666349</v>
      </c>
      <c r="C351">
        <v>16666968</v>
      </c>
      <c r="D351">
        <v>15430395</v>
      </c>
      <c r="E351">
        <v>1</v>
      </c>
      <c r="F351">
        <v>1</v>
      </c>
      <c r="G351">
        <v>1</v>
      </c>
      <c r="H351">
        <v>1</v>
      </c>
      <c r="I351" t="s">
        <v>728</v>
      </c>
      <c r="J351" t="s">
        <v>6</v>
      </c>
      <c r="K351" t="s">
        <v>729</v>
      </c>
      <c r="L351">
        <v>1191</v>
      </c>
      <c r="N351">
        <v>1013</v>
      </c>
      <c r="O351" t="s">
        <v>727</v>
      </c>
      <c r="P351" t="s">
        <v>727</v>
      </c>
      <c r="Q351">
        <v>1</v>
      </c>
      <c r="W351">
        <v>0</v>
      </c>
      <c r="X351">
        <v>-1417349443</v>
      </c>
      <c r="Y351">
        <v>0.04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6.66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0.04</v>
      </c>
      <c r="AU351" t="s">
        <v>6</v>
      </c>
      <c r="AV351">
        <v>2</v>
      </c>
      <c r="AW351">
        <v>2</v>
      </c>
      <c r="AX351">
        <v>16666983</v>
      </c>
      <c r="AY351">
        <v>1</v>
      </c>
      <c r="AZ351">
        <v>2048</v>
      </c>
      <c r="BA351">
        <v>340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Y351*Source!I145</f>
        <v>2.6223999999999997E-2</v>
      </c>
      <c r="CY351">
        <f>AD351</f>
        <v>0</v>
      </c>
      <c r="CZ351">
        <f>AH351</f>
        <v>0</v>
      </c>
      <c r="DA351">
        <f>AL351</f>
        <v>1</v>
      </c>
      <c r="DB351">
        <v>0</v>
      </c>
    </row>
    <row r="352" spans="1:106" x14ac:dyDescent="0.2">
      <c r="A352">
        <f>ROW(Source!A145)</f>
        <v>145</v>
      </c>
      <c r="B352">
        <v>16666349</v>
      </c>
      <c r="C352">
        <v>16666968</v>
      </c>
      <c r="D352">
        <v>15247974</v>
      </c>
      <c r="E352">
        <v>1</v>
      </c>
      <c r="F352">
        <v>1</v>
      </c>
      <c r="G352">
        <v>1</v>
      </c>
      <c r="H352">
        <v>2</v>
      </c>
      <c r="I352" t="s">
        <v>730</v>
      </c>
      <c r="J352" t="s">
        <v>731</v>
      </c>
      <c r="K352" t="s">
        <v>732</v>
      </c>
      <c r="L352">
        <v>1368</v>
      </c>
      <c r="N352">
        <v>1011</v>
      </c>
      <c r="O352" t="s">
        <v>733</v>
      </c>
      <c r="P352" t="s">
        <v>733</v>
      </c>
      <c r="Q352">
        <v>1</v>
      </c>
      <c r="W352">
        <v>0</v>
      </c>
      <c r="X352">
        <v>1188625873</v>
      </c>
      <c r="Y352">
        <v>6.2500000000000003E-3</v>
      </c>
      <c r="AA352">
        <v>0</v>
      </c>
      <c r="AB352">
        <v>208.19</v>
      </c>
      <c r="AC352">
        <v>13.5</v>
      </c>
      <c r="AD352">
        <v>0</v>
      </c>
      <c r="AE352">
        <v>0</v>
      </c>
      <c r="AF352">
        <v>31.26</v>
      </c>
      <c r="AG352">
        <v>13.5</v>
      </c>
      <c r="AH352">
        <v>0</v>
      </c>
      <c r="AI352">
        <v>1</v>
      </c>
      <c r="AJ352">
        <v>6.66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5.0000000000000001E-3</v>
      </c>
      <c r="AU352" t="s">
        <v>55</v>
      </c>
      <c r="AV352">
        <v>0</v>
      </c>
      <c r="AW352">
        <v>2</v>
      </c>
      <c r="AX352">
        <v>16666984</v>
      </c>
      <c r="AY352">
        <v>1</v>
      </c>
      <c r="AZ352">
        <v>0</v>
      </c>
      <c r="BA352">
        <v>341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Y352*Source!I145</f>
        <v>4.0974999999999996E-3</v>
      </c>
      <c r="CY352">
        <f>AB352</f>
        <v>208.19</v>
      </c>
      <c r="CZ352">
        <f>AF352</f>
        <v>31.26</v>
      </c>
      <c r="DA352">
        <f>AJ352</f>
        <v>6.66</v>
      </c>
      <c r="DB352">
        <v>0</v>
      </c>
    </row>
    <row r="353" spans="1:106" x14ac:dyDescent="0.2">
      <c r="A353">
        <f>ROW(Source!A145)</f>
        <v>145</v>
      </c>
      <c r="B353">
        <v>16666349</v>
      </c>
      <c r="C353">
        <v>16666968</v>
      </c>
      <c r="D353">
        <v>15249073</v>
      </c>
      <c r="E353">
        <v>1</v>
      </c>
      <c r="F353">
        <v>1</v>
      </c>
      <c r="G353">
        <v>1</v>
      </c>
      <c r="H353">
        <v>2</v>
      </c>
      <c r="I353" t="s">
        <v>742</v>
      </c>
      <c r="J353" t="s">
        <v>743</v>
      </c>
      <c r="K353" t="s">
        <v>744</v>
      </c>
      <c r="L353">
        <v>1368</v>
      </c>
      <c r="N353">
        <v>1011</v>
      </c>
      <c r="O353" t="s">
        <v>733</v>
      </c>
      <c r="P353" t="s">
        <v>733</v>
      </c>
      <c r="Q353">
        <v>1</v>
      </c>
      <c r="W353">
        <v>0</v>
      </c>
      <c r="X353">
        <v>1372534845</v>
      </c>
      <c r="Y353">
        <v>3.7499999999999999E-2</v>
      </c>
      <c r="AA353">
        <v>0</v>
      </c>
      <c r="AB353">
        <v>437.63</v>
      </c>
      <c r="AC353">
        <v>11.6</v>
      </c>
      <c r="AD353">
        <v>0</v>
      </c>
      <c r="AE353">
        <v>0</v>
      </c>
      <c r="AF353">
        <v>65.709999999999994</v>
      </c>
      <c r="AG353">
        <v>11.6</v>
      </c>
      <c r="AH353">
        <v>0</v>
      </c>
      <c r="AI353">
        <v>1</v>
      </c>
      <c r="AJ353">
        <v>6.66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0.03</v>
      </c>
      <c r="AU353" t="s">
        <v>55</v>
      </c>
      <c r="AV353">
        <v>0</v>
      </c>
      <c r="AW353">
        <v>2</v>
      </c>
      <c r="AX353">
        <v>16666985</v>
      </c>
      <c r="AY353">
        <v>1</v>
      </c>
      <c r="AZ353">
        <v>0</v>
      </c>
      <c r="BA353">
        <v>342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Y353*Source!I145</f>
        <v>2.4584999999999999E-2</v>
      </c>
      <c r="CY353">
        <f>AB353</f>
        <v>437.63</v>
      </c>
      <c r="CZ353">
        <f>AF353</f>
        <v>65.709999999999994</v>
      </c>
      <c r="DA353">
        <f>AJ353</f>
        <v>6.66</v>
      </c>
      <c r="DB353">
        <v>0</v>
      </c>
    </row>
    <row r="354" spans="1:106" x14ac:dyDescent="0.2">
      <c r="A354">
        <f>ROW(Source!A145)</f>
        <v>145</v>
      </c>
      <c r="B354">
        <v>16666349</v>
      </c>
      <c r="C354">
        <v>16666968</v>
      </c>
      <c r="D354">
        <v>15169972</v>
      </c>
      <c r="E354">
        <v>1</v>
      </c>
      <c r="F354">
        <v>1</v>
      </c>
      <c r="G354">
        <v>1</v>
      </c>
      <c r="H354">
        <v>3</v>
      </c>
      <c r="I354" t="s">
        <v>902</v>
      </c>
      <c r="J354" t="s">
        <v>903</v>
      </c>
      <c r="K354" t="s">
        <v>904</v>
      </c>
      <c r="L354">
        <v>1355</v>
      </c>
      <c r="N354">
        <v>1010</v>
      </c>
      <c r="O354" t="s">
        <v>279</v>
      </c>
      <c r="P354" t="s">
        <v>279</v>
      </c>
      <c r="Q354">
        <v>100</v>
      </c>
      <c r="W354">
        <v>0</v>
      </c>
      <c r="X354">
        <v>-725528132</v>
      </c>
      <c r="Y354">
        <v>2.63</v>
      </c>
      <c r="AA354">
        <v>79.92</v>
      </c>
      <c r="AB354">
        <v>0</v>
      </c>
      <c r="AC354">
        <v>0</v>
      </c>
      <c r="AD354">
        <v>0</v>
      </c>
      <c r="AE354">
        <v>12</v>
      </c>
      <c r="AF354">
        <v>0</v>
      </c>
      <c r="AG354">
        <v>0</v>
      </c>
      <c r="AH354">
        <v>0</v>
      </c>
      <c r="AI354">
        <v>6.66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2.63</v>
      </c>
      <c r="AU354" t="s">
        <v>6</v>
      </c>
      <c r="AV354">
        <v>0</v>
      </c>
      <c r="AW354">
        <v>2</v>
      </c>
      <c r="AX354">
        <v>16666986</v>
      </c>
      <c r="AY354">
        <v>1</v>
      </c>
      <c r="AZ354">
        <v>0</v>
      </c>
      <c r="BA354">
        <v>343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Y354*Source!I145</f>
        <v>1.7242279999999999</v>
      </c>
      <c r="CY354">
        <f t="shared" ref="CY354:CY362" si="15">AA354</f>
        <v>79.92</v>
      </c>
      <c r="CZ354">
        <f t="shared" ref="CZ354:CZ362" si="16">AE354</f>
        <v>12</v>
      </c>
      <c r="DA354">
        <f t="shared" ref="DA354:DA362" si="17">AI354</f>
        <v>6.66</v>
      </c>
      <c r="DB354">
        <v>0</v>
      </c>
    </row>
    <row r="355" spans="1:106" x14ac:dyDescent="0.2">
      <c r="A355">
        <f>ROW(Source!A145)</f>
        <v>145</v>
      </c>
      <c r="B355">
        <v>16666349</v>
      </c>
      <c r="C355">
        <v>16666968</v>
      </c>
      <c r="D355">
        <v>15170075</v>
      </c>
      <c r="E355">
        <v>1</v>
      </c>
      <c r="F355">
        <v>1</v>
      </c>
      <c r="G355">
        <v>1</v>
      </c>
      <c r="H355">
        <v>3</v>
      </c>
      <c r="I355" t="s">
        <v>905</v>
      </c>
      <c r="J355" t="s">
        <v>906</v>
      </c>
      <c r="K355" t="s">
        <v>907</v>
      </c>
      <c r="L355">
        <v>1356</v>
      </c>
      <c r="N355">
        <v>1010</v>
      </c>
      <c r="O355" t="s">
        <v>96</v>
      </c>
      <c r="P355" t="s">
        <v>96</v>
      </c>
      <c r="Q355">
        <v>1000</v>
      </c>
      <c r="W355">
        <v>0</v>
      </c>
      <c r="X355">
        <v>1130533903</v>
      </c>
      <c r="Y355">
        <v>0.26300000000000001</v>
      </c>
      <c r="AA355">
        <v>1065.5999999999999</v>
      </c>
      <c r="AB355">
        <v>0</v>
      </c>
      <c r="AC355">
        <v>0</v>
      </c>
      <c r="AD355">
        <v>0</v>
      </c>
      <c r="AE355">
        <v>160</v>
      </c>
      <c r="AF355">
        <v>0</v>
      </c>
      <c r="AG355">
        <v>0</v>
      </c>
      <c r="AH355">
        <v>0</v>
      </c>
      <c r="AI355">
        <v>6.66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0.26300000000000001</v>
      </c>
      <c r="AU355" t="s">
        <v>6</v>
      </c>
      <c r="AV355">
        <v>0</v>
      </c>
      <c r="AW355">
        <v>2</v>
      </c>
      <c r="AX355">
        <v>16666987</v>
      </c>
      <c r="AY355">
        <v>1</v>
      </c>
      <c r="AZ355">
        <v>0</v>
      </c>
      <c r="BA355">
        <v>344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Y355*Source!I145</f>
        <v>0.17242279999999999</v>
      </c>
      <c r="CY355">
        <f t="shared" si="15"/>
        <v>1065.5999999999999</v>
      </c>
      <c r="CZ355">
        <f t="shared" si="16"/>
        <v>160</v>
      </c>
      <c r="DA355">
        <f t="shared" si="17"/>
        <v>6.66</v>
      </c>
      <c r="DB355">
        <v>0</v>
      </c>
    </row>
    <row r="356" spans="1:106" x14ac:dyDescent="0.2">
      <c r="A356">
        <f>ROW(Source!A145)</f>
        <v>145</v>
      </c>
      <c r="B356">
        <v>16666349</v>
      </c>
      <c r="C356">
        <v>16666968</v>
      </c>
      <c r="D356">
        <v>15162756</v>
      </c>
      <c r="E356">
        <v>17</v>
      </c>
      <c r="F356">
        <v>1</v>
      </c>
      <c r="G356">
        <v>1</v>
      </c>
      <c r="H356">
        <v>3</v>
      </c>
      <c r="I356" t="s">
        <v>270</v>
      </c>
      <c r="J356" t="s">
        <v>6</v>
      </c>
      <c r="K356" t="s">
        <v>271</v>
      </c>
      <c r="L356">
        <v>1301</v>
      </c>
      <c r="N356">
        <v>1003</v>
      </c>
      <c r="O356" t="s">
        <v>71</v>
      </c>
      <c r="P356" t="s">
        <v>71</v>
      </c>
      <c r="Q356">
        <v>1</v>
      </c>
      <c r="W356">
        <v>0</v>
      </c>
      <c r="X356">
        <v>-2049262376</v>
      </c>
      <c r="Y356">
        <v>101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6.66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6</v>
      </c>
      <c r="AT356">
        <v>101</v>
      </c>
      <c r="AU356" t="s">
        <v>6</v>
      </c>
      <c r="AV356">
        <v>0</v>
      </c>
      <c r="AW356">
        <v>2</v>
      </c>
      <c r="AX356">
        <v>16666988</v>
      </c>
      <c r="AY356">
        <v>1</v>
      </c>
      <c r="AZ356">
        <v>0</v>
      </c>
      <c r="BA356">
        <v>345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Y356*Source!I145</f>
        <v>66.215599999999995</v>
      </c>
      <c r="CY356">
        <f t="shared" si="15"/>
        <v>0</v>
      </c>
      <c r="CZ356">
        <f t="shared" si="16"/>
        <v>0</v>
      </c>
      <c r="DA356">
        <f t="shared" si="17"/>
        <v>6.66</v>
      </c>
      <c r="DB356">
        <v>0</v>
      </c>
    </row>
    <row r="357" spans="1:106" x14ac:dyDescent="0.2">
      <c r="A357">
        <f>ROW(Source!A145)</f>
        <v>145</v>
      </c>
      <c r="B357">
        <v>16666349</v>
      </c>
      <c r="C357">
        <v>16666968</v>
      </c>
      <c r="D357">
        <v>15197682</v>
      </c>
      <c r="E357">
        <v>1</v>
      </c>
      <c r="F357">
        <v>1</v>
      </c>
      <c r="G357">
        <v>1</v>
      </c>
      <c r="H357">
        <v>3</v>
      </c>
      <c r="I357" t="s">
        <v>273</v>
      </c>
      <c r="J357" t="s">
        <v>275</v>
      </c>
      <c r="K357" t="s">
        <v>274</v>
      </c>
      <c r="L357">
        <v>1301</v>
      </c>
      <c r="N357">
        <v>1003</v>
      </c>
      <c r="O357" t="s">
        <v>71</v>
      </c>
      <c r="P357" t="s">
        <v>71</v>
      </c>
      <c r="Q357">
        <v>1</v>
      </c>
      <c r="W357">
        <v>0</v>
      </c>
      <c r="X357">
        <v>26470480</v>
      </c>
      <c r="Y357">
        <v>101</v>
      </c>
      <c r="AA357">
        <v>81.92</v>
      </c>
      <c r="AB357">
        <v>0</v>
      </c>
      <c r="AC357">
        <v>0</v>
      </c>
      <c r="AD357">
        <v>0</v>
      </c>
      <c r="AE357">
        <v>12.3</v>
      </c>
      <c r="AF357">
        <v>0</v>
      </c>
      <c r="AG357">
        <v>0</v>
      </c>
      <c r="AH357">
        <v>0</v>
      </c>
      <c r="AI357">
        <v>6.66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6</v>
      </c>
      <c r="AT357">
        <v>101</v>
      </c>
      <c r="AU357" t="s">
        <v>6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6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Y357*Source!I145</f>
        <v>66.215599999999995</v>
      </c>
      <c r="CY357">
        <f t="shared" si="15"/>
        <v>81.92</v>
      </c>
      <c r="CZ357">
        <f t="shared" si="16"/>
        <v>12.3</v>
      </c>
      <c r="DA357">
        <f t="shared" si="17"/>
        <v>6.66</v>
      </c>
      <c r="DB357">
        <v>0</v>
      </c>
    </row>
    <row r="358" spans="1:106" x14ac:dyDescent="0.2">
      <c r="A358">
        <f>ROW(Source!A145)</f>
        <v>145</v>
      </c>
      <c r="B358">
        <v>16666349</v>
      </c>
      <c r="C358">
        <v>16666968</v>
      </c>
      <c r="D358">
        <v>15197768</v>
      </c>
      <c r="E358">
        <v>1</v>
      </c>
      <c r="F358">
        <v>1</v>
      </c>
      <c r="G358">
        <v>1</v>
      </c>
      <c r="H358">
        <v>3</v>
      </c>
      <c r="I358" t="s">
        <v>277</v>
      </c>
      <c r="J358" t="s">
        <v>280</v>
      </c>
      <c r="K358" t="s">
        <v>278</v>
      </c>
      <c r="L358">
        <v>1355</v>
      </c>
      <c r="N358">
        <v>1010</v>
      </c>
      <c r="O358" t="s">
        <v>279</v>
      </c>
      <c r="P358" t="s">
        <v>279</v>
      </c>
      <c r="Q358">
        <v>100</v>
      </c>
      <c r="W358">
        <v>0</v>
      </c>
      <c r="X358">
        <v>1345842772</v>
      </c>
      <c r="Y358">
        <v>7.6266E-2</v>
      </c>
      <c r="AA358">
        <v>419.58</v>
      </c>
      <c r="AB358">
        <v>0</v>
      </c>
      <c r="AC358">
        <v>0</v>
      </c>
      <c r="AD358">
        <v>0</v>
      </c>
      <c r="AE358">
        <v>63</v>
      </c>
      <c r="AF358">
        <v>0</v>
      </c>
      <c r="AG358">
        <v>0</v>
      </c>
      <c r="AH358">
        <v>0</v>
      </c>
      <c r="AI358">
        <v>6.66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7.6266E-2</v>
      </c>
      <c r="AU358" t="s">
        <v>6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Y358*Source!I145</f>
        <v>4.9999989599999996E-2</v>
      </c>
      <c r="CY358">
        <f t="shared" si="15"/>
        <v>419.58</v>
      </c>
      <c r="CZ358">
        <f t="shared" si="16"/>
        <v>63</v>
      </c>
      <c r="DA358">
        <f t="shared" si="17"/>
        <v>6.66</v>
      </c>
      <c r="DB358">
        <v>0</v>
      </c>
    </row>
    <row r="359" spans="1:106" x14ac:dyDescent="0.2">
      <c r="A359">
        <f>ROW(Source!A145)</f>
        <v>145</v>
      </c>
      <c r="B359">
        <v>16666349</v>
      </c>
      <c r="C359">
        <v>16666968</v>
      </c>
      <c r="D359">
        <v>15197770</v>
      </c>
      <c r="E359">
        <v>1</v>
      </c>
      <c r="F359">
        <v>1</v>
      </c>
      <c r="G359">
        <v>1</v>
      </c>
      <c r="H359">
        <v>3</v>
      </c>
      <c r="I359" t="s">
        <v>282</v>
      </c>
      <c r="J359" t="s">
        <v>284</v>
      </c>
      <c r="K359" t="s">
        <v>283</v>
      </c>
      <c r="L359">
        <v>1355</v>
      </c>
      <c r="N359">
        <v>1010</v>
      </c>
      <c r="O359" t="s">
        <v>279</v>
      </c>
      <c r="P359" t="s">
        <v>279</v>
      </c>
      <c r="Q359">
        <v>100</v>
      </c>
      <c r="W359">
        <v>0</v>
      </c>
      <c r="X359">
        <v>1906340979</v>
      </c>
      <c r="Y359">
        <v>7.6266E-2</v>
      </c>
      <c r="AA359">
        <v>419.58</v>
      </c>
      <c r="AB359">
        <v>0</v>
      </c>
      <c r="AC359">
        <v>0</v>
      </c>
      <c r="AD359">
        <v>0</v>
      </c>
      <c r="AE359">
        <v>63</v>
      </c>
      <c r="AF359">
        <v>0</v>
      </c>
      <c r="AG359">
        <v>0</v>
      </c>
      <c r="AH359">
        <v>0</v>
      </c>
      <c r="AI359">
        <v>6.66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7.6266E-2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Y359*Source!I145</f>
        <v>4.9999989599999996E-2</v>
      </c>
      <c r="CY359">
        <f t="shared" si="15"/>
        <v>419.58</v>
      </c>
      <c r="CZ359">
        <f t="shared" si="16"/>
        <v>63</v>
      </c>
      <c r="DA359">
        <f t="shared" si="17"/>
        <v>6.66</v>
      </c>
      <c r="DB359">
        <v>0</v>
      </c>
    </row>
    <row r="360" spans="1:106" x14ac:dyDescent="0.2">
      <c r="A360">
        <f>ROW(Source!A145)</f>
        <v>145</v>
      </c>
      <c r="B360">
        <v>16666349</v>
      </c>
      <c r="C360">
        <v>16666968</v>
      </c>
      <c r="D360">
        <v>15197772</v>
      </c>
      <c r="E360">
        <v>1</v>
      </c>
      <c r="F360">
        <v>1</v>
      </c>
      <c r="G360">
        <v>1</v>
      </c>
      <c r="H360">
        <v>3</v>
      </c>
      <c r="I360" t="s">
        <v>286</v>
      </c>
      <c r="J360" t="s">
        <v>288</v>
      </c>
      <c r="K360" t="s">
        <v>287</v>
      </c>
      <c r="L360">
        <v>1355</v>
      </c>
      <c r="N360">
        <v>1010</v>
      </c>
      <c r="O360" t="s">
        <v>279</v>
      </c>
      <c r="P360" t="s">
        <v>279</v>
      </c>
      <c r="Q360">
        <v>100</v>
      </c>
      <c r="W360">
        <v>0</v>
      </c>
      <c r="X360">
        <v>848075668</v>
      </c>
      <c r="Y360">
        <v>0.39658300000000002</v>
      </c>
      <c r="AA360">
        <v>852.48</v>
      </c>
      <c r="AB360">
        <v>0</v>
      </c>
      <c r="AC360">
        <v>0</v>
      </c>
      <c r="AD360">
        <v>0</v>
      </c>
      <c r="AE360">
        <v>128</v>
      </c>
      <c r="AF360">
        <v>0</v>
      </c>
      <c r="AG360">
        <v>0</v>
      </c>
      <c r="AH360">
        <v>0</v>
      </c>
      <c r="AI360">
        <v>6.66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0.39658300000000002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Y360*Source!I145</f>
        <v>0.25999981480000001</v>
      </c>
      <c r="CY360">
        <f t="shared" si="15"/>
        <v>852.48</v>
      </c>
      <c r="CZ360">
        <f t="shared" si="16"/>
        <v>128</v>
      </c>
      <c r="DA360">
        <f t="shared" si="17"/>
        <v>6.66</v>
      </c>
      <c r="DB360">
        <v>0</v>
      </c>
    </row>
    <row r="361" spans="1:106" x14ac:dyDescent="0.2">
      <c r="A361">
        <f>ROW(Source!A145)</f>
        <v>145</v>
      </c>
      <c r="B361">
        <v>16666349</v>
      </c>
      <c r="C361">
        <v>16666968</v>
      </c>
      <c r="D361">
        <v>15197774</v>
      </c>
      <c r="E361">
        <v>1</v>
      </c>
      <c r="F361">
        <v>1</v>
      </c>
      <c r="G361">
        <v>1</v>
      </c>
      <c r="H361">
        <v>3</v>
      </c>
      <c r="I361" t="s">
        <v>290</v>
      </c>
      <c r="J361" t="s">
        <v>292</v>
      </c>
      <c r="K361" t="s">
        <v>291</v>
      </c>
      <c r="L361">
        <v>1355</v>
      </c>
      <c r="N361">
        <v>1010</v>
      </c>
      <c r="O361" t="s">
        <v>279</v>
      </c>
      <c r="P361" t="s">
        <v>279</v>
      </c>
      <c r="Q361">
        <v>100</v>
      </c>
      <c r="W361">
        <v>0</v>
      </c>
      <c r="X361">
        <v>1508644261</v>
      </c>
      <c r="Y361">
        <v>7.6266E-2</v>
      </c>
      <c r="AA361">
        <v>852.48</v>
      </c>
      <c r="AB361">
        <v>0</v>
      </c>
      <c r="AC361">
        <v>0</v>
      </c>
      <c r="AD361">
        <v>0</v>
      </c>
      <c r="AE361">
        <v>128</v>
      </c>
      <c r="AF361">
        <v>0</v>
      </c>
      <c r="AG361">
        <v>0</v>
      </c>
      <c r="AH361">
        <v>0</v>
      </c>
      <c r="AI361">
        <v>6.66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6</v>
      </c>
      <c r="AT361">
        <v>7.6266E-2</v>
      </c>
      <c r="AU361" t="s">
        <v>6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Y361*Source!I145</f>
        <v>4.9999989599999996E-2</v>
      </c>
      <c r="CY361">
        <f t="shared" si="15"/>
        <v>852.48</v>
      </c>
      <c r="CZ361">
        <f t="shared" si="16"/>
        <v>128</v>
      </c>
      <c r="DA361">
        <f t="shared" si="17"/>
        <v>6.66</v>
      </c>
      <c r="DB361">
        <v>0</v>
      </c>
    </row>
    <row r="362" spans="1:106" x14ac:dyDescent="0.2">
      <c r="A362">
        <f>ROW(Source!A145)</f>
        <v>145</v>
      </c>
      <c r="B362">
        <v>16666349</v>
      </c>
      <c r="C362">
        <v>16666968</v>
      </c>
      <c r="D362">
        <v>15197776</v>
      </c>
      <c r="E362">
        <v>1</v>
      </c>
      <c r="F362">
        <v>1</v>
      </c>
      <c r="G362">
        <v>1</v>
      </c>
      <c r="H362">
        <v>3</v>
      </c>
      <c r="I362" t="s">
        <v>294</v>
      </c>
      <c r="J362" t="s">
        <v>296</v>
      </c>
      <c r="K362" t="s">
        <v>295</v>
      </c>
      <c r="L362">
        <v>1355</v>
      </c>
      <c r="N362">
        <v>1010</v>
      </c>
      <c r="O362" t="s">
        <v>279</v>
      </c>
      <c r="P362" t="s">
        <v>279</v>
      </c>
      <c r="Q362">
        <v>100</v>
      </c>
      <c r="W362">
        <v>0</v>
      </c>
      <c r="X362">
        <v>-1530028590</v>
      </c>
      <c r="Y362">
        <v>7.6266E-2</v>
      </c>
      <c r="AA362">
        <v>852.48</v>
      </c>
      <c r="AB362">
        <v>0</v>
      </c>
      <c r="AC362">
        <v>0</v>
      </c>
      <c r="AD362">
        <v>0</v>
      </c>
      <c r="AE362">
        <v>128</v>
      </c>
      <c r="AF362">
        <v>0</v>
      </c>
      <c r="AG362">
        <v>0</v>
      </c>
      <c r="AH362">
        <v>0</v>
      </c>
      <c r="AI362">
        <v>6.66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6</v>
      </c>
      <c r="AT362">
        <v>7.6266E-2</v>
      </c>
      <c r="AU362" t="s">
        <v>6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Y362*Source!I145</f>
        <v>4.9999989599999996E-2</v>
      </c>
      <c r="CY362">
        <f t="shared" si="15"/>
        <v>852.48</v>
      </c>
      <c r="CZ362">
        <f t="shared" si="16"/>
        <v>128</v>
      </c>
      <c r="DA362">
        <f t="shared" si="17"/>
        <v>6.66</v>
      </c>
      <c r="DB362">
        <v>0</v>
      </c>
    </row>
    <row r="363" spans="1:106" x14ac:dyDescent="0.2">
      <c r="A363">
        <f>ROW(Source!A197)</f>
        <v>197</v>
      </c>
      <c r="B363">
        <v>16666348</v>
      </c>
      <c r="C363">
        <v>16667001</v>
      </c>
      <c r="D363">
        <v>15432356</v>
      </c>
      <c r="E363">
        <v>1</v>
      </c>
      <c r="F363">
        <v>1</v>
      </c>
      <c r="G363">
        <v>1</v>
      </c>
      <c r="H363">
        <v>1</v>
      </c>
      <c r="I363" t="s">
        <v>908</v>
      </c>
      <c r="J363" t="s">
        <v>6</v>
      </c>
      <c r="K363" t="s">
        <v>909</v>
      </c>
      <c r="L363">
        <v>1191</v>
      </c>
      <c r="N363">
        <v>1013</v>
      </c>
      <c r="O363" t="s">
        <v>727</v>
      </c>
      <c r="P363" t="s">
        <v>727</v>
      </c>
      <c r="Q363">
        <v>1</v>
      </c>
      <c r="W363">
        <v>0</v>
      </c>
      <c r="X363">
        <v>1850719656</v>
      </c>
      <c r="Y363">
        <v>34.659999999999997</v>
      </c>
      <c r="AA363">
        <v>0</v>
      </c>
      <c r="AB363">
        <v>0</v>
      </c>
      <c r="AC363">
        <v>0</v>
      </c>
      <c r="AD363">
        <v>8.31</v>
      </c>
      <c r="AE363">
        <v>0</v>
      </c>
      <c r="AF363">
        <v>0</v>
      </c>
      <c r="AG363">
        <v>0</v>
      </c>
      <c r="AH363">
        <v>8.31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34.659999999999997</v>
      </c>
      <c r="AU363" t="s">
        <v>6</v>
      </c>
      <c r="AV363">
        <v>1</v>
      </c>
      <c r="AW363">
        <v>2</v>
      </c>
      <c r="AX363">
        <v>16667008</v>
      </c>
      <c r="AY363">
        <v>1</v>
      </c>
      <c r="AZ363">
        <v>0</v>
      </c>
      <c r="BA363">
        <v>351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Y363*Source!I197</f>
        <v>11.403139999999999</v>
      </c>
      <c r="CY363">
        <f>AD363</f>
        <v>8.31</v>
      </c>
      <c r="CZ363">
        <f>AH363</f>
        <v>8.31</v>
      </c>
      <c r="DA363">
        <f>AL363</f>
        <v>1</v>
      </c>
      <c r="DB363">
        <v>0</v>
      </c>
    </row>
    <row r="364" spans="1:106" x14ac:dyDescent="0.2">
      <c r="A364">
        <f>ROW(Source!A197)</f>
        <v>197</v>
      </c>
      <c r="B364">
        <v>16666348</v>
      </c>
      <c r="C364">
        <v>16667001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728</v>
      </c>
      <c r="J364" t="s">
        <v>6</v>
      </c>
      <c r="K364" t="s">
        <v>729</v>
      </c>
      <c r="L364">
        <v>1191</v>
      </c>
      <c r="N364">
        <v>1013</v>
      </c>
      <c r="O364" t="s">
        <v>727</v>
      </c>
      <c r="P364" t="s">
        <v>727</v>
      </c>
      <c r="Q364">
        <v>1</v>
      </c>
      <c r="W364">
        <v>0</v>
      </c>
      <c r="X364">
        <v>-1417349443</v>
      </c>
      <c r="Y364">
        <v>0.1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0.1</v>
      </c>
      <c r="AU364" t="s">
        <v>6</v>
      </c>
      <c r="AV364">
        <v>2</v>
      </c>
      <c r="AW364">
        <v>2</v>
      </c>
      <c r="AX364">
        <v>16667009</v>
      </c>
      <c r="AY364">
        <v>1</v>
      </c>
      <c r="AZ364">
        <v>0</v>
      </c>
      <c r="BA364">
        <v>352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Y364*Source!I197</f>
        <v>3.2900000000000006E-2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ROW(Source!A197)</f>
        <v>197</v>
      </c>
      <c r="B365">
        <v>16666348</v>
      </c>
      <c r="C365">
        <v>16667001</v>
      </c>
      <c r="D365">
        <v>15247974</v>
      </c>
      <c r="E365">
        <v>1</v>
      </c>
      <c r="F365">
        <v>1</v>
      </c>
      <c r="G365">
        <v>1</v>
      </c>
      <c r="H365">
        <v>2</v>
      </c>
      <c r="I365" t="s">
        <v>730</v>
      </c>
      <c r="J365" t="s">
        <v>731</v>
      </c>
      <c r="K365" t="s">
        <v>732</v>
      </c>
      <c r="L365">
        <v>1368</v>
      </c>
      <c r="N365">
        <v>1011</v>
      </c>
      <c r="O365" t="s">
        <v>733</v>
      </c>
      <c r="P365" t="s">
        <v>733</v>
      </c>
      <c r="Q365">
        <v>1</v>
      </c>
      <c r="W365">
        <v>0</v>
      </c>
      <c r="X365">
        <v>1188625873</v>
      </c>
      <c r="Y365">
        <v>0.1</v>
      </c>
      <c r="AA365">
        <v>0</v>
      </c>
      <c r="AB365">
        <v>31.26</v>
      </c>
      <c r="AC365">
        <v>13.5</v>
      </c>
      <c r="AD365">
        <v>0</v>
      </c>
      <c r="AE365">
        <v>0</v>
      </c>
      <c r="AF365">
        <v>31.26</v>
      </c>
      <c r="AG365">
        <v>13.5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0.1</v>
      </c>
      <c r="AU365" t="s">
        <v>6</v>
      </c>
      <c r="AV365">
        <v>0</v>
      </c>
      <c r="AW365">
        <v>2</v>
      </c>
      <c r="AX365">
        <v>16667010</v>
      </c>
      <c r="AY365">
        <v>1</v>
      </c>
      <c r="AZ365">
        <v>0</v>
      </c>
      <c r="BA365">
        <v>353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Y365*Source!I197</f>
        <v>3.2900000000000006E-2</v>
      </c>
      <c r="CY365">
        <f>AB365</f>
        <v>31.26</v>
      </c>
      <c r="CZ365">
        <f>AF365</f>
        <v>31.26</v>
      </c>
      <c r="DA365">
        <f>AJ365</f>
        <v>1</v>
      </c>
      <c r="DB365">
        <v>0</v>
      </c>
    </row>
    <row r="366" spans="1:106" x14ac:dyDescent="0.2">
      <c r="A366">
        <f>ROW(Source!A197)</f>
        <v>197</v>
      </c>
      <c r="B366">
        <v>16666348</v>
      </c>
      <c r="C366">
        <v>16667001</v>
      </c>
      <c r="D366">
        <v>15249308</v>
      </c>
      <c r="E366">
        <v>1</v>
      </c>
      <c r="F366">
        <v>1</v>
      </c>
      <c r="G366">
        <v>1</v>
      </c>
      <c r="H366">
        <v>2</v>
      </c>
      <c r="I366" t="s">
        <v>861</v>
      </c>
      <c r="J366" t="s">
        <v>862</v>
      </c>
      <c r="K366" t="s">
        <v>863</v>
      </c>
      <c r="L366">
        <v>1368</v>
      </c>
      <c r="N366">
        <v>1011</v>
      </c>
      <c r="O366" t="s">
        <v>733</v>
      </c>
      <c r="P366" t="s">
        <v>733</v>
      </c>
      <c r="Q366">
        <v>1</v>
      </c>
      <c r="W366">
        <v>0</v>
      </c>
      <c r="X366">
        <v>792402865</v>
      </c>
      <c r="Y366">
        <v>3.3</v>
      </c>
      <c r="AA366">
        <v>0</v>
      </c>
      <c r="AB366">
        <v>1.2</v>
      </c>
      <c r="AC366">
        <v>0</v>
      </c>
      <c r="AD366">
        <v>0</v>
      </c>
      <c r="AE366">
        <v>0</v>
      </c>
      <c r="AF366">
        <v>1.2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3.3</v>
      </c>
      <c r="AU366" t="s">
        <v>6</v>
      </c>
      <c r="AV366">
        <v>0</v>
      </c>
      <c r="AW366">
        <v>2</v>
      </c>
      <c r="AX366">
        <v>16667011</v>
      </c>
      <c r="AY366">
        <v>1</v>
      </c>
      <c r="AZ366">
        <v>0</v>
      </c>
      <c r="BA366">
        <v>354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Y366*Source!I197</f>
        <v>1.0856999999999999</v>
      </c>
      <c r="CY366">
        <f>AB366</f>
        <v>1.2</v>
      </c>
      <c r="CZ366">
        <f>AF366</f>
        <v>1.2</v>
      </c>
      <c r="DA366">
        <f>AJ366</f>
        <v>1</v>
      </c>
      <c r="DB366">
        <v>0</v>
      </c>
    </row>
    <row r="367" spans="1:106" x14ac:dyDescent="0.2">
      <c r="A367">
        <f>ROW(Source!A197)</f>
        <v>197</v>
      </c>
      <c r="B367">
        <v>16666348</v>
      </c>
      <c r="C367">
        <v>16667001</v>
      </c>
      <c r="D367">
        <v>15165634</v>
      </c>
      <c r="E367">
        <v>1</v>
      </c>
      <c r="F367">
        <v>1</v>
      </c>
      <c r="G367">
        <v>1</v>
      </c>
      <c r="H367">
        <v>3</v>
      </c>
      <c r="I367" t="s">
        <v>864</v>
      </c>
      <c r="J367" t="s">
        <v>865</v>
      </c>
      <c r="K367" t="s">
        <v>866</v>
      </c>
      <c r="L367">
        <v>1339</v>
      </c>
      <c r="N367">
        <v>1007</v>
      </c>
      <c r="O367" t="s">
        <v>45</v>
      </c>
      <c r="P367" t="s">
        <v>45</v>
      </c>
      <c r="Q367">
        <v>1</v>
      </c>
      <c r="W367">
        <v>0</v>
      </c>
      <c r="X367">
        <v>1706747518</v>
      </c>
      <c r="Y367">
        <v>0.43</v>
      </c>
      <c r="AA367">
        <v>38.51</v>
      </c>
      <c r="AB367">
        <v>0</v>
      </c>
      <c r="AC367">
        <v>0</v>
      </c>
      <c r="AD367">
        <v>0</v>
      </c>
      <c r="AE367">
        <v>38.51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0.43</v>
      </c>
      <c r="AU367" t="s">
        <v>6</v>
      </c>
      <c r="AV367">
        <v>0</v>
      </c>
      <c r="AW367">
        <v>2</v>
      </c>
      <c r="AX367">
        <v>16667012</v>
      </c>
      <c r="AY367">
        <v>1</v>
      </c>
      <c r="AZ367">
        <v>0</v>
      </c>
      <c r="BA367">
        <v>355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Y367*Source!I197</f>
        <v>0.14147000000000001</v>
      </c>
      <c r="CY367">
        <f>AA367</f>
        <v>38.51</v>
      </c>
      <c r="CZ367">
        <f>AE367</f>
        <v>38.51</v>
      </c>
      <c r="DA367">
        <f>AI367</f>
        <v>1</v>
      </c>
      <c r="DB367">
        <v>0</v>
      </c>
    </row>
    <row r="368" spans="1:106" x14ac:dyDescent="0.2">
      <c r="A368">
        <f>ROW(Source!A197)</f>
        <v>197</v>
      </c>
      <c r="B368">
        <v>16666348</v>
      </c>
      <c r="C368">
        <v>16667001</v>
      </c>
      <c r="D368">
        <v>15165653</v>
      </c>
      <c r="E368">
        <v>1</v>
      </c>
      <c r="F368">
        <v>1</v>
      </c>
      <c r="G368">
        <v>1</v>
      </c>
      <c r="H368">
        <v>3</v>
      </c>
      <c r="I368" t="s">
        <v>867</v>
      </c>
      <c r="J368" t="s">
        <v>868</v>
      </c>
      <c r="K368" t="s">
        <v>869</v>
      </c>
      <c r="L368">
        <v>1339</v>
      </c>
      <c r="N368">
        <v>1007</v>
      </c>
      <c r="O368" t="s">
        <v>45</v>
      </c>
      <c r="P368" t="s">
        <v>45</v>
      </c>
      <c r="Q368">
        <v>1</v>
      </c>
      <c r="W368">
        <v>0</v>
      </c>
      <c r="X368">
        <v>1262771840</v>
      </c>
      <c r="Y368">
        <v>2.74</v>
      </c>
      <c r="AA368">
        <v>6.22</v>
      </c>
      <c r="AB368">
        <v>0</v>
      </c>
      <c r="AC368">
        <v>0</v>
      </c>
      <c r="AD368">
        <v>0</v>
      </c>
      <c r="AE368">
        <v>6.22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2.74</v>
      </c>
      <c r="AU368" t="s">
        <v>6</v>
      </c>
      <c r="AV368">
        <v>0</v>
      </c>
      <c r="AW368">
        <v>2</v>
      </c>
      <c r="AX368">
        <v>16667013</v>
      </c>
      <c r="AY368">
        <v>1</v>
      </c>
      <c r="AZ368">
        <v>0</v>
      </c>
      <c r="BA368">
        <v>356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Y368*Source!I197</f>
        <v>0.90146000000000015</v>
      </c>
      <c r="CY368">
        <f>AA368</f>
        <v>6.22</v>
      </c>
      <c r="CZ368">
        <f>AE368</f>
        <v>6.22</v>
      </c>
      <c r="DA368">
        <f>AI368</f>
        <v>1</v>
      </c>
      <c r="DB368">
        <v>0</v>
      </c>
    </row>
    <row r="369" spans="1:106" x14ac:dyDescent="0.2">
      <c r="A369">
        <f>ROW(Source!A198)</f>
        <v>198</v>
      </c>
      <c r="B369">
        <v>16666349</v>
      </c>
      <c r="C369">
        <v>16667001</v>
      </c>
      <c r="D369">
        <v>15432356</v>
      </c>
      <c r="E369">
        <v>1</v>
      </c>
      <c r="F369">
        <v>1</v>
      </c>
      <c r="G369">
        <v>1</v>
      </c>
      <c r="H369">
        <v>1</v>
      </c>
      <c r="I369" t="s">
        <v>908</v>
      </c>
      <c r="J369" t="s">
        <v>6</v>
      </c>
      <c r="K369" t="s">
        <v>909</v>
      </c>
      <c r="L369">
        <v>1191</v>
      </c>
      <c r="N369">
        <v>1013</v>
      </c>
      <c r="O369" t="s">
        <v>727</v>
      </c>
      <c r="P369" t="s">
        <v>727</v>
      </c>
      <c r="Q369">
        <v>1</v>
      </c>
      <c r="W369">
        <v>0</v>
      </c>
      <c r="X369">
        <v>1850719656</v>
      </c>
      <c r="Y369">
        <v>34.659999999999997</v>
      </c>
      <c r="AA369">
        <v>0</v>
      </c>
      <c r="AB369">
        <v>0</v>
      </c>
      <c r="AC369">
        <v>0</v>
      </c>
      <c r="AD369">
        <v>55.34</v>
      </c>
      <c r="AE369">
        <v>0</v>
      </c>
      <c r="AF369">
        <v>0</v>
      </c>
      <c r="AG369">
        <v>0</v>
      </c>
      <c r="AH369">
        <v>8.31</v>
      </c>
      <c r="AI369">
        <v>1</v>
      </c>
      <c r="AJ369">
        <v>1</v>
      </c>
      <c r="AK369">
        <v>1</v>
      </c>
      <c r="AL369">
        <v>6.66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34.659999999999997</v>
      </c>
      <c r="AU369" t="s">
        <v>6</v>
      </c>
      <c r="AV369">
        <v>1</v>
      </c>
      <c r="AW369">
        <v>2</v>
      </c>
      <c r="AX369">
        <v>16667008</v>
      </c>
      <c r="AY369">
        <v>1</v>
      </c>
      <c r="AZ369">
        <v>0</v>
      </c>
      <c r="BA369">
        <v>358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Y369*Source!I198</f>
        <v>11.403139999999999</v>
      </c>
      <c r="CY369">
        <f>AD369</f>
        <v>55.34</v>
      </c>
      <c r="CZ369">
        <f>AH369</f>
        <v>8.31</v>
      </c>
      <c r="DA369">
        <f>AL369</f>
        <v>6.66</v>
      </c>
      <c r="DB369">
        <v>0</v>
      </c>
    </row>
    <row r="370" spans="1:106" x14ac:dyDescent="0.2">
      <c r="A370">
        <f>ROW(Source!A198)</f>
        <v>198</v>
      </c>
      <c r="B370">
        <v>16666349</v>
      </c>
      <c r="C370">
        <v>16667001</v>
      </c>
      <c r="D370">
        <v>15430395</v>
      </c>
      <c r="E370">
        <v>1</v>
      </c>
      <c r="F370">
        <v>1</v>
      </c>
      <c r="G370">
        <v>1</v>
      </c>
      <c r="H370">
        <v>1</v>
      </c>
      <c r="I370" t="s">
        <v>728</v>
      </c>
      <c r="J370" t="s">
        <v>6</v>
      </c>
      <c r="K370" t="s">
        <v>729</v>
      </c>
      <c r="L370">
        <v>1191</v>
      </c>
      <c r="N370">
        <v>1013</v>
      </c>
      <c r="O370" t="s">
        <v>727</v>
      </c>
      <c r="P370" t="s">
        <v>727</v>
      </c>
      <c r="Q370">
        <v>1</v>
      </c>
      <c r="W370">
        <v>0</v>
      </c>
      <c r="X370">
        <v>-1417349443</v>
      </c>
      <c r="Y370">
        <v>0.1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6.66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0.1</v>
      </c>
      <c r="AU370" t="s">
        <v>6</v>
      </c>
      <c r="AV370">
        <v>2</v>
      </c>
      <c r="AW370">
        <v>2</v>
      </c>
      <c r="AX370">
        <v>16667009</v>
      </c>
      <c r="AY370">
        <v>1</v>
      </c>
      <c r="AZ370">
        <v>0</v>
      </c>
      <c r="BA370">
        <v>359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Y370*Source!I198</f>
        <v>3.2900000000000006E-2</v>
      </c>
      <c r="CY370">
        <f>AD370</f>
        <v>0</v>
      </c>
      <c r="CZ370">
        <f>AH370</f>
        <v>0</v>
      </c>
      <c r="DA370">
        <f>AL370</f>
        <v>1</v>
      </c>
      <c r="DB370">
        <v>0</v>
      </c>
    </row>
    <row r="371" spans="1:106" x14ac:dyDescent="0.2">
      <c r="A371">
        <f>ROW(Source!A198)</f>
        <v>198</v>
      </c>
      <c r="B371">
        <v>16666349</v>
      </c>
      <c r="C371">
        <v>16667001</v>
      </c>
      <c r="D371">
        <v>15247974</v>
      </c>
      <c r="E371">
        <v>1</v>
      </c>
      <c r="F371">
        <v>1</v>
      </c>
      <c r="G371">
        <v>1</v>
      </c>
      <c r="H371">
        <v>2</v>
      </c>
      <c r="I371" t="s">
        <v>730</v>
      </c>
      <c r="J371" t="s">
        <v>731</v>
      </c>
      <c r="K371" t="s">
        <v>732</v>
      </c>
      <c r="L371">
        <v>1368</v>
      </c>
      <c r="N371">
        <v>1011</v>
      </c>
      <c r="O371" t="s">
        <v>733</v>
      </c>
      <c r="P371" t="s">
        <v>733</v>
      </c>
      <c r="Q371">
        <v>1</v>
      </c>
      <c r="W371">
        <v>0</v>
      </c>
      <c r="X371">
        <v>1188625873</v>
      </c>
      <c r="Y371">
        <v>0.1</v>
      </c>
      <c r="AA371">
        <v>0</v>
      </c>
      <c r="AB371">
        <v>208.19</v>
      </c>
      <c r="AC371">
        <v>13.5</v>
      </c>
      <c r="AD371">
        <v>0</v>
      </c>
      <c r="AE371">
        <v>0</v>
      </c>
      <c r="AF371">
        <v>31.26</v>
      </c>
      <c r="AG371">
        <v>13.5</v>
      </c>
      <c r="AH371">
        <v>0</v>
      </c>
      <c r="AI371">
        <v>1</v>
      </c>
      <c r="AJ371">
        <v>6.66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0.1</v>
      </c>
      <c r="AU371" t="s">
        <v>6</v>
      </c>
      <c r="AV371">
        <v>0</v>
      </c>
      <c r="AW371">
        <v>2</v>
      </c>
      <c r="AX371">
        <v>16667010</v>
      </c>
      <c r="AY371">
        <v>1</v>
      </c>
      <c r="AZ371">
        <v>0</v>
      </c>
      <c r="BA371">
        <v>360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Y371*Source!I198</f>
        <v>3.2900000000000006E-2</v>
      </c>
      <c r="CY371">
        <f>AB371</f>
        <v>208.19</v>
      </c>
      <c r="CZ371">
        <f>AF371</f>
        <v>31.26</v>
      </c>
      <c r="DA371">
        <f>AJ371</f>
        <v>6.66</v>
      </c>
      <c r="DB371">
        <v>0</v>
      </c>
    </row>
    <row r="372" spans="1:106" x14ac:dyDescent="0.2">
      <c r="A372">
        <f>ROW(Source!A198)</f>
        <v>198</v>
      </c>
      <c r="B372">
        <v>16666349</v>
      </c>
      <c r="C372">
        <v>16667001</v>
      </c>
      <c r="D372">
        <v>15249308</v>
      </c>
      <c r="E372">
        <v>1</v>
      </c>
      <c r="F372">
        <v>1</v>
      </c>
      <c r="G372">
        <v>1</v>
      </c>
      <c r="H372">
        <v>2</v>
      </c>
      <c r="I372" t="s">
        <v>861</v>
      </c>
      <c r="J372" t="s">
        <v>862</v>
      </c>
      <c r="K372" t="s">
        <v>863</v>
      </c>
      <c r="L372">
        <v>1368</v>
      </c>
      <c r="N372">
        <v>1011</v>
      </c>
      <c r="O372" t="s">
        <v>733</v>
      </c>
      <c r="P372" t="s">
        <v>733</v>
      </c>
      <c r="Q372">
        <v>1</v>
      </c>
      <c r="W372">
        <v>0</v>
      </c>
      <c r="X372">
        <v>792402865</v>
      </c>
      <c r="Y372">
        <v>3.3</v>
      </c>
      <c r="AA372">
        <v>0</v>
      </c>
      <c r="AB372">
        <v>7.99</v>
      </c>
      <c r="AC372">
        <v>0</v>
      </c>
      <c r="AD372">
        <v>0</v>
      </c>
      <c r="AE372">
        <v>0</v>
      </c>
      <c r="AF372">
        <v>1.2</v>
      </c>
      <c r="AG372">
        <v>0</v>
      </c>
      <c r="AH372">
        <v>0</v>
      </c>
      <c r="AI372">
        <v>1</v>
      </c>
      <c r="AJ372">
        <v>6.66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3.3</v>
      </c>
      <c r="AU372" t="s">
        <v>6</v>
      </c>
      <c r="AV372">
        <v>0</v>
      </c>
      <c r="AW372">
        <v>2</v>
      </c>
      <c r="AX372">
        <v>16667011</v>
      </c>
      <c r="AY372">
        <v>1</v>
      </c>
      <c r="AZ372">
        <v>0</v>
      </c>
      <c r="BA372">
        <v>361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Y372*Source!I198</f>
        <v>1.0856999999999999</v>
      </c>
      <c r="CY372">
        <f>AB372</f>
        <v>7.99</v>
      </c>
      <c r="CZ372">
        <f>AF372</f>
        <v>1.2</v>
      </c>
      <c r="DA372">
        <f>AJ372</f>
        <v>6.66</v>
      </c>
      <c r="DB372">
        <v>0</v>
      </c>
    </row>
    <row r="373" spans="1:106" x14ac:dyDescent="0.2">
      <c r="A373">
        <f>ROW(Source!A198)</f>
        <v>198</v>
      </c>
      <c r="B373">
        <v>16666349</v>
      </c>
      <c r="C373">
        <v>16667001</v>
      </c>
      <c r="D373">
        <v>15165634</v>
      </c>
      <c r="E373">
        <v>1</v>
      </c>
      <c r="F373">
        <v>1</v>
      </c>
      <c r="G373">
        <v>1</v>
      </c>
      <c r="H373">
        <v>3</v>
      </c>
      <c r="I373" t="s">
        <v>864</v>
      </c>
      <c r="J373" t="s">
        <v>865</v>
      </c>
      <c r="K373" t="s">
        <v>866</v>
      </c>
      <c r="L373">
        <v>1339</v>
      </c>
      <c r="N373">
        <v>1007</v>
      </c>
      <c r="O373" t="s">
        <v>45</v>
      </c>
      <c r="P373" t="s">
        <v>45</v>
      </c>
      <c r="Q373">
        <v>1</v>
      </c>
      <c r="W373">
        <v>0</v>
      </c>
      <c r="X373">
        <v>1706747518</v>
      </c>
      <c r="Y373">
        <v>0.43</v>
      </c>
      <c r="AA373">
        <v>256.48</v>
      </c>
      <c r="AB373">
        <v>0</v>
      </c>
      <c r="AC373">
        <v>0</v>
      </c>
      <c r="AD373">
        <v>0</v>
      </c>
      <c r="AE373">
        <v>38.51</v>
      </c>
      <c r="AF373">
        <v>0</v>
      </c>
      <c r="AG373">
        <v>0</v>
      </c>
      <c r="AH373">
        <v>0</v>
      </c>
      <c r="AI373">
        <v>6.66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0.43</v>
      </c>
      <c r="AU373" t="s">
        <v>6</v>
      </c>
      <c r="AV373">
        <v>0</v>
      </c>
      <c r="AW373">
        <v>2</v>
      </c>
      <c r="AX373">
        <v>16667012</v>
      </c>
      <c r="AY373">
        <v>1</v>
      </c>
      <c r="AZ373">
        <v>0</v>
      </c>
      <c r="BA373">
        <v>362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Y373*Source!I198</f>
        <v>0.14147000000000001</v>
      </c>
      <c r="CY373">
        <f>AA373</f>
        <v>256.48</v>
      </c>
      <c r="CZ373">
        <f>AE373</f>
        <v>38.51</v>
      </c>
      <c r="DA373">
        <f>AI373</f>
        <v>6.66</v>
      </c>
      <c r="DB373">
        <v>0</v>
      </c>
    </row>
    <row r="374" spans="1:106" x14ac:dyDescent="0.2">
      <c r="A374">
        <f>ROW(Source!A198)</f>
        <v>198</v>
      </c>
      <c r="B374">
        <v>16666349</v>
      </c>
      <c r="C374">
        <v>16667001</v>
      </c>
      <c r="D374">
        <v>15165653</v>
      </c>
      <c r="E374">
        <v>1</v>
      </c>
      <c r="F374">
        <v>1</v>
      </c>
      <c r="G374">
        <v>1</v>
      </c>
      <c r="H374">
        <v>3</v>
      </c>
      <c r="I374" t="s">
        <v>867</v>
      </c>
      <c r="J374" t="s">
        <v>868</v>
      </c>
      <c r="K374" t="s">
        <v>869</v>
      </c>
      <c r="L374">
        <v>1339</v>
      </c>
      <c r="N374">
        <v>1007</v>
      </c>
      <c r="O374" t="s">
        <v>45</v>
      </c>
      <c r="P374" t="s">
        <v>45</v>
      </c>
      <c r="Q374">
        <v>1</v>
      </c>
      <c r="W374">
        <v>0</v>
      </c>
      <c r="X374">
        <v>1262771840</v>
      </c>
      <c r="Y374">
        <v>2.74</v>
      </c>
      <c r="AA374">
        <v>41.43</v>
      </c>
      <c r="AB374">
        <v>0</v>
      </c>
      <c r="AC374">
        <v>0</v>
      </c>
      <c r="AD374">
        <v>0</v>
      </c>
      <c r="AE374">
        <v>6.22</v>
      </c>
      <c r="AF374">
        <v>0</v>
      </c>
      <c r="AG374">
        <v>0</v>
      </c>
      <c r="AH374">
        <v>0</v>
      </c>
      <c r="AI374">
        <v>6.66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2.74</v>
      </c>
      <c r="AU374" t="s">
        <v>6</v>
      </c>
      <c r="AV374">
        <v>0</v>
      </c>
      <c r="AW374">
        <v>2</v>
      </c>
      <c r="AX374">
        <v>16667013</v>
      </c>
      <c r="AY374">
        <v>1</v>
      </c>
      <c r="AZ374">
        <v>0</v>
      </c>
      <c r="BA374">
        <v>363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Y374*Source!I198</f>
        <v>0.90146000000000015</v>
      </c>
      <c r="CY374">
        <f>AA374</f>
        <v>41.43</v>
      </c>
      <c r="CZ374">
        <f>AE374</f>
        <v>6.22</v>
      </c>
      <c r="DA374">
        <f>AI374</f>
        <v>6.66</v>
      </c>
      <c r="DB374">
        <v>0</v>
      </c>
    </row>
    <row r="375" spans="1:106" x14ac:dyDescent="0.2">
      <c r="A375">
        <f>ROW(Source!A199)</f>
        <v>199</v>
      </c>
      <c r="B375">
        <v>16666348</v>
      </c>
      <c r="C375">
        <v>16667015</v>
      </c>
      <c r="D375">
        <v>15431465</v>
      </c>
      <c r="E375">
        <v>1</v>
      </c>
      <c r="F375">
        <v>1</v>
      </c>
      <c r="G375">
        <v>1</v>
      </c>
      <c r="H375">
        <v>1</v>
      </c>
      <c r="I375" t="s">
        <v>910</v>
      </c>
      <c r="J375" t="s">
        <v>6</v>
      </c>
      <c r="K375" t="s">
        <v>911</v>
      </c>
      <c r="L375">
        <v>1191</v>
      </c>
      <c r="N375">
        <v>1013</v>
      </c>
      <c r="O375" t="s">
        <v>727</v>
      </c>
      <c r="P375" t="s">
        <v>727</v>
      </c>
      <c r="Q375">
        <v>1</v>
      </c>
      <c r="W375">
        <v>0</v>
      </c>
      <c r="X375">
        <v>152375061</v>
      </c>
      <c r="Y375">
        <v>110</v>
      </c>
      <c r="AA375">
        <v>0</v>
      </c>
      <c r="AB375">
        <v>0</v>
      </c>
      <c r="AC375">
        <v>0</v>
      </c>
      <c r="AD375">
        <v>7.87</v>
      </c>
      <c r="AE375">
        <v>0</v>
      </c>
      <c r="AF375">
        <v>0</v>
      </c>
      <c r="AG375">
        <v>0</v>
      </c>
      <c r="AH375">
        <v>7.87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110</v>
      </c>
      <c r="AU375" t="s">
        <v>6</v>
      </c>
      <c r="AV375">
        <v>1</v>
      </c>
      <c r="AW375">
        <v>2</v>
      </c>
      <c r="AX375">
        <v>16667019</v>
      </c>
      <c r="AY375">
        <v>1</v>
      </c>
      <c r="AZ375">
        <v>0</v>
      </c>
      <c r="BA375">
        <v>365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Y375*Source!I199</f>
        <v>7.7000000000000011</v>
      </c>
      <c r="CY375">
        <f>AD375</f>
        <v>7.87</v>
      </c>
      <c r="CZ375">
        <f>AH375</f>
        <v>7.87</v>
      </c>
      <c r="DA375">
        <f>AL375</f>
        <v>1</v>
      </c>
      <c r="DB375">
        <v>0</v>
      </c>
    </row>
    <row r="376" spans="1:106" x14ac:dyDescent="0.2">
      <c r="A376">
        <f>ROW(Source!A199)</f>
        <v>199</v>
      </c>
      <c r="B376">
        <v>16666348</v>
      </c>
      <c r="C376">
        <v>16667015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728</v>
      </c>
      <c r="J376" t="s">
        <v>6</v>
      </c>
      <c r="K376" t="s">
        <v>729</v>
      </c>
      <c r="L376">
        <v>1191</v>
      </c>
      <c r="N376">
        <v>1013</v>
      </c>
      <c r="O376" t="s">
        <v>727</v>
      </c>
      <c r="P376" t="s">
        <v>727</v>
      </c>
      <c r="Q376">
        <v>1</v>
      </c>
      <c r="W376">
        <v>0</v>
      </c>
      <c r="X376">
        <v>-1417349443</v>
      </c>
      <c r="Y376">
        <v>2.2400000000000002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2.2400000000000002</v>
      </c>
      <c r="AU376" t="s">
        <v>6</v>
      </c>
      <c r="AV376">
        <v>2</v>
      </c>
      <c r="AW376">
        <v>2</v>
      </c>
      <c r="AX376">
        <v>16667020</v>
      </c>
      <c r="AY376">
        <v>1</v>
      </c>
      <c r="AZ376">
        <v>0</v>
      </c>
      <c r="BA376">
        <v>366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Y376*Source!I199</f>
        <v>0.15680000000000002</v>
      </c>
      <c r="CY376">
        <f>AD376</f>
        <v>0</v>
      </c>
      <c r="CZ376">
        <f>AH376</f>
        <v>0</v>
      </c>
      <c r="DA376">
        <f>AL376</f>
        <v>1</v>
      </c>
      <c r="DB376">
        <v>0</v>
      </c>
    </row>
    <row r="377" spans="1:106" x14ac:dyDescent="0.2">
      <c r="A377">
        <f>ROW(Source!A199)</f>
        <v>199</v>
      </c>
      <c r="B377">
        <v>16666348</v>
      </c>
      <c r="C377">
        <v>16667015</v>
      </c>
      <c r="D377">
        <v>15247974</v>
      </c>
      <c r="E377">
        <v>1</v>
      </c>
      <c r="F377">
        <v>1</v>
      </c>
      <c r="G377">
        <v>1</v>
      </c>
      <c r="H377">
        <v>2</v>
      </c>
      <c r="I377" t="s">
        <v>730</v>
      </c>
      <c r="J377" t="s">
        <v>731</v>
      </c>
      <c r="K377" t="s">
        <v>732</v>
      </c>
      <c r="L377">
        <v>1368</v>
      </c>
      <c r="N377">
        <v>1011</v>
      </c>
      <c r="O377" t="s">
        <v>733</v>
      </c>
      <c r="P377" t="s">
        <v>733</v>
      </c>
      <c r="Q377">
        <v>1</v>
      </c>
      <c r="W377">
        <v>0</v>
      </c>
      <c r="X377">
        <v>1188625873</v>
      </c>
      <c r="Y377">
        <v>2.2400000000000002</v>
      </c>
      <c r="AA377">
        <v>0</v>
      </c>
      <c r="AB377">
        <v>31.26</v>
      </c>
      <c r="AC377">
        <v>13.5</v>
      </c>
      <c r="AD377">
        <v>0</v>
      </c>
      <c r="AE377">
        <v>0</v>
      </c>
      <c r="AF377">
        <v>31.26</v>
      </c>
      <c r="AG377">
        <v>13.5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2.2400000000000002</v>
      </c>
      <c r="AU377" t="s">
        <v>6</v>
      </c>
      <c r="AV377">
        <v>0</v>
      </c>
      <c r="AW377">
        <v>2</v>
      </c>
      <c r="AX377">
        <v>16667021</v>
      </c>
      <c r="AY377">
        <v>1</v>
      </c>
      <c r="AZ377">
        <v>0</v>
      </c>
      <c r="BA377">
        <v>367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Y377*Source!I199</f>
        <v>0.15680000000000002</v>
      </c>
      <c r="CY377">
        <f>AB377</f>
        <v>31.26</v>
      </c>
      <c r="CZ377">
        <f>AF377</f>
        <v>31.26</v>
      </c>
      <c r="DA377">
        <f>AJ377</f>
        <v>1</v>
      </c>
      <c r="DB377">
        <v>0</v>
      </c>
    </row>
    <row r="378" spans="1:106" x14ac:dyDescent="0.2">
      <c r="A378">
        <f>ROW(Source!A200)</f>
        <v>200</v>
      </c>
      <c r="B378">
        <v>16666349</v>
      </c>
      <c r="C378">
        <v>16667015</v>
      </c>
      <c r="D378">
        <v>15431465</v>
      </c>
      <c r="E378">
        <v>1</v>
      </c>
      <c r="F378">
        <v>1</v>
      </c>
      <c r="G378">
        <v>1</v>
      </c>
      <c r="H378">
        <v>1</v>
      </c>
      <c r="I378" t="s">
        <v>910</v>
      </c>
      <c r="J378" t="s">
        <v>6</v>
      </c>
      <c r="K378" t="s">
        <v>911</v>
      </c>
      <c r="L378">
        <v>1191</v>
      </c>
      <c r="N378">
        <v>1013</v>
      </c>
      <c r="O378" t="s">
        <v>727</v>
      </c>
      <c r="P378" t="s">
        <v>727</v>
      </c>
      <c r="Q378">
        <v>1</v>
      </c>
      <c r="W378">
        <v>0</v>
      </c>
      <c r="X378">
        <v>152375061</v>
      </c>
      <c r="Y378">
        <v>110</v>
      </c>
      <c r="AA378">
        <v>0</v>
      </c>
      <c r="AB378">
        <v>0</v>
      </c>
      <c r="AC378">
        <v>0</v>
      </c>
      <c r="AD378">
        <v>52.41</v>
      </c>
      <c r="AE378">
        <v>0</v>
      </c>
      <c r="AF378">
        <v>0</v>
      </c>
      <c r="AG378">
        <v>0</v>
      </c>
      <c r="AH378">
        <v>7.87</v>
      </c>
      <c r="AI378">
        <v>1</v>
      </c>
      <c r="AJ378">
        <v>1</v>
      </c>
      <c r="AK378">
        <v>1</v>
      </c>
      <c r="AL378">
        <v>6.66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110</v>
      </c>
      <c r="AU378" t="s">
        <v>6</v>
      </c>
      <c r="AV378">
        <v>1</v>
      </c>
      <c r="AW378">
        <v>2</v>
      </c>
      <c r="AX378">
        <v>16667019</v>
      </c>
      <c r="AY378">
        <v>1</v>
      </c>
      <c r="AZ378">
        <v>0</v>
      </c>
      <c r="BA378">
        <v>368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Y378*Source!I200</f>
        <v>7.7000000000000011</v>
      </c>
      <c r="CY378">
        <f>AD378</f>
        <v>52.41</v>
      </c>
      <c r="CZ378">
        <f>AH378</f>
        <v>7.87</v>
      </c>
      <c r="DA378">
        <f>AL378</f>
        <v>6.66</v>
      </c>
      <c r="DB378">
        <v>0</v>
      </c>
    </row>
    <row r="379" spans="1:106" x14ac:dyDescent="0.2">
      <c r="A379">
        <f>ROW(Source!A200)</f>
        <v>200</v>
      </c>
      <c r="B379">
        <v>16666349</v>
      </c>
      <c r="C379">
        <v>16667015</v>
      </c>
      <c r="D379">
        <v>15430395</v>
      </c>
      <c r="E379">
        <v>1</v>
      </c>
      <c r="F379">
        <v>1</v>
      </c>
      <c r="G379">
        <v>1</v>
      </c>
      <c r="H379">
        <v>1</v>
      </c>
      <c r="I379" t="s">
        <v>728</v>
      </c>
      <c r="J379" t="s">
        <v>6</v>
      </c>
      <c r="K379" t="s">
        <v>729</v>
      </c>
      <c r="L379">
        <v>1191</v>
      </c>
      <c r="N379">
        <v>1013</v>
      </c>
      <c r="O379" t="s">
        <v>727</v>
      </c>
      <c r="P379" t="s">
        <v>727</v>
      </c>
      <c r="Q379">
        <v>1</v>
      </c>
      <c r="W379">
        <v>0</v>
      </c>
      <c r="X379">
        <v>-1417349443</v>
      </c>
      <c r="Y379">
        <v>2.2400000000000002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6.66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2.2400000000000002</v>
      </c>
      <c r="AU379" t="s">
        <v>6</v>
      </c>
      <c r="AV379">
        <v>2</v>
      </c>
      <c r="AW379">
        <v>2</v>
      </c>
      <c r="AX379">
        <v>16667020</v>
      </c>
      <c r="AY379">
        <v>1</v>
      </c>
      <c r="AZ379">
        <v>0</v>
      </c>
      <c r="BA379">
        <v>369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Y379*Source!I200</f>
        <v>0.15680000000000002</v>
      </c>
      <c r="CY379">
        <f>AD379</f>
        <v>0</v>
      </c>
      <c r="CZ379">
        <f>AH379</f>
        <v>0</v>
      </c>
      <c r="DA379">
        <f>AL379</f>
        <v>1</v>
      </c>
      <c r="DB379">
        <v>0</v>
      </c>
    </row>
    <row r="380" spans="1:106" x14ac:dyDescent="0.2">
      <c r="A380">
        <f>ROW(Source!A200)</f>
        <v>200</v>
      </c>
      <c r="B380">
        <v>16666349</v>
      </c>
      <c r="C380">
        <v>16667015</v>
      </c>
      <c r="D380">
        <v>15247974</v>
      </c>
      <c r="E380">
        <v>1</v>
      </c>
      <c r="F380">
        <v>1</v>
      </c>
      <c r="G380">
        <v>1</v>
      </c>
      <c r="H380">
        <v>2</v>
      </c>
      <c r="I380" t="s">
        <v>730</v>
      </c>
      <c r="J380" t="s">
        <v>731</v>
      </c>
      <c r="K380" t="s">
        <v>732</v>
      </c>
      <c r="L380">
        <v>1368</v>
      </c>
      <c r="N380">
        <v>1011</v>
      </c>
      <c r="O380" t="s">
        <v>733</v>
      </c>
      <c r="P380" t="s">
        <v>733</v>
      </c>
      <c r="Q380">
        <v>1</v>
      </c>
      <c r="W380">
        <v>0</v>
      </c>
      <c r="X380">
        <v>1188625873</v>
      </c>
      <c r="Y380">
        <v>2.2400000000000002</v>
      </c>
      <c r="AA380">
        <v>0</v>
      </c>
      <c r="AB380">
        <v>208.19</v>
      </c>
      <c r="AC380">
        <v>13.5</v>
      </c>
      <c r="AD380">
        <v>0</v>
      </c>
      <c r="AE380">
        <v>0</v>
      </c>
      <c r="AF380">
        <v>31.26</v>
      </c>
      <c r="AG380">
        <v>13.5</v>
      </c>
      <c r="AH380">
        <v>0</v>
      </c>
      <c r="AI380">
        <v>1</v>
      </c>
      <c r="AJ380">
        <v>6.66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2.2400000000000002</v>
      </c>
      <c r="AU380" t="s">
        <v>6</v>
      </c>
      <c r="AV380">
        <v>0</v>
      </c>
      <c r="AW380">
        <v>2</v>
      </c>
      <c r="AX380">
        <v>16667021</v>
      </c>
      <c r="AY380">
        <v>1</v>
      </c>
      <c r="AZ380">
        <v>0</v>
      </c>
      <c r="BA380">
        <v>370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Y380*Source!I200</f>
        <v>0.15680000000000002</v>
      </c>
      <c r="CY380">
        <f>AB380</f>
        <v>208.19</v>
      </c>
      <c r="CZ380">
        <f>AF380</f>
        <v>31.26</v>
      </c>
      <c r="DA380">
        <f>AJ380</f>
        <v>6.66</v>
      </c>
      <c r="DB380">
        <v>0</v>
      </c>
    </row>
    <row r="381" spans="1:106" x14ac:dyDescent="0.2">
      <c r="A381">
        <f>ROW(Source!A201)</f>
        <v>201</v>
      </c>
      <c r="B381">
        <v>16666348</v>
      </c>
      <c r="C381">
        <v>16667022</v>
      </c>
      <c r="D381">
        <v>15446300</v>
      </c>
      <c r="E381">
        <v>1</v>
      </c>
      <c r="F381">
        <v>1</v>
      </c>
      <c r="G381">
        <v>1</v>
      </c>
      <c r="H381">
        <v>1</v>
      </c>
      <c r="I381" t="s">
        <v>912</v>
      </c>
      <c r="J381" t="s">
        <v>6</v>
      </c>
      <c r="K381" t="s">
        <v>913</v>
      </c>
      <c r="L381">
        <v>1191</v>
      </c>
      <c r="N381">
        <v>1013</v>
      </c>
      <c r="O381" t="s">
        <v>727</v>
      </c>
      <c r="P381" t="s">
        <v>727</v>
      </c>
      <c r="Q381">
        <v>1</v>
      </c>
      <c r="W381">
        <v>0</v>
      </c>
      <c r="X381">
        <v>912892513</v>
      </c>
      <c r="Y381">
        <v>4.46</v>
      </c>
      <c r="AA381">
        <v>0</v>
      </c>
      <c r="AB381">
        <v>0</v>
      </c>
      <c r="AC381">
        <v>0</v>
      </c>
      <c r="AD381">
        <v>9.92</v>
      </c>
      <c r="AE381">
        <v>0</v>
      </c>
      <c r="AF381">
        <v>0</v>
      </c>
      <c r="AG381">
        <v>0</v>
      </c>
      <c r="AH381">
        <v>9.92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4.46</v>
      </c>
      <c r="AU381" t="s">
        <v>6</v>
      </c>
      <c r="AV381">
        <v>1</v>
      </c>
      <c r="AW381">
        <v>2</v>
      </c>
      <c r="AX381">
        <v>16667034</v>
      </c>
      <c r="AY381">
        <v>1</v>
      </c>
      <c r="AZ381">
        <v>0</v>
      </c>
      <c r="BA381">
        <v>371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Y381*Source!I201</f>
        <v>13.379999999999999</v>
      </c>
      <c r="CY381">
        <f>AD381</f>
        <v>9.92</v>
      </c>
      <c r="CZ381">
        <f>AH381</f>
        <v>9.92</v>
      </c>
      <c r="DA381">
        <f>AL381</f>
        <v>1</v>
      </c>
      <c r="DB381">
        <v>0</v>
      </c>
    </row>
    <row r="382" spans="1:106" x14ac:dyDescent="0.2">
      <c r="A382">
        <f>ROW(Source!A201)</f>
        <v>201</v>
      </c>
      <c r="B382">
        <v>16666348</v>
      </c>
      <c r="C382">
        <v>16667022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728</v>
      </c>
      <c r="J382" t="s">
        <v>6</v>
      </c>
      <c r="K382" t="s">
        <v>729</v>
      </c>
      <c r="L382">
        <v>1191</v>
      </c>
      <c r="N382">
        <v>1013</v>
      </c>
      <c r="O382" t="s">
        <v>727</v>
      </c>
      <c r="P382" t="s">
        <v>727</v>
      </c>
      <c r="Q382">
        <v>1</v>
      </c>
      <c r="W382">
        <v>0</v>
      </c>
      <c r="X382">
        <v>-1417349443</v>
      </c>
      <c r="Y382">
        <v>0.01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0.01</v>
      </c>
      <c r="AU382" t="s">
        <v>6</v>
      </c>
      <c r="AV382">
        <v>2</v>
      </c>
      <c r="AW382">
        <v>2</v>
      </c>
      <c r="AX382">
        <v>16667035</v>
      </c>
      <c r="AY382">
        <v>1</v>
      </c>
      <c r="AZ382">
        <v>0</v>
      </c>
      <c r="BA382">
        <v>372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Y382*Source!I201</f>
        <v>0.03</v>
      </c>
      <c r="CY382">
        <f>AD382</f>
        <v>0</v>
      </c>
      <c r="CZ382">
        <f>AH382</f>
        <v>0</v>
      </c>
      <c r="DA382">
        <f>AL382</f>
        <v>1</v>
      </c>
      <c r="DB382">
        <v>0</v>
      </c>
    </row>
    <row r="383" spans="1:106" x14ac:dyDescent="0.2">
      <c r="A383">
        <f>ROW(Source!A201)</f>
        <v>201</v>
      </c>
      <c r="B383">
        <v>16666348</v>
      </c>
      <c r="C383">
        <v>16667022</v>
      </c>
      <c r="D383">
        <v>15249073</v>
      </c>
      <c r="E383">
        <v>1</v>
      </c>
      <c r="F383">
        <v>1</v>
      </c>
      <c r="G383">
        <v>1</v>
      </c>
      <c r="H383">
        <v>2</v>
      </c>
      <c r="I383" t="s">
        <v>742</v>
      </c>
      <c r="J383" t="s">
        <v>743</v>
      </c>
      <c r="K383" t="s">
        <v>744</v>
      </c>
      <c r="L383">
        <v>1368</v>
      </c>
      <c r="N383">
        <v>1011</v>
      </c>
      <c r="O383" t="s">
        <v>733</v>
      </c>
      <c r="P383" t="s">
        <v>733</v>
      </c>
      <c r="Q383">
        <v>1</v>
      </c>
      <c r="W383">
        <v>0</v>
      </c>
      <c r="X383">
        <v>1372534845</v>
      </c>
      <c r="Y383">
        <v>0.01</v>
      </c>
      <c r="AA383">
        <v>0</v>
      </c>
      <c r="AB383">
        <v>65.709999999999994</v>
      </c>
      <c r="AC383">
        <v>11.6</v>
      </c>
      <c r="AD383">
        <v>0</v>
      </c>
      <c r="AE383">
        <v>0</v>
      </c>
      <c r="AF383">
        <v>65.709999999999994</v>
      </c>
      <c r="AG383">
        <v>11.6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0.01</v>
      </c>
      <c r="AU383" t="s">
        <v>6</v>
      </c>
      <c r="AV383">
        <v>0</v>
      </c>
      <c r="AW383">
        <v>2</v>
      </c>
      <c r="AX383">
        <v>16667036</v>
      </c>
      <c r="AY383">
        <v>1</v>
      </c>
      <c r="AZ383">
        <v>0</v>
      </c>
      <c r="BA383">
        <v>373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Y383*Source!I201</f>
        <v>0.03</v>
      </c>
      <c r="CY383">
        <f>AB383</f>
        <v>65.709999999999994</v>
      </c>
      <c r="CZ383">
        <f>AF383</f>
        <v>65.709999999999994</v>
      </c>
      <c r="DA383">
        <f>AJ383</f>
        <v>1</v>
      </c>
      <c r="DB383">
        <v>0</v>
      </c>
    </row>
    <row r="384" spans="1:106" x14ac:dyDescent="0.2">
      <c r="A384">
        <f>ROW(Source!A201)</f>
        <v>201</v>
      </c>
      <c r="B384">
        <v>16666348</v>
      </c>
      <c r="C384">
        <v>16667022</v>
      </c>
      <c r="D384">
        <v>15249308</v>
      </c>
      <c r="E384">
        <v>1</v>
      </c>
      <c r="F384">
        <v>1</v>
      </c>
      <c r="G384">
        <v>1</v>
      </c>
      <c r="H384">
        <v>2</v>
      </c>
      <c r="I384" t="s">
        <v>861</v>
      </c>
      <c r="J384" t="s">
        <v>862</v>
      </c>
      <c r="K384" t="s">
        <v>863</v>
      </c>
      <c r="L384">
        <v>1368</v>
      </c>
      <c r="N384">
        <v>1011</v>
      </c>
      <c r="O384" t="s">
        <v>733</v>
      </c>
      <c r="P384" t="s">
        <v>733</v>
      </c>
      <c r="Q384">
        <v>1</v>
      </c>
      <c r="W384">
        <v>0</v>
      </c>
      <c r="X384">
        <v>-624296059</v>
      </c>
      <c r="Y384">
        <v>0.49</v>
      </c>
      <c r="AA384">
        <v>0</v>
      </c>
      <c r="AB384">
        <v>1.2</v>
      </c>
      <c r="AC384">
        <v>0</v>
      </c>
      <c r="AD384">
        <v>0</v>
      </c>
      <c r="AE384">
        <v>0</v>
      </c>
      <c r="AF384">
        <v>1.2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0.49</v>
      </c>
      <c r="AU384" t="s">
        <v>6</v>
      </c>
      <c r="AV384">
        <v>0</v>
      </c>
      <c r="AW384">
        <v>2</v>
      </c>
      <c r="AX384">
        <v>16667037</v>
      </c>
      <c r="AY384">
        <v>1</v>
      </c>
      <c r="AZ384">
        <v>0</v>
      </c>
      <c r="BA384">
        <v>374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Y384*Source!I201</f>
        <v>1.47</v>
      </c>
      <c r="CY384">
        <f>AB384</f>
        <v>1.2</v>
      </c>
      <c r="CZ384">
        <f>AF384</f>
        <v>1.2</v>
      </c>
      <c r="DA384">
        <f>AJ384</f>
        <v>1</v>
      </c>
      <c r="DB384">
        <v>0</v>
      </c>
    </row>
    <row r="385" spans="1:106" x14ac:dyDescent="0.2">
      <c r="A385">
        <f>ROW(Source!A201)</f>
        <v>201</v>
      </c>
      <c r="B385">
        <v>16666348</v>
      </c>
      <c r="C385">
        <v>16667022</v>
      </c>
      <c r="D385">
        <v>15249377</v>
      </c>
      <c r="E385">
        <v>1</v>
      </c>
      <c r="F385">
        <v>1</v>
      </c>
      <c r="G385">
        <v>1</v>
      </c>
      <c r="H385">
        <v>2</v>
      </c>
      <c r="I385" t="s">
        <v>914</v>
      </c>
      <c r="J385" t="s">
        <v>915</v>
      </c>
      <c r="K385" t="s">
        <v>916</v>
      </c>
      <c r="L385">
        <v>1368</v>
      </c>
      <c r="N385">
        <v>1011</v>
      </c>
      <c r="O385" t="s">
        <v>733</v>
      </c>
      <c r="P385" t="s">
        <v>733</v>
      </c>
      <c r="Q385">
        <v>1</v>
      </c>
      <c r="W385">
        <v>0</v>
      </c>
      <c r="X385">
        <v>-353815937</v>
      </c>
      <c r="Y385">
        <v>0.43</v>
      </c>
      <c r="AA385">
        <v>0</v>
      </c>
      <c r="AB385">
        <v>8.1</v>
      </c>
      <c r="AC385">
        <v>0</v>
      </c>
      <c r="AD385">
        <v>0</v>
      </c>
      <c r="AE385">
        <v>0</v>
      </c>
      <c r="AF385">
        <v>8.1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0.43</v>
      </c>
      <c r="AU385" t="s">
        <v>6</v>
      </c>
      <c r="AV385">
        <v>0</v>
      </c>
      <c r="AW385">
        <v>2</v>
      </c>
      <c r="AX385">
        <v>16667038</v>
      </c>
      <c r="AY385">
        <v>1</v>
      </c>
      <c r="AZ385">
        <v>0</v>
      </c>
      <c r="BA385">
        <v>375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Y385*Source!I201</f>
        <v>1.29</v>
      </c>
      <c r="CY385">
        <f>AB385</f>
        <v>8.1</v>
      </c>
      <c r="CZ385">
        <f>AF385</f>
        <v>8.1</v>
      </c>
      <c r="DA385">
        <f>AJ385</f>
        <v>1</v>
      </c>
      <c r="DB385">
        <v>0</v>
      </c>
    </row>
    <row r="386" spans="1:106" x14ac:dyDescent="0.2">
      <c r="A386">
        <f>ROW(Source!A201)</f>
        <v>201</v>
      </c>
      <c r="B386">
        <v>16666348</v>
      </c>
      <c r="C386">
        <v>16667022</v>
      </c>
      <c r="D386">
        <v>15165634</v>
      </c>
      <c r="E386">
        <v>1</v>
      </c>
      <c r="F386">
        <v>1</v>
      </c>
      <c r="G386">
        <v>1</v>
      </c>
      <c r="H386">
        <v>3</v>
      </c>
      <c r="I386" t="s">
        <v>864</v>
      </c>
      <c r="J386" t="s">
        <v>865</v>
      </c>
      <c r="K386" t="s">
        <v>866</v>
      </c>
      <c r="L386">
        <v>1339</v>
      </c>
      <c r="N386">
        <v>1007</v>
      </c>
      <c r="O386" t="s">
        <v>45</v>
      </c>
      <c r="P386" t="s">
        <v>45</v>
      </c>
      <c r="Q386">
        <v>1</v>
      </c>
      <c r="W386">
        <v>0</v>
      </c>
      <c r="X386">
        <v>1706747518</v>
      </c>
      <c r="Y386">
        <v>8.3999999999999995E-3</v>
      </c>
      <c r="AA386">
        <v>38.51</v>
      </c>
      <c r="AB386">
        <v>0</v>
      </c>
      <c r="AC386">
        <v>0</v>
      </c>
      <c r="AD386">
        <v>0</v>
      </c>
      <c r="AE386">
        <v>38.51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8.3999999999999995E-3</v>
      </c>
      <c r="AU386" t="s">
        <v>6</v>
      </c>
      <c r="AV386">
        <v>0</v>
      </c>
      <c r="AW386">
        <v>2</v>
      </c>
      <c r="AX386">
        <v>16667039</v>
      </c>
      <c r="AY386">
        <v>1</v>
      </c>
      <c r="AZ386">
        <v>0</v>
      </c>
      <c r="BA386">
        <v>376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Y386*Source!I201</f>
        <v>2.52E-2</v>
      </c>
      <c r="CY386">
        <f t="shared" ref="CY386:CY391" si="18">AA386</f>
        <v>38.51</v>
      </c>
      <c r="CZ386">
        <f t="shared" ref="CZ386:CZ391" si="19">AE386</f>
        <v>38.51</v>
      </c>
      <c r="DA386">
        <f t="shared" ref="DA386:DA391" si="20">AI386</f>
        <v>1</v>
      </c>
      <c r="DB386">
        <v>0</v>
      </c>
    </row>
    <row r="387" spans="1:106" x14ac:dyDescent="0.2">
      <c r="A387">
        <f>ROW(Source!A201)</f>
        <v>201</v>
      </c>
      <c r="B387">
        <v>16666348</v>
      </c>
      <c r="C387">
        <v>16667022</v>
      </c>
      <c r="D387">
        <v>15165653</v>
      </c>
      <c r="E387">
        <v>1</v>
      </c>
      <c r="F387">
        <v>1</v>
      </c>
      <c r="G387">
        <v>1</v>
      </c>
      <c r="H387">
        <v>3</v>
      </c>
      <c r="I387" t="s">
        <v>867</v>
      </c>
      <c r="J387" t="s">
        <v>868</v>
      </c>
      <c r="K387" t="s">
        <v>869</v>
      </c>
      <c r="L387">
        <v>1339</v>
      </c>
      <c r="N387">
        <v>1007</v>
      </c>
      <c r="O387" t="s">
        <v>45</v>
      </c>
      <c r="P387" t="s">
        <v>45</v>
      </c>
      <c r="Q387">
        <v>1</v>
      </c>
      <c r="W387">
        <v>0</v>
      </c>
      <c r="X387">
        <v>1262771840</v>
      </c>
      <c r="Y387">
        <v>3.6999999999999998E-2</v>
      </c>
      <c r="AA387">
        <v>6.22</v>
      </c>
      <c r="AB387">
        <v>0</v>
      </c>
      <c r="AC387">
        <v>0</v>
      </c>
      <c r="AD387">
        <v>0</v>
      </c>
      <c r="AE387">
        <v>6.22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3.6999999999999998E-2</v>
      </c>
      <c r="AU387" t="s">
        <v>6</v>
      </c>
      <c r="AV387">
        <v>0</v>
      </c>
      <c r="AW387">
        <v>2</v>
      </c>
      <c r="AX387">
        <v>16667040</v>
      </c>
      <c r="AY387">
        <v>1</v>
      </c>
      <c r="AZ387">
        <v>0</v>
      </c>
      <c r="BA387">
        <v>377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Y387*Source!I201</f>
        <v>0.11099999999999999</v>
      </c>
      <c r="CY387">
        <f t="shared" si="18"/>
        <v>6.22</v>
      </c>
      <c r="CZ387">
        <f t="shared" si="19"/>
        <v>6.22</v>
      </c>
      <c r="DA387">
        <f t="shared" si="20"/>
        <v>1</v>
      </c>
      <c r="DB387">
        <v>0</v>
      </c>
    </row>
    <row r="388" spans="1:106" x14ac:dyDescent="0.2">
      <c r="A388">
        <f>ROW(Source!A201)</f>
        <v>201</v>
      </c>
      <c r="B388">
        <v>16666348</v>
      </c>
      <c r="C388">
        <v>16667022</v>
      </c>
      <c r="D388">
        <v>15168763</v>
      </c>
      <c r="E388">
        <v>1</v>
      </c>
      <c r="F388">
        <v>1</v>
      </c>
      <c r="G388">
        <v>1</v>
      </c>
      <c r="H388">
        <v>3</v>
      </c>
      <c r="I388" t="s">
        <v>917</v>
      </c>
      <c r="J388" t="s">
        <v>918</v>
      </c>
      <c r="K388" t="s">
        <v>919</v>
      </c>
      <c r="L388">
        <v>1348</v>
      </c>
      <c r="N388">
        <v>1009</v>
      </c>
      <c r="O388" t="s">
        <v>120</v>
      </c>
      <c r="P388" t="s">
        <v>120</v>
      </c>
      <c r="Q388">
        <v>1000</v>
      </c>
      <c r="W388">
        <v>0</v>
      </c>
      <c r="X388">
        <v>-1068056325</v>
      </c>
      <c r="Y388">
        <v>1.4999999999999999E-4</v>
      </c>
      <c r="AA388">
        <v>10362</v>
      </c>
      <c r="AB388">
        <v>0</v>
      </c>
      <c r="AC388">
        <v>0</v>
      </c>
      <c r="AD388">
        <v>0</v>
      </c>
      <c r="AE388">
        <v>10362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1.4999999999999999E-4</v>
      </c>
      <c r="AU388" t="s">
        <v>6</v>
      </c>
      <c r="AV388">
        <v>0</v>
      </c>
      <c r="AW388">
        <v>2</v>
      </c>
      <c r="AX388">
        <v>16667041</v>
      </c>
      <c r="AY388">
        <v>1</v>
      </c>
      <c r="AZ388">
        <v>0</v>
      </c>
      <c r="BA388">
        <v>378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Y388*Source!I201</f>
        <v>4.4999999999999999E-4</v>
      </c>
      <c r="CY388">
        <f t="shared" si="18"/>
        <v>10362</v>
      </c>
      <c r="CZ388">
        <f t="shared" si="19"/>
        <v>10362</v>
      </c>
      <c r="DA388">
        <f t="shared" si="20"/>
        <v>1</v>
      </c>
      <c r="DB388">
        <v>0</v>
      </c>
    </row>
    <row r="389" spans="1:106" x14ac:dyDescent="0.2">
      <c r="A389">
        <f>ROW(Source!A201)</f>
        <v>201</v>
      </c>
      <c r="B389">
        <v>16666348</v>
      </c>
      <c r="C389">
        <v>16667022</v>
      </c>
      <c r="D389">
        <v>15162883</v>
      </c>
      <c r="E389">
        <v>17</v>
      </c>
      <c r="F389">
        <v>1</v>
      </c>
      <c r="G389">
        <v>1</v>
      </c>
      <c r="H389">
        <v>3</v>
      </c>
      <c r="I389" t="s">
        <v>371</v>
      </c>
      <c r="J389" t="s">
        <v>6</v>
      </c>
      <c r="K389" t="s">
        <v>372</v>
      </c>
      <c r="L389">
        <v>1354</v>
      </c>
      <c r="N389">
        <v>1010</v>
      </c>
      <c r="O389" t="s">
        <v>185</v>
      </c>
      <c r="P389" t="s">
        <v>185</v>
      </c>
      <c r="Q389">
        <v>1</v>
      </c>
      <c r="W389">
        <v>0</v>
      </c>
      <c r="X389">
        <v>2108028053</v>
      </c>
      <c r="Y389">
        <v>1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6</v>
      </c>
      <c r="AT389">
        <v>1</v>
      </c>
      <c r="AU389" t="s">
        <v>6</v>
      </c>
      <c r="AV389">
        <v>0</v>
      </c>
      <c r="AW389">
        <v>2</v>
      </c>
      <c r="AX389">
        <v>16667042</v>
      </c>
      <c r="AY389">
        <v>1</v>
      </c>
      <c r="AZ389">
        <v>0</v>
      </c>
      <c r="BA389">
        <v>379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Y389*Source!I201</f>
        <v>3</v>
      </c>
      <c r="CY389">
        <f t="shared" si="18"/>
        <v>0</v>
      </c>
      <c r="CZ389">
        <f t="shared" si="19"/>
        <v>0</v>
      </c>
      <c r="DA389">
        <f t="shared" si="20"/>
        <v>1</v>
      </c>
      <c r="DB389">
        <v>0</v>
      </c>
    </row>
    <row r="390" spans="1:106" x14ac:dyDescent="0.2">
      <c r="A390">
        <f>ROW(Source!A201)</f>
        <v>201</v>
      </c>
      <c r="B390">
        <v>16666348</v>
      </c>
      <c r="C390">
        <v>16667022</v>
      </c>
      <c r="D390">
        <v>15210576</v>
      </c>
      <c r="E390">
        <v>1</v>
      </c>
      <c r="F390">
        <v>1</v>
      </c>
      <c r="G390">
        <v>1</v>
      </c>
      <c r="H390">
        <v>3</v>
      </c>
      <c r="I390" t="s">
        <v>374</v>
      </c>
      <c r="J390" t="s">
        <v>376</v>
      </c>
      <c r="K390" t="s">
        <v>375</v>
      </c>
      <c r="L390">
        <v>1354</v>
      </c>
      <c r="N390">
        <v>1010</v>
      </c>
      <c r="O390" t="s">
        <v>185</v>
      </c>
      <c r="P390" t="s">
        <v>185</v>
      </c>
      <c r="Q390">
        <v>1</v>
      </c>
      <c r="W390">
        <v>0</v>
      </c>
      <c r="X390">
        <v>-907213264</v>
      </c>
      <c r="Y390">
        <v>1</v>
      </c>
      <c r="AA390">
        <v>148.38</v>
      </c>
      <c r="AB390">
        <v>0</v>
      </c>
      <c r="AC390">
        <v>0</v>
      </c>
      <c r="AD390">
        <v>0</v>
      </c>
      <c r="AE390">
        <v>148.38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6</v>
      </c>
      <c r="AT390">
        <v>1</v>
      </c>
      <c r="AU390" t="s">
        <v>6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Y390*Source!I201</f>
        <v>3</v>
      </c>
      <c r="CY390">
        <f t="shared" si="18"/>
        <v>148.38</v>
      </c>
      <c r="CZ390">
        <f t="shared" si="19"/>
        <v>148.38</v>
      </c>
      <c r="DA390">
        <f t="shared" si="20"/>
        <v>1</v>
      </c>
      <c r="DB390">
        <v>0</v>
      </c>
    </row>
    <row r="391" spans="1:106" x14ac:dyDescent="0.2">
      <c r="A391">
        <f>ROW(Source!A201)</f>
        <v>201</v>
      </c>
      <c r="B391">
        <v>16666348</v>
      </c>
      <c r="C391">
        <v>16667022</v>
      </c>
      <c r="D391">
        <v>15227603</v>
      </c>
      <c r="E391">
        <v>1</v>
      </c>
      <c r="F391">
        <v>1</v>
      </c>
      <c r="G391">
        <v>1</v>
      </c>
      <c r="H391">
        <v>3</v>
      </c>
      <c r="I391" t="s">
        <v>920</v>
      </c>
      <c r="J391" t="s">
        <v>921</v>
      </c>
      <c r="K391" t="s">
        <v>922</v>
      </c>
      <c r="L391">
        <v>1301</v>
      </c>
      <c r="N391">
        <v>1003</v>
      </c>
      <c r="O391" t="s">
        <v>71</v>
      </c>
      <c r="P391" t="s">
        <v>71</v>
      </c>
      <c r="Q391">
        <v>1</v>
      </c>
      <c r="W391">
        <v>0</v>
      </c>
      <c r="X391">
        <v>1526288398</v>
      </c>
      <c r="Y391">
        <v>0.4</v>
      </c>
      <c r="AA391">
        <v>40.5</v>
      </c>
      <c r="AB391">
        <v>0</v>
      </c>
      <c r="AC391">
        <v>0</v>
      </c>
      <c r="AD391">
        <v>0</v>
      </c>
      <c r="AE391">
        <v>40.5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0.4</v>
      </c>
      <c r="AU391" t="s">
        <v>6</v>
      </c>
      <c r="AV391">
        <v>0</v>
      </c>
      <c r="AW391">
        <v>2</v>
      </c>
      <c r="AX391">
        <v>16667043</v>
      </c>
      <c r="AY391">
        <v>1</v>
      </c>
      <c r="AZ391">
        <v>0</v>
      </c>
      <c r="BA391">
        <v>380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Y391*Source!I201</f>
        <v>1.2000000000000002</v>
      </c>
      <c r="CY391">
        <f t="shared" si="18"/>
        <v>40.5</v>
      </c>
      <c r="CZ391">
        <f t="shared" si="19"/>
        <v>40.5</v>
      </c>
      <c r="DA391">
        <f t="shared" si="20"/>
        <v>1</v>
      </c>
      <c r="DB391">
        <v>0</v>
      </c>
    </row>
    <row r="392" spans="1:106" x14ac:dyDescent="0.2">
      <c r="A392">
        <f>ROW(Source!A202)</f>
        <v>202</v>
      </c>
      <c r="B392">
        <v>16666349</v>
      </c>
      <c r="C392">
        <v>16667022</v>
      </c>
      <c r="D392">
        <v>15446300</v>
      </c>
      <c r="E392">
        <v>1</v>
      </c>
      <c r="F392">
        <v>1</v>
      </c>
      <c r="G392">
        <v>1</v>
      </c>
      <c r="H392">
        <v>1</v>
      </c>
      <c r="I392" t="s">
        <v>912</v>
      </c>
      <c r="J392" t="s">
        <v>6</v>
      </c>
      <c r="K392" t="s">
        <v>913</v>
      </c>
      <c r="L392">
        <v>1191</v>
      </c>
      <c r="N392">
        <v>1013</v>
      </c>
      <c r="O392" t="s">
        <v>727</v>
      </c>
      <c r="P392" t="s">
        <v>727</v>
      </c>
      <c r="Q392">
        <v>1</v>
      </c>
      <c r="W392">
        <v>0</v>
      </c>
      <c r="X392">
        <v>912892513</v>
      </c>
      <c r="Y392">
        <v>4.46</v>
      </c>
      <c r="AA392">
        <v>0</v>
      </c>
      <c r="AB392">
        <v>0</v>
      </c>
      <c r="AC392">
        <v>0</v>
      </c>
      <c r="AD392">
        <v>66.069999999999993</v>
      </c>
      <c r="AE392">
        <v>0</v>
      </c>
      <c r="AF392">
        <v>0</v>
      </c>
      <c r="AG392">
        <v>0</v>
      </c>
      <c r="AH392">
        <v>9.92</v>
      </c>
      <c r="AI392">
        <v>1</v>
      </c>
      <c r="AJ392">
        <v>1</v>
      </c>
      <c r="AK392">
        <v>1</v>
      </c>
      <c r="AL392">
        <v>6.66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4.46</v>
      </c>
      <c r="AU392" t="s">
        <v>6</v>
      </c>
      <c r="AV392">
        <v>1</v>
      </c>
      <c r="AW392">
        <v>2</v>
      </c>
      <c r="AX392">
        <v>16667034</v>
      </c>
      <c r="AY392">
        <v>1</v>
      </c>
      <c r="AZ392">
        <v>0</v>
      </c>
      <c r="BA392">
        <v>381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Y392*Source!I202</f>
        <v>13.379999999999999</v>
      </c>
      <c r="CY392">
        <f>AD392</f>
        <v>66.069999999999993</v>
      </c>
      <c r="CZ392">
        <f>AH392</f>
        <v>9.92</v>
      </c>
      <c r="DA392">
        <f>AL392</f>
        <v>6.66</v>
      </c>
      <c r="DB392">
        <v>0</v>
      </c>
    </row>
    <row r="393" spans="1:106" x14ac:dyDescent="0.2">
      <c r="A393">
        <f>ROW(Source!A202)</f>
        <v>202</v>
      </c>
      <c r="B393">
        <v>16666349</v>
      </c>
      <c r="C393">
        <v>16667022</v>
      </c>
      <c r="D393">
        <v>15430395</v>
      </c>
      <c r="E393">
        <v>1</v>
      </c>
      <c r="F393">
        <v>1</v>
      </c>
      <c r="G393">
        <v>1</v>
      </c>
      <c r="H393">
        <v>1</v>
      </c>
      <c r="I393" t="s">
        <v>728</v>
      </c>
      <c r="J393" t="s">
        <v>6</v>
      </c>
      <c r="K393" t="s">
        <v>729</v>
      </c>
      <c r="L393">
        <v>1191</v>
      </c>
      <c r="N393">
        <v>1013</v>
      </c>
      <c r="O393" t="s">
        <v>727</v>
      </c>
      <c r="P393" t="s">
        <v>727</v>
      </c>
      <c r="Q393">
        <v>1</v>
      </c>
      <c r="W393">
        <v>0</v>
      </c>
      <c r="X393">
        <v>-1417349443</v>
      </c>
      <c r="Y393">
        <v>0.01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6.66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0.01</v>
      </c>
      <c r="AU393" t="s">
        <v>6</v>
      </c>
      <c r="AV393">
        <v>2</v>
      </c>
      <c r="AW393">
        <v>2</v>
      </c>
      <c r="AX393">
        <v>16667035</v>
      </c>
      <c r="AY393">
        <v>1</v>
      </c>
      <c r="AZ393">
        <v>0</v>
      </c>
      <c r="BA393">
        <v>382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Y393*Source!I202</f>
        <v>0.03</v>
      </c>
      <c r="CY393">
        <f>AD393</f>
        <v>0</v>
      </c>
      <c r="CZ393">
        <f>AH393</f>
        <v>0</v>
      </c>
      <c r="DA393">
        <f>AL393</f>
        <v>1</v>
      </c>
      <c r="DB393">
        <v>0</v>
      </c>
    </row>
    <row r="394" spans="1:106" x14ac:dyDescent="0.2">
      <c r="A394">
        <f>ROW(Source!A202)</f>
        <v>202</v>
      </c>
      <c r="B394">
        <v>16666349</v>
      </c>
      <c r="C394">
        <v>16667022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742</v>
      </c>
      <c r="J394" t="s">
        <v>743</v>
      </c>
      <c r="K394" t="s">
        <v>744</v>
      </c>
      <c r="L394">
        <v>1368</v>
      </c>
      <c r="N394">
        <v>1011</v>
      </c>
      <c r="O394" t="s">
        <v>733</v>
      </c>
      <c r="P394" t="s">
        <v>733</v>
      </c>
      <c r="Q394">
        <v>1</v>
      </c>
      <c r="W394">
        <v>0</v>
      </c>
      <c r="X394">
        <v>1372534845</v>
      </c>
      <c r="Y394">
        <v>0.01</v>
      </c>
      <c r="AA394">
        <v>0</v>
      </c>
      <c r="AB394">
        <v>437.63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6.66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0.01</v>
      </c>
      <c r="AU394" t="s">
        <v>6</v>
      </c>
      <c r="AV394">
        <v>0</v>
      </c>
      <c r="AW394">
        <v>2</v>
      </c>
      <c r="AX394">
        <v>16667036</v>
      </c>
      <c r="AY394">
        <v>1</v>
      </c>
      <c r="AZ394">
        <v>0</v>
      </c>
      <c r="BA394">
        <v>383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Y394*Source!I202</f>
        <v>0.03</v>
      </c>
      <c r="CY394">
        <f>AB394</f>
        <v>437.63</v>
      </c>
      <c r="CZ394">
        <f>AF394</f>
        <v>65.709999999999994</v>
      </c>
      <c r="DA394">
        <f>AJ394</f>
        <v>6.66</v>
      </c>
      <c r="DB394">
        <v>0</v>
      </c>
    </row>
    <row r="395" spans="1:106" x14ac:dyDescent="0.2">
      <c r="A395">
        <f>ROW(Source!A202)</f>
        <v>202</v>
      </c>
      <c r="B395">
        <v>16666349</v>
      </c>
      <c r="C395">
        <v>16667022</v>
      </c>
      <c r="D395">
        <v>15249308</v>
      </c>
      <c r="E395">
        <v>1</v>
      </c>
      <c r="F395">
        <v>1</v>
      </c>
      <c r="G395">
        <v>1</v>
      </c>
      <c r="H395">
        <v>2</v>
      </c>
      <c r="I395" t="s">
        <v>861</v>
      </c>
      <c r="J395" t="s">
        <v>862</v>
      </c>
      <c r="K395" t="s">
        <v>863</v>
      </c>
      <c r="L395">
        <v>1368</v>
      </c>
      <c r="N395">
        <v>1011</v>
      </c>
      <c r="O395" t="s">
        <v>733</v>
      </c>
      <c r="P395" t="s">
        <v>733</v>
      </c>
      <c r="Q395">
        <v>1</v>
      </c>
      <c r="W395">
        <v>0</v>
      </c>
      <c r="X395">
        <v>-624296059</v>
      </c>
      <c r="Y395">
        <v>0.49</v>
      </c>
      <c r="AA395">
        <v>0</v>
      </c>
      <c r="AB395">
        <v>7.99</v>
      </c>
      <c r="AC395">
        <v>0</v>
      </c>
      <c r="AD395">
        <v>0</v>
      </c>
      <c r="AE395">
        <v>0</v>
      </c>
      <c r="AF395">
        <v>1.2</v>
      </c>
      <c r="AG395">
        <v>0</v>
      </c>
      <c r="AH395">
        <v>0</v>
      </c>
      <c r="AI395">
        <v>1</v>
      </c>
      <c r="AJ395">
        <v>6.66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0.49</v>
      </c>
      <c r="AU395" t="s">
        <v>6</v>
      </c>
      <c r="AV395">
        <v>0</v>
      </c>
      <c r="AW395">
        <v>2</v>
      </c>
      <c r="AX395">
        <v>16667037</v>
      </c>
      <c r="AY395">
        <v>1</v>
      </c>
      <c r="AZ395">
        <v>0</v>
      </c>
      <c r="BA395">
        <v>384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Y395*Source!I202</f>
        <v>1.47</v>
      </c>
      <c r="CY395">
        <f>AB395</f>
        <v>7.99</v>
      </c>
      <c r="CZ395">
        <f>AF395</f>
        <v>1.2</v>
      </c>
      <c r="DA395">
        <f>AJ395</f>
        <v>6.66</v>
      </c>
      <c r="DB395">
        <v>0</v>
      </c>
    </row>
    <row r="396" spans="1:106" x14ac:dyDescent="0.2">
      <c r="A396">
        <f>ROW(Source!A202)</f>
        <v>202</v>
      </c>
      <c r="B396">
        <v>16666349</v>
      </c>
      <c r="C396">
        <v>16667022</v>
      </c>
      <c r="D396">
        <v>15249377</v>
      </c>
      <c r="E396">
        <v>1</v>
      </c>
      <c r="F396">
        <v>1</v>
      </c>
      <c r="G396">
        <v>1</v>
      </c>
      <c r="H396">
        <v>2</v>
      </c>
      <c r="I396" t="s">
        <v>914</v>
      </c>
      <c r="J396" t="s">
        <v>915</v>
      </c>
      <c r="K396" t="s">
        <v>916</v>
      </c>
      <c r="L396">
        <v>1368</v>
      </c>
      <c r="N396">
        <v>1011</v>
      </c>
      <c r="O396" t="s">
        <v>733</v>
      </c>
      <c r="P396" t="s">
        <v>733</v>
      </c>
      <c r="Q396">
        <v>1</v>
      </c>
      <c r="W396">
        <v>0</v>
      </c>
      <c r="X396">
        <v>-353815937</v>
      </c>
      <c r="Y396">
        <v>0.43</v>
      </c>
      <c r="AA396">
        <v>0</v>
      </c>
      <c r="AB396">
        <v>53.95</v>
      </c>
      <c r="AC396">
        <v>0</v>
      </c>
      <c r="AD396">
        <v>0</v>
      </c>
      <c r="AE396">
        <v>0</v>
      </c>
      <c r="AF396">
        <v>8.1</v>
      </c>
      <c r="AG396">
        <v>0</v>
      </c>
      <c r="AH396">
        <v>0</v>
      </c>
      <c r="AI396">
        <v>1</v>
      </c>
      <c r="AJ396">
        <v>6.66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0.43</v>
      </c>
      <c r="AU396" t="s">
        <v>6</v>
      </c>
      <c r="AV396">
        <v>0</v>
      </c>
      <c r="AW396">
        <v>2</v>
      </c>
      <c r="AX396">
        <v>16667038</v>
      </c>
      <c r="AY396">
        <v>1</v>
      </c>
      <c r="AZ396">
        <v>0</v>
      </c>
      <c r="BA396">
        <v>385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Y396*Source!I202</f>
        <v>1.29</v>
      </c>
      <c r="CY396">
        <f>AB396</f>
        <v>53.95</v>
      </c>
      <c r="CZ396">
        <f>AF396</f>
        <v>8.1</v>
      </c>
      <c r="DA396">
        <f>AJ396</f>
        <v>6.66</v>
      </c>
      <c r="DB396">
        <v>0</v>
      </c>
    </row>
    <row r="397" spans="1:106" x14ac:dyDescent="0.2">
      <c r="A397">
        <f>ROW(Source!A202)</f>
        <v>202</v>
      </c>
      <c r="B397">
        <v>16666349</v>
      </c>
      <c r="C397">
        <v>16667022</v>
      </c>
      <c r="D397">
        <v>15165634</v>
      </c>
      <c r="E397">
        <v>1</v>
      </c>
      <c r="F397">
        <v>1</v>
      </c>
      <c r="G397">
        <v>1</v>
      </c>
      <c r="H397">
        <v>3</v>
      </c>
      <c r="I397" t="s">
        <v>864</v>
      </c>
      <c r="J397" t="s">
        <v>865</v>
      </c>
      <c r="K397" t="s">
        <v>866</v>
      </c>
      <c r="L397">
        <v>1339</v>
      </c>
      <c r="N397">
        <v>1007</v>
      </c>
      <c r="O397" t="s">
        <v>45</v>
      </c>
      <c r="P397" t="s">
        <v>45</v>
      </c>
      <c r="Q397">
        <v>1</v>
      </c>
      <c r="W397">
        <v>0</v>
      </c>
      <c r="X397">
        <v>1706747518</v>
      </c>
      <c r="Y397">
        <v>8.3999999999999995E-3</v>
      </c>
      <c r="AA397">
        <v>256.48</v>
      </c>
      <c r="AB397">
        <v>0</v>
      </c>
      <c r="AC397">
        <v>0</v>
      </c>
      <c r="AD397">
        <v>0</v>
      </c>
      <c r="AE397">
        <v>38.51</v>
      </c>
      <c r="AF397">
        <v>0</v>
      </c>
      <c r="AG397">
        <v>0</v>
      </c>
      <c r="AH397">
        <v>0</v>
      </c>
      <c r="AI397">
        <v>6.66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8.3999999999999995E-3</v>
      </c>
      <c r="AU397" t="s">
        <v>6</v>
      </c>
      <c r="AV397">
        <v>0</v>
      </c>
      <c r="AW397">
        <v>2</v>
      </c>
      <c r="AX397">
        <v>16667039</v>
      </c>
      <c r="AY397">
        <v>1</v>
      </c>
      <c r="AZ397">
        <v>0</v>
      </c>
      <c r="BA397">
        <v>386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Y397*Source!I202</f>
        <v>2.52E-2</v>
      </c>
      <c r="CY397">
        <f t="shared" ref="CY397:CY402" si="21">AA397</f>
        <v>256.48</v>
      </c>
      <c r="CZ397">
        <f t="shared" ref="CZ397:CZ402" si="22">AE397</f>
        <v>38.51</v>
      </c>
      <c r="DA397">
        <f t="shared" ref="DA397:DA402" si="23">AI397</f>
        <v>6.66</v>
      </c>
      <c r="DB397">
        <v>0</v>
      </c>
    </row>
    <row r="398" spans="1:106" x14ac:dyDescent="0.2">
      <c r="A398">
        <f>ROW(Source!A202)</f>
        <v>202</v>
      </c>
      <c r="B398">
        <v>16666349</v>
      </c>
      <c r="C398">
        <v>16667022</v>
      </c>
      <c r="D398">
        <v>15165653</v>
      </c>
      <c r="E398">
        <v>1</v>
      </c>
      <c r="F398">
        <v>1</v>
      </c>
      <c r="G398">
        <v>1</v>
      </c>
      <c r="H398">
        <v>3</v>
      </c>
      <c r="I398" t="s">
        <v>867</v>
      </c>
      <c r="J398" t="s">
        <v>868</v>
      </c>
      <c r="K398" t="s">
        <v>869</v>
      </c>
      <c r="L398">
        <v>1339</v>
      </c>
      <c r="N398">
        <v>1007</v>
      </c>
      <c r="O398" t="s">
        <v>45</v>
      </c>
      <c r="P398" t="s">
        <v>45</v>
      </c>
      <c r="Q398">
        <v>1</v>
      </c>
      <c r="W398">
        <v>0</v>
      </c>
      <c r="X398">
        <v>1262771840</v>
      </c>
      <c r="Y398">
        <v>3.6999999999999998E-2</v>
      </c>
      <c r="AA398">
        <v>41.43</v>
      </c>
      <c r="AB398">
        <v>0</v>
      </c>
      <c r="AC398">
        <v>0</v>
      </c>
      <c r="AD398">
        <v>0</v>
      </c>
      <c r="AE398">
        <v>6.22</v>
      </c>
      <c r="AF398">
        <v>0</v>
      </c>
      <c r="AG398">
        <v>0</v>
      </c>
      <c r="AH398">
        <v>0</v>
      </c>
      <c r="AI398">
        <v>6.66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3.6999999999999998E-2</v>
      </c>
      <c r="AU398" t="s">
        <v>6</v>
      </c>
      <c r="AV398">
        <v>0</v>
      </c>
      <c r="AW398">
        <v>2</v>
      </c>
      <c r="AX398">
        <v>16667040</v>
      </c>
      <c r="AY398">
        <v>1</v>
      </c>
      <c r="AZ398">
        <v>0</v>
      </c>
      <c r="BA398">
        <v>387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Y398*Source!I202</f>
        <v>0.11099999999999999</v>
      </c>
      <c r="CY398">
        <f t="shared" si="21"/>
        <v>41.43</v>
      </c>
      <c r="CZ398">
        <f t="shared" si="22"/>
        <v>6.22</v>
      </c>
      <c r="DA398">
        <f t="shared" si="23"/>
        <v>6.66</v>
      </c>
      <c r="DB398">
        <v>0</v>
      </c>
    </row>
    <row r="399" spans="1:106" x14ac:dyDescent="0.2">
      <c r="A399">
        <f>ROW(Source!A202)</f>
        <v>202</v>
      </c>
      <c r="B399">
        <v>16666349</v>
      </c>
      <c r="C399">
        <v>16667022</v>
      </c>
      <c r="D399">
        <v>15168763</v>
      </c>
      <c r="E399">
        <v>1</v>
      </c>
      <c r="F399">
        <v>1</v>
      </c>
      <c r="G399">
        <v>1</v>
      </c>
      <c r="H399">
        <v>3</v>
      </c>
      <c r="I399" t="s">
        <v>917</v>
      </c>
      <c r="J399" t="s">
        <v>918</v>
      </c>
      <c r="K399" t="s">
        <v>919</v>
      </c>
      <c r="L399">
        <v>1348</v>
      </c>
      <c r="N399">
        <v>1009</v>
      </c>
      <c r="O399" t="s">
        <v>120</v>
      </c>
      <c r="P399" t="s">
        <v>120</v>
      </c>
      <c r="Q399">
        <v>1000</v>
      </c>
      <c r="W399">
        <v>0</v>
      </c>
      <c r="X399">
        <v>-1068056325</v>
      </c>
      <c r="Y399">
        <v>1.4999999999999999E-4</v>
      </c>
      <c r="AA399">
        <v>69010.92</v>
      </c>
      <c r="AB399">
        <v>0</v>
      </c>
      <c r="AC399">
        <v>0</v>
      </c>
      <c r="AD399">
        <v>0</v>
      </c>
      <c r="AE399">
        <v>10362</v>
      </c>
      <c r="AF399">
        <v>0</v>
      </c>
      <c r="AG399">
        <v>0</v>
      </c>
      <c r="AH399">
        <v>0</v>
      </c>
      <c r="AI399">
        <v>6.66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1.4999999999999999E-4</v>
      </c>
      <c r="AU399" t="s">
        <v>6</v>
      </c>
      <c r="AV399">
        <v>0</v>
      </c>
      <c r="AW399">
        <v>2</v>
      </c>
      <c r="AX399">
        <v>16667041</v>
      </c>
      <c r="AY399">
        <v>1</v>
      </c>
      <c r="AZ399">
        <v>0</v>
      </c>
      <c r="BA399">
        <v>388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Y399*Source!I202</f>
        <v>4.4999999999999999E-4</v>
      </c>
      <c r="CY399">
        <f t="shared" si="21"/>
        <v>69010.92</v>
      </c>
      <c r="CZ399">
        <f t="shared" si="22"/>
        <v>10362</v>
      </c>
      <c r="DA399">
        <f t="shared" si="23"/>
        <v>6.66</v>
      </c>
      <c r="DB399">
        <v>0</v>
      </c>
    </row>
    <row r="400" spans="1:106" x14ac:dyDescent="0.2">
      <c r="A400">
        <f>ROW(Source!A202)</f>
        <v>202</v>
      </c>
      <c r="B400">
        <v>16666349</v>
      </c>
      <c r="C400">
        <v>16667022</v>
      </c>
      <c r="D400">
        <v>15162883</v>
      </c>
      <c r="E400">
        <v>17</v>
      </c>
      <c r="F400">
        <v>1</v>
      </c>
      <c r="G400">
        <v>1</v>
      </c>
      <c r="H400">
        <v>3</v>
      </c>
      <c r="I400" t="s">
        <v>371</v>
      </c>
      <c r="J400" t="s">
        <v>6</v>
      </c>
      <c r="K400" t="s">
        <v>372</v>
      </c>
      <c r="L400">
        <v>1354</v>
      </c>
      <c r="N400">
        <v>1010</v>
      </c>
      <c r="O400" t="s">
        <v>185</v>
      </c>
      <c r="P400" t="s">
        <v>185</v>
      </c>
      <c r="Q400">
        <v>1</v>
      </c>
      <c r="W400">
        <v>0</v>
      </c>
      <c r="X400">
        <v>2108028053</v>
      </c>
      <c r="Y400">
        <v>1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6.66</v>
      </c>
      <c r="AJ400">
        <v>1</v>
      </c>
      <c r="AK400">
        <v>1</v>
      </c>
      <c r="AL400">
        <v>1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6</v>
      </c>
      <c r="AT400">
        <v>1</v>
      </c>
      <c r="AU400" t="s">
        <v>6</v>
      </c>
      <c r="AV400">
        <v>0</v>
      </c>
      <c r="AW400">
        <v>2</v>
      </c>
      <c r="AX400">
        <v>16667042</v>
      </c>
      <c r="AY400">
        <v>1</v>
      </c>
      <c r="AZ400">
        <v>0</v>
      </c>
      <c r="BA400">
        <v>389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Y400*Source!I202</f>
        <v>3</v>
      </c>
      <c r="CY400">
        <f t="shared" si="21"/>
        <v>0</v>
      </c>
      <c r="CZ400">
        <f t="shared" si="22"/>
        <v>0</v>
      </c>
      <c r="DA400">
        <f t="shared" si="23"/>
        <v>6.66</v>
      </c>
      <c r="DB400">
        <v>0</v>
      </c>
    </row>
    <row r="401" spans="1:106" x14ac:dyDescent="0.2">
      <c r="A401">
        <f>ROW(Source!A202)</f>
        <v>202</v>
      </c>
      <c r="B401">
        <v>16666349</v>
      </c>
      <c r="C401">
        <v>16667022</v>
      </c>
      <c r="D401">
        <v>15210576</v>
      </c>
      <c r="E401">
        <v>1</v>
      </c>
      <c r="F401">
        <v>1</v>
      </c>
      <c r="G401">
        <v>1</v>
      </c>
      <c r="H401">
        <v>3</v>
      </c>
      <c r="I401" t="s">
        <v>374</v>
      </c>
      <c r="J401" t="s">
        <v>376</v>
      </c>
      <c r="K401" t="s">
        <v>375</v>
      </c>
      <c r="L401">
        <v>1354</v>
      </c>
      <c r="N401">
        <v>1010</v>
      </c>
      <c r="O401" t="s">
        <v>185</v>
      </c>
      <c r="P401" t="s">
        <v>185</v>
      </c>
      <c r="Q401">
        <v>1</v>
      </c>
      <c r="W401">
        <v>0</v>
      </c>
      <c r="X401">
        <v>-907213264</v>
      </c>
      <c r="Y401">
        <v>1</v>
      </c>
      <c r="AA401">
        <v>988.21</v>
      </c>
      <c r="AB401">
        <v>0</v>
      </c>
      <c r="AC401">
        <v>0</v>
      </c>
      <c r="AD401">
        <v>0</v>
      </c>
      <c r="AE401">
        <v>148.38</v>
      </c>
      <c r="AF401">
        <v>0</v>
      </c>
      <c r="AG401">
        <v>0</v>
      </c>
      <c r="AH401">
        <v>0</v>
      </c>
      <c r="AI401">
        <v>6.66</v>
      </c>
      <c r="AJ401">
        <v>1</v>
      </c>
      <c r="AK401">
        <v>1</v>
      </c>
      <c r="AL401">
        <v>1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6</v>
      </c>
      <c r="AT401">
        <v>1</v>
      </c>
      <c r="AU401" t="s">
        <v>6</v>
      </c>
      <c r="AV401">
        <v>0</v>
      </c>
      <c r="AW401">
        <v>1</v>
      </c>
      <c r="AX401">
        <v>-1</v>
      </c>
      <c r="AY401">
        <v>0</v>
      </c>
      <c r="AZ401">
        <v>0</v>
      </c>
      <c r="BA401" t="s">
        <v>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Y401*Source!I202</f>
        <v>3</v>
      </c>
      <c r="CY401">
        <f t="shared" si="21"/>
        <v>988.21</v>
      </c>
      <c r="CZ401">
        <f t="shared" si="22"/>
        <v>148.38</v>
      </c>
      <c r="DA401">
        <f t="shared" si="23"/>
        <v>6.66</v>
      </c>
      <c r="DB401">
        <v>0</v>
      </c>
    </row>
    <row r="402" spans="1:106" x14ac:dyDescent="0.2">
      <c r="A402">
        <f>ROW(Source!A202)</f>
        <v>202</v>
      </c>
      <c r="B402">
        <v>16666349</v>
      </c>
      <c r="C402">
        <v>16667022</v>
      </c>
      <c r="D402">
        <v>15227603</v>
      </c>
      <c r="E402">
        <v>1</v>
      </c>
      <c r="F402">
        <v>1</v>
      </c>
      <c r="G402">
        <v>1</v>
      </c>
      <c r="H402">
        <v>3</v>
      </c>
      <c r="I402" t="s">
        <v>920</v>
      </c>
      <c r="J402" t="s">
        <v>921</v>
      </c>
      <c r="K402" t="s">
        <v>922</v>
      </c>
      <c r="L402">
        <v>1301</v>
      </c>
      <c r="N402">
        <v>1003</v>
      </c>
      <c r="O402" t="s">
        <v>71</v>
      </c>
      <c r="P402" t="s">
        <v>71</v>
      </c>
      <c r="Q402">
        <v>1</v>
      </c>
      <c r="W402">
        <v>0</v>
      </c>
      <c r="X402">
        <v>1526288398</v>
      </c>
      <c r="Y402">
        <v>0.4</v>
      </c>
      <c r="AA402">
        <v>269.73</v>
      </c>
      <c r="AB402">
        <v>0</v>
      </c>
      <c r="AC402">
        <v>0</v>
      </c>
      <c r="AD402">
        <v>0</v>
      </c>
      <c r="AE402">
        <v>40.5</v>
      </c>
      <c r="AF402">
        <v>0</v>
      </c>
      <c r="AG402">
        <v>0</v>
      </c>
      <c r="AH402">
        <v>0</v>
      </c>
      <c r="AI402">
        <v>6.66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0.4</v>
      </c>
      <c r="AU402" t="s">
        <v>6</v>
      </c>
      <c r="AV402">
        <v>0</v>
      </c>
      <c r="AW402">
        <v>2</v>
      </c>
      <c r="AX402">
        <v>16667043</v>
      </c>
      <c r="AY402">
        <v>1</v>
      </c>
      <c r="AZ402">
        <v>0</v>
      </c>
      <c r="BA402">
        <v>390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Y402*Source!I202</f>
        <v>1.2000000000000002</v>
      </c>
      <c r="CY402">
        <f t="shared" si="21"/>
        <v>269.73</v>
      </c>
      <c r="CZ402">
        <f t="shared" si="22"/>
        <v>40.5</v>
      </c>
      <c r="DA402">
        <f t="shared" si="23"/>
        <v>6.66</v>
      </c>
      <c r="DB402">
        <v>0</v>
      </c>
    </row>
    <row r="403" spans="1:106" x14ac:dyDescent="0.2">
      <c r="A403">
        <f>ROW(Source!A207)</f>
        <v>207</v>
      </c>
      <c r="B403">
        <v>16666348</v>
      </c>
      <c r="C403">
        <v>16667046</v>
      </c>
      <c r="D403">
        <v>15435721</v>
      </c>
      <c r="E403">
        <v>1</v>
      </c>
      <c r="F403">
        <v>1</v>
      </c>
      <c r="G403">
        <v>1</v>
      </c>
      <c r="H403">
        <v>1</v>
      </c>
      <c r="I403" t="s">
        <v>923</v>
      </c>
      <c r="J403" t="s">
        <v>6</v>
      </c>
      <c r="K403" t="s">
        <v>924</v>
      </c>
      <c r="L403">
        <v>1191</v>
      </c>
      <c r="N403">
        <v>1013</v>
      </c>
      <c r="O403" t="s">
        <v>727</v>
      </c>
      <c r="P403" t="s">
        <v>727</v>
      </c>
      <c r="Q403">
        <v>1</v>
      </c>
      <c r="W403">
        <v>0</v>
      </c>
      <c r="X403">
        <v>1983201532</v>
      </c>
      <c r="Y403">
        <v>93.66749999999999</v>
      </c>
      <c r="AA403">
        <v>0</v>
      </c>
      <c r="AB403">
        <v>0</v>
      </c>
      <c r="AC403">
        <v>0</v>
      </c>
      <c r="AD403">
        <v>9.51</v>
      </c>
      <c r="AE403">
        <v>0</v>
      </c>
      <c r="AF403">
        <v>0</v>
      </c>
      <c r="AG403">
        <v>0</v>
      </c>
      <c r="AH403">
        <v>9.51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81.45</v>
      </c>
      <c r="AU403" t="s">
        <v>56</v>
      </c>
      <c r="AV403">
        <v>1</v>
      </c>
      <c r="AW403">
        <v>2</v>
      </c>
      <c r="AX403">
        <v>16667059</v>
      </c>
      <c r="AY403">
        <v>1</v>
      </c>
      <c r="AZ403">
        <v>0</v>
      </c>
      <c r="BA403">
        <v>391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Y403*Source!I207</f>
        <v>30.816607499999996</v>
      </c>
      <c r="CY403">
        <f>AD403</f>
        <v>9.51</v>
      </c>
      <c r="CZ403">
        <f>AH403</f>
        <v>9.51</v>
      </c>
      <c r="DA403">
        <f>AL403</f>
        <v>1</v>
      </c>
      <c r="DB403">
        <v>0</v>
      </c>
    </row>
    <row r="404" spans="1:106" x14ac:dyDescent="0.2">
      <c r="A404">
        <f>ROW(Source!A207)</f>
        <v>207</v>
      </c>
      <c r="B404">
        <v>16666348</v>
      </c>
      <c r="C404">
        <v>16667046</v>
      </c>
      <c r="D404">
        <v>15430395</v>
      </c>
      <c r="E404">
        <v>1</v>
      </c>
      <c r="F404">
        <v>1</v>
      </c>
      <c r="G404">
        <v>1</v>
      </c>
      <c r="H404">
        <v>1</v>
      </c>
      <c r="I404" t="s">
        <v>728</v>
      </c>
      <c r="J404" t="s">
        <v>6</v>
      </c>
      <c r="K404" t="s">
        <v>729</v>
      </c>
      <c r="L404">
        <v>1191</v>
      </c>
      <c r="N404">
        <v>1013</v>
      </c>
      <c r="O404" t="s">
        <v>727</v>
      </c>
      <c r="P404" t="s">
        <v>727</v>
      </c>
      <c r="Q404">
        <v>1</v>
      </c>
      <c r="W404">
        <v>0</v>
      </c>
      <c r="X404">
        <v>-1417349443</v>
      </c>
      <c r="Y404">
        <v>0.01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0.01</v>
      </c>
      <c r="AU404" t="s">
        <v>6</v>
      </c>
      <c r="AV404">
        <v>2</v>
      </c>
      <c r="AW404">
        <v>2</v>
      </c>
      <c r="AX404">
        <v>16667060</v>
      </c>
      <c r="AY404">
        <v>1</v>
      </c>
      <c r="AZ404">
        <v>2048</v>
      </c>
      <c r="BA404">
        <v>392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Y404*Source!I207</f>
        <v>3.2900000000000004E-3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ROW(Source!A207)</f>
        <v>207</v>
      </c>
      <c r="B405">
        <v>16666348</v>
      </c>
      <c r="C405">
        <v>16667046</v>
      </c>
      <c r="D405">
        <v>15247576</v>
      </c>
      <c r="E405">
        <v>1</v>
      </c>
      <c r="F405">
        <v>1</v>
      </c>
      <c r="G405">
        <v>1</v>
      </c>
      <c r="H405">
        <v>2</v>
      </c>
      <c r="I405" t="s">
        <v>925</v>
      </c>
      <c r="J405" t="s">
        <v>926</v>
      </c>
      <c r="K405" t="s">
        <v>927</v>
      </c>
      <c r="L405">
        <v>1368</v>
      </c>
      <c r="N405">
        <v>1011</v>
      </c>
      <c r="O405" t="s">
        <v>733</v>
      </c>
      <c r="P405" t="s">
        <v>733</v>
      </c>
      <c r="Q405">
        <v>1</v>
      </c>
      <c r="W405">
        <v>0</v>
      </c>
      <c r="X405">
        <v>257150282</v>
      </c>
      <c r="Y405">
        <v>5.0000000000000001E-3</v>
      </c>
      <c r="AA405">
        <v>0</v>
      </c>
      <c r="AB405">
        <v>83.43</v>
      </c>
      <c r="AC405">
        <v>13.5</v>
      </c>
      <c r="AD405">
        <v>0</v>
      </c>
      <c r="AE405">
        <v>0</v>
      </c>
      <c r="AF405">
        <v>83.43</v>
      </c>
      <c r="AG405">
        <v>13.5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4.0000000000000001E-3</v>
      </c>
      <c r="AU405" t="s">
        <v>55</v>
      </c>
      <c r="AV405">
        <v>0</v>
      </c>
      <c r="AW405">
        <v>2</v>
      </c>
      <c r="AX405">
        <v>16667061</v>
      </c>
      <c r="AY405">
        <v>1</v>
      </c>
      <c r="AZ405">
        <v>0</v>
      </c>
      <c r="BA405">
        <v>393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Y405*Source!I207</f>
        <v>1.6450000000000002E-3</v>
      </c>
      <c r="CY405">
        <f>AB405</f>
        <v>83.43</v>
      </c>
      <c r="CZ405">
        <f>AF405</f>
        <v>83.43</v>
      </c>
      <c r="DA405">
        <f>AJ405</f>
        <v>1</v>
      </c>
      <c r="DB405">
        <v>0</v>
      </c>
    </row>
    <row r="406" spans="1:106" x14ac:dyDescent="0.2">
      <c r="A406">
        <f>ROW(Source!A207)</f>
        <v>207</v>
      </c>
      <c r="B406">
        <v>16666348</v>
      </c>
      <c r="C406">
        <v>16667046</v>
      </c>
      <c r="D406">
        <v>15247678</v>
      </c>
      <c r="E406">
        <v>1</v>
      </c>
      <c r="F406">
        <v>1</v>
      </c>
      <c r="G406">
        <v>1</v>
      </c>
      <c r="H406">
        <v>2</v>
      </c>
      <c r="I406" t="s">
        <v>928</v>
      </c>
      <c r="J406" t="s">
        <v>929</v>
      </c>
      <c r="K406" t="s">
        <v>930</v>
      </c>
      <c r="L406">
        <v>1368</v>
      </c>
      <c r="N406">
        <v>1011</v>
      </c>
      <c r="O406" t="s">
        <v>733</v>
      </c>
      <c r="P406" t="s">
        <v>733</v>
      </c>
      <c r="Q406">
        <v>1</v>
      </c>
      <c r="W406">
        <v>0</v>
      </c>
      <c r="X406">
        <v>1330025190</v>
      </c>
      <c r="Y406">
        <v>7.4999999999999997E-3</v>
      </c>
      <c r="AA406">
        <v>0</v>
      </c>
      <c r="AB406">
        <v>88.01</v>
      </c>
      <c r="AC406">
        <v>11.6</v>
      </c>
      <c r="AD406">
        <v>0</v>
      </c>
      <c r="AE406">
        <v>0</v>
      </c>
      <c r="AF406">
        <v>88.01</v>
      </c>
      <c r="AG406">
        <v>11.6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6.0000000000000001E-3</v>
      </c>
      <c r="AU406" t="s">
        <v>55</v>
      </c>
      <c r="AV406">
        <v>0</v>
      </c>
      <c r="AW406">
        <v>2</v>
      </c>
      <c r="AX406">
        <v>16667062</v>
      </c>
      <c r="AY406">
        <v>1</v>
      </c>
      <c r="AZ406">
        <v>0</v>
      </c>
      <c r="BA406">
        <v>394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Y406*Source!I207</f>
        <v>2.4675000000000001E-3</v>
      </c>
      <c r="CY406">
        <f>AB406</f>
        <v>88.01</v>
      </c>
      <c r="CZ406">
        <f>AF406</f>
        <v>88.01</v>
      </c>
      <c r="DA406">
        <f>AJ406</f>
        <v>1</v>
      </c>
      <c r="DB406">
        <v>0</v>
      </c>
    </row>
    <row r="407" spans="1:106" x14ac:dyDescent="0.2">
      <c r="A407">
        <f>ROW(Source!A207)</f>
        <v>207</v>
      </c>
      <c r="B407">
        <v>16666348</v>
      </c>
      <c r="C407">
        <v>16667046</v>
      </c>
      <c r="D407">
        <v>15248793</v>
      </c>
      <c r="E407">
        <v>1</v>
      </c>
      <c r="F407">
        <v>1</v>
      </c>
      <c r="G407">
        <v>1</v>
      </c>
      <c r="H407">
        <v>2</v>
      </c>
      <c r="I407" t="s">
        <v>931</v>
      </c>
      <c r="J407" t="s">
        <v>932</v>
      </c>
      <c r="K407" t="s">
        <v>933</v>
      </c>
      <c r="L407">
        <v>1368</v>
      </c>
      <c r="N407">
        <v>1011</v>
      </c>
      <c r="O407" t="s">
        <v>733</v>
      </c>
      <c r="P407" t="s">
        <v>733</v>
      </c>
      <c r="Q407">
        <v>1</v>
      </c>
      <c r="W407">
        <v>0</v>
      </c>
      <c r="X407">
        <v>-1347092713</v>
      </c>
      <c r="Y407">
        <v>1.5874999999999999</v>
      </c>
      <c r="AA407">
        <v>0</v>
      </c>
      <c r="AB407">
        <v>29.67</v>
      </c>
      <c r="AC407">
        <v>0</v>
      </c>
      <c r="AD407">
        <v>0</v>
      </c>
      <c r="AE407">
        <v>0</v>
      </c>
      <c r="AF407">
        <v>29.67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1.27</v>
      </c>
      <c r="AU407" t="s">
        <v>55</v>
      </c>
      <c r="AV407">
        <v>0</v>
      </c>
      <c r="AW407">
        <v>2</v>
      </c>
      <c r="AX407">
        <v>16667063</v>
      </c>
      <c r="AY407">
        <v>1</v>
      </c>
      <c r="AZ407">
        <v>0</v>
      </c>
      <c r="BA407">
        <v>395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Y407*Source!I207</f>
        <v>0.52228750000000002</v>
      </c>
      <c r="CY407">
        <f>AB407</f>
        <v>29.67</v>
      </c>
      <c r="CZ407">
        <f>AF407</f>
        <v>29.67</v>
      </c>
      <c r="DA407">
        <f>AJ407</f>
        <v>1</v>
      </c>
      <c r="DB407">
        <v>0</v>
      </c>
    </row>
    <row r="408" spans="1:106" x14ac:dyDescent="0.2">
      <c r="A408">
        <f>ROW(Source!A207)</f>
        <v>207</v>
      </c>
      <c r="B408">
        <v>16666348</v>
      </c>
      <c r="C408">
        <v>16667046</v>
      </c>
      <c r="D408">
        <v>15249310</v>
      </c>
      <c r="E408">
        <v>1</v>
      </c>
      <c r="F408">
        <v>1</v>
      </c>
      <c r="G408">
        <v>1</v>
      </c>
      <c r="H408">
        <v>2</v>
      </c>
      <c r="I408" t="s">
        <v>934</v>
      </c>
      <c r="J408" t="s">
        <v>935</v>
      </c>
      <c r="K408" t="s">
        <v>936</v>
      </c>
      <c r="L408">
        <v>1368</v>
      </c>
      <c r="N408">
        <v>1011</v>
      </c>
      <c r="O408" t="s">
        <v>733</v>
      </c>
      <c r="P408" t="s">
        <v>733</v>
      </c>
      <c r="Q408">
        <v>1</v>
      </c>
      <c r="W408">
        <v>0</v>
      </c>
      <c r="X408">
        <v>1489131384</v>
      </c>
      <c r="Y408">
        <v>16</v>
      </c>
      <c r="AA408">
        <v>0</v>
      </c>
      <c r="AB408">
        <v>26.25</v>
      </c>
      <c r="AC408">
        <v>0</v>
      </c>
      <c r="AD408">
        <v>0</v>
      </c>
      <c r="AE408">
        <v>0</v>
      </c>
      <c r="AF408">
        <v>26.25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12.8</v>
      </c>
      <c r="AU408" t="s">
        <v>55</v>
      </c>
      <c r="AV408">
        <v>0</v>
      </c>
      <c r="AW408">
        <v>2</v>
      </c>
      <c r="AX408">
        <v>16667064</v>
      </c>
      <c r="AY408">
        <v>1</v>
      </c>
      <c r="AZ408">
        <v>0</v>
      </c>
      <c r="BA408">
        <v>396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Y408*Source!I207</f>
        <v>5.2640000000000002</v>
      </c>
      <c r="CY408">
        <f>AB408</f>
        <v>26.25</v>
      </c>
      <c r="CZ408">
        <f>AF408</f>
        <v>26.25</v>
      </c>
      <c r="DA408">
        <f>AJ408</f>
        <v>1</v>
      </c>
      <c r="DB408">
        <v>0</v>
      </c>
    </row>
    <row r="409" spans="1:106" x14ac:dyDescent="0.2">
      <c r="A409">
        <f>ROW(Source!A207)</f>
        <v>207</v>
      </c>
      <c r="B409">
        <v>16666348</v>
      </c>
      <c r="C409">
        <v>16667046</v>
      </c>
      <c r="D409">
        <v>15167286</v>
      </c>
      <c r="E409">
        <v>1</v>
      </c>
      <c r="F409">
        <v>1</v>
      </c>
      <c r="G409">
        <v>1</v>
      </c>
      <c r="H409">
        <v>3</v>
      </c>
      <c r="I409" t="s">
        <v>772</v>
      </c>
      <c r="J409" t="s">
        <v>773</v>
      </c>
      <c r="K409" t="s">
        <v>774</v>
      </c>
      <c r="L409">
        <v>1339</v>
      </c>
      <c r="N409">
        <v>1007</v>
      </c>
      <c r="O409" t="s">
        <v>45</v>
      </c>
      <c r="P409" t="s">
        <v>45</v>
      </c>
      <c r="Q409">
        <v>1</v>
      </c>
      <c r="W409">
        <v>0</v>
      </c>
      <c r="X409">
        <v>-1660354250</v>
      </c>
      <c r="Y409">
        <v>0.22600000000000001</v>
      </c>
      <c r="AA409">
        <v>2.44</v>
      </c>
      <c r="AB409">
        <v>0</v>
      </c>
      <c r="AC409">
        <v>0</v>
      </c>
      <c r="AD409">
        <v>0</v>
      </c>
      <c r="AE409">
        <v>2.44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0.22600000000000001</v>
      </c>
      <c r="AU409" t="s">
        <v>6</v>
      </c>
      <c r="AV409">
        <v>0</v>
      </c>
      <c r="AW409">
        <v>2</v>
      </c>
      <c r="AX409">
        <v>16667065</v>
      </c>
      <c r="AY409">
        <v>1</v>
      </c>
      <c r="AZ409">
        <v>0</v>
      </c>
      <c r="BA409">
        <v>397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Y409*Source!I207</f>
        <v>7.4354000000000003E-2</v>
      </c>
      <c r="CY409">
        <f t="shared" ref="CY409:CY414" si="24">AA409</f>
        <v>2.44</v>
      </c>
      <c r="CZ409">
        <f t="shared" ref="CZ409:CZ414" si="25">AE409</f>
        <v>2.44</v>
      </c>
      <c r="DA409">
        <f t="shared" ref="DA409:DA414" si="26">AI409</f>
        <v>1</v>
      </c>
      <c r="DB409">
        <v>0</v>
      </c>
    </row>
    <row r="410" spans="1:106" x14ac:dyDescent="0.2">
      <c r="A410">
        <f>ROW(Source!A207)</f>
        <v>207</v>
      </c>
      <c r="B410">
        <v>16666348</v>
      </c>
      <c r="C410">
        <v>16667046</v>
      </c>
      <c r="D410">
        <v>15169957</v>
      </c>
      <c r="E410">
        <v>1</v>
      </c>
      <c r="F410">
        <v>1</v>
      </c>
      <c r="G410">
        <v>1</v>
      </c>
      <c r="H410">
        <v>3</v>
      </c>
      <c r="I410" t="s">
        <v>937</v>
      </c>
      <c r="J410" t="s">
        <v>938</v>
      </c>
      <c r="K410" t="s">
        <v>939</v>
      </c>
      <c r="L410">
        <v>1348</v>
      </c>
      <c r="N410">
        <v>1009</v>
      </c>
      <c r="O410" t="s">
        <v>120</v>
      </c>
      <c r="P410" t="s">
        <v>120</v>
      </c>
      <c r="Q410">
        <v>1000</v>
      </c>
      <c r="W410">
        <v>0</v>
      </c>
      <c r="X410">
        <v>-172112227</v>
      </c>
      <c r="Y410">
        <v>8.0000000000000004E-4</v>
      </c>
      <c r="AA410">
        <v>13186.74</v>
      </c>
      <c r="AB410">
        <v>0</v>
      </c>
      <c r="AC410">
        <v>0</v>
      </c>
      <c r="AD410">
        <v>0</v>
      </c>
      <c r="AE410">
        <v>13186.74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8.0000000000000004E-4</v>
      </c>
      <c r="AU410" t="s">
        <v>6</v>
      </c>
      <c r="AV410">
        <v>0</v>
      </c>
      <c r="AW410">
        <v>2</v>
      </c>
      <c r="AX410">
        <v>16667066</v>
      </c>
      <c r="AY410">
        <v>1</v>
      </c>
      <c r="AZ410">
        <v>0</v>
      </c>
      <c r="BA410">
        <v>398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Y410*Source!I207</f>
        <v>2.632E-4</v>
      </c>
      <c r="CY410">
        <f t="shared" si="24"/>
        <v>13186.74</v>
      </c>
      <c r="CZ410">
        <f t="shared" si="25"/>
        <v>13186.74</v>
      </c>
      <c r="DA410">
        <f t="shared" si="26"/>
        <v>1</v>
      </c>
      <c r="DB410">
        <v>0</v>
      </c>
    </row>
    <row r="411" spans="1:106" x14ac:dyDescent="0.2">
      <c r="A411">
        <f>ROW(Source!A207)</f>
        <v>207</v>
      </c>
      <c r="B411">
        <v>16666348</v>
      </c>
      <c r="C411">
        <v>16667046</v>
      </c>
      <c r="D411">
        <v>15170076</v>
      </c>
      <c r="E411">
        <v>1</v>
      </c>
      <c r="F411">
        <v>1</v>
      </c>
      <c r="G411">
        <v>1</v>
      </c>
      <c r="H411">
        <v>3</v>
      </c>
      <c r="I411" t="s">
        <v>940</v>
      </c>
      <c r="J411" t="s">
        <v>941</v>
      </c>
      <c r="K411" t="s">
        <v>942</v>
      </c>
      <c r="L411">
        <v>1356</v>
      </c>
      <c r="N411">
        <v>1010</v>
      </c>
      <c r="O411" t="s">
        <v>96</v>
      </c>
      <c r="P411" t="s">
        <v>96</v>
      </c>
      <c r="Q411">
        <v>1000</v>
      </c>
      <c r="W411">
        <v>0</v>
      </c>
      <c r="X411">
        <v>1975348994</v>
      </c>
      <c r="Y411">
        <v>0.125</v>
      </c>
      <c r="AA411">
        <v>180</v>
      </c>
      <c r="AB411">
        <v>0</v>
      </c>
      <c r="AC411">
        <v>0</v>
      </c>
      <c r="AD411">
        <v>0</v>
      </c>
      <c r="AE411">
        <v>180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0.125</v>
      </c>
      <c r="AU411" t="s">
        <v>6</v>
      </c>
      <c r="AV411">
        <v>0</v>
      </c>
      <c r="AW411">
        <v>2</v>
      </c>
      <c r="AX411">
        <v>16667067</v>
      </c>
      <c r="AY411">
        <v>1</v>
      </c>
      <c r="AZ411">
        <v>0</v>
      </c>
      <c r="BA411">
        <v>399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Y411*Source!I207</f>
        <v>4.1125000000000002E-2</v>
      </c>
      <c r="CY411">
        <f t="shared" si="24"/>
        <v>180</v>
      </c>
      <c r="CZ411">
        <f t="shared" si="25"/>
        <v>180</v>
      </c>
      <c r="DA411">
        <f t="shared" si="26"/>
        <v>1</v>
      </c>
      <c r="DB411">
        <v>0</v>
      </c>
    </row>
    <row r="412" spans="1:106" x14ac:dyDescent="0.2">
      <c r="A412">
        <f>ROW(Source!A207)</f>
        <v>207</v>
      </c>
      <c r="B412">
        <v>16666348</v>
      </c>
      <c r="C412">
        <v>16667046</v>
      </c>
      <c r="D412">
        <v>15172018</v>
      </c>
      <c r="E412">
        <v>1</v>
      </c>
      <c r="F412">
        <v>1</v>
      </c>
      <c r="G412">
        <v>1</v>
      </c>
      <c r="H412">
        <v>3</v>
      </c>
      <c r="I412" t="s">
        <v>943</v>
      </c>
      <c r="J412" t="s">
        <v>944</v>
      </c>
      <c r="K412" t="s">
        <v>945</v>
      </c>
      <c r="L412">
        <v>1346</v>
      </c>
      <c r="N412">
        <v>1009</v>
      </c>
      <c r="O412" t="s">
        <v>124</v>
      </c>
      <c r="P412" t="s">
        <v>124</v>
      </c>
      <c r="Q412">
        <v>1</v>
      </c>
      <c r="W412">
        <v>0</v>
      </c>
      <c r="X412">
        <v>450790165</v>
      </c>
      <c r="Y412">
        <v>2.5000000000000001E-3</v>
      </c>
      <c r="AA412">
        <v>2.15</v>
      </c>
      <c r="AB412">
        <v>0</v>
      </c>
      <c r="AC412">
        <v>0</v>
      </c>
      <c r="AD412">
        <v>0</v>
      </c>
      <c r="AE412">
        <v>2.15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2.5000000000000001E-3</v>
      </c>
      <c r="AU412" t="s">
        <v>6</v>
      </c>
      <c r="AV412">
        <v>0</v>
      </c>
      <c r="AW412">
        <v>2</v>
      </c>
      <c r="AX412">
        <v>16667068</v>
      </c>
      <c r="AY412">
        <v>1</v>
      </c>
      <c r="AZ412">
        <v>0</v>
      </c>
      <c r="BA412">
        <v>400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Y412*Source!I207</f>
        <v>8.225000000000001E-4</v>
      </c>
      <c r="CY412">
        <f t="shared" si="24"/>
        <v>2.15</v>
      </c>
      <c r="CZ412">
        <f t="shared" si="25"/>
        <v>2.15</v>
      </c>
      <c r="DA412">
        <f t="shared" si="26"/>
        <v>1</v>
      </c>
      <c r="DB412">
        <v>0</v>
      </c>
    </row>
    <row r="413" spans="1:106" x14ac:dyDescent="0.2">
      <c r="A413">
        <f>ROW(Source!A207)</f>
        <v>207</v>
      </c>
      <c r="B413">
        <v>16666348</v>
      </c>
      <c r="C413">
        <v>16667046</v>
      </c>
      <c r="D413">
        <v>16567503</v>
      </c>
      <c r="E413">
        <v>17</v>
      </c>
      <c r="F413">
        <v>1</v>
      </c>
      <c r="G413">
        <v>1</v>
      </c>
      <c r="H413">
        <v>3</v>
      </c>
      <c r="I413" t="s">
        <v>382</v>
      </c>
      <c r="J413" t="s">
        <v>6</v>
      </c>
      <c r="K413" t="s">
        <v>383</v>
      </c>
      <c r="L413">
        <v>1302</v>
      </c>
      <c r="N413">
        <v>1003</v>
      </c>
      <c r="O413" t="s">
        <v>173</v>
      </c>
      <c r="P413" t="s">
        <v>173</v>
      </c>
      <c r="Q413">
        <v>10</v>
      </c>
      <c r="W413">
        <v>0</v>
      </c>
      <c r="X413">
        <v>-1309666617</v>
      </c>
      <c r="Y413">
        <v>10.08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6</v>
      </c>
      <c r="AT413">
        <v>10.08</v>
      </c>
      <c r="AU413" t="s">
        <v>6</v>
      </c>
      <c r="AV413">
        <v>0</v>
      </c>
      <c r="AW413">
        <v>2</v>
      </c>
      <c r="AX413">
        <v>16667071</v>
      </c>
      <c r="AY413">
        <v>1</v>
      </c>
      <c r="AZ413">
        <v>0</v>
      </c>
      <c r="BA413">
        <v>403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Y413*Source!I207</f>
        <v>3.3163200000000002</v>
      </c>
      <c r="CY413">
        <f t="shared" si="24"/>
        <v>0</v>
      </c>
      <c r="CZ413">
        <f t="shared" si="25"/>
        <v>0</v>
      </c>
      <c r="DA413">
        <f t="shared" si="26"/>
        <v>1</v>
      </c>
      <c r="DB413">
        <v>0</v>
      </c>
    </row>
    <row r="414" spans="1:106" x14ac:dyDescent="0.2">
      <c r="A414">
        <f>ROW(Source!A207)</f>
        <v>207</v>
      </c>
      <c r="B414">
        <v>16666348</v>
      </c>
      <c r="C414">
        <v>16667046</v>
      </c>
      <c r="D414">
        <v>15233485</v>
      </c>
      <c r="E414">
        <v>1</v>
      </c>
      <c r="F414">
        <v>1</v>
      </c>
      <c r="G414">
        <v>1</v>
      </c>
      <c r="H414">
        <v>3</v>
      </c>
      <c r="I414" t="s">
        <v>385</v>
      </c>
      <c r="J414" t="s">
        <v>387</v>
      </c>
      <c r="K414" t="s">
        <v>386</v>
      </c>
      <c r="L414">
        <v>1301</v>
      </c>
      <c r="N414">
        <v>1003</v>
      </c>
      <c r="O414" t="s">
        <v>71</v>
      </c>
      <c r="P414" t="s">
        <v>71</v>
      </c>
      <c r="Q414">
        <v>1</v>
      </c>
      <c r="W414">
        <v>0</v>
      </c>
      <c r="X414">
        <v>-324416518</v>
      </c>
      <c r="Y414">
        <v>1.008</v>
      </c>
      <c r="AA414">
        <v>6.18</v>
      </c>
      <c r="AB414">
        <v>0</v>
      </c>
      <c r="AC414">
        <v>0</v>
      </c>
      <c r="AD414">
        <v>0</v>
      </c>
      <c r="AE414">
        <v>6.18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1.008</v>
      </c>
      <c r="AU414" t="s">
        <v>6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Y414*Source!I207</f>
        <v>0.33163200000000004</v>
      </c>
      <c r="CY414">
        <f t="shared" si="24"/>
        <v>6.18</v>
      </c>
      <c r="CZ414">
        <f t="shared" si="25"/>
        <v>6.18</v>
      </c>
      <c r="DA414">
        <f t="shared" si="26"/>
        <v>1</v>
      </c>
      <c r="DB414">
        <v>0</v>
      </c>
    </row>
    <row r="415" spans="1:106" x14ac:dyDescent="0.2">
      <c r="A415">
        <f>ROW(Source!A208)</f>
        <v>208</v>
      </c>
      <c r="B415">
        <v>16666349</v>
      </c>
      <c r="C415">
        <v>16667046</v>
      </c>
      <c r="D415">
        <v>15435721</v>
      </c>
      <c r="E415">
        <v>1</v>
      </c>
      <c r="F415">
        <v>1</v>
      </c>
      <c r="G415">
        <v>1</v>
      </c>
      <c r="H415">
        <v>1</v>
      </c>
      <c r="I415" t="s">
        <v>923</v>
      </c>
      <c r="J415" t="s">
        <v>6</v>
      </c>
      <c r="K415" t="s">
        <v>924</v>
      </c>
      <c r="L415">
        <v>1191</v>
      </c>
      <c r="N415">
        <v>1013</v>
      </c>
      <c r="O415" t="s">
        <v>727</v>
      </c>
      <c r="P415" t="s">
        <v>727</v>
      </c>
      <c r="Q415">
        <v>1</v>
      </c>
      <c r="W415">
        <v>0</v>
      </c>
      <c r="X415">
        <v>1983201532</v>
      </c>
      <c r="Y415">
        <v>93.66749999999999</v>
      </c>
      <c r="AA415">
        <v>0</v>
      </c>
      <c r="AB415">
        <v>0</v>
      </c>
      <c r="AC415">
        <v>0</v>
      </c>
      <c r="AD415">
        <v>63.34</v>
      </c>
      <c r="AE415">
        <v>0</v>
      </c>
      <c r="AF415">
        <v>0</v>
      </c>
      <c r="AG415">
        <v>0</v>
      </c>
      <c r="AH415">
        <v>9.51</v>
      </c>
      <c r="AI415">
        <v>1</v>
      </c>
      <c r="AJ415">
        <v>1</v>
      </c>
      <c r="AK415">
        <v>1</v>
      </c>
      <c r="AL415">
        <v>6.66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81.45</v>
      </c>
      <c r="AU415" t="s">
        <v>56</v>
      </c>
      <c r="AV415">
        <v>1</v>
      </c>
      <c r="AW415">
        <v>2</v>
      </c>
      <c r="AX415">
        <v>16667059</v>
      </c>
      <c r="AY415">
        <v>1</v>
      </c>
      <c r="AZ415">
        <v>0</v>
      </c>
      <c r="BA415">
        <v>405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Y415*Source!I208</f>
        <v>30.816607499999996</v>
      </c>
      <c r="CY415">
        <f>AD415</f>
        <v>63.34</v>
      </c>
      <c r="CZ415">
        <f>AH415</f>
        <v>9.51</v>
      </c>
      <c r="DA415">
        <f>AL415</f>
        <v>6.66</v>
      </c>
      <c r="DB415">
        <v>0</v>
      </c>
    </row>
    <row r="416" spans="1:106" x14ac:dyDescent="0.2">
      <c r="A416">
        <f>ROW(Source!A208)</f>
        <v>208</v>
      </c>
      <c r="B416">
        <v>16666349</v>
      </c>
      <c r="C416">
        <v>16667046</v>
      </c>
      <c r="D416">
        <v>15430395</v>
      </c>
      <c r="E416">
        <v>1</v>
      </c>
      <c r="F416">
        <v>1</v>
      </c>
      <c r="G416">
        <v>1</v>
      </c>
      <c r="H416">
        <v>1</v>
      </c>
      <c r="I416" t="s">
        <v>728</v>
      </c>
      <c r="J416" t="s">
        <v>6</v>
      </c>
      <c r="K416" t="s">
        <v>729</v>
      </c>
      <c r="L416">
        <v>1191</v>
      </c>
      <c r="N416">
        <v>1013</v>
      </c>
      <c r="O416" t="s">
        <v>727</v>
      </c>
      <c r="P416" t="s">
        <v>727</v>
      </c>
      <c r="Q416">
        <v>1</v>
      </c>
      <c r="W416">
        <v>0</v>
      </c>
      <c r="X416">
        <v>-1417349443</v>
      </c>
      <c r="Y416">
        <v>0.01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6.66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0.01</v>
      </c>
      <c r="AU416" t="s">
        <v>6</v>
      </c>
      <c r="AV416">
        <v>2</v>
      </c>
      <c r="AW416">
        <v>2</v>
      </c>
      <c r="AX416">
        <v>16667060</v>
      </c>
      <c r="AY416">
        <v>1</v>
      </c>
      <c r="AZ416">
        <v>2048</v>
      </c>
      <c r="BA416">
        <v>406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Y416*Source!I208</f>
        <v>3.2900000000000004E-3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ROW(Source!A208)</f>
        <v>208</v>
      </c>
      <c r="B417">
        <v>16666349</v>
      </c>
      <c r="C417">
        <v>16667046</v>
      </c>
      <c r="D417">
        <v>15247576</v>
      </c>
      <c r="E417">
        <v>1</v>
      </c>
      <c r="F417">
        <v>1</v>
      </c>
      <c r="G417">
        <v>1</v>
      </c>
      <c r="H417">
        <v>2</v>
      </c>
      <c r="I417" t="s">
        <v>925</v>
      </c>
      <c r="J417" t="s">
        <v>926</v>
      </c>
      <c r="K417" t="s">
        <v>927</v>
      </c>
      <c r="L417">
        <v>1368</v>
      </c>
      <c r="N417">
        <v>1011</v>
      </c>
      <c r="O417" t="s">
        <v>733</v>
      </c>
      <c r="P417" t="s">
        <v>733</v>
      </c>
      <c r="Q417">
        <v>1</v>
      </c>
      <c r="W417">
        <v>0</v>
      </c>
      <c r="X417">
        <v>257150282</v>
      </c>
      <c r="Y417">
        <v>5.0000000000000001E-3</v>
      </c>
      <c r="AA417">
        <v>0</v>
      </c>
      <c r="AB417">
        <v>555.64</v>
      </c>
      <c r="AC417">
        <v>13.5</v>
      </c>
      <c r="AD417">
        <v>0</v>
      </c>
      <c r="AE417">
        <v>0</v>
      </c>
      <c r="AF417">
        <v>83.43</v>
      </c>
      <c r="AG417">
        <v>13.5</v>
      </c>
      <c r="AH417">
        <v>0</v>
      </c>
      <c r="AI417">
        <v>1</v>
      </c>
      <c r="AJ417">
        <v>6.66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4.0000000000000001E-3</v>
      </c>
      <c r="AU417" t="s">
        <v>55</v>
      </c>
      <c r="AV417">
        <v>0</v>
      </c>
      <c r="AW417">
        <v>2</v>
      </c>
      <c r="AX417">
        <v>16667061</v>
      </c>
      <c r="AY417">
        <v>1</v>
      </c>
      <c r="AZ417">
        <v>0</v>
      </c>
      <c r="BA417">
        <v>407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Y417*Source!I208</f>
        <v>1.6450000000000002E-3</v>
      </c>
      <c r="CY417">
        <f>AB417</f>
        <v>555.64</v>
      </c>
      <c r="CZ417">
        <f>AF417</f>
        <v>83.43</v>
      </c>
      <c r="DA417">
        <f>AJ417</f>
        <v>6.66</v>
      </c>
      <c r="DB417">
        <v>0</v>
      </c>
    </row>
    <row r="418" spans="1:106" x14ac:dyDescent="0.2">
      <c r="A418">
        <f>ROW(Source!A208)</f>
        <v>208</v>
      </c>
      <c r="B418">
        <v>16666349</v>
      </c>
      <c r="C418">
        <v>16667046</v>
      </c>
      <c r="D418">
        <v>15247678</v>
      </c>
      <c r="E418">
        <v>1</v>
      </c>
      <c r="F418">
        <v>1</v>
      </c>
      <c r="G418">
        <v>1</v>
      </c>
      <c r="H418">
        <v>2</v>
      </c>
      <c r="I418" t="s">
        <v>928</v>
      </c>
      <c r="J418" t="s">
        <v>929</v>
      </c>
      <c r="K418" t="s">
        <v>930</v>
      </c>
      <c r="L418">
        <v>1368</v>
      </c>
      <c r="N418">
        <v>1011</v>
      </c>
      <c r="O418" t="s">
        <v>733</v>
      </c>
      <c r="P418" t="s">
        <v>733</v>
      </c>
      <c r="Q418">
        <v>1</v>
      </c>
      <c r="W418">
        <v>0</v>
      </c>
      <c r="X418">
        <v>1330025190</v>
      </c>
      <c r="Y418">
        <v>7.4999999999999997E-3</v>
      </c>
      <c r="AA418">
        <v>0</v>
      </c>
      <c r="AB418">
        <v>586.15</v>
      </c>
      <c r="AC418">
        <v>11.6</v>
      </c>
      <c r="AD418">
        <v>0</v>
      </c>
      <c r="AE418">
        <v>0</v>
      </c>
      <c r="AF418">
        <v>88.01</v>
      </c>
      <c r="AG418">
        <v>11.6</v>
      </c>
      <c r="AH418">
        <v>0</v>
      </c>
      <c r="AI418">
        <v>1</v>
      </c>
      <c r="AJ418">
        <v>6.66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6.0000000000000001E-3</v>
      </c>
      <c r="AU418" t="s">
        <v>55</v>
      </c>
      <c r="AV418">
        <v>0</v>
      </c>
      <c r="AW418">
        <v>2</v>
      </c>
      <c r="AX418">
        <v>16667062</v>
      </c>
      <c r="AY418">
        <v>1</v>
      </c>
      <c r="AZ418">
        <v>0</v>
      </c>
      <c r="BA418">
        <v>408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Y418*Source!I208</f>
        <v>2.4675000000000001E-3</v>
      </c>
      <c r="CY418">
        <f>AB418</f>
        <v>586.15</v>
      </c>
      <c r="CZ418">
        <f>AF418</f>
        <v>88.01</v>
      </c>
      <c r="DA418">
        <f>AJ418</f>
        <v>6.66</v>
      </c>
      <c r="DB418">
        <v>0</v>
      </c>
    </row>
    <row r="419" spans="1:106" x14ac:dyDescent="0.2">
      <c r="A419">
        <f>ROW(Source!A208)</f>
        <v>208</v>
      </c>
      <c r="B419">
        <v>16666349</v>
      </c>
      <c r="C419">
        <v>16667046</v>
      </c>
      <c r="D419">
        <v>15248793</v>
      </c>
      <c r="E419">
        <v>1</v>
      </c>
      <c r="F419">
        <v>1</v>
      </c>
      <c r="G419">
        <v>1</v>
      </c>
      <c r="H419">
        <v>2</v>
      </c>
      <c r="I419" t="s">
        <v>931</v>
      </c>
      <c r="J419" t="s">
        <v>932</v>
      </c>
      <c r="K419" t="s">
        <v>933</v>
      </c>
      <c r="L419">
        <v>1368</v>
      </c>
      <c r="N419">
        <v>1011</v>
      </c>
      <c r="O419" t="s">
        <v>733</v>
      </c>
      <c r="P419" t="s">
        <v>733</v>
      </c>
      <c r="Q419">
        <v>1</v>
      </c>
      <c r="W419">
        <v>0</v>
      </c>
      <c r="X419">
        <v>-1347092713</v>
      </c>
      <c r="Y419">
        <v>1.5874999999999999</v>
      </c>
      <c r="AA419">
        <v>0</v>
      </c>
      <c r="AB419">
        <v>197.6</v>
      </c>
      <c r="AC419">
        <v>0</v>
      </c>
      <c r="AD419">
        <v>0</v>
      </c>
      <c r="AE419">
        <v>0</v>
      </c>
      <c r="AF419">
        <v>29.67</v>
      </c>
      <c r="AG419">
        <v>0</v>
      </c>
      <c r="AH419">
        <v>0</v>
      </c>
      <c r="AI419">
        <v>1</v>
      </c>
      <c r="AJ419">
        <v>6.66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1.27</v>
      </c>
      <c r="AU419" t="s">
        <v>55</v>
      </c>
      <c r="AV419">
        <v>0</v>
      </c>
      <c r="AW419">
        <v>2</v>
      </c>
      <c r="AX419">
        <v>16667063</v>
      </c>
      <c r="AY419">
        <v>1</v>
      </c>
      <c r="AZ419">
        <v>0</v>
      </c>
      <c r="BA419">
        <v>409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Y419*Source!I208</f>
        <v>0.52228750000000002</v>
      </c>
      <c r="CY419">
        <f>AB419</f>
        <v>197.6</v>
      </c>
      <c r="CZ419">
        <f>AF419</f>
        <v>29.67</v>
      </c>
      <c r="DA419">
        <f>AJ419</f>
        <v>6.66</v>
      </c>
      <c r="DB419">
        <v>0</v>
      </c>
    </row>
    <row r="420" spans="1:106" x14ac:dyDescent="0.2">
      <c r="A420">
        <f>ROW(Source!A208)</f>
        <v>208</v>
      </c>
      <c r="B420">
        <v>16666349</v>
      </c>
      <c r="C420">
        <v>16667046</v>
      </c>
      <c r="D420">
        <v>15249310</v>
      </c>
      <c r="E420">
        <v>1</v>
      </c>
      <c r="F420">
        <v>1</v>
      </c>
      <c r="G420">
        <v>1</v>
      </c>
      <c r="H420">
        <v>2</v>
      </c>
      <c r="I420" t="s">
        <v>934</v>
      </c>
      <c r="J420" t="s">
        <v>935</v>
      </c>
      <c r="K420" t="s">
        <v>936</v>
      </c>
      <c r="L420">
        <v>1368</v>
      </c>
      <c r="N420">
        <v>1011</v>
      </c>
      <c r="O420" t="s">
        <v>733</v>
      </c>
      <c r="P420" t="s">
        <v>733</v>
      </c>
      <c r="Q420">
        <v>1</v>
      </c>
      <c r="W420">
        <v>0</v>
      </c>
      <c r="X420">
        <v>1489131384</v>
      </c>
      <c r="Y420">
        <v>16</v>
      </c>
      <c r="AA420">
        <v>0</v>
      </c>
      <c r="AB420">
        <v>174.83</v>
      </c>
      <c r="AC420">
        <v>0</v>
      </c>
      <c r="AD420">
        <v>0</v>
      </c>
      <c r="AE420">
        <v>0</v>
      </c>
      <c r="AF420">
        <v>26.25</v>
      </c>
      <c r="AG420">
        <v>0</v>
      </c>
      <c r="AH420">
        <v>0</v>
      </c>
      <c r="AI420">
        <v>1</v>
      </c>
      <c r="AJ420">
        <v>6.66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</v>
      </c>
      <c r="AT420">
        <v>12.8</v>
      </c>
      <c r="AU420" t="s">
        <v>55</v>
      </c>
      <c r="AV420">
        <v>0</v>
      </c>
      <c r="AW420">
        <v>2</v>
      </c>
      <c r="AX420">
        <v>16667064</v>
      </c>
      <c r="AY420">
        <v>1</v>
      </c>
      <c r="AZ420">
        <v>0</v>
      </c>
      <c r="BA420">
        <v>410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Y420*Source!I208</f>
        <v>5.2640000000000002</v>
      </c>
      <c r="CY420">
        <f>AB420</f>
        <v>174.83</v>
      </c>
      <c r="CZ420">
        <f>AF420</f>
        <v>26.25</v>
      </c>
      <c r="DA420">
        <f>AJ420</f>
        <v>6.66</v>
      </c>
      <c r="DB420">
        <v>0</v>
      </c>
    </row>
    <row r="421" spans="1:106" x14ac:dyDescent="0.2">
      <c r="A421">
        <f>ROW(Source!A208)</f>
        <v>208</v>
      </c>
      <c r="B421">
        <v>16666349</v>
      </c>
      <c r="C421">
        <v>16667046</v>
      </c>
      <c r="D421">
        <v>15167286</v>
      </c>
      <c r="E421">
        <v>1</v>
      </c>
      <c r="F421">
        <v>1</v>
      </c>
      <c r="G421">
        <v>1</v>
      </c>
      <c r="H421">
        <v>3</v>
      </c>
      <c r="I421" t="s">
        <v>772</v>
      </c>
      <c r="J421" t="s">
        <v>773</v>
      </c>
      <c r="K421" t="s">
        <v>774</v>
      </c>
      <c r="L421">
        <v>1339</v>
      </c>
      <c r="N421">
        <v>1007</v>
      </c>
      <c r="O421" t="s">
        <v>45</v>
      </c>
      <c r="P421" t="s">
        <v>45</v>
      </c>
      <c r="Q421">
        <v>1</v>
      </c>
      <c r="W421">
        <v>0</v>
      </c>
      <c r="X421">
        <v>-1660354250</v>
      </c>
      <c r="Y421">
        <v>0.22600000000000001</v>
      </c>
      <c r="AA421">
        <v>16.25</v>
      </c>
      <c r="AB421">
        <v>0</v>
      </c>
      <c r="AC421">
        <v>0</v>
      </c>
      <c r="AD421">
        <v>0</v>
      </c>
      <c r="AE421">
        <v>2.44</v>
      </c>
      <c r="AF421">
        <v>0</v>
      </c>
      <c r="AG421">
        <v>0</v>
      </c>
      <c r="AH421">
        <v>0</v>
      </c>
      <c r="AI421">
        <v>6.66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0.22600000000000001</v>
      </c>
      <c r="AU421" t="s">
        <v>6</v>
      </c>
      <c r="AV421">
        <v>0</v>
      </c>
      <c r="AW421">
        <v>2</v>
      </c>
      <c r="AX421">
        <v>16667065</v>
      </c>
      <c r="AY421">
        <v>1</v>
      </c>
      <c r="AZ421">
        <v>0</v>
      </c>
      <c r="BA421">
        <v>411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Y421*Source!I208</f>
        <v>7.4354000000000003E-2</v>
      </c>
      <c r="CY421">
        <f t="shared" ref="CY421:CY426" si="27">AA421</f>
        <v>16.25</v>
      </c>
      <c r="CZ421">
        <f t="shared" ref="CZ421:CZ426" si="28">AE421</f>
        <v>2.44</v>
      </c>
      <c r="DA421">
        <f t="shared" ref="DA421:DA426" si="29">AI421</f>
        <v>6.66</v>
      </c>
      <c r="DB421">
        <v>0</v>
      </c>
    </row>
    <row r="422" spans="1:106" x14ac:dyDescent="0.2">
      <c r="A422">
        <f>ROW(Source!A208)</f>
        <v>208</v>
      </c>
      <c r="B422">
        <v>16666349</v>
      </c>
      <c r="C422">
        <v>16667046</v>
      </c>
      <c r="D422">
        <v>15169957</v>
      </c>
      <c r="E422">
        <v>1</v>
      </c>
      <c r="F422">
        <v>1</v>
      </c>
      <c r="G422">
        <v>1</v>
      </c>
      <c r="H422">
        <v>3</v>
      </c>
      <c r="I422" t="s">
        <v>937</v>
      </c>
      <c r="J422" t="s">
        <v>938</v>
      </c>
      <c r="K422" t="s">
        <v>939</v>
      </c>
      <c r="L422">
        <v>1348</v>
      </c>
      <c r="N422">
        <v>1009</v>
      </c>
      <c r="O422" t="s">
        <v>120</v>
      </c>
      <c r="P422" t="s">
        <v>120</v>
      </c>
      <c r="Q422">
        <v>1000</v>
      </c>
      <c r="W422">
        <v>0</v>
      </c>
      <c r="X422">
        <v>-172112227</v>
      </c>
      <c r="Y422">
        <v>8.0000000000000004E-4</v>
      </c>
      <c r="AA422">
        <v>87823.69</v>
      </c>
      <c r="AB422">
        <v>0</v>
      </c>
      <c r="AC422">
        <v>0</v>
      </c>
      <c r="AD422">
        <v>0</v>
      </c>
      <c r="AE422">
        <v>13186.74</v>
      </c>
      <c r="AF422">
        <v>0</v>
      </c>
      <c r="AG422">
        <v>0</v>
      </c>
      <c r="AH422">
        <v>0</v>
      </c>
      <c r="AI422">
        <v>6.66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8.0000000000000004E-4</v>
      </c>
      <c r="AU422" t="s">
        <v>6</v>
      </c>
      <c r="AV422">
        <v>0</v>
      </c>
      <c r="AW422">
        <v>2</v>
      </c>
      <c r="AX422">
        <v>16667066</v>
      </c>
      <c r="AY422">
        <v>1</v>
      </c>
      <c r="AZ422">
        <v>0</v>
      </c>
      <c r="BA422">
        <v>412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Y422*Source!I208</f>
        <v>2.632E-4</v>
      </c>
      <c r="CY422">
        <f t="shared" si="27"/>
        <v>87823.69</v>
      </c>
      <c r="CZ422">
        <f t="shared" si="28"/>
        <v>13186.74</v>
      </c>
      <c r="DA422">
        <f t="shared" si="29"/>
        <v>6.66</v>
      </c>
      <c r="DB422">
        <v>0</v>
      </c>
    </row>
    <row r="423" spans="1:106" x14ac:dyDescent="0.2">
      <c r="A423">
        <f>ROW(Source!A208)</f>
        <v>208</v>
      </c>
      <c r="B423">
        <v>16666349</v>
      </c>
      <c r="C423">
        <v>16667046</v>
      </c>
      <c r="D423">
        <v>15170076</v>
      </c>
      <c r="E423">
        <v>1</v>
      </c>
      <c r="F423">
        <v>1</v>
      </c>
      <c r="G423">
        <v>1</v>
      </c>
      <c r="H423">
        <v>3</v>
      </c>
      <c r="I423" t="s">
        <v>940</v>
      </c>
      <c r="J423" t="s">
        <v>941</v>
      </c>
      <c r="K423" t="s">
        <v>942</v>
      </c>
      <c r="L423">
        <v>1356</v>
      </c>
      <c r="N423">
        <v>1010</v>
      </c>
      <c r="O423" t="s">
        <v>96</v>
      </c>
      <c r="P423" t="s">
        <v>96</v>
      </c>
      <c r="Q423">
        <v>1000</v>
      </c>
      <c r="W423">
        <v>0</v>
      </c>
      <c r="X423">
        <v>1975348994</v>
      </c>
      <c r="Y423">
        <v>0.125</v>
      </c>
      <c r="AA423">
        <v>1198.8</v>
      </c>
      <c r="AB423">
        <v>0</v>
      </c>
      <c r="AC423">
        <v>0</v>
      </c>
      <c r="AD423">
        <v>0</v>
      </c>
      <c r="AE423">
        <v>180</v>
      </c>
      <c r="AF423">
        <v>0</v>
      </c>
      <c r="AG423">
        <v>0</v>
      </c>
      <c r="AH423">
        <v>0</v>
      </c>
      <c r="AI423">
        <v>6.66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0.125</v>
      </c>
      <c r="AU423" t="s">
        <v>6</v>
      </c>
      <c r="AV423">
        <v>0</v>
      </c>
      <c r="AW423">
        <v>2</v>
      </c>
      <c r="AX423">
        <v>16667067</v>
      </c>
      <c r="AY423">
        <v>1</v>
      </c>
      <c r="AZ423">
        <v>0</v>
      </c>
      <c r="BA423">
        <v>413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Y423*Source!I208</f>
        <v>4.1125000000000002E-2</v>
      </c>
      <c r="CY423">
        <f t="shared" si="27"/>
        <v>1198.8</v>
      </c>
      <c r="CZ423">
        <f t="shared" si="28"/>
        <v>180</v>
      </c>
      <c r="DA423">
        <f t="shared" si="29"/>
        <v>6.66</v>
      </c>
      <c r="DB423">
        <v>0</v>
      </c>
    </row>
    <row r="424" spans="1:106" x14ac:dyDescent="0.2">
      <c r="A424">
        <f>ROW(Source!A208)</f>
        <v>208</v>
      </c>
      <c r="B424">
        <v>16666349</v>
      </c>
      <c r="C424">
        <v>16667046</v>
      </c>
      <c r="D424">
        <v>15172018</v>
      </c>
      <c r="E424">
        <v>1</v>
      </c>
      <c r="F424">
        <v>1</v>
      </c>
      <c r="G424">
        <v>1</v>
      </c>
      <c r="H424">
        <v>3</v>
      </c>
      <c r="I424" t="s">
        <v>943</v>
      </c>
      <c r="J424" t="s">
        <v>944</v>
      </c>
      <c r="K424" t="s">
        <v>945</v>
      </c>
      <c r="L424">
        <v>1346</v>
      </c>
      <c r="N424">
        <v>1009</v>
      </c>
      <c r="O424" t="s">
        <v>124</v>
      </c>
      <c r="P424" t="s">
        <v>124</v>
      </c>
      <c r="Q424">
        <v>1</v>
      </c>
      <c r="W424">
        <v>0</v>
      </c>
      <c r="X424">
        <v>450790165</v>
      </c>
      <c r="Y424">
        <v>2.5000000000000001E-3</v>
      </c>
      <c r="AA424">
        <v>14.32</v>
      </c>
      <c r="AB424">
        <v>0</v>
      </c>
      <c r="AC424">
        <v>0</v>
      </c>
      <c r="AD424">
        <v>0</v>
      </c>
      <c r="AE424">
        <v>2.15</v>
      </c>
      <c r="AF424">
        <v>0</v>
      </c>
      <c r="AG424">
        <v>0</v>
      </c>
      <c r="AH424">
        <v>0</v>
      </c>
      <c r="AI424">
        <v>6.66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2.5000000000000001E-3</v>
      </c>
      <c r="AU424" t="s">
        <v>6</v>
      </c>
      <c r="AV424">
        <v>0</v>
      </c>
      <c r="AW424">
        <v>2</v>
      </c>
      <c r="AX424">
        <v>16667068</v>
      </c>
      <c r="AY424">
        <v>1</v>
      </c>
      <c r="AZ424">
        <v>0</v>
      </c>
      <c r="BA424">
        <v>414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Y424*Source!I208</f>
        <v>8.225000000000001E-4</v>
      </c>
      <c r="CY424">
        <f t="shared" si="27"/>
        <v>14.32</v>
      </c>
      <c r="CZ424">
        <f t="shared" si="28"/>
        <v>2.15</v>
      </c>
      <c r="DA424">
        <f t="shared" si="29"/>
        <v>6.66</v>
      </c>
      <c r="DB424">
        <v>0</v>
      </c>
    </row>
    <row r="425" spans="1:106" x14ac:dyDescent="0.2">
      <c r="A425">
        <f>ROW(Source!A208)</f>
        <v>208</v>
      </c>
      <c r="B425">
        <v>16666349</v>
      </c>
      <c r="C425">
        <v>16667046</v>
      </c>
      <c r="D425">
        <v>16567503</v>
      </c>
      <c r="E425">
        <v>17</v>
      </c>
      <c r="F425">
        <v>1</v>
      </c>
      <c r="G425">
        <v>1</v>
      </c>
      <c r="H425">
        <v>3</v>
      </c>
      <c r="I425" t="s">
        <v>382</v>
      </c>
      <c r="J425" t="s">
        <v>6</v>
      </c>
      <c r="K425" t="s">
        <v>383</v>
      </c>
      <c r="L425">
        <v>1302</v>
      </c>
      <c r="N425">
        <v>1003</v>
      </c>
      <c r="O425" t="s">
        <v>173</v>
      </c>
      <c r="P425" t="s">
        <v>173</v>
      </c>
      <c r="Q425">
        <v>10</v>
      </c>
      <c r="W425">
        <v>0</v>
      </c>
      <c r="X425">
        <v>-1309666617</v>
      </c>
      <c r="Y425">
        <v>10.08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6.66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</v>
      </c>
      <c r="AT425">
        <v>10.08</v>
      </c>
      <c r="AU425" t="s">
        <v>6</v>
      </c>
      <c r="AV425">
        <v>0</v>
      </c>
      <c r="AW425">
        <v>2</v>
      </c>
      <c r="AX425">
        <v>16667071</v>
      </c>
      <c r="AY425">
        <v>1</v>
      </c>
      <c r="AZ425">
        <v>0</v>
      </c>
      <c r="BA425">
        <v>417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Y425*Source!I208</f>
        <v>3.3163200000000002</v>
      </c>
      <c r="CY425">
        <f t="shared" si="27"/>
        <v>0</v>
      </c>
      <c r="CZ425">
        <f t="shared" si="28"/>
        <v>0</v>
      </c>
      <c r="DA425">
        <f t="shared" si="29"/>
        <v>6.66</v>
      </c>
      <c r="DB425">
        <v>0</v>
      </c>
    </row>
    <row r="426" spans="1:106" x14ac:dyDescent="0.2">
      <c r="A426">
        <f>ROW(Source!A208)</f>
        <v>208</v>
      </c>
      <c r="B426">
        <v>16666349</v>
      </c>
      <c r="C426">
        <v>16667046</v>
      </c>
      <c r="D426">
        <v>15233485</v>
      </c>
      <c r="E426">
        <v>1</v>
      </c>
      <c r="F426">
        <v>1</v>
      </c>
      <c r="G426">
        <v>1</v>
      </c>
      <c r="H426">
        <v>3</v>
      </c>
      <c r="I426" t="s">
        <v>385</v>
      </c>
      <c r="J426" t="s">
        <v>387</v>
      </c>
      <c r="K426" t="s">
        <v>386</v>
      </c>
      <c r="L426">
        <v>1301</v>
      </c>
      <c r="N426">
        <v>1003</v>
      </c>
      <c r="O426" t="s">
        <v>71</v>
      </c>
      <c r="P426" t="s">
        <v>71</v>
      </c>
      <c r="Q426">
        <v>1</v>
      </c>
      <c r="W426">
        <v>0</v>
      </c>
      <c r="X426">
        <v>-324416518</v>
      </c>
      <c r="Y426">
        <v>1.008</v>
      </c>
      <c r="AA426">
        <v>41.16</v>
      </c>
      <c r="AB426">
        <v>0</v>
      </c>
      <c r="AC426">
        <v>0</v>
      </c>
      <c r="AD426">
        <v>0</v>
      </c>
      <c r="AE426">
        <v>6.18</v>
      </c>
      <c r="AF426">
        <v>0</v>
      </c>
      <c r="AG426">
        <v>0</v>
      </c>
      <c r="AH426">
        <v>0</v>
      </c>
      <c r="AI426">
        <v>6.66</v>
      </c>
      <c r="AJ426">
        <v>1</v>
      </c>
      <c r="AK426">
        <v>1</v>
      </c>
      <c r="AL426">
        <v>1</v>
      </c>
      <c r="AN426">
        <v>0</v>
      </c>
      <c r="AO426">
        <v>0</v>
      </c>
      <c r="AP426">
        <v>0</v>
      </c>
      <c r="AQ426">
        <v>0</v>
      </c>
      <c r="AR426">
        <v>0</v>
      </c>
      <c r="AS426" t="s">
        <v>6</v>
      </c>
      <c r="AT426">
        <v>1.008</v>
      </c>
      <c r="AU426" t="s">
        <v>6</v>
      </c>
      <c r="AV426">
        <v>0</v>
      </c>
      <c r="AW426">
        <v>1</v>
      </c>
      <c r="AX426">
        <v>-1</v>
      </c>
      <c r="AY426">
        <v>0</v>
      </c>
      <c r="AZ426">
        <v>0</v>
      </c>
      <c r="BA426" t="s">
        <v>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Y426*Source!I208</f>
        <v>0.33163200000000004</v>
      </c>
      <c r="CY426">
        <f t="shared" si="27"/>
        <v>41.16</v>
      </c>
      <c r="CZ426">
        <f t="shared" si="28"/>
        <v>6.18</v>
      </c>
      <c r="DA426">
        <f t="shared" si="29"/>
        <v>6.66</v>
      </c>
      <c r="DB426">
        <v>0</v>
      </c>
    </row>
    <row r="427" spans="1:106" x14ac:dyDescent="0.2">
      <c r="A427">
        <f>ROW(Source!A213)</f>
        <v>213</v>
      </c>
      <c r="B427">
        <v>16666348</v>
      </c>
      <c r="C427">
        <v>16667075</v>
      </c>
      <c r="D427">
        <v>15430447</v>
      </c>
      <c r="E427">
        <v>1</v>
      </c>
      <c r="F427">
        <v>1</v>
      </c>
      <c r="G427">
        <v>1</v>
      </c>
      <c r="H427">
        <v>1</v>
      </c>
      <c r="I427" t="s">
        <v>765</v>
      </c>
      <c r="J427" t="s">
        <v>6</v>
      </c>
      <c r="K427" t="s">
        <v>766</v>
      </c>
      <c r="L427">
        <v>1191</v>
      </c>
      <c r="N427">
        <v>1013</v>
      </c>
      <c r="O427" t="s">
        <v>727</v>
      </c>
      <c r="P427" t="s">
        <v>727</v>
      </c>
      <c r="Q427">
        <v>1</v>
      </c>
      <c r="W427">
        <v>0</v>
      </c>
      <c r="X427">
        <v>145020957</v>
      </c>
      <c r="Y427">
        <v>1.6904999999999999</v>
      </c>
      <c r="AA427">
        <v>0</v>
      </c>
      <c r="AB427">
        <v>0</v>
      </c>
      <c r="AC427">
        <v>0</v>
      </c>
      <c r="AD427">
        <v>9.07</v>
      </c>
      <c r="AE427">
        <v>0</v>
      </c>
      <c r="AF427">
        <v>0</v>
      </c>
      <c r="AG427">
        <v>0</v>
      </c>
      <c r="AH427">
        <v>9.07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1.47</v>
      </c>
      <c r="AU427" t="s">
        <v>56</v>
      </c>
      <c r="AV427">
        <v>1</v>
      </c>
      <c r="AW427">
        <v>2</v>
      </c>
      <c r="AX427">
        <v>16667084</v>
      </c>
      <c r="AY427">
        <v>1</v>
      </c>
      <c r="AZ427">
        <v>0</v>
      </c>
      <c r="BA427">
        <v>419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Y427*Source!I213</f>
        <v>23.666999999999998</v>
      </c>
      <c r="CY427">
        <f>AD427</f>
        <v>9.07</v>
      </c>
      <c r="CZ427">
        <f>AH427</f>
        <v>9.07</v>
      </c>
      <c r="DA427">
        <f>AL427</f>
        <v>1</v>
      </c>
      <c r="DB427">
        <v>0</v>
      </c>
    </row>
    <row r="428" spans="1:106" x14ac:dyDescent="0.2">
      <c r="A428">
        <f>ROW(Source!A213)</f>
        <v>213</v>
      </c>
      <c r="B428">
        <v>16666348</v>
      </c>
      <c r="C428">
        <v>16667075</v>
      </c>
      <c r="D428">
        <v>15430395</v>
      </c>
      <c r="E428">
        <v>1</v>
      </c>
      <c r="F428">
        <v>1</v>
      </c>
      <c r="G428">
        <v>1</v>
      </c>
      <c r="H428">
        <v>1</v>
      </c>
      <c r="I428" t="s">
        <v>728</v>
      </c>
      <c r="J428" t="s">
        <v>6</v>
      </c>
      <c r="K428" t="s">
        <v>729</v>
      </c>
      <c r="L428">
        <v>1191</v>
      </c>
      <c r="N428">
        <v>1013</v>
      </c>
      <c r="O428" t="s">
        <v>727</v>
      </c>
      <c r="P428" t="s">
        <v>727</v>
      </c>
      <c r="Q428">
        <v>1</v>
      </c>
      <c r="W428">
        <v>0</v>
      </c>
      <c r="X428">
        <v>-1417349443</v>
      </c>
      <c r="Y428">
        <v>0.02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0.02</v>
      </c>
      <c r="AU428" t="s">
        <v>6</v>
      </c>
      <c r="AV428">
        <v>2</v>
      </c>
      <c r="AW428">
        <v>2</v>
      </c>
      <c r="AX428">
        <v>16667085</v>
      </c>
      <c r="AY428">
        <v>1</v>
      </c>
      <c r="AZ428">
        <v>2048</v>
      </c>
      <c r="BA428">
        <v>420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Y428*Source!I213</f>
        <v>0.28000000000000003</v>
      </c>
      <c r="CY428">
        <f>AD428</f>
        <v>0</v>
      </c>
      <c r="CZ428">
        <f>AH428</f>
        <v>0</v>
      </c>
      <c r="DA428">
        <f>AL428</f>
        <v>1</v>
      </c>
      <c r="DB428">
        <v>0</v>
      </c>
    </row>
    <row r="429" spans="1:106" x14ac:dyDescent="0.2">
      <c r="A429">
        <f>ROW(Source!A213)</f>
        <v>213</v>
      </c>
      <c r="B429">
        <v>16666348</v>
      </c>
      <c r="C429">
        <v>16667075</v>
      </c>
      <c r="D429">
        <v>15249073</v>
      </c>
      <c r="E429">
        <v>1</v>
      </c>
      <c r="F429">
        <v>1</v>
      </c>
      <c r="G429">
        <v>1</v>
      </c>
      <c r="H429">
        <v>2</v>
      </c>
      <c r="I429" t="s">
        <v>742</v>
      </c>
      <c r="J429" t="s">
        <v>743</v>
      </c>
      <c r="K429" t="s">
        <v>744</v>
      </c>
      <c r="L429">
        <v>1368</v>
      </c>
      <c r="N429">
        <v>1011</v>
      </c>
      <c r="O429" t="s">
        <v>733</v>
      </c>
      <c r="P429" t="s">
        <v>733</v>
      </c>
      <c r="Q429">
        <v>1</v>
      </c>
      <c r="W429">
        <v>0</v>
      </c>
      <c r="X429">
        <v>1372534845</v>
      </c>
      <c r="Y429">
        <v>2.5000000000000001E-2</v>
      </c>
      <c r="AA429">
        <v>0</v>
      </c>
      <c r="AB429">
        <v>65.709999999999994</v>
      </c>
      <c r="AC429">
        <v>11.6</v>
      </c>
      <c r="AD429">
        <v>0</v>
      </c>
      <c r="AE429">
        <v>0</v>
      </c>
      <c r="AF429">
        <v>65.709999999999994</v>
      </c>
      <c r="AG429">
        <v>11.6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0.02</v>
      </c>
      <c r="AU429" t="s">
        <v>55</v>
      </c>
      <c r="AV429">
        <v>0</v>
      </c>
      <c r="AW429">
        <v>2</v>
      </c>
      <c r="AX429">
        <v>16667086</v>
      </c>
      <c r="AY429">
        <v>1</v>
      </c>
      <c r="AZ429">
        <v>0</v>
      </c>
      <c r="BA429">
        <v>421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Y429*Source!I213</f>
        <v>0.35000000000000003</v>
      </c>
      <c r="CY429">
        <f>AB429</f>
        <v>65.709999999999994</v>
      </c>
      <c r="CZ429">
        <f>AF429</f>
        <v>65.709999999999994</v>
      </c>
      <c r="DA429">
        <f>AJ429</f>
        <v>1</v>
      </c>
      <c r="DB429">
        <v>0</v>
      </c>
    </row>
    <row r="430" spans="1:106" x14ac:dyDescent="0.2">
      <c r="A430">
        <f>ROW(Source!A213)</f>
        <v>213</v>
      </c>
      <c r="B430">
        <v>16666348</v>
      </c>
      <c r="C430">
        <v>16667075</v>
      </c>
      <c r="D430">
        <v>15249377</v>
      </c>
      <c r="E430">
        <v>1</v>
      </c>
      <c r="F430">
        <v>1</v>
      </c>
      <c r="G430">
        <v>1</v>
      </c>
      <c r="H430">
        <v>2</v>
      </c>
      <c r="I430" t="s">
        <v>914</v>
      </c>
      <c r="J430" t="s">
        <v>915</v>
      </c>
      <c r="K430" t="s">
        <v>916</v>
      </c>
      <c r="L430">
        <v>1368</v>
      </c>
      <c r="N430">
        <v>1011</v>
      </c>
      <c r="O430" t="s">
        <v>733</v>
      </c>
      <c r="P430" t="s">
        <v>733</v>
      </c>
      <c r="Q430">
        <v>1</v>
      </c>
      <c r="W430">
        <v>0</v>
      </c>
      <c r="X430">
        <v>-353815937</v>
      </c>
      <c r="Y430">
        <v>0.4375</v>
      </c>
      <c r="AA430">
        <v>0</v>
      </c>
      <c r="AB430">
        <v>8.1</v>
      </c>
      <c r="AC430">
        <v>0</v>
      </c>
      <c r="AD430">
        <v>0</v>
      </c>
      <c r="AE430">
        <v>0</v>
      </c>
      <c r="AF430">
        <v>8.1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0.35</v>
      </c>
      <c r="AU430" t="s">
        <v>55</v>
      </c>
      <c r="AV430">
        <v>0</v>
      </c>
      <c r="AW430">
        <v>2</v>
      </c>
      <c r="AX430">
        <v>16667087</v>
      </c>
      <c r="AY430">
        <v>1</v>
      </c>
      <c r="AZ430">
        <v>0</v>
      </c>
      <c r="BA430">
        <v>422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Y430*Source!I213</f>
        <v>6.125</v>
      </c>
      <c r="CY430">
        <f>AB430</f>
        <v>8.1</v>
      </c>
      <c r="CZ430">
        <f>AF430</f>
        <v>8.1</v>
      </c>
      <c r="DA430">
        <f>AJ430</f>
        <v>1</v>
      </c>
      <c r="DB430">
        <v>0</v>
      </c>
    </row>
    <row r="431" spans="1:106" x14ac:dyDescent="0.2">
      <c r="A431">
        <f>ROW(Source!A213)</f>
        <v>213</v>
      </c>
      <c r="B431">
        <v>16666348</v>
      </c>
      <c r="C431">
        <v>16667075</v>
      </c>
      <c r="D431">
        <v>15165267</v>
      </c>
      <c r="E431">
        <v>1</v>
      </c>
      <c r="F431">
        <v>1</v>
      </c>
      <c r="G431">
        <v>1</v>
      </c>
      <c r="H431">
        <v>3</v>
      </c>
      <c r="I431" t="s">
        <v>946</v>
      </c>
      <c r="J431" t="s">
        <v>947</v>
      </c>
      <c r="K431" t="s">
        <v>948</v>
      </c>
      <c r="L431">
        <v>1356</v>
      </c>
      <c r="N431">
        <v>1010</v>
      </c>
      <c r="O431" t="s">
        <v>96</v>
      </c>
      <c r="P431" t="s">
        <v>96</v>
      </c>
      <c r="Q431">
        <v>1000</v>
      </c>
      <c r="W431">
        <v>0</v>
      </c>
      <c r="X431">
        <v>-1705143825</v>
      </c>
      <c r="Y431">
        <v>2E-3</v>
      </c>
      <c r="AA431">
        <v>3450</v>
      </c>
      <c r="AB431">
        <v>0</v>
      </c>
      <c r="AC431">
        <v>0</v>
      </c>
      <c r="AD431">
        <v>0</v>
      </c>
      <c r="AE431">
        <v>3450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2E-3</v>
      </c>
      <c r="AU431" t="s">
        <v>6</v>
      </c>
      <c r="AV431">
        <v>0</v>
      </c>
      <c r="AW431">
        <v>2</v>
      </c>
      <c r="AX431">
        <v>16667088</v>
      </c>
      <c r="AY431">
        <v>1</v>
      </c>
      <c r="AZ431">
        <v>0</v>
      </c>
      <c r="BA431">
        <v>423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Y431*Source!I213</f>
        <v>2.8000000000000001E-2</v>
      </c>
      <c r="CY431">
        <f>AA431</f>
        <v>3450</v>
      </c>
      <c r="CZ431">
        <f>AE431</f>
        <v>3450</v>
      </c>
      <c r="DA431">
        <f>AI431</f>
        <v>1</v>
      </c>
      <c r="DB431">
        <v>0</v>
      </c>
    </row>
    <row r="432" spans="1:106" x14ac:dyDescent="0.2">
      <c r="A432">
        <f>ROW(Source!A213)</f>
        <v>213</v>
      </c>
      <c r="B432">
        <v>16666348</v>
      </c>
      <c r="C432">
        <v>16667075</v>
      </c>
      <c r="D432">
        <v>15168763</v>
      </c>
      <c r="E432">
        <v>1</v>
      </c>
      <c r="F432">
        <v>1</v>
      </c>
      <c r="G432">
        <v>1</v>
      </c>
      <c r="H432">
        <v>3</v>
      </c>
      <c r="I432" t="s">
        <v>917</v>
      </c>
      <c r="J432" t="s">
        <v>918</v>
      </c>
      <c r="K432" t="s">
        <v>919</v>
      </c>
      <c r="L432">
        <v>1348</v>
      </c>
      <c r="N432">
        <v>1009</v>
      </c>
      <c r="O432" t="s">
        <v>120</v>
      </c>
      <c r="P432" t="s">
        <v>120</v>
      </c>
      <c r="Q432">
        <v>1000</v>
      </c>
      <c r="W432">
        <v>0</v>
      </c>
      <c r="X432">
        <v>-1068056325</v>
      </c>
      <c r="Y432">
        <v>1.3999999999999999E-4</v>
      </c>
      <c r="AA432">
        <v>10362</v>
      </c>
      <c r="AB432">
        <v>0</v>
      </c>
      <c r="AC432">
        <v>0</v>
      </c>
      <c r="AD432">
        <v>0</v>
      </c>
      <c r="AE432">
        <v>10362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1.3999999999999999E-4</v>
      </c>
      <c r="AU432" t="s">
        <v>6</v>
      </c>
      <c r="AV432">
        <v>0</v>
      </c>
      <c r="AW432">
        <v>2</v>
      </c>
      <c r="AX432">
        <v>16667089</v>
      </c>
      <c r="AY432">
        <v>1</v>
      </c>
      <c r="AZ432">
        <v>0</v>
      </c>
      <c r="BA432">
        <v>424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Y432*Source!I213</f>
        <v>1.9599999999999999E-3</v>
      </c>
      <c r="CY432">
        <f>AA432</f>
        <v>10362</v>
      </c>
      <c r="CZ432">
        <f>AE432</f>
        <v>10362</v>
      </c>
      <c r="DA432">
        <f>AI432</f>
        <v>1</v>
      </c>
      <c r="DB432">
        <v>0</v>
      </c>
    </row>
    <row r="433" spans="1:106" x14ac:dyDescent="0.2">
      <c r="A433">
        <f>ROW(Source!A213)</f>
        <v>213</v>
      </c>
      <c r="B433">
        <v>16666348</v>
      </c>
      <c r="C433">
        <v>16667075</v>
      </c>
      <c r="D433">
        <v>15169924</v>
      </c>
      <c r="E433">
        <v>1</v>
      </c>
      <c r="F433">
        <v>1</v>
      </c>
      <c r="G433">
        <v>1</v>
      </c>
      <c r="H433">
        <v>3</v>
      </c>
      <c r="I433" t="s">
        <v>949</v>
      </c>
      <c r="J433" t="s">
        <v>950</v>
      </c>
      <c r="K433" t="s">
        <v>951</v>
      </c>
      <c r="L433">
        <v>1348</v>
      </c>
      <c r="N433">
        <v>1009</v>
      </c>
      <c r="O433" t="s">
        <v>120</v>
      </c>
      <c r="P433" t="s">
        <v>120</v>
      </c>
      <c r="Q433">
        <v>1000</v>
      </c>
      <c r="W433">
        <v>0</v>
      </c>
      <c r="X433">
        <v>-405065451</v>
      </c>
      <c r="Y433">
        <v>1.1000000000000001E-3</v>
      </c>
      <c r="AA433">
        <v>14830</v>
      </c>
      <c r="AB433">
        <v>0</v>
      </c>
      <c r="AC433">
        <v>0</v>
      </c>
      <c r="AD433">
        <v>0</v>
      </c>
      <c r="AE433">
        <v>14830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1.1000000000000001E-3</v>
      </c>
      <c r="AU433" t="s">
        <v>6</v>
      </c>
      <c r="AV433">
        <v>0</v>
      </c>
      <c r="AW433">
        <v>2</v>
      </c>
      <c r="AX433">
        <v>16667090</v>
      </c>
      <c r="AY433">
        <v>1</v>
      </c>
      <c r="AZ433">
        <v>0</v>
      </c>
      <c r="BA433">
        <v>425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Y433*Source!I213</f>
        <v>1.54E-2</v>
      </c>
      <c r="CY433">
        <f>AA433</f>
        <v>14830</v>
      </c>
      <c r="CZ433">
        <f>AE433</f>
        <v>14830</v>
      </c>
      <c r="DA433">
        <f>AI433</f>
        <v>1</v>
      </c>
      <c r="DB433">
        <v>0</v>
      </c>
    </row>
    <row r="434" spans="1:106" x14ac:dyDescent="0.2">
      <c r="A434">
        <f>ROW(Source!A213)</f>
        <v>213</v>
      </c>
      <c r="B434">
        <v>16666348</v>
      </c>
      <c r="C434">
        <v>16667075</v>
      </c>
      <c r="D434">
        <v>15210567</v>
      </c>
      <c r="E434">
        <v>1</v>
      </c>
      <c r="F434">
        <v>1</v>
      </c>
      <c r="G434">
        <v>1</v>
      </c>
      <c r="H434">
        <v>3</v>
      </c>
      <c r="I434" t="s">
        <v>393</v>
      </c>
      <c r="J434" t="s">
        <v>395</v>
      </c>
      <c r="K434" t="s">
        <v>394</v>
      </c>
      <c r="L434">
        <v>1354</v>
      </c>
      <c r="N434">
        <v>1010</v>
      </c>
      <c r="O434" t="s">
        <v>185</v>
      </c>
      <c r="P434" t="s">
        <v>185</v>
      </c>
      <c r="Q434">
        <v>1</v>
      </c>
      <c r="W434">
        <v>0</v>
      </c>
      <c r="X434">
        <v>898688576</v>
      </c>
      <c r="Y434">
        <v>1</v>
      </c>
      <c r="AA434">
        <v>54.73</v>
      </c>
      <c r="AB434">
        <v>0</v>
      </c>
      <c r="AC434">
        <v>0</v>
      </c>
      <c r="AD434">
        <v>0</v>
      </c>
      <c r="AE434">
        <v>54.73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6</v>
      </c>
      <c r="AT434">
        <v>1</v>
      </c>
      <c r="AU434" t="s">
        <v>6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Y434*Source!I213</f>
        <v>14</v>
      </c>
      <c r="CY434">
        <f>AA434</f>
        <v>54.73</v>
      </c>
      <c r="CZ434">
        <f>AE434</f>
        <v>54.73</v>
      </c>
      <c r="DA434">
        <f>AI434</f>
        <v>1</v>
      </c>
      <c r="DB434">
        <v>0</v>
      </c>
    </row>
    <row r="435" spans="1:106" x14ac:dyDescent="0.2">
      <c r="A435">
        <f>ROW(Source!A214)</f>
        <v>214</v>
      </c>
      <c r="B435">
        <v>16666349</v>
      </c>
      <c r="C435">
        <v>16667075</v>
      </c>
      <c r="D435">
        <v>15430447</v>
      </c>
      <c r="E435">
        <v>1</v>
      </c>
      <c r="F435">
        <v>1</v>
      </c>
      <c r="G435">
        <v>1</v>
      </c>
      <c r="H435">
        <v>1</v>
      </c>
      <c r="I435" t="s">
        <v>765</v>
      </c>
      <c r="J435" t="s">
        <v>6</v>
      </c>
      <c r="K435" t="s">
        <v>766</v>
      </c>
      <c r="L435">
        <v>1191</v>
      </c>
      <c r="N435">
        <v>1013</v>
      </c>
      <c r="O435" t="s">
        <v>727</v>
      </c>
      <c r="P435" t="s">
        <v>727</v>
      </c>
      <c r="Q435">
        <v>1</v>
      </c>
      <c r="W435">
        <v>0</v>
      </c>
      <c r="X435">
        <v>145020957</v>
      </c>
      <c r="Y435">
        <v>1.6904999999999999</v>
      </c>
      <c r="AA435">
        <v>0</v>
      </c>
      <c r="AB435">
        <v>0</v>
      </c>
      <c r="AC435">
        <v>0</v>
      </c>
      <c r="AD435">
        <v>60.41</v>
      </c>
      <c r="AE435">
        <v>0</v>
      </c>
      <c r="AF435">
        <v>0</v>
      </c>
      <c r="AG435">
        <v>0</v>
      </c>
      <c r="AH435">
        <v>9.07</v>
      </c>
      <c r="AI435">
        <v>1</v>
      </c>
      <c r="AJ435">
        <v>1</v>
      </c>
      <c r="AK435">
        <v>1</v>
      </c>
      <c r="AL435">
        <v>6.66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1.47</v>
      </c>
      <c r="AU435" t="s">
        <v>56</v>
      </c>
      <c r="AV435">
        <v>1</v>
      </c>
      <c r="AW435">
        <v>2</v>
      </c>
      <c r="AX435">
        <v>16667084</v>
      </c>
      <c r="AY435">
        <v>1</v>
      </c>
      <c r="AZ435">
        <v>0</v>
      </c>
      <c r="BA435">
        <v>428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Y435*Source!I214</f>
        <v>23.666999999999998</v>
      </c>
      <c r="CY435">
        <f>AD435</f>
        <v>60.41</v>
      </c>
      <c r="CZ435">
        <f>AH435</f>
        <v>9.07</v>
      </c>
      <c r="DA435">
        <f>AL435</f>
        <v>6.66</v>
      </c>
      <c r="DB435">
        <v>0</v>
      </c>
    </row>
    <row r="436" spans="1:106" x14ac:dyDescent="0.2">
      <c r="A436">
        <f>ROW(Source!A214)</f>
        <v>214</v>
      </c>
      <c r="B436">
        <v>16666349</v>
      </c>
      <c r="C436">
        <v>16667075</v>
      </c>
      <c r="D436">
        <v>15430395</v>
      </c>
      <c r="E436">
        <v>1</v>
      </c>
      <c r="F436">
        <v>1</v>
      </c>
      <c r="G436">
        <v>1</v>
      </c>
      <c r="H436">
        <v>1</v>
      </c>
      <c r="I436" t="s">
        <v>728</v>
      </c>
      <c r="J436" t="s">
        <v>6</v>
      </c>
      <c r="K436" t="s">
        <v>729</v>
      </c>
      <c r="L436">
        <v>1191</v>
      </c>
      <c r="N436">
        <v>1013</v>
      </c>
      <c r="O436" t="s">
        <v>727</v>
      </c>
      <c r="P436" t="s">
        <v>727</v>
      </c>
      <c r="Q436">
        <v>1</v>
      </c>
      <c r="W436">
        <v>0</v>
      </c>
      <c r="X436">
        <v>-1417349443</v>
      </c>
      <c r="Y436">
        <v>0.02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6.66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0.02</v>
      </c>
      <c r="AU436" t="s">
        <v>6</v>
      </c>
      <c r="AV436">
        <v>2</v>
      </c>
      <c r="AW436">
        <v>2</v>
      </c>
      <c r="AX436">
        <v>16667085</v>
      </c>
      <c r="AY436">
        <v>1</v>
      </c>
      <c r="AZ436">
        <v>2048</v>
      </c>
      <c r="BA436">
        <v>429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Y436*Source!I214</f>
        <v>0.28000000000000003</v>
      </c>
      <c r="CY436">
        <f>AD436</f>
        <v>0</v>
      </c>
      <c r="CZ436">
        <f>AH436</f>
        <v>0</v>
      </c>
      <c r="DA436">
        <f>AL436</f>
        <v>1</v>
      </c>
      <c r="DB436">
        <v>0</v>
      </c>
    </row>
    <row r="437" spans="1:106" x14ac:dyDescent="0.2">
      <c r="A437">
        <f>ROW(Source!A214)</f>
        <v>214</v>
      </c>
      <c r="B437">
        <v>16666349</v>
      </c>
      <c r="C437">
        <v>16667075</v>
      </c>
      <c r="D437">
        <v>15249073</v>
      </c>
      <c r="E437">
        <v>1</v>
      </c>
      <c r="F437">
        <v>1</v>
      </c>
      <c r="G437">
        <v>1</v>
      </c>
      <c r="H437">
        <v>2</v>
      </c>
      <c r="I437" t="s">
        <v>742</v>
      </c>
      <c r="J437" t="s">
        <v>743</v>
      </c>
      <c r="K437" t="s">
        <v>744</v>
      </c>
      <c r="L437">
        <v>1368</v>
      </c>
      <c r="N437">
        <v>1011</v>
      </c>
      <c r="O437" t="s">
        <v>733</v>
      </c>
      <c r="P437" t="s">
        <v>733</v>
      </c>
      <c r="Q437">
        <v>1</v>
      </c>
      <c r="W437">
        <v>0</v>
      </c>
      <c r="X437">
        <v>1372534845</v>
      </c>
      <c r="Y437">
        <v>2.5000000000000001E-2</v>
      </c>
      <c r="AA437">
        <v>0</v>
      </c>
      <c r="AB437">
        <v>437.63</v>
      </c>
      <c r="AC437">
        <v>11.6</v>
      </c>
      <c r="AD437">
        <v>0</v>
      </c>
      <c r="AE437">
        <v>0</v>
      </c>
      <c r="AF437">
        <v>65.709999999999994</v>
      </c>
      <c r="AG437">
        <v>11.6</v>
      </c>
      <c r="AH437">
        <v>0</v>
      </c>
      <c r="AI437">
        <v>1</v>
      </c>
      <c r="AJ437">
        <v>6.66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0.02</v>
      </c>
      <c r="AU437" t="s">
        <v>55</v>
      </c>
      <c r="AV437">
        <v>0</v>
      </c>
      <c r="AW437">
        <v>2</v>
      </c>
      <c r="AX437">
        <v>16667086</v>
      </c>
      <c r="AY437">
        <v>1</v>
      </c>
      <c r="AZ437">
        <v>0</v>
      </c>
      <c r="BA437">
        <v>430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Y437*Source!I214</f>
        <v>0.35000000000000003</v>
      </c>
      <c r="CY437">
        <f>AB437</f>
        <v>437.63</v>
      </c>
      <c r="CZ437">
        <f>AF437</f>
        <v>65.709999999999994</v>
      </c>
      <c r="DA437">
        <f>AJ437</f>
        <v>6.66</v>
      </c>
      <c r="DB437">
        <v>0</v>
      </c>
    </row>
    <row r="438" spans="1:106" x14ac:dyDescent="0.2">
      <c r="A438">
        <f>ROW(Source!A214)</f>
        <v>214</v>
      </c>
      <c r="B438">
        <v>16666349</v>
      </c>
      <c r="C438">
        <v>16667075</v>
      </c>
      <c r="D438">
        <v>15249377</v>
      </c>
      <c r="E438">
        <v>1</v>
      </c>
      <c r="F438">
        <v>1</v>
      </c>
      <c r="G438">
        <v>1</v>
      </c>
      <c r="H438">
        <v>2</v>
      </c>
      <c r="I438" t="s">
        <v>914</v>
      </c>
      <c r="J438" t="s">
        <v>915</v>
      </c>
      <c r="K438" t="s">
        <v>916</v>
      </c>
      <c r="L438">
        <v>1368</v>
      </c>
      <c r="N438">
        <v>1011</v>
      </c>
      <c r="O438" t="s">
        <v>733</v>
      </c>
      <c r="P438" t="s">
        <v>733</v>
      </c>
      <c r="Q438">
        <v>1</v>
      </c>
      <c r="W438">
        <v>0</v>
      </c>
      <c r="X438">
        <v>-353815937</v>
      </c>
      <c r="Y438">
        <v>0.4375</v>
      </c>
      <c r="AA438">
        <v>0</v>
      </c>
      <c r="AB438">
        <v>53.95</v>
      </c>
      <c r="AC438">
        <v>0</v>
      </c>
      <c r="AD438">
        <v>0</v>
      </c>
      <c r="AE438">
        <v>0</v>
      </c>
      <c r="AF438">
        <v>8.1</v>
      </c>
      <c r="AG438">
        <v>0</v>
      </c>
      <c r="AH438">
        <v>0</v>
      </c>
      <c r="AI438">
        <v>1</v>
      </c>
      <c r="AJ438">
        <v>6.66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0.35</v>
      </c>
      <c r="AU438" t="s">
        <v>55</v>
      </c>
      <c r="AV438">
        <v>0</v>
      </c>
      <c r="AW438">
        <v>2</v>
      </c>
      <c r="AX438">
        <v>16667087</v>
      </c>
      <c r="AY438">
        <v>1</v>
      </c>
      <c r="AZ438">
        <v>0</v>
      </c>
      <c r="BA438">
        <v>431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Y438*Source!I214</f>
        <v>6.125</v>
      </c>
      <c r="CY438">
        <f>AB438</f>
        <v>53.95</v>
      </c>
      <c r="CZ438">
        <f>AF438</f>
        <v>8.1</v>
      </c>
      <c r="DA438">
        <f>AJ438</f>
        <v>6.66</v>
      </c>
      <c r="DB438">
        <v>0</v>
      </c>
    </row>
    <row r="439" spans="1:106" x14ac:dyDescent="0.2">
      <c r="A439">
        <f>ROW(Source!A214)</f>
        <v>214</v>
      </c>
      <c r="B439">
        <v>16666349</v>
      </c>
      <c r="C439">
        <v>16667075</v>
      </c>
      <c r="D439">
        <v>15165267</v>
      </c>
      <c r="E439">
        <v>1</v>
      </c>
      <c r="F439">
        <v>1</v>
      </c>
      <c r="G439">
        <v>1</v>
      </c>
      <c r="H439">
        <v>3</v>
      </c>
      <c r="I439" t="s">
        <v>946</v>
      </c>
      <c r="J439" t="s">
        <v>947</v>
      </c>
      <c r="K439" t="s">
        <v>948</v>
      </c>
      <c r="L439">
        <v>1356</v>
      </c>
      <c r="N439">
        <v>1010</v>
      </c>
      <c r="O439" t="s">
        <v>96</v>
      </c>
      <c r="P439" t="s">
        <v>96</v>
      </c>
      <c r="Q439">
        <v>1000</v>
      </c>
      <c r="W439">
        <v>0</v>
      </c>
      <c r="X439">
        <v>-1705143825</v>
      </c>
      <c r="Y439">
        <v>2E-3</v>
      </c>
      <c r="AA439">
        <v>22977</v>
      </c>
      <c r="AB439">
        <v>0</v>
      </c>
      <c r="AC439">
        <v>0</v>
      </c>
      <c r="AD439">
        <v>0</v>
      </c>
      <c r="AE439">
        <v>3450</v>
      </c>
      <c r="AF439">
        <v>0</v>
      </c>
      <c r="AG439">
        <v>0</v>
      </c>
      <c r="AH439">
        <v>0</v>
      </c>
      <c r="AI439">
        <v>6.66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2E-3</v>
      </c>
      <c r="AU439" t="s">
        <v>6</v>
      </c>
      <c r="AV439">
        <v>0</v>
      </c>
      <c r="AW439">
        <v>2</v>
      </c>
      <c r="AX439">
        <v>16667088</v>
      </c>
      <c r="AY439">
        <v>1</v>
      </c>
      <c r="AZ439">
        <v>0</v>
      </c>
      <c r="BA439">
        <v>432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Y439*Source!I214</f>
        <v>2.8000000000000001E-2</v>
      </c>
      <c r="CY439">
        <f>AA439</f>
        <v>22977</v>
      </c>
      <c r="CZ439">
        <f>AE439</f>
        <v>3450</v>
      </c>
      <c r="DA439">
        <f>AI439</f>
        <v>6.66</v>
      </c>
      <c r="DB439">
        <v>0</v>
      </c>
    </row>
    <row r="440" spans="1:106" x14ac:dyDescent="0.2">
      <c r="A440">
        <f>ROW(Source!A214)</f>
        <v>214</v>
      </c>
      <c r="B440">
        <v>16666349</v>
      </c>
      <c r="C440">
        <v>16667075</v>
      </c>
      <c r="D440">
        <v>15168763</v>
      </c>
      <c r="E440">
        <v>1</v>
      </c>
      <c r="F440">
        <v>1</v>
      </c>
      <c r="G440">
        <v>1</v>
      </c>
      <c r="H440">
        <v>3</v>
      </c>
      <c r="I440" t="s">
        <v>917</v>
      </c>
      <c r="J440" t="s">
        <v>918</v>
      </c>
      <c r="K440" t="s">
        <v>919</v>
      </c>
      <c r="L440">
        <v>1348</v>
      </c>
      <c r="N440">
        <v>1009</v>
      </c>
      <c r="O440" t="s">
        <v>120</v>
      </c>
      <c r="P440" t="s">
        <v>120</v>
      </c>
      <c r="Q440">
        <v>1000</v>
      </c>
      <c r="W440">
        <v>0</v>
      </c>
      <c r="X440">
        <v>-1068056325</v>
      </c>
      <c r="Y440">
        <v>1.3999999999999999E-4</v>
      </c>
      <c r="AA440">
        <v>69010.92</v>
      </c>
      <c r="AB440">
        <v>0</v>
      </c>
      <c r="AC440">
        <v>0</v>
      </c>
      <c r="AD440">
        <v>0</v>
      </c>
      <c r="AE440">
        <v>10362</v>
      </c>
      <c r="AF440">
        <v>0</v>
      </c>
      <c r="AG440">
        <v>0</v>
      </c>
      <c r="AH440">
        <v>0</v>
      </c>
      <c r="AI440">
        <v>6.66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1.3999999999999999E-4</v>
      </c>
      <c r="AU440" t="s">
        <v>6</v>
      </c>
      <c r="AV440">
        <v>0</v>
      </c>
      <c r="AW440">
        <v>2</v>
      </c>
      <c r="AX440">
        <v>16667089</v>
      </c>
      <c r="AY440">
        <v>1</v>
      </c>
      <c r="AZ440">
        <v>0</v>
      </c>
      <c r="BA440">
        <v>433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Y440*Source!I214</f>
        <v>1.9599999999999999E-3</v>
      </c>
      <c r="CY440">
        <f>AA440</f>
        <v>69010.92</v>
      </c>
      <c r="CZ440">
        <f>AE440</f>
        <v>10362</v>
      </c>
      <c r="DA440">
        <f>AI440</f>
        <v>6.66</v>
      </c>
      <c r="DB440">
        <v>0</v>
      </c>
    </row>
    <row r="441" spans="1:106" x14ac:dyDescent="0.2">
      <c r="A441">
        <f>ROW(Source!A214)</f>
        <v>214</v>
      </c>
      <c r="B441">
        <v>16666349</v>
      </c>
      <c r="C441">
        <v>16667075</v>
      </c>
      <c r="D441">
        <v>15169924</v>
      </c>
      <c r="E441">
        <v>1</v>
      </c>
      <c r="F441">
        <v>1</v>
      </c>
      <c r="G441">
        <v>1</v>
      </c>
      <c r="H441">
        <v>3</v>
      </c>
      <c r="I441" t="s">
        <v>949</v>
      </c>
      <c r="J441" t="s">
        <v>950</v>
      </c>
      <c r="K441" t="s">
        <v>951</v>
      </c>
      <c r="L441">
        <v>1348</v>
      </c>
      <c r="N441">
        <v>1009</v>
      </c>
      <c r="O441" t="s">
        <v>120</v>
      </c>
      <c r="P441" t="s">
        <v>120</v>
      </c>
      <c r="Q441">
        <v>1000</v>
      </c>
      <c r="W441">
        <v>0</v>
      </c>
      <c r="X441">
        <v>-405065451</v>
      </c>
      <c r="Y441">
        <v>1.1000000000000001E-3</v>
      </c>
      <c r="AA441">
        <v>98767.8</v>
      </c>
      <c r="AB441">
        <v>0</v>
      </c>
      <c r="AC441">
        <v>0</v>
      </c>
      <c r="AD441">
        <v>0</v>
      </c>
      <c r="AE441">
        <v>14830</v>
      </c>
      <c r="AF441">
        <v>0</v>
      </c>
      <c r="AG441">
        <v>0</v>
      </c>
      <c r="AH441">
        <v>0</v>
      </c>
      <c r="AI441">
        <v>6.66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1.1000000000000001E-3</v>
      </c>
      <c r="AU441" t="s">
        <v>6</v>
      </c>
      <c r="AV441">
        <v>0</v>
      </c>
      <c r="AW441">
        <v>2</v>
      </c>
      <c r="AX441">
        <v>16667090</v>
      </c>
      <c r="AY441">
        <v>1</v>
      </c>
      <c r="AZ441">
        <v>0</v>
      </c>
      <c r="BA441">
        <v>434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Y441*Source!I214</f>
        <v>1.54E-2</v>
      </c>
      <c r="CY441">
        <f>AA441</f>
        <v>98767.8</v>
      </c>
      <c r="CZ441">
        <f>AE441</f>
        <v>14830</v>
      </c>
      <c r="DA441">
        <f>AI441</f>
        <v>6.66</v>
      </c>
      <c r="DB441">
        <v>0</v>
      </c>
    </row>
    <row r="442" spans="1:106" x14ac:dyDescent="0.2">
      <c r="A442">
        <f>ROW(Source!A214)</f>
        <v>214</v>
      </c>
      <c r="B442">
        <v>16666349</v>
      </c>
      <c r="C442">
        <v>16667075</v>
      </c>
      <c r="D442">
        <v>15210567</v>
      </c>
      <c r="E442">
        <v>1</v>
      </c>
      <c r="F442">
        <v>1</v>
      </c>
      <c r="G442">
        <v>1</v>
      </c>
      <c r="H442">
        <v>3</v>
      </c>
      <c r="I442" t="s">
        <v>393</v>
      </c>
      <c r="J442" t="s">
        <v>395</v>
      </c>
      <c r="K442" t="s">
        <v>394</v>
      </c>
      <c r="L442">
        <v>1354</v>
      </c>
      <c r="N442">
        <v>1010</v>
      </c>
      <c r="O442" t="s">
        <v>185</v>
      </c>
      <c r="P442" t="s">
        <v>185</v>
      </c>
      <c r="Q442">
        <v>1</v>
      </c>
      <c r="W442">
        <v>0</v>
      </c>
      <c r="X442">
        <v>898688576</v>
      </c>
      <c r="Y442">
        <v>1</v>
      </c>
      <c r="AA442">
        <v>364.5</v>
      </c>
      <c r="AB442">
        <v>0</v>
      </c>
      <c r="AC442">
        <v>0</v>
      </c>
      <c r="AD442">
        <v>0</v>
      </c>
      <c r="AE442">
        <v>54.73</v>
      </c>
      <c r="AF442">
        <v>0</v>
      </c>
      <c r="AG442">
        <v>0</v>
      </c>
      <c r="AH442">
        <v>0</v>
      </c>
      <c r="AI442">
        <v>6.66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6</v>
      </c>
      <c r="AT442">
        <v>1</v>
      </c>
      <c r="AU442" t="s">
        <v>6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Y442*Source!I214</f>
        <v>14</v>
      </c>
      <c r="CY442">
        <f>AA442</f>
        <v>364.5</v>
      </c>
      <c r="CZ442">
        <f>AE442</f>
        <v>54.73</v>
      </c>
      <c r="DA442">
        <f>AI442</f>
        <v>6.66</v>
      </c>
      <c r="DB442">
        <v>0</v>
      </c>
    </row>
    <row r="443" spans="1:106" x14ac:dyDescent="0.2">
      <c r="A443">
        <f>ROW(Source!A217)</f>
        <v>217</v>
      </c>
      <c r="B443">
        <v>16666348</v>
      </c>
      <c r="C443">
        <v>16667094</v>
      </c>
      <c r="D443">
        <v>15435609</v>
      </c>
      <c r="E443">
        <v>1</v>
      </c>
      <c r="F443">
        <v>1</v>
      </c>
      <c r="G443">
        <v>1</v>
      </c>
      <c r="H443">
        <v>1</v>
      </c>
      <c r="I443" t="s">
        <v>952</v>
      </c>
      <c r="J443" t="s">
        <v>6</v>
      </c>
      <c r="K443" t="s">
        <v>953</v>
      </c>
      <c r="L443">
        <v>1191</v>
      </c>
      <c r="N443">
        <v>1013</v>
      </c>
      <c r="O443" t="s">
        <v>727</v>
      </c>
      <c r="P443" t="s">
        <v>727</v>
      </c>
      <c r="Q443">
        <v>1</v>
      </c>
      <c r="W443">
        <v>0</v>
      </c>
      <c r="X443">
        <v>-814890593</v>
      </c>
      <c r="Y443">
        <v>75.439999999999984</v>
      </c>
      <c r="AA443">
        <v>0</v>
      </c>
      <c r="AB443">
        <v>0</v>
      </c>
      <c r="AC443">
        <v>0</v>
      </c>
      <c r="AD443">
        <v>8.9700000000000006</v>
      </c>
      <c r="AE443">
        <v>0</v>
      </c>
      <c r="AF443">
        <v>0</v>
      </c>
      <c r="AG443">
        <v>0</v>
      </c>
      <c r="AH443">
        <v>8.9700000000000006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65.599999999999994</v>
      </c>
      <c r="AU443" t="s">
        <v>56</v>
      </c>
      <c r="AV443">
        <v>1</v>
      </c>
      <c r="AW443">
        <v>2</v>
      </c>
      <c r="AX443">
        <v>16667106</v>
      </c>
      <c r="AY443">
        <v>1</v>
      </c>
      <c r="AZ443">
        <v>0</v>
      </c>
      <c r="BA443">
        <v>437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Y443*Source!I217</f>
        <v>8.4492799999999981</v>
      </c>
      <c r="CY443">
        <f>AD443</f>
        <v>8.9700000000000006</v>
      </c>
      <c r="CZ443">
        <f>AH443</f>
        <v>8.9700000000000006</v>
      </c>
      <c r="DA443">
        <f>AL443</f>
        <v>1</v>
      </c>
      <c r="DB443">
        <v>0</v>
      </c>
    </row>
    <row r="444" spans="1:106" x14ac:dyDescent="0.2">
      <c r="A444">
        <f>ROW(Source!A217)</f>
        <v>217</v>
      </c>
      <c r="B444">
        <v>16666348</v>
      </c>
      <c r="C444">
        <v>16667094</v>
      </c>
      <c r="D444">
        <v>15430395</v>
      </c>
      <c r="E444">
        <v>1</v>
      </c>
      <c r="F444">
        <v>1</v>
      </c>
      <c r="G444">
        <v>1</v>
      </c>
      <c r="H444">
        <v>1</v>
      </c>
      <c r="I444" t="s">
        <v>728</v>
      </c>
      <c r="J444" t="s">
        <v>6</v>
      </c>
      <c r="K444" t="s">
        <v>729</v>
      </c>
      <c r="L444">
        <v>1191</v>
      </c>
      <c r="N444">
        <v>1013</v>
      </c>
      <c r="O444" t="s">
        <v>727</v>
      </c>
      <c r="P444" t="s">
        <v>727</v>
      </c>
      <c r="Q444">
        <v>1</v>
      </c>
      <c r="W444">
        <v>0</v>
      </c>
      <c r="X444">
        <v>-1417349443</v>
      </c>
      <c r="Y444">
        <v>3.13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3.13</v>
      </c>
      <c r="AU444" t="s">
        <v>6</v>
      </c>
      <c r="AV444">
        <v>2</v>
      </c>
      <c r="AW444">
        <v>2</v>
      </c>
      <c r="AX444">
        <v>16667107</v>
      </c>
      <c r="AY444">
        <v>1</v>
      </c>
      <c r="AZ444">
        <v>2048</v>
      </c>
      <c r="BA444">
        <v>438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Y444*Source!I217</f>
        <v>0.35055999999999998</v>
      </c>
      <c r="CY444">
        <f>AD444</f>
        <v>0</v>
      </c>
      <c r="CZ444">
        <f>AH444</f>
        <v>0</v>
      </c>
      <c r="DA444">
        <f>AL444</f>
        <v>1</v>
      </c>
      <c r="DB444">
        <v>0</v>
      </c>
    </row>
    <row r="445" spans="1:106" x14ac:dyDescent="0.2">
      <c r="A445">
        <f>ROW(Source!A217)</f>
        <v>217</v>
      </c>
      <c r="B445">
        <v>16666348</v>
      </c>
      <c r="C445">
        <v>16667094</v>
      </c>
      <c r="D445">
        <v>15247680</v>
      </c>
      <c r="E445">
        <v>1</v>
      </c>
      <c r="F445">
        <v>1</v>
      </c>
      <c r="G445">
        <v>1</v>
      </c>
      <c r="H445">
        <v>2</v>
      </c>
      <c r="I445" t="s">
        <v>736</v>
      </c>
      <c r="J445" t="s">
        <v>737</v>
      </c>
      <c r="K445" t="s">
        <v>738</v>
      </c>
      <c r="L445">
        <v>1368</v>
      </c>
      <c r="N445">
        <v>1011</v>
      </c>
      <c r="O445" t="s">
        <v>733</v>
      </c>
      <c r="P445" t="s">
        <v>733</v>
      </c>
      <c r="Q445">
        <v>1</v>
      </c>
      <c r="W445">
        <v>0</v>
      </c>
      <c r="X445">
        <v>-1718674368</v>
      </c>
      <c r="Y445">
        <v>0.11249999999999999</v>
      </c>
      <c r="AA445">
        <v>0</v>
      </c>
      <c r="AB445">
        <v>111.99</v>
      </c>
      <c r="AC445">
        <v>13.5</v>
      </c>
      <c r="AD445">
        <v>0</v>
      </c>
      <c r="AE445">
        <v>0</v>
      </c>
      <c r="AF445">
        <v>111.99</v>
      </c>
      <c r="AG445">
        <v>13.5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0.09</v>
      </c>
      <c r="AU445" t="s">
        <v>55</v>
      </c>
      <c r="AV445">
        <v>0</v>
      </c>
      <c r="AW445">
        <v>2</v>
      </c>
      <c r="AX445">
        <v>16667108</v>
      </c>
      <c r="AY445">
        <v>1</v>
      </c>
      <c r="AZ445">
        <v>0</v>
      </c>
      <c r="BA445">
        <v>439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Y445*Source!I217</f>
        <v>1.2599999999999998E-2</v>
      </c>
      <c r="CY445">
        <f>AB445</f>
        <v>111.99</v>
      </c>
      <c r="CZ445">
        <f>AF445</f>
        <v>111.99</v>
      </c>
      <c r="DA445">
        <f>AJ445</f>
        <v>1</v>
      </c>
      <c r="DB445">
        <v>0</v>
      </c>
    </row>
    <row r="446" spans="1:106" x14ac:dyDescent="0.2">
      <c r="A446">
        <f>ROW(Source!A217)</f>
        <v>217</v>
      </c>
      <c r="B446">
        <v>16666348</v>
      </c>
      <c r="C446">
        <v>16667094</v>
      </c>
      <c r="D446">
        <v>15247974</v>
      </c>
      <c r="E446">
        <v>1</v>
      </c>
      <c r="F446">
        <v>1</v>
      </c>
      <c r="G446">
        <v>1</v>
      </c>
      <c r="H446">
        <v>2</v>
      </c>
      <c r="I446" t="s">
        <v>730</v>
      </c>
      <c r="J446" t="s">
        <v>731</v>
      </c>
      <c r="K446" t="s">
        <v>732</v>
      </c>
      <c r="L446">
        <v>1368</v>
      </c>
      <c r="N446">
        <v>1011</v>
      </c>
      <c r="O446" t="s">
        <v>733</v>
      </c>
      <c r="P446" t="s">
        <v>733</v>
      </c>
      <c r="Q446">
        <v>1</v>
      </c>
      <c r="W446">
        <v>0</v>
      </c>
      <c r="X446">
        <v>1188625873</v>
      </c>
      <c r="Y446">
        <v>1.4874999999999998</v>
      </c>
      <c r="AA446">
        <v>0</v>
      </c>
      <c r="AB446">
        <v>31.26</v>
      </c>
      <c r="AC446">
        <v>13.5</v>
      </c>
      <c r="AD446">
        <v>0</v>
      </c>
      <c r="AE446">
        <v>0</v>
      </c>
      <c r="AF446">
        <v>31.26</v>
      </c>
      <c r="AG446">
        <v>13.5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1.19</v>
      </c>
      <c r="AU446" t="s">
        <v>55</v>
      </c>
      <c r="AV446">
        <v>0</v>
      </c>
      <c r="AW446">
        <v>2</v>
      </c>
      <c r="AX446">
        <v>16667109</v>
      </c>
      <c r="AY446">
        <v>1</v>
      </c>
      <c r="AZ446">
        <v>0</v>
      </c>
      <c r="BA446">
        <v>440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Y446*Source!I217</f>
        <v>0.16659999999999997</v>
      </c>
      <c r="CY446">
        <f>AB446</f>
        <v>31.26</v>
      </c>
      <c r="CZ446">
        <f>AF446</f>
        <v>31.26</v>
      </c>
      <c r="DA446">
        <f>AJ446</f>
        <v>1</v>
      </c>
      <c r="DB446">
        <v>0</v>
      </c>
    </row>
    <row r="447" spans="1:106" x14ac:dyDescent="0.2">
      <c r="A447">
        <f>ROW(Source!A217)</f>
        <v>217</v>
      </c>
      <c r="B447">
        <v>16666348</v>
      </c>
      <c r="C447">
        <v>16667094</v>
      </c>
      <c r="D447">
        <v>15248793</v>
      </c>
      <c r="E447">
        <v>1</v>
      </c>
      <c r="F447">
        <v>1</v>
      </c>
      <c r="G447">
        <v>1</v>
      </c>
      <c r="H447">
        <v>2</v>
      </c>
      <c r="I447" t="s">
        <v>931</v>
      </c>
      <c r="J447" t="s">
        <v>932</v>
      </c>
      <c r="K447" t="s">
        <v>933</v>
      </c>
      <c r="L447">
        <v>1368</v>
      </c>
      <c r="N447">
        <v>1011</v>
      </c>
      <c r="O447" t="s">
        <v>733</v>
      </c>
      <c r="P447" t="s">
        <v>733</v>
      </c>
      <c r="Q447">
        <v>1</v>
      </c>
      <c r="W447">
        <v>0</v>
      </c>
      <c r="X447">
        <v>-1347092713</v>
      </c>
      <c r="Y447">
        <v>1</v>
      </c>
      <c r="AA447">
        <v>0</v>
      </c>
      <c r="AB447">
        <v>29.67</v>
      </c>
      <c r="AC447">
        <v>0</v>
      </c>
      <c r="AD447">
        <v>0</v>
      </c>
      <c r="AE447">
        <v>0</v>
      </c>
      <c r="AF447">
        <v>29.67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0.8</v>
      </c>
      <c r="AU447" t="s">
        <v>55</v>
      </c>
      <c r="AV447">
        <v>0</v>
      </c>
      <c r="AW447">
        <v>2</v>
      </c>
      <c r="AX447">
        <v>16667110</v>
      </c>
      <c r="AY447">
        <v>1</v>
      </c>
      <c r="AZ447">
        <v>0</v>
      </c>
      <c r="BA447">
        <v>441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Y447*Source!I217</f>
        <v>0.112</v>
      </c>
      <c r="CY447">
        <f>AB447</f>
        <v>29.67</v>
      </c>
      <c r="CZ447">
        <f>AF447</f>
        <v>29.67</v>
      </c>
      <c r="DA447">
        <f>AJ447</f>
        <v>1</v>
      </c>
      <c r="DB447">
        <v>0</v>
      </c>
    </row>
    <row r="448" spans="1:106" x14ac:dyDescent="0.2">
      <c r="A448">
        <f>ROW(Source!A217)</f>
        <v>217</v>
      </c>
      <c r="B448">
        <v>16666348</v>
      </c>
      <c r="C448">
        <v>16667094</v>
      </c>
      <c r="D448">
        <v>15249073</v>
      </c>
      <c r="E448">
        <v>1</v>
      </c>
      <c r="F448">
        <v>1</v>
      </c>
      <c r="G448">
        <v>1</v>
      </c>
      <c r="H448">
        <v>2</v>
      </c>
      <c r="I448" t="s">
        <v>742</v>
      </c>
      <c r="J448" t="s">
        <v>743</v>
      </c>
      <c r="K448" t="s">
        <v>744</v>
      </c>
      <c r="L448">
        <v>1368</v>
      </c>
      <c r="N448">
        <v>1011</v>
      </c>
      <c r="O448" t="s">
        <v>733</v>
      </c>
      <c r="P448" t="s">
        <v>733</v>
      </c>
      <c r="Q448">
        <v>1</v>
      </c>
      <c r="W448">
        <v>0</v>
      </c>
      <c r="X448">
        <v>1372534845</v>
      </c>
      <c r="Y448">
        <v>2.3125</v>
      </c>
      <c r="AA448">
        <v>0</v>
      </c>
      <c r="AB448">
        <v>65.709999999999994</v>
      </c>
      <c r="AC448">
        <v>11.6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1.85</v>
      </c>
      <c r="AU448" t="s">
        <v>55</v>
      </c>
      <c r="AV448">
        <v>0</v>
      </c>
      <c r="AW448">
        <v>2</v>
      </c>
      <c r="AX448">
        <v>16667111</v>
      </c>
      <c r="AY448">
        <v>1</v>
      </c>
      <c r="AZ448">
        <v>0</v>
      </c>
      <c r="BA448">
        <v>442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Y448*Source!I217</f>
        <v>0.25900000000000001</v>
      </c>
      <c r="CY448">
        <f>AB448</f>
        <v>65.709999999999994</v>
      </c>
      <c r="CZ448">
        <f>AF448</f>
        <v>65.709999999999994</v>
      </c>
      <c r="DA448">
        <f>AJ448</f>
        <v>1</v>
      </c>
      <c r="DB448">
        <v>0</v>
      </c>
    </row>
    <row r="449" spans="1:106" x14ac:dyDescent="0.2">
      <c r="A449">
        <f>ROW(Source!A217)</f>
        <v>217</v>
      </c>
      <c r="B449">
        <v>16666348</v>
      </c>
      <c r="C449">
        <v>16667094</v>
      </c>
      <c r="D449">
        <v>15166084</v>
      </c>
      <c r="E449">
        <v>1</v>
      </c>
      <c r="F449">
        <v>1</v>
      </c>
      <c r="G449">
        <v>1</v>
      </c>
      <c r="H449">
        <v>3</v>
      </c>
      <c r="I449" t="s">
        <v>954</v>
      </c>
      <c r="J449" t="s">
        <v>955</v>
      </c>
      <c r="K449" t="s">
        <v>956</v>
      </c>
      <c r="L449">
        <v>1339</v>
      </c>
      <c r="N449">
        <v>1007</v>
      </c>
      <c r="O449" t="s">
        <v>45</v>
      </c>
      <c r="P449" t="s">
        <v>45</v>
      </c>
      <c r="Q449">
        <v>1</v>
      </c>
      <c r="W449">
        <v>0</v>
      </c>
      <c r="X449">
        <v>2048996427</v>
      </c>
      <c r="Y449">
        <v>0.67</v>
      </c>
      <c r="AA449">
        <v>45.83</v>
      </c>
      <c r="AB449">
        <v>0</v>
      </c>
      <c r="AC449">
        <v>0</v>
      </c>
      <c r="AD449">
        <v>0</v>
      </c>
      <c r="AE449">
        <v>45.83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0.67</v>
      </c>
      <c r="AU449" t="s">
        <v>6</v>
      </c>
      <c r="AV449">
        <v>0</v>
      </c>
      <c r="AW449">
        <v>2</v>
      </c>
      <c r="AX449">
        <v>16667112</v>
      </c>
      <c r="AY449">
        <v>1</v>
      </c>
      <c r="AZ449">
        <v>0</v>
      </c>
      <c r="BA449">
        <v>443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Y449*Source!I217</f>
        <v>7.5040000000000009E-2</v>
      </c>
      <c r="CY449">
        <f>AA449</f>
        <v>45.83</v>
      </c>
      <c r="CZ449">
        <f>AE449</f>
        <v>45.83</v>
      </c>
      <c r="DA449">
        <f>AI449</f>
        <v>1</v>
      </c>
      <c r="DB449">
        <v>0</v>
      </c>
    </row>
    <row r="450" spans="1:106" x14ac:dyDescent="0.2">
      <c r="A450">
        <f>ROW(Source!A217)</f>
        <v>217</v>
      </c>
      <c r="B450">
        <v>16666348</v>
      </c>
      <c r="C450">
        <v>16667094</v>
      </c>
      <c r="D450">
        <v>15167286</v>
      </c>
      <c r="E450">
        <v>1</v>
      </c>
      <c r="F450">
        <v>1</v>
      </c>
      <c r="G450">
        <v>1</v>
      </c>
      <c r="H450">
        <v>3</v>
      </c>
      <c r="I450" t="s">
        <v>772</v>
      </c>
      <c r="J450" t="s">
        <v>773</v>
      </c>
      <c r="K450" t="s">
        <v>774</v>
      </c>
      <c r="L450">
        <v>1339</v>
      </c>
      <c r="N450">
        <v>1007</v>
      </c>
      <c r="O450" t="s">
        <v>45</v>
      </c>
      <c r="P450" t="s">
        <v>45</v>
      </c>
      <c r="Q450">
        <v>1</v>
      </c>
      <c r="W450">
        <v>0</v>
      </c>
      <c r="X450">
        <v>-1660354250</v>
      </c>
      <c r="Y450">
        <v>15</v>
      </c>
      <c r="AA450">
        <v>2.44</v>
      </c>
      <c r="AB450">
        <v>0</v>
      </c>
      <c r="AC450">
        <v>0</v>
      </c>
      <c r="AD450">
        <v>0</v>
      </c>
      <c r="AE450">
        <v>2.44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15</v>
      </c>
      <c r="AU450" t="s">
        <v>6</v>
      </c>
      <c r="AV450">
        <v>0</v>
      </c>
      <c r="AW450">
        <v>2</v>
      </c>
      <c r="AX450">
        <v>16667113</v>
      </c>
      <c r="AY450">
        <v>1</v>
      </c>
      <c r="AZ450">
        <v>0</v>
      </c>
      <c r="BA450">
        <v>444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Y450*Source!I217</f>
        <v>1.68</v>
      </c>
      <c r="CY450">
        <f>AA450</f>
        <v>2.44</v>
      </c>
      <c r="CZ450">
        <f>AE450</f>
        <v>2.44</v>
      </c>
      <c r="DA450">
        <f>AI450</f>
        <v>1</v>
      </c>
      <c r="DB450">
        <v>0</v>
      </c>
    </row>
    <row r="451" spans="1:106" x14ac:dyDescent="0.2">
      <c r="A451">
        <f>ROW(Source!A217)</f>
        <v>217</v>
      </c>
      <c r="B451">
        <v>16666348</v>
      </c>
      <c r="C451">
        <v>16667094</v>
      </c>
      <c r="D451">
        <v>15212828</v>
      </c>
      <c r="E451">
        <v>1</v>
      </c>
      <c r="F451">
        <v>1</v>
      </c>
      <c r="G451">
        <v>1</v>
      </c>
      <c r="H451">
        <v>3</v>
      </c>
      <c r="I451" t="s">
        <v>957</v>
      </c>
      <c r="J451" t="s">
        <v>958</v>
      </c>
      <c r="K451" t="s">
        <v>959</v>
      </c>
      <c r="L451">
        <v>1035</v>
      </c>
      <c r="N451">
        <v>1013</v>
      </c>
      <c r="O451" t="s">
        <v>960</v>
      </c>
      <c r="P451" t="s">
        <v>960</v>
      </c>
      <c r="Q451">
        <v>1</v>
      </c>
      <c r="W451">
        <v>0</v>
      </c>
      <c r="X451">
        <v>-1223829238</v>
      </c>
      <c r="Y451">
        <v>44.2</v>
      </c>
      <c r="AA451">
        <v>24.75</v>
      </c>
      <c r="AB451">
        <v>0</v>
      </c>
      <c r="AC451">
        <v>0</v>
      </c>
      <c r="AD451">
        <v>0</v>
      </c>
      <c r="AE451">
        <v>24.75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44.2</v>
      </c>
      <c r="AU451" t="s">
        <v>6</v>
      </c>
      <c r="AV451">
        <v>0</v>
      </c>
      <c r="AW451">
        <v>2</v>
      </c>
      <c r="AX451">
        <v>16667116</v>
      </c>
      <c r="AY451">
        <v>1</v>
      </c>
      <c r="AZ451">
        <v>0</v>
      </c>
      <c r="BA451">
        <v>447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Y451*Source!I217</f>
        <v>4.9504000000000001</v>
      </c>
      <c r="CY451">
        <f>AA451</f>
        <v>24.75</v>
      </c>
      <c r="CZ451">
        <f>AE451</f>
        <v>24.75</v>
      </c>
      <c r="DA451">
        <f>AI451</f>
        <v>1</v>
      </c>
      <c r="DB451">
        <v>0</v>
      </c>
    </row>
    <row r="452" spans="1:106" x14ac:dyDescent="0.2">
      <c r="A452">
        <f>ROW(Source!A217)</f>
        <v>217</v>
      </c>
      <c r="B452">
        <v>16666348</v>
      </c>
      <c r="C452">
        <v>16667094</v>
      </c>
      <c r="D452">
        <v>15213163</v>
      </c>
      <c r="E452">
        <v>1</v>
      </c>
      <c r="F452">
        <v>1</v>
      </c>
      <c r="G452">
        <v>1</v>
      </c>
      <c r="H452">
        <v>3</v>
      </c>
      <c r="I452" t="s">
        <v>408</v>
      </c>
      <c r="J452" t="s">
        <v>410</v>
      </c>
      <c r="K452" t="s">
        <v>409</v>
      </c>
      <c r="L452">
        <v>1354</v>
      </c>
      <c r="N452">
        <v>1010</v>
      </c>
      <c r="O452" t="s">
        <v>185</v>
      </c>
      <c r="P452" t="s">
        <v>185</v>
      </c>
      <c r="Q452">
        <v>1</v>
      </c>
      <c r="W452">
        <v>0</v>
      </c>
      <c r="X452">
        <v>-1372100156</v>
      </c>
      <c r="Y452">
        <v>62.5</v>
      </c>
      <c r="AA452">
        <v>1093.5999999999999</v>
      </c>
      <c r="AB452">
        <v>0</v>
      </c>
      <c r="AC452">
        <v>0</v>
      </c>
      <c r="AD452">
        <v>0</v>
      </c>
      <c r="AE452">
        <v>1093.5999999999999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6</v>
      </c>
      <c r="AT452">
        <v>62.5</v>
      </c>
      <c r="AU452" t="s">
        <v>6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Y452*Source!I217</f>
        <v>7</v>
      </c>
      <c r="CY452">
        <f>AA452</f>
        <v>1093.5999999999999</v>
      </c>
      <c r="CZ452">
        <f>AE452</f>
        <v>1093.5999999999999</v>
      </c>
      <c r="DA452">
        <f>AI452</f>
        <v>1</v>
      </c>
      <c r="DB452">
        <v>0</v>
      </c>
    </row>
    <row r="453" spans="1:106" x14ac:dyDescent="0.2">
      <c r="A453">
        <f>ROW(Source!A217)</f>
        <v>217</v>
      </c>
      <c r="B453">
        <v>16666348</v>
      </c>
      <c r="C453">
        <v>16667094</v>
      </c>
      <c r="D453">
        <v>15163239</v>
      </c>
      <c r="E453">
        <v>17</v>
      </c>
      <c r="F453">
        <v>1</v>
      </c>
      <c r="G453">
        <v>1</v>
      </c>
      <c r="H453">
        <v>3</v>
      </c>
      <c r="I453" t="s">
        <v>404</v>
      </c>
      <c r="J453" t="s">
        <v>6</v>
      </c>
      <c r="K453" t="s">
        <v>405</v>
      </c>
      <c r="L453">
        <v>1033</v>
      </c>
      <c r="N453">
        <v>1013</v>
      </c>
      <c r="O453" t="s">
        <v>406</v>
      </c>
      <c r="P453" t="s">
        <v>406</v>
      </c>
      <c r="Q453">
        <v>1</v>
      </c>
      <c r="W453">
        <v>0</v>
      </c>
      <c r="X453">
        <v>704408924</v>
      </c>
      <c r="Y453">
        <v>100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0</v>
      </c>
      <c r="AP453">
        <v>0</v>
      </c>
      <c r="AQ453">
        <v>0</v>
      </c>
      <c r="AR453">
        <v>0</v>
      </c>
      <c r="AS453" t="s">
        <v>6</v>
      </c>
      <c r="AT453">
        <v>100</v>
      </c>
      <c r="AU453" t="s">
        <v>6</v>
      </c>
      <c r="AV453">
        <v>0</v>
      </c>
      <c r="AW453">
        <v>2</v>
      </c>
      <c r="AX453">
        <v>16667117</v>
      </c>
      <c r="AY453">
        <v>1</v>
      </c>
      <c r="AZ453">
        <v>0</v>
      </c>
      <c r="BA453">
        <v>448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Y453*Source!I217</f>
        <v>11.200000000000001</v>
      </c>
      <c r="CY453">
        <f>AA453</f>
        <v>0</v>
      </c>
      <c r="CZ453">
        <f>AE453</f>
        <v>0</v>
      </c>
      <c r="DA453">
        <f>AI453</f>
        <v>1</v>
      </c>
      <c r="DB453">
        <v>0</v>
      </c>
    </row>
    <row r="454" spans="1:106" x14ac:dyDescent="0.2">
      <c r="A454">
        <f>ROW(Source!A218)</f>
        <v>218</v>
      </c>
      <c r="B454">
        <v>16666349</v>
      </c>
      <c r="C454">
        <v>16667094</v>
      </c>
      <c r="D454">
        <v>15435609</v>
      </c>
      <c r="E454">
        <v>1</v>
      </c>
      <c r="F454">
        <v>1</v>
      </c>
      <c r="G454">
        <v>1</v>
      </c>
      <c r="H454">
        <v>1</v>
      </c>
      <c r="I454" t="s">
        <v>952</v>
      </c>
      <c r="J454" t="s">
        <v>6</v>
      </c>
      <c r="K454" t="s">
        <v>953</v>
      </c>
      <c r="L454">
        <v>1191</v>
      </c>
      <c r="N454">
        <v>1013</v>
      </c>
      <c r="O454" t="s">
        <v>727</v>
      </c>
      <c r="P454" t="s">
        <v>727</v>
      </c>
      <c r="Q454">
        <v>1</v>
      </c>
      <c r="W454">
        <v>0</v>
      </c>
      <c r="X454">
        <v>-814890593</v>
      </c>
      <c r="Y454">
        <v>75.439999999999984</v>
      </c>
      <c r="AA454">
        <v>0</v>
      </c>
      <c r="AB454">
        <v>0</v>
      </c>
      <c r="AC454">
        <v>0</v>
      </c>
      <c r="AD454">
        <v>59.74</v>
      </c>
      <c r="AE454">
        <v>0</v>
      </c>
      <c r="AF454">
        <v>0</v>
      </c>
      <c r="AG454">
        <v>0</v>
      </c>
      <c r="AH454">
        <v>8.9700000000000006</v>
      </c>
      <c r="AI454">
        <v>1</v>
      </c>
      <c r="AJ454">
        <v>1</v>
      </c>
      <c r="AK454">
        <v>1</v>
      </c>
      <c r="AL454">
        <v>6.66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65.599999999999994</v>
      </c>
      <c r="AU454" t="s">
        <v>56</v>
      </c>
      <c r="AV454">
        <v>1</v>
      </c>
      <c r="AW454">
        <v>2</v>
      </c>
      <c r="AX454">
        <v>16667106</v>
      </c>
      <c r="AY454">
        <v>1</v>
      </c>
      <c r="AZ454">
        <v>0</v>
      </c>
      <c r="BA454">
        <v>449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Y454*Source!I218</f>
        <v>8.4492799999999981</v>
      </c>
      <c r="CY454">
        <f>AD454</f>
        <v>59.74</v>
      </c>
      <c r="CZ454">
        <f>AH454</f>
        <v>8.9700000000000006</v>
      </c>
      <c r="DA454">
        <f>AL454</f>
        <v>6.66</v>
      </c>
      <c r="DB454">
        <v>0</v>
      </c>
    </row>
    <row r="455" spans="1:106" x14ac:dyDescent="0.2">
      <c r="A455">
        <f>ROW(Source!A218)</f>
        <v>218</v>
      </c>
      <c r="B455">
        <v>16666349</v>
      </c>
      <c r="C455">
        <v>16667094</v>
      </c>
      <c r="D455">
        <v>15430395</v>
      </c>
      <c r="E455">
        <v>1</v>
      </c>
      <c r="F455">
        <v>1</v>
      </c>
      <c r="G455">
        <v>1</v>
      </c>
      <c r="H455">
        <v>1</v>
      </c>
      <c r="I455" t="s">
        <v>728</v>
      </c>
      <c r="J455" t="s">
        <v>6</v>
      </c>
      <c r="K455" t="s">
        <v>729</v>
      </c>
      <c r="L455">
        <v>1191</v>
      </c>
      <c r="N455">
        <v>1013</v>
      </c>
      <c r="O455" t="s">
        <v>727</v>
      </c>
      <c r="P455" t="s">
        <v>727</v>
      </c>
      <c r="Q455">
        <v>1</v>
      </c>
      <c r="W455">
        <v>0</v>
      </c>
      <c r="X455">
        <v>-1417349443</v>
      </c>
      <c r="Y455">
        <v>3.13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6.66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3.13</v>
      </c>
      <c r="AU455" t="s">
        <v>6</v>
      </c>
      <c r="AV455">
        <v>2</v>
      </c>
      <c r="AW455">
        <v>2</v>
      </c>
      <c r="AX455">
        <v>16667107</v>
      </c>
      <c r="AY455">
        <v>1</v>
      </c>
      <c r="AZ455">
        <v>2048</v>
      </c>
      <c r="BA455">
        <v>450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Y455*Source!I218</f>
        <v>0.35055999999999998</v>
      </c>
      <c r="CY455">
        <f>AD455</f>
        <v>0</v>
      </c>
      <c r="CZ455">
        <f>AH455</f>
        <v>0</v>
      </c>
      <c r="DA455">
        <f>AL455</f>
        <v>1</v>
      </c>
      <c r="DB455">
        <v>0</v>
      </c>
    </row>
    <row r="456" spans="1:106" x14ac:dyDescent="0.2">
      <c r="A456">
        <f>ROW(Source!A218)</f>
        <v>218</v>
      </c>
      <c r="B456">
        <v>16666349</v>
      </c>
      <c r="C456">
        <v>16667094</v>
      </c>
      <c r="D456">
        <v>15247680</v>
      </c>
      <c r="E456">
        <v>1</v>
      </c>
      <c r="F456">
        <v>1</v>
      </c>
      <c r="G456">
        <v>1</v>
      </c>
      <c r="H456">
        <v>2</v>
      </c>
      <c r="I456" t="s">
        <v>736</v>
      </c>
      <c r="J456" t="s">
        <v>737</v>
      </c>
      <c r="K456" t="s">
        <v>738</v>
      </c>
      <c r="L456">
        <v>1368</v>
      </c>
      <c r="N456">
        <v>1011</v>
      </c>
      <c r="O456" t="s">
        <v>733</v>
      </c>
      <c r="P456" t="s">
        <v>733</v>
      </c>
      <c r="Q456">
        <v>1</v>
      </c>
      <c r="W456">
        <v>0</v>
      </c>
      <c r="X456">
        <v>-1718674368</v>
      </c>
      <c r="Y456">
        <v>0.11249999999999999</v>
      </c>
      <c r="AA456">
        <v>0</v>
      </c>
      <c r="AB456">
        <v>745.85</v>
      </c>
      <c r="AC456">
        <v>13.5</v>
      </c>
      <c r="AD456">
        <v>0</v>
      </c>
      <c r="AE456">
        <v>0</v>
      </c>
      <c r="AF456">
        <v>111.99</v>
      </c>
      <c r="AG456">
        <v>13.5</v>
      </c>
      <c r="AH456">
        <v>0</v>
      </c>
      <c r="AI456">
        <v>1</v>
      </c>
      <c r="AJ456">
        <v>6.66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</v>
      </c>
      <c r="AT456">
        <v>0.09</v>
      </c>
      <c r="AU456" t="s">
        <v>55</v>
      </c>
      <c r="AV456">
        <v>0</v>
      </c>
      <c r="AW456">
        <v>2</v>
      </c>
      <c r="AX456">
        <v>16667108</v>
      </c>
      <c r="AY456">
        <v>1</v>
      </c>
      <c r="AZ456">
        <v>0</v>
      </c>
      <c r="BA456">
        <v>451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Y456*Source!I218</f>
        <v>1.2599999999999998E-2</v>
      </c>
      <c r="CY456">
        <f>AB456</f>
        <v>745.85</v>
      </c>
      <c r="CZ456">
        <f>AF456</f>
        <v>111.99</v>
      </c>
      <c r="DA456">
        <f>AJ456</f>
        <v>6.66</v>
      </c>
      <c r="DB456">
        <v>0</v>
      </c>
    </row>
    <row r="457" spans="1:106" x14ac:dyDescent="0.2">
      <c r="A457">
        <f>ROW(Source!A218)</f>
        <v>218</v>
      </c>
      <c r="B457">
        <v>16666349</v>
      </c>
      <c r="C457">
        <v>16667094</v>
      </c>
      <c r="D457">
        <v>15247974</v>
      </c>
      <c r="E457">
        <v>1</v>
      </c>
      <c r="F457">
        <v>1</v>
      </c>
      <c r="G457">
        <v>1</v>
      </c>
      <c r="H457">
        <v>2</v>
      </c>
      <c r="I457" t="s">
        <v>730</v>
      </c>
      <c r="J457" t="s">
        <v>731</v>
      </c>
      <c r="K457" t="s">
        <v>732</v>
      </c>
      <c r="L457">
        <v>1368</v>
      </c>
      <c r="N457">
        <v>1011</v>
      </c>
      <c r="O457" t="s">
        <v>733</v>
      </c>
      <c r="P457" t="s">
        <v>733</v>
      </c>
      <c r="Q457">
        <v>1</v>
      </c>
      <c r="W457">
        <v>0</v>
      </c>
      <c r="X457">
        <v>1188625873</v>
      </c>
      <c r="Y457">
        <v>1.4874999999999998</v>
      </c>
      <c r="AA457">
        <v>0</v>
      </c>
      <c r="AB457">
        <v>208.19</v>
      </c>
      <c r="AC457">
        <v>13.5</v>
      </c>
      <c r="AD457">
        <v>0</v>
      </c>
      <c r="AE457">
        <v>0</v>
      </c>
      <c r="AF457">
        <v>31.26</v>
      </c>
      <c r="AG457">
        <v>13.5</v>
      </c>
      <c r="AH457">
        <v>0</v>
      </c>
      <c r="AI457">
        <v>1</v>
      </c>
      <c r="AJ457">
        <v>6.66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1.19</v>
      </c>
      <c r="AU457" t="s">
        <v>55</v>
      </c>
      <c r="AV457">
        <v>0</v>
      </c>
      <c r="AW457">
        <v>2</v>
      </c>
      <c r="AX457">
        <v>16667109</v>
      </c>
      <c r="AY457">
        <v>1</v>
      </c>
      <c r="AZ457">
        <v>0</v>
      </c>
      <c r="BA457">
        <v>452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Y457*Source!I218</f>
        <v>0.16659999999999997</v>
      </c>
      <c r="CY457">
        <f>AB457</f>
        <v>208.19</v>
      </c>
      <c r="CZ457">
        <f>AF457</f>
        <v>31.26</v>
      </c>
      <c r="DA457">
        <f>AJ457</f>
        <v>6.66</v>
      </c>
      <c r="DB457">
        <v>0</v>
      </c>
    </row>
    <row r="458" spans="1:106" x14ac:dyDescent="0.2">
      <c r="A458">
        <f>ROW(Source!A218)</f>
        <v>218</v>
      </c>
      <c r="B458">
        <v>16666349</v>
      </c>
      <c r="C458">
        <v>16667094</v>
      </c>
      <c r="D458">
        <v>15248793</v>
      </c>
      <c r="E458">
        <v>1</v>
      </c>
      <c r="F458">
        <v>1</v>
      </c>
      <c r="G458">
        <v>1</v>
      </c>
      <c r="H458">
        <v>2</v>
      </c>
      <c r="I458" t="s">
        <v>931</v>
      </c>
      <c r="J458" t="s">
        <v>932</v>
      </c>
      <c r="K458" t="s">
        <v>933</v>
      </c>
      <c r="L458">
        <v>1368</v>
      </c>
      <c r="N458">
        <v>1011</v>
      </c>
      <c r="O458" t="s">
        <v>733</v>
      </c>
      <c r="P458" t="s">
        <v>733</v>
      </c>
      <c r="Q458">
        <v>1</v>
      </c>
      <c r="W458">
        <v>0</v>
      </c>
      <c r="X458">
        <v>-1347092713</v>
      </c>
      <c r="Y458">
        <v>1</v>
      </c>
      <c r="AA458">
        <v>0</v>
      </c>
      <c r="AB458">
        <v>197.6</v>
      </c>
      <c r="AC458">
        <v>0</v>
      </c>
      <c r="AD458">
        <v>0</v>
      </c>
      <c r="AE458">
        <v>0</v>
      </c>
      <c r="AF458">
        <v>29.67</v>
      </c>
      <c r="AG458">
        <v>0</v>
      </c>
      <c r="AH458">
        <v>0</v>
      </c>
      <c r="AI458">
        <v>1</v>
      </c>
      <c r="AJ458">
        <v>6.66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0.8</v>
      </c>
      <c r="AU458" t="s">
        <v>55</v>
      </c>
      <c r="AV458">
        <v>0</v>
      </c>
      <c r="AW458">
        <v>2</v>
      </c>
      <c r="AX458">
        <v>16667110</v>
      </c>
      <c r="AY458">
        <v>1</v>
      </c>
      <c r="AZ458">
        <v>0</v>
      </c>
      <c r="BA458">
        <v>453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Y458*Source!I218</f>
        <v>0.112</v>
      </c>
      <c r="CY458">
        <f>AB458</f>
        <v>197.6</v>
      </c>
      <c r="CZ458">
        <f>AF458</f>
        <v>29.67</v>
      </c>
      <c r="DA458">
        <f>AJ458</f>
        <v>6.66</v>
      </c>
      <c r="DB458">
        <v>0</v>
      </c>
    </row>
    <row r="459" spans="1:106" x14ac:dyDescent="0.2">
      <c r="A459">
        <f>ROW(Source!A218)</f>
        <v>218</v>
      </c>
      <c r="B459">
        <v>16666349</v>
      </c>
      <c r="C459">
        <v>16667094</v>
      </c>
      <c r="D459">
        <v>15249073</v>
      </c>
      <c r="E459">
        <v>1</v>
      </c>
      <c r="F459">
        <v>1</v>
      </c>
      <c r="G459">
        <v>1</v>
      </c>
      <c r="H459">
        <v>2</v>
      </c>
      <c r="I459" t="s">
        <v>742</v>
      </c>
      <c r="J459" t="s">
        <v>743</v>
      </c>
      <c r="K459" t="s">
        <v>744</v>
      </c>
      <c r="L459">
        <v>1368</v>
      </c>
      <c r="N459">
        <v>1011</v>
      </c>
      <c r="O459" t="s">
        <v>733</v>
      </c>
      <c r="P459" t="s">
        <v>733</v>
      </c>
      <c r="Q459">
        <v>1</v>
      </c>
      <c r="W459">
        <v>0</v>
      </c>
      <c r="X459">
        <v>1372534845</v>
      </c>
      <c r="Y459">
        <v>2.3125</v>
      </c>
      <c r="AA459">
        <v>0</v>
      </c>
      <c r="AB459">
        <v>437.63</v>
      </c>
      <c r="AC459">
        <v>11.6</v>
      </c>
      <c r="AD459">
        <v>0</v>
      </c>
      <c r="AE459">
        <v>0</v>
      </c>
      <c r="AF459">
        <v>65.709999999999994</v>
      </c>
      <c r="AG459">
        <v>11.6</v>
      </c>
      <c r="AH459">
        <v>0</v>
      </c>
      <c r="AI459">
        <v>1</v>
      </c>
      <c r="AJ459">
        <v>6.66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1.85</v>
      </c>
      <c r="AU459" t="s">
        <v>55</v>
      </c>
      <c r="AV459">
        <v>0</v>
      </c>
      <c r="AW459">
        <v>2</v>
      </c>
      <c r="AX459">
        <v>16667111</v>
      </c>
      <c r="AY459">
        <v>1</v>
      </c>
      <c r="AZ459">
        <v>0</v>
      </c>
      <c r="BA459">
        <v>454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Y459*Source!I218</f>
        <v>0.25900000000000001</v>
      </c>
      <c r="CY459">
        <f>AB459</f>
        <v>437.63</v>
      </c>
      <c r="CZ459">
        <f>AF459</f>
        <v>65.709999999999994</v>
      </c>
      <c r="DA459">
        <f>AJ459</f>
        <v>6.66</v>
      </c>
      <c r="DB459">
        <v>0</v>
      </c>
    </row>
    <row r="460" spans="1:106" x14ac:dyDescent="0.2">
      <c r="A460">
        <f>ROW(Source!A218)</f>
        <v>218</v>
      </c>
      <c r="B460">
        <v>16666349</v>
      </c>
      <c r="C460">
        <v>16667094</v>
      </c>
      <c r="D460">
        <v>15166084</v>
      </c>
      <c r="E460">
        <v>1</v>
      </c>
      <c r="F460">
        <v>1</v>
      </c>
      <c r="G460">
        <v>1</v>
      </c>
      <c r="H460">
        <v>3</v>
      </c>
      <c r="I460" t="s">
        <v>954</v>
      </c>
      <c r="J460" t="s">
        <v>955</v>
      </c>
      <c r="K460" t="s">
        <v>956</v>
      </c>
      <c r="L460">
        <v>1339</v>
      </c>
      <c r="N460">
        <v>1007</v>
      </c>
      <c r="O460" t="s">
        <v>45</v>
      </c>
      <c r="P460" t="s">
        <v>45</v>
      </c>
      <c r="Q460">
        <v>1</v>
      </c>
      <c r="W460">
        <v>0</v>
      </c>
      <c r="X460">
        <v>2048996427</v>
      </c>
      <c r="Y460">
        <v>0.67</v>
      </c>
      <c r="AA460">
        <v>305.23</v>
      </c>
      <c r="AB460">
        <v>0</v>
      </c>
      <c r="AC460">
        <v>0</v>
      </c>
      <c r="AD460">
        <v>0</v>
      </c>
      <c r="AE460">
        <v>45.83</v>
      </c>
      <c r="AF460">
        <v>0</v>
      </c>
      <c r="AG460">
        <v>0</v>
      </c>
      <c r="AH460">
        <v>0</v>
      </c>
      <c r="AI460">
        <v>6.66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0.67</v>
      </c>
      <c r="AU460" t="s">
        <v>6</v>
      </c>
      <c r="AV460">
        <v>0</v>
      </c>
      <c r="AW460">
        <v>2</v>
      </c>
      <c r="AX460">
        <v>16667112</v>
      </c>
      <c r="AY460">
        <v>1</v>
      </c>
      <c r="AZ460">
        <v>0</v>
      </c>
      <c r="BA460">
        <v>455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Y460*Source!I218</f>
        <v>7.5040000000000009E-2</v>
      </c>
      <c r="CY460">
        <f>AA460</f>
        <v>305.23</v>
      </c>
      <c r="CZ460">
        <f>AE460</f>
        <v>45.83</v>
      </c>
      <c r="DA460">
        <f>AI460</f>
        <v>6.66</v>
      </c>
      <c r="DB460">
        <v>0</v>
      </c>
    </row>
    <row r="461" spans="1:106" x14ac:dyDescent="0.2">
      <c r="A461">
        <f>ROW(Source!A218)</f>
        <v>218</v>
      </c>
      <c r="B461">
        <v>16666349</v>
      </c>
      <c r="C461">
        <v>16667094</v>
      </c>
      <c r="D461">
        <v>15167286</v>
      </c>
      <c r="E461">
        <v>1</v>
      </c>
      <c r="F461">
        <v>1</v>
      </c>
      <c r="G461">
        <v>1</v>
      </c>
      <c r="H461">
        <v>3</v>
      </c>
      <c r="I461" t="s">
        <v>772</v>
      </c>
      <c r="J461" t="s">
        <v>773</v>
      </c>
      <c r="K461" t="s">
        <v>774</v>
      </c>
      <c r="L461">
        <v>1339</v>
      </c>
      <c r="N461">
        <v>1007</v>
      </c>
      <c r="O461" t="s">
        <v>45</v>
      </c>
      <c r="P461" t="s">
        <v>45</v>
      </c>
      <c r="Q461">
        <v>1</v>
      </c>
      <c r="W461">
        <v>0</v>
      </c>
      <c r="X461">
        <v>-1660354250</v>
      </c>
      <c r="Y461">
        <v>15</v>
      </c>
      <c r="AA461">
        <v>16.25</v>
      </c>
      <c r="AB461">
        <v>0</v>
      </c>
      <c r="AC461">
        <v>0</v>
      </c>
      <c r="AD461">
        <v>0</v>
      </c>
      <c r="AE461">
        <v>2.44</v>
      </c>
      <c r="AF461">
        <v>0</v>
      </c>
      <c r="AG461">
        <v>0</v>
      </c>
      <c r="AH461">
        <v>0</v>
      </c>
      <c r="AI461">
        <v>6.66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15</v>
      </c>
      <c r="AU461" t="s">
        <v>6</v>
      </c>
      <c r="AV461">
        <v>0</v>
      </c>
      <c r="AW461">
        <v>2</v>
      </c>
      <c r="AX461">
        <v>16667113</v>
      </c>
      <c r="AY461">
        <v>1</v>
      </c>
      <c r="AZ461">
        <v>0</v>
      </c>
      <c r="BA461">
        <v>456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Y461*Source!I218</f>
        <v>1.68</v>
      </c>
      <c r="CY461">
        <f>AA461</f>
        <v>16.25</v>
      </c>
      <c r="CZ461">
        <f>AE461</f>
        <v>2.44</v>
      </c>
      <c r="DA461">
        <f>AI461</f>
        <v>6.66</v>
      </c>
      <c r="DB461">
        <v>0</v>
      </c>
    </row>
    <row r="462" spans="1:106" x14ac:dyDescent="0.2">
      <c r="A462">
        <f>ROW(Source!A218)</f>
        <v>218</v>
      </c>
      <c r="B462">
        <v>16666349</v>
      </c>
      <c r="C462">
        <v>16667094</v>
      </c>
      <c r="D462">
        <v>15212828</v>
      </c>
      <c r="E462">
        <v>1</v>
      </c>
      <c r="F462">
        <v>1</v>
      </c>
      <c r="G462">
        <v>1</v>
      </c>
      <c r="H462">
        <v>3</v>
      </c>
      <c r="I462" t="s">
        <v>957</v>
      </c>
      <c r="J462" t="s">
        <v>958</v>
      </c>
      <c r="K462" t="s">
        <v>959</v>
      </c>
      <c r="L462">
        <v>1035</v>
      </c>
      <c r="N462">
        <v>1013</v>
      </c>
      <c r="O462" t="s">
        <v>960</v>
      </c>
      <c r="P462" t="s">
        <v>960</v>
      </c>
      <c r="Q462">
        <v>1</v>
      </c>
      <c r="W462">
        <v>0</v>
      </c>
      <c r="X462">
        <v>-1223829238</v>
      </c>
      <c r="Y462">
        <v>44.2</v>
      </c>
      <c r="AA462">
        <v>164.84</v>
      </c>
      <c r="AB462">
        <v>0</v>
      </c>
      <c r="AC462">
        <v>0</v>
      </c>
      <c r="AD462">
        <v>0</v>
      </c>
      <c r="AE462">
        <v>24.75</v>
      </c>
      <c r="AF462">
        <v>0</v>
      </c>
      <c r="AG462">
        <v>0</v>
      </c>
      <c r="AH462">
        <v>0</v>
      </c>
      <c r="AI462">
        <v>6.66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44.2</v>
      </c>
      <c r="AU462" t="s">
        <v>6</v>
      </c>
      <c r="AV462">
        <v>0</v>
      </c>
      <c r="AW462">
        <v>2</v>
      </c>
      <c r="AX462">
        <v>16667116</v>
      </c>
      <c r="AY462">
        <v>1</v>
      </c>
      <c r="AZ462">
        <v>0</v>
      </c>
      <c r="BA462">
        <v>459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Y462*Source!I218</f>
        <v>4.9504000000000001</v>
      </c>
      <c r="CY462">
        <f>AA462</f>
        <v>164.84</v>
      </c>
      <c r="CZ462">
        <f>AE462</f>
        <v>24.75</v>
      </c>
      <c r="DA462">
        <f>AI462</f>
        <v>6.66</v>
      </c>
      <c r="DB462">
        <v>0</v>
      </c>
    </row>
    <row r="463" spans="1:106" x14ac:dyDescent="0.2">
      <c r="A463">
        <f>ROW(Source!A218)</f>
        <v>218</v>
      </c>
      <c r="B463">
        <v>16666349</v>
      </c>
      <c r="C463">
        <v>16667094</v>
      </c>
      <c r="D463">
        <v>15213163</v>
      </c>
      <c r="E463">
        <v>1</v>
      </c>
      <c r="F463">
        <v>1</v>
      </c>
      <c r="G463">
        <v>1</v>
      </c>
      <c r="H463">
        <v>3</v>
      </c>
      <c r="I463" t="s">
        <v>408</v>
      </c>
      <c r="J463" t="s">
        <v>410</v>
      </c>
      <c r="K463" t="s">
        <v>409</v>
      </c>
      <c r="L463">
        <v>1354</v>
      </c>
      <c r="N463">
        <v>1010</v>
      </c>
      <c r="O463" t="s">
        <v>185</v>
      </c>
      <c r="P463" t="s">
        <v>185</v>
      </c>
      <c r="Q463">
        <v>1</v>
      </c>
      <c r="W463">
        <v>0</v>
      </c>
      <c r="X463">
        <v>-1372100156</v>
      </c>
      <c r="Y463">
        <v>62.5</v>
      </c>
      <c r="AA463">
        <v>7283.38</v>
      </c>
      <c r="AB463">
        <v>0</v>
      </c>
      <c r="AC463">
        <v>0</v>
      </c>
      <c r="AD463">
        <v>0</v>
      </c>
      <c r="AE463">
        <v>1093.5999999999999</v>
      </c>
      <c r="AF463">
        <v>0</v>
      </c>
      <c r="AG463">
        <v>0</v>
      </c>
      <c r="AH463">
        <v>0</v>
      </c>
      <c r="AI463">
        <v>6.66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</v>
      </c>
      <c r="AT463">
        <v>62.5</v>
      </c>
      <c r="AU463" t="s">
        <v>6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Y463*Source!I218</f>
        <v>7</v>
      </c>
      <c r="CY463">
        <f>AA463</f>
        <v>7283.38</v>
      </c>
      <c r="CZ463">
        <f>AE463</f>
        <v>1093.5999999999999</v>
      </c>
      <c r="DA463">
        <f>AI463</f>
        <v>6.66</v>
      </c>
      <c r="DB463">
        <v>0</v>
      </c>
    </row>
    <row r="464" spans="1:106" x14ac:dyDescent="0.2">
      <c r="A464">
        <f>ROW(Source!A218)</f>
        <v>218</v>
      </c>
      <c r="B464">
        <v>16666349</v>
      </c>
      <c r="C464">
        <v>16667094</v>
      </c>
      <c r="D464">
        <v>15163239</v>
      </c>
      <c r="E464">
        <v>17</v>
      </c>
      <c r="F464">
        <v>1</v>
      </c>
      <c r="G464">
        <v>1</v>
      </c>
      <c r="H464">
        <v>3</v>
      </c>
      <c r="I464" t="s">
        <v>404</v>
      </c>
      <c r="J464" t="s">
        <v>6</v>
      </c>
      <c r="K464" t="s">
        <v>405</v>
      </c>
      <c r="L464">
        <v>1033</v>
      </c>
      <c r="N464">
        <v>1013</v>
      </c>
      <c r="O464" t="s">
        <v>406</v>
      </c>
      <c r="P464" t="s">
        <v>406</v>
      </c>
      <c r="Q464">
        <v>1</v>
      </c>
      <c r="W464">
        <v>0</v>
      </c>
      <c r="X464">
        <v>704408924</v>
      </c>
      <c r="Y464">
        <v>100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6.66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6</v>
      </c>
      <c r="AT464">
        <v>100</v>
      </c>
      <c r="AU464" t="s">
        <v>6</v>
      </c>
      <c r="AV464">
        <v>0</v>
      </c>
      <c r="AW464">
        <v>2</v>
      </c>
      <c r="AX464">
        <v>16667117</v>
      </c>
      <c r="AY464">
        <v>1</v>
      </c>
      <c r="AZ464">
        <v>0</v>
      </c>
      <c r="BA464">
        <v>460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Y464*Source!I218</f>
        <v>11.200000000000001</v>
      </c>
      <c r="CY464">
        <f>AA464</f>
        <v>0</v>
      </c>
      <c r="CZ464">
        <f>AE464</f>
        <v>0</v>
      </c>
      <c r="DA464">
        <f>AI464</f>
        <v>6.66</v>
      </c>
      <c r="DB464">
        <v>0</v>
      </c>
    </row>
    <row r="465" spans="1:106" x14ac:dyDescent="0.2">
      <c r="A465">
        <f>ROW(Source!A223)</f>
        <v>223</v>
      </c>
      <c r="B465">
        <v>16666348</v>
      </c>
      <c r="C465">
        <v>16667120</v>
      </c>
      <c r="D465">
        <v>15478831</v>
      </c>
      <c r="E465">
        <v>1</v>
      </c>
      <c r="F465">
        <v>1</v>
      </c>
      <c r="G465">
        <v>1</v>
      </c>
      <c r="H465">
        <v>1</v>
      </c>
      <c r="I465" t="s">
        <v>961</v>
      </c>
      <c r="J465" t="s">
        <v>6</v>
      </c>
      <c r="K465" t="s">
        <v>962</v>
      </c>
      <c r="L465">
        <v>1191</v>
      </c>
      <c r="N465">
        <v>1013</v>
      </c>
      <c r="O465" t="s">
        <v>727</v>
      </c>
      <c r="P465" t="s">
        <v>727</v>
      </c>
      <c r="Q465">
        <v>1</v>
      </c>
      <c r="W465">
        <v>0</v>
      </c>
      <c r="X465">
        <v>-1658069037</v>
      </c>
      <c r="Y465">
        <v>5.761499999999999</v>
      </c>
      <c r="AA465">
        <v>0</v>
      </c>
      <c r="AB465">
        <v>0</v>
      </c>
      <c r="AC465">
        <v>0</v>
      </c>
      <c r="AD465">
        <v>11.64</v>
      </c>
      <c r="AE465">
        <v>0</v>
      </c>
      <c r="AF465">
        <v>0</v>
      </c>
      <c r="AG465">
        <v>0</v>
      </c>
      <c r="AH465">
        <v>11.64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5.01</v>
      </c>
      <c r="AU465" t="s">
        <v>56</v>
      </c>
      <c r="AV465">
        <v>1</v>
      </c>
      <c r="AW465">
        <v>2</v>
      </c>
      <c r="AX465">
        <v>16667127</v>
      </c>
      <c r="AY465">
        <v>1</v>
      </c>
      <c r="AZ465">
        <v>0</v>
      </c>
      <c r="BA465">
        <v>461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Y465*Source!I223</f>
        <v>1.8955334999999998</v>
      </c>
      <c r="CY465">
        <f>AD465</f>
        <v>11.64</v>
      </c>
      <c r="CZ465">
        <f>AH465</f>
        <v>11.64</v>
      </c>
      <c r="DA465">
        <f>AL465</f>
        <v>1</v>
      </c>
      <c r="DB465">
        <v>0</v>
      </c>
    </row>
    <row r="466" spans="1:106" x14ac:dyDescent="0.2">
      <c r="A466">
        <f>ROW(Source!A223)</f>
        <v>223</v>
      </c>
      <c r="B466">
        <v>16666348</v>
      </c>
      <c r="C466">
        <v>16667120</v>
      </c>
      <c r="D466">
        <v>15248793</v>
      </c>
      <c r="E466">
        <v>1</v>
      </c>
      <c r="F466">
        <v>1</v>
      </c>
      <c r="G466">
        <v>1</v>
      </c>
      <c r="H466">
        <v>2</v>
      </c>
      <c r="I466" t="s">
        <v>931</v>
      </c>
      <c r="J466" t="s">
        <v>932</v>
      </c>
      <c r="K466" t="s">
        <v>933</v>
      </c>
      <c r="L466">
        <v>1368</v>
      </c>
      <c r="N466">
        <v>1011</v>
      </c>
      <c r="O466" t="s">
        <v>733</v>
      </c>
      <c r="P466" t="s">
        <v>733</v>
      </c>
      <c r="Q466">
        <v>1</v>
      </c>
      <c r="W466">
        <v>0</v>
      </c>
      <c r="X466">
        <v>-1347092713</v>
      </c>
      <c r="Y466">
        <v>1.875</v>
      </c>
      <c r="AA466">
        <v>0</v>
      </c>
      <c r="AB466">
        <v>29.67</v>
      </c>
      <c r="AC466">
        <v>0</v>
      </c>
      <c r="AD466">
        <v>0</v>
      </c>
      <c r="AE466">
        <v>0</v>
      </c>
      <c r="AF466">
        <v>29.67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1.5</v>
      </c>
      <c r="AU466" t="s">
        <v>55</v>
      </c>
      <c r="AV466">
        <v>0</v>
      </c>
      <c r="AW466">
        <v>2</v>
      </c>
      <c r="AX466">
        <v>16667128</v>
      </c>
      <c r="AY466">
        <v>1</v>
      </c>
      <c r="AZ466">
        <v>0</v>
      </c>
      <c r="BA466">
        <v>462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Y466*Source!I223</f>
        <v>0.61687500000000006</v>
      </c>
      <c r="CY466">
        <f>AB466</f>
        <v>29.67</v>
      </c>
      <c r="CZ466">
        <f>AF466</f>
        <v>29.67</v>
      </c>
      <c r="DA466">
        <f>AJ466</f>
        <v>1</v>
      </c>
      <c r="DB466">
        <v>0</v>
      </c>
    </row>
    <row r="467" spans="1:106" x14ac:dyDescent="0.2">
      <c r="A467">
        <f>ROW(Source!A223)</f>
        <v>223</v>
      </c>
      <c r="B467">
        <v>16666348</v>
      </c>
      <c r="C467">
        <v>16667120</v>
      </c>
      <c r="D467">
        <v>15167286</v>
      </c>
      <c r="E467">
        <v>1</v>
      </c>
      <c r="F467">
        <v>1</v>
      </c>
      <c r="G467">
        <v>1</v>
      </c>
      <c r="H467">
        <v>3</v>
      </c>
      <c r="I467" t="s">
        <v>772</v>
      </c>
      <c r="J467" t="s">
        <v>773</v>
      </c>
      <c r="K467" t="s">
        <v>774</v>
      </c>
      <c r="L467">
        <v>1339</v>
      </c>
      <c r="N467">
        <v>1007</v>
      </c>
      <c r="O467" t="s">
        <v>45</v>
      </c>
      <c r="P467" t="s">
        <v>45</v>
      </c>
      <c r="Q467">
        <v>1</v>
      </c>
      <c r="W467">
        <v>0</v>
      </c>
      <c r="X467">
        <v>-1660354250</v>
      </c>
      <c r="Y467">
        <v>1</v>
      </c>
      <c r="AA467">
        <v>2.44</v>
      </c>
      <c r="AB467">
        <v>0</v>
      </c>
      <c r="AC467">
        <v>0</v>
      </c>
      <c r="AD467">
        <v>0</v>
      </c>
      <c r="AE467">
        <v>2.44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1</v>
      </c>
      <c r="AU467" t="s">
        <v>6</v>
      </c>
      <c r="AV467">
        <v>0</v>
      </c>
      <c r="AW467">
        <v>2</v>
      </c>
      <c r="AX467">
        <v>16667129</v>
      </c>
      <c r="AY467">
        <v>1</v>
      </c>
      <c r="AZ467">
        <v>0</v>
      </c>
      <c r="BA467">
        <v>463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Y467*Source!I223</f>
        <v>0.32900000000000001</v>
      </c>
      <c r="CY467">
        <f>AA467</f>
        <v>2.44</v>
      </c>
      <c r="CZ467">
        <f>AE467</f>
        <v>2.44</v>
      </c>
      <c r="DA467">
        <f>AI467</f>
        <v>1</v>
      </c>
      <c r="DB467">
        <v>0</v>
      </c>
    </row>
    <row r="468" spans="1:106" x14ac:dyDescent="0.2">
      <c r="A468">
        <f>ROW(Source!A223)</f>
        <v>223</v>
      </c>
      <c r="B468">
        <v>16666348</v>
      </c>
      <c r="C468">
        <v>16667120</v>
      </c>
      <c r="D468">
        <v>15167963</v>
      </c>
      <c r="E468">
        <v>1</v>
      </c>
      <c r="F468">
        <v>1</v>
      </c>
      <c r="G468">
        <v>1</v>
      </c>
      <c r="H468">
        <v>3</v>
      </c>
      <c r="I468" t="s">
        <v>963</v>
      </c>
      <c r="J468" t="s">
        <v>964</v>
      </c>
      <c r="K468" t="s">
        <v>965</v>
      </c>
      <c r="L468">
        <v>1346</v>
      </c>
      <c r="N468">
        <v>1009</v>
      </c>
      <c r="O468" t="s">
        <v>124</v>
      </c>
      <c r="P468" t="s">
        <v>124</v>
      </c>
      <c r="Q468">
        <v>1</v>
      </c>
      <c r="W468">
        <v>0</v>
      </c>
      <c r="X468">
        <v>-490687590</v>
      </c>
      <c r="Y468">
        <v>0.02</v>
      </c>
      <c r="AA468">
        <v>37.29</v>
      </c>
      <c r="AB468">
        <v>0</v>
      </c>
      <c r="AC468">
        <v>0</v>
      </c>
      <c r="AD468">
        <v>0</v>
      </c>
      <c r="AE468">
        <v>37.29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0.02</v>
      </c>
      <c r="AU468" t="s">
        <v>6</v>
      </c>
      <c r="AV468">
        <v>0</v>
      </c>
      <c r="AW468">
        <v>2</v>
      </c>
      <c r="AX468">
        <v>16667130</v>
      </c>
      <c r="AY468">
        <v>1</v>
      </c>
      <c r="AZ468">
        <v>0</v>
      </c>
      <c r="BA468">
        <v>464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Y468*Source!I223</f>
        <v>6.5800000000000008E-3</v>
      </c>
      <c r="CY468">
        <f>AA468</f>
        <v>37.29</v>
      </c>
      <c r="CZ468">
        <f>AE468</f>
        <v>37.29</v>
      </c>
      <c r="DA468">
        <f>AI468</f>
        <v>1</v>
      </c>
      <c r="DB468">
        <v>0</v>
      </c>
    </row>
    <row r="469" spans="1:106" x14ac:dyDescent="0.2">
      <c r="A469">
        <f>ROW(Source!A223)</f>
        <v>223</v>
      </c>
      <c r="B469">
        <v>16666348</v>
      </c>
      <c r="C469">
        <v>16667120</v>
      </c>
      <c r="D469">
        <v>15203740</v>
      </c>
      <c r="E469">
        <v>1</v>
      </c>
      <c r="F469">
        <v>1</v>
      </c>
      <c r="G469">
        <v>1</v>
      </c>
      <c r="H469">
        <v>3</v>
      </c>
      <c r="I469" t="s">
        <v>966</v>
      </c>
      <c r="J469" t="s">
        <v>967</v>
      </c>
      <c r="K469" t="s">
        <v>968</v>
      </c>
      <c r="L469">
        <v>1348</v>
      </c>
      <c r="N469">
        <v>1009</v>
      </c>
      <c r="O469" t="s">
        <v>120</v>
      </c>
      <c r="P469" t="s">
        <v>120</v>
      </c>
      <c r="Q469">
        <v>1000</v>
      </c>
      <c r="W469">
        <v>0</v>
      </c>
      <c r="X469">
        <v>570223526</v>
      </c>
      <c r="Y469">
        <v>5.0000000000000002E-5</v>
      </c>
      <c r="AA469">
        <v>15119</v>
      </c>
      <c r="AB469">
        <v>0</v>
      </c>
      <c r="AC469">
        <v>0</v>
      </c>
      <c r="AD469">
        <v>0</v>
      </c>
      <c r="AE469">
        <v>15119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5.0000000000000002E-5</v>
      </c>
      <c r="AU469" t="s">
        <v>6</v>
      </c>
      <c r="AV469">
        <v>0</v>
      </c>
      <c r="AW469">
        <v>2</v>
      </c>
      <c r="AX469">
        <v>16667131</v>
      </c>
      <c r="AY469">
        <v>1</v>
      </c>
      <c r="AZ469">
        <v>0</v>
      </c>
      <c r="BA469">
        <v>465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Y469*Source!I223</f>
        <v>1.645E-5</v>
      </c>
      <c r="CY469">
        <f>AA469</f>
        <v>15119</v>
      </c>
      <c r="CZ469">
        <f>AE469</f>
        <v>15119</v>
      </c>
      <c r="DA469">
        <f>AI469</f>
        <v>1</v>
      </c>
      <c r="DB469">
        <v>0</v>
      </c>
    </row>
    <row r="470" spans="1:106" x14ac:dyDescent="0.2">
      <c r="A470">
        <f>ROW(Source!A223)</f>
        <v>223</v>
      </c>
      <c r="B470">
        <v>16666348</v>
      </c>
      <c r="C470">
        <v>16667120</v>
      </c>
      <c r="D470">
        <v>15204468</v>
      </c>
      <c r="E470">
        <v>1</v>
      </c>
      <c r="F470">
        <v>1</v>
      </c>
      <c r="G470">
        <v>1</v>
      </c>
      <c r="H470">
        <v>3</v>
      </c>
      <c r="I470" t="s">
        <v>969</v>
      </c>
      <c r="J470" t="s">
        <v>970</v>
      </c>
      <c r="K470" t="s">
        <v>971</v>
      </c>
      <c r="L470">
        <v>1348</v>
      </c>
      <c r="N470">
        <v>1009</v>
      </c>
      <c r="O470" t="s">
        <v>120</v>
      </c>
      <c r="P470" t="s">
        <v>120</v>
      </c>
      <c r="Q470">
        <v>1000</v>
      </c>
      <c r="W470">
        <v>0</v>
      </c>
      <c r="X470">
        <v>-909021926</v>
      </c>
      <c r="Y470">
        <v>2.0000000000000002E-5</v>
      </c>
      <c r="AA470">
        <v>16950</v>
      </c>
      <c r="AB470">
        <v>0</v>
      </c>
      <c r="AC470">
        <v>0</v>
      </c>
      <c r="AD470">
        <v>0</v>
      </c>
      <c r="AE470">
        <v>16950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2.0000000000000002E-5</v>
      </c>
      <c r="AU470" t="s">
        <v>6</v>
      </c>
      <c r="AV470">
        <v>0</v>
      </c>
      <c r="AW470">
        <v>2</v>
      </c>
      <c r="AX470">
        <v>16667132</v>
      </c>
      <c r="AY470">
        <v>1</v>
      </c>
      <c r="AZ470">
        <v>0</v>
      </c>
      <c r="BA470">
        <v>466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Y470*Source!I223</f>
        <v>6.5800000000000005E-6</v>
      </c>
      <c r="CY470">
        <f>AA470</f>
        <v>16950</v>
      </c>
      <c r="CZ470">
        <f>AE470</f>
        <v>16950</v>
      </c>
      <c r="DA470">
        <f>AI470</f>
        <v>1</v>
      </c>
      <c r="DB470">
        <v>0</v>
      </c>
    </row>
    <row r="471" spans="1:106" x14ac:dyDescent="0.2">
      <c r="A471">
        <f>ROW(Source!A224)</f>
        <v>224</v>
      </c>
      <c r="B471">
        <v>16666349</v>
      </c>
      <c r="C471">
        <v>16667120</v>
      </c>
      <c r="D471">
        <v>15478831</v>
      </c>
      <c r="E471">
        <v>1</v>
      </c>
      <c r="F471">
        <v>1</v>
      </c>
      <c r="G471">
        <v>1</v>
      </c>
      <c r="H471">
        <v>1</v>
      </c>
      <c r="I471" t="s">
        <v>961</v>
      </c>
      <c r="J471" t="s">
        <v>6</v>
      </c>
      <c r="K471" t="s">
        <v>962</v>
      </c>
      <c r="L471">
        <v>1191</v>
      </c>
      <c r="N471">
        <v>1013</v>
      </c>
      <c r="O471" t="s">
        <v>727</v>
      </c>
      <c r="P471" t="s">
        <v>727</v>
      </c>
      <c r="Q471">
        <v>1</v>
      </c>
      <c r="W471">
        <v>0</v>
      </c>
      <c r="X471">
        <v>-1658069037</v>
      </c>
      <c r="Y471">
        <v>5.761499999999999</v>
      </c>
      <c r="AA471">
        <v>0</v>
      </c>
      <c r="AB471">
        <v>0</v>
      </c>
      <c r="AC471">
        <v>0</v>
      </c>
      <c r="AD471">
        <v>77.52</v>
      </c>
      <c r="AE471">
        <v>0</v>
      </c>
      <c r="AF471">
        <v>0</v>
      </c>
      <c r="AG471">
        <v>0</v>
      </c>
      <c r="AH471">
        <v>11.64</v>
      </c>
      <c r="AI471">
        <v>1</v>
      </c>
      <c r="AJ471">
        <v>1</v>
      </c>
      <c r="AK471">
        <v>1</v>
      </c>
      <c r="AL471">
        <v>6.66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5.01</v>
      </c>
      <c r="AU471" t="s">
        <v>56</v>
      </c>
      <c r="AV471">
        <v>1</v>
      </c>
      <c r="AW471">
        <v>2</v>
      </c>
      <c r="AX471">
        <v>16667127</v>
      </c>
      <c r="AY471">
        <v>1</v>
      </c>
      <c r="AZ471">
        <v>0</v>
      </c>
      <c r="BA471">
        <v>467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Y471*Source!I224</f>
        <v>1.8955334999999998</v>
      </c>
      <c r="CY471">
        <f>AD471</f>
        <v>77.52</v>
      </c>
      <c r="CZ471">
        <f>AH471</f>
        <v>11.64</v>
      </c>
      <c r="DA471">
        <f>AL471</f>
        <v>6.66</v>
      </c>
      <c r="DB471">
        <v>0</v>
      </c>
    </row>
    <row r="472" spans="1:106" x14ac:dyDescent="0.2">
      <c r="A472">
        <f>ROW(Source!A224)</f>
        <v>224</v>
      </c>
      <c r="B472">
        <v>16666349</v>
      </c>
      <c r="C472">
        <v>16667120</v>
      </c>
      <c r="D472">
        <v>15248793</v>
      </c>
      <c r="E472">
        <v>1</v>
      </c>
      <c r="F472">
        <v>1</v>
      </c>
      <c r="G472">
        <v>1</v>
      </c>
      <c r="H472">
        <v>2</v>
      </c>
      <c r="I472" t="s">
        <v>931</v>
      </c>
      <c r="J472" t="s">
        <v>932</v>
      </c>
      <c r="K472" t="s">
        <v>933</v>
      </c>
      <c r="L472">
        <v>1368</v>
      </c>
      <c r="N472">
        <v>1011</v>
      </c>
      <c r="O472" t="s">
        <v>733</v>
      </c>
      <c r="P472" t="s">
        <v>733</v>
      </c>
      <c r="Q472">
        <v>1</v>
      </c>
      <c r="W472">
        <v>0</v>
      </c>
      <c r="X472">
        <v>-1347092713</v>
      </c>
      <c r="Y472">
        <v>1.875</v>
      </c>
      <c r="AA472">
        <v>0</v>
      </c>
      <c r="AB472">
        <v>197.6</v>
      </c>
      <c r="AC472">
        <v>0</v>
      </c>
      <c r="AD472">
        <v>0</v>
      </c>
      <c r="AE472">
        <v>0</v>
      </c>
      <c r="AF472">
        <v>29.67</v>
      </c>
      <c r="AG472">
        <v>0</v>
      </c>
      <c r="AH472">
        <v>0</v>
      </c>
      <c r="AI472">
        <v>1</v>
      </c>
      <c r="AJ472">
        <v>6.66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1.5</v>
      </c>
      <c r="AU472" t="s">
        <v>55</v>
      </c>
      <c r="AV472">
        <v>0</v>
      </c>
      <c r="AW472">
        <v>2</v>
      </c>
      <c r="AX472">
        <v>16667128</v>
      </c>
      <c r="AY472">
        <v>1</v>
      </c>
      <c r="AZ472">
        <v>0</v>
      </c>
      <c r="BA472">
        <v>468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Y472*Source!I224</f>
        <v>0.61687500000000006</v>
      </c>
      <c r="CY472">
        <f>AB472</f>
        <v>197.6</v>
      </c>
      <c r="CZ472">
        <f>AF472</f>
        <v>29.67</v>
      </c>
      <c r="DA472">
        <f>AJ472</f>
        <v>6.66</v>
      </c>
      <c r="DB472">
        <v>0</v>
      </c>
    </row>
    <row r="473" spans="1:106" x14ac:dyDescent="0.2">
      <c r="A473">
        <f>ROW(Source!A224)</f>
        <v>224</v>
      </c>
      <c r="B473">
        <v>16666349</v>
      </c>
      <c r="C473">
        <v>16667120</v>
      </c>
      <c r="D473">
        <v>15167286</v>
      </c>
      <c r="E473">
        <v>1</v>
      </c>
      <c r="F473">
        <v>1</v>
      </c>
      <c r="G473">
        <v>1</v>
      </c>
      <c r="H473">
        <v>3</v>
      </c>
      <c r="I473" t="s">
        <v>772</v>
      </c>
      <c r="J473" t="s">
        <v>773</v>
      </c>
      <c r="K473" t="s">
        <v>774</v>
      </c>
      <c r="L473">
        <v>1339</v>
      </c>
      <c r="N473">
        <v>1007</v>
      </c>
      <c r="O473" t="s">
        <v>45</v>
      </c>
      <c r="P473" t="s">
        <v>45</v>
      </c>
      <c r="Q473">
        <v>1</v>
      </c>
      <c r="W473">
        <v>0</v>
      </c>
      <c r="X473">
        <v>-1660354250</v>
      </c>
      <c r="Y473">
        <v>1</v>
      </c>
      <c r="AA473">
        <v>16.25</v>
      </c>
      <c r="AB473">
        <v>0</v>
      </c>
      <c r="AC473">
        <v>0</v>
      </c>
      <c r="AD473">
        <v>0</v>
      </c>
      <c r="AE473">
        <v>2.44</v>
      </c>
      <c r="AF473">
        <v>0</v>
      </c>
      <c r="AG473">
        <v>0</v>
      </c>
      <c r="AH473">
        <v>0</v>
      </c>
      <c r="AI473">
        <v>6.66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1</v>
      </c>
      <c r="AU473" t="s">
        <v>6</v>
      </c>
      <c r="AV473">
        <v>0</v>
      </c>
      <c r="AW473">
        <v>2</v>
      </c>
      <c r="AX473">
        <v>16667129</v>
      </c>
      <c r="AY473">
        <v>1</v>
      </c>
      <c r="AZ473">
        <v>0</v>
      </c>
      <c r="BA473">
        <v>469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Y473*Source!I224</f>
        <v>0.32900000000000001</v>
      </c>
      <c r="CY473">
        <f>AA473</f>
        <v>16.25</v>
      </c>
      <c r="CZ473">
        <f>AE473</f>
        <v>2.44</v>
      </c>
      <c r="DA473">
        <f>AI473</f>
        <v>6.66</v>
      </c>
      <c r="DB473">
        <v>0</v>
      </c>
    </row>
    <row r="474" spans="1:106" x14ac:dyDescent="0.2">
      <c r="A474">
        <f>ROW(Source!A224)</f>
        <v>224</v>
      </c>
      <c r="B474">
        <v>16666349</v>
      </c>
      <c r="C474">
        <v>16667120</v>
      </c>
      <c r="D474">
        <v>15167963</v>
      </c>
      <c r="E474">
        <v>1</v>
      </c>
      <c r="F474">
        <v>1</v>
      </c>
      <c r="G474">
        <v>1</v>
      </c>
      <c r="H474">
        <v>3</v>
      </c>
      <c r="I474" t="s">
        <v>963</v>
      </c>
      <c r="J474" t="s">
        <v>964</v>
      </c>
      <c r="K474" t="s">
        <v>965</v>
      </c>
      <c r="L474">
        <v>1346</v>
      </c>
      <c r="N474">
        <v>1009</v>
      </c>
      <c r="O474" t="s">
        <v>124</v>
      </c>
      <c r="P474" t="s">
        <v>124</v>
      </c>
      <c r="Q474">
        <v>1</v>
      </c>
      <c r="W474">
        <v>0</v>
      </c>
      <c r="X474">
        <v>-490687590</v>
      </c>
      <c r="Y474">
        <v>0.02</v>
      </c>
      <c r="AA474">
        <v>248.35</v>
      </c>
      <c r="AB474">
        <v>0</v>
      </c>
      <c r="AC474">
        <v>0</v>
      </c>
      <c r="AD474">
        <v>0</v>
      </c>
      <c r="AE474">
        <v>37.29</v>
      </c>
      <c r="AF474">
        <v>0</v>
      </c>
      <c r="AG474">
        <v>0</v>
      </c>
      <c r="AH474">
        <v>0</v>
      </c>
      <c r="AI474">
        <v>6.66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0.02</v>
      </c>
      <c r="AU474" t="s">
        <v>6</v>
      </c>
      <c r="AV474">
        <v>0</v>
      </c>
      <c r="AW474">
        <v>2</v>
      </c>
      <c r="AX474">
        <v>16667130</v>
      </c>
      <c r="AY474">
        <v>1</v>
      </c>
      <c r="AZ474">
        <v>0</v>
      </c>
      <c r="BA474">
        <v>470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Y474*Source!I224</f>
        <v>6.5800000000000008E-3</v>
      </c>
      <c r="CY474">
        <f>AA474</f>
        <v>248.35</v>
      </c>
      <c r="CZ474">
        <f>AE474</f>
        <v>37.29</v>
      </c>
      <c r="DA474">
        <f>AI474</f>
        <v>6.66</v>
      </c>
      <c r="DB474">
        <v>0</v>
      </c>
    </row>
    <row r="475" spans="1:106" x14ac:dyDescent="0.2">
      <c r="A475">
        <f>ROW(Source!A224)</f>
        <v>224</v>
      </c>
      <c r="B475">
        <v>16666349</v>
      </c>
      <c r="C475">
        <v>16667120</v>
      </c>
      <c r="D475">
        <v>15203740</v>
      </c>
      <c r="E475">
        <v>1</v>
      </c>
      <c r="F475">
        <v>1</v>
      </c>
      <c r="G475">
        <v>1</v>
      </c>
      <c r="H475">
        <v>3</v>
      </c>
      <c r="I475" t="s">
        <v>966</v>
      </c>
      <c r="J475" t="s">
        <v>967</v>
      </c>
      <c r="K475" t="s">
        <v>968</v>
      </c>
      <c r="L475">
        <v>1348</v>
      </c>
      <c r="N475">
        <v>1009</v>
      </c>
      <c r="O475" t="s">
        <v>120</v>
      </c>
      <c r="P475" t="s">
        <v>120</v>
      </c>
      <c r="Q475">
        <v>1000</v>
      </c>
      <c r="W475">
        <v>0</v>
      </c>
      <c r="X475">
        <v>570223526</v>
      </c>
      <c r="Y475">
        <v>5.0000000000000002E-5</v>
      </c>
      <c r="AA475">
        <v>100692.54</v>
      </c>
      <c r="AB475">
        <v>0</v>
      </c>
      <c r="AC475">
        <v>0</v>
      </c>
      <c r="AD475">
        <v>0</v>
      </c>
      <c r="AE475">
        <v>15119</v>
      </c>
      <c r="AF475">
        <v>0</v>
      </c>
      <c r="AG475">
        <v>0</v>
      </c>
      <c r="AH475">
        <v>0</v>
      </c>
      <c r="AI475">
        <v>6.66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5.0000000000000002E-5</v>
      </c>
      <c r="AU475" t="s">
        <v>6</v>
      </c>
      <c r="AV475">
        <v>0</v>
      </c>
      <c r="AW475">
        <v>2</v>
      </c>
      <c r="AX475">
        <v>16667131</v>
      </c>
      <c r="AY475">
        <v>1</v>
      </c>
      <c r="AZ475">
        <v>0</v>
      </c>
      <c r="BA475">
        <v>471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Y475*Source!I224</f>
        <v>1.645E-5</v>
      </c>
      <c r="CY475">
        <f>AA475</f>
        <v>100692.54</v>
      </c>
      <c r="CZ475">
        <f>AE475</f>
        <v>15119</v>
      </c>
      <c r="DA475">
        <f>AI475</f>
        <v>6.66</v>
      </c>
      <c r="DB475">
        <v>0</v>
      </c>
    </row>
    <row r="476" spans="1:106" x14ac:dyDescent="0.2">
      <c r="A476">
        <f>ROW(Source!A224)</f>
        <v>224</v>
      </c>
      <c r="B476">
        <v>16666349</v>
      </c>
      <c r="C476">
        <v>16667120</v>
      </c>
      <c r="D476">
        <v>15204468</v>
      </c>
      <c r="E476">
        <v>1</v>
      </c>
      <c r="F476">
        <v>1</v>
      </c>
      <c r="G476">
        <v>1</v>
      </c>
      <c r="H476">
        <v>3</v>
      </c>
      <c r="I476" t="s">
        <v>969</v>
      </c>
      <c r="J476" t="s">
        <v>970</v>
      </c>
      <c r="K476" t="s">
        <v>971</v>
      </c>
      <c r="L476">
        <v>1348</v>
      </c>
      <c r="N476">
        <v>1009</v>
      </c>
      <c r="O476" t="s">
        <v>120</v>
      </c>
      <c r="P476" t="s">
        <v>120</v>
      </c>
      <c r="Q476">
        <v>1000</v>
      </c>
      <c r="W476">
        <v>0</v>
      </c>
      <c r="X476">
        <v>-909021926</v>
      </c>
      <c r="Y476">
        <v>2.0000000000000002E-5</v>
      </c>
      <c r="AA476">
        <v>112887</v>
      </c>
      <c r="AB476">
        <v>0</v>
      </c>
      <c r="AC476">
        <v>0</v>
      </c>
      <c r="AD476">
        <v>0</v>
      </c>
      <c r="AE476">
        <v>16950</v>
      </c>
      <c r="AF476">
        <v>0</v>
      </c>
      <c r="AG476">
        <v>0</v>
      </c>
      <c r="AH476">
        <v>0</v>
      </c>
      <c r="AI476">
        <v>6.66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2.0000000000000002E-5</v>
      </c>
      <c r="AU476" t="s">
        <v>6</v>
      </c>
      <c r="AV476">
        <v>0</v>
      </c>
      <c r="AW476">
        <v>2</v>
      </c>
      <c r="AX476">
        <v>16667132</v>
      </c>
      <c r="AY476">
        <v>1</v>
      </c>
      <c r="AZ476">
        <v>0</v>
      </c>
      <c r="BA476">
        <v>472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Y476*Source!I224</f>
        <v>6.5800000000000005E-6</v>
      </c>
      <c r="CY476">
        <f>AA476</f>
        <v>112887</v>
      </c>
      <c r="CZ476">
        <f>AE476</f>
        <v>16950</v>
      </c>
      <c r="DA476">
        <f>AI476</f>
        <v>6.66</v>
      </c>
      <c r="DB476">
        <v>0</v>
      </c>
    </row>
    <row r="477" spans="1:106" x14ac:dyDescent="0.2">
      <c r="A477">
        <f>ROW(Source!A225)</f>
        <v>225</v>
      </c>
      <c r="B477">
        <v>16666348</v>
      </c>
      <c r="C477">
        <v>16667133</v>
      </c>
      <c r="D477">
        <v>15435721</v>
      </c>
      <c r="E477">
        <v>1</v>
      </c>
      <c r="F477">
        <v>1</v>
      </c>
      <c r="G477">
        <v>1</v>
      </c>
      <c r="H477">
        <v>1</v>
      </c>
      <c r="I477" t="s">
        <v>923</v>
      </c>
      <c r="J477" t="s">
        <v>6</v>
      </c>
      <c r="K477" t="s">
        <v>924</v>
      </c>
      <c r="L477">
        <v>1191</v>
      </c>
      <c r="N477">
        <v>1013</v>
      </c>
      <c r="O477" t="s">
        <v>727</v>
      </c>
      <c r="P477" t="s">
        <v>727</v>
      </c>
      <c r="Q477">
        <v>1</v>
      </c>
      <c r="W477">
        <v>0</v>
      </c>
      <c r="X477">
        <v>1983201532</v>
      </c>
      <c r="Y477">
        <v>35.43</v>
      </c>
      <c r="AA477">
        <v>0</v>
      </c>
      <c r="AB477">
        <v>0</v>
      </c>
      <c r="AC477">
        <v>0</v>
      </c>
      <c r="AD477">
        <v>9.51</v>
      </c>
      <c r="AE477">
        <v>0</v>
      </c>
      <c r="AF477">
        <v>0</v>
      </c>
      <c r="AG477">
        <v>0</v>
      </c>
      <c r="AH477">
        <v>9.51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35.43</v>
      </c>
      <c r="AU477" t="s">
        <v>6</v>
      </c>
      <c r="AV477">
        <v>1</v>
      </c>
      <c r="AW477">
        <v>2</v>
      </c>
      <c r="AX477">
        <v>16667137</v>
      </c>
      <c r="AY477">
        <v>1</v>
      </c>
      <c r="AZ477">
        <v>0</v>
      </c>
      <c r="BA477">
        <v>473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Y477*Source!I225</f>
        <v>1.0629</v>
      </c>
      <c r="CY477">
        <f>AD477</f>
        <v>9.51</v>
      </c>
      <c r="CZ477">
        <f>AH477</f>
        <v>9.51</v>
      </c>
      <c r="DA477">
        <f>AL477</f>
        <v>1</v>
      </c>
      <c r="DB477">
        <v>0</v>
      </c>
    </row>
    <row r="478" spans="1:106" x14ac:dyDescent="0.2">
      <c r="A478">
        <f>ROW(Source!A225)</f>
        <v>225</v>
      </c>
      <c r="B478">
        <v>16666348</v>
      </c>
      <c r="C478">
        <v>16667133</v>
      </c>
      <c r="D478">
        <v>15249402</v>
      </c>
      <c r="E478">
        <v>1</v>
      </c>
      <c r="F478">
        <v>1</v>
      </c>
      <c r="G478">
        <v>1</v>
      </c>
      <c r="H478">
        <v>2</v>
      </c>
      <c r="I478" t="s">
        <v>759</v>
      </c>
      <c r="J478" t="s">
        <v>760</v>
      </c>
      <c r="K478" t="s">
        <v>761</v>
      </c>
      <c r="L478">
        <v>1368</v>
      </c>
      <c r="N478">
        <v>1011</v>
      </c>
      <c r="O478" t="s">
        <v>733</v>
      </c>
      <c r="P478" t="s">
        <v>733</v>
      </c>
      <c r="Q478">
        <v>1</v>
      </c>
      <c r="W478">
        <v>0</v>
      </c>
      <c r="X478">
        <v>-2111251057</v>
      </c>
      <c r="Y478">
        <v>8.99</v>
      </c>
      <c r="AA478">
        <v>0</v>
      </c>
      <c r="AB478">
        <v>32.5</v>
      </c>
      <c r="AC478">
        <v>0</v>
      </c>
      <c r="AD478">
        <v>0</v>
      </c>
      <c r="AE478">
        <v>0</v>
      </c>
      <c r="AF478">
        <v>32.5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8.99</v>
      </c>
      <c r="AU478" t="s">
        <v>6</v>
      </c>
      <c r="AV478">
        <v>0</v>
      </c>
      <c r="AW478">
        <v>2</v>
      </c>
      <c r="AX478">
        <v>16667138</v>
      </c>
      <c r="AY478">
        <v>1</v>
      </c>
      <c r="AZ478">
        <v>0</v>
      </c>
      <c r="BA478">
        <v>474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Y478*Source!I225</f>
        <v>0.2697</v>
      </c>
      <c r="CY478">
        <f>AB478</f>
        <v>32.5</v>
      </c>
      <c r="CZ478">
        <f>AF478</f>
        <v>32.5</v>
      </c>
      <c r="DA478">
        <f>AJ478</f>
        <v>1</v>
      </c>
      <c r="DB478">
        <v>0</v>
      </c>
    </row>
    <row r="479" spans="1:106" x14ac:dyDescent="0.2">
      <c r="A479">
        <f>ROW(Source!A225)</f>
        <v>225</v>
      </c>
      <c r="B479">
        <v>16666348</v>
      </c>
      <c r="C479">
        <v>16667133</v>
      </c>
      <c r="D479">
        <v>15249998</v>
      </c>
      <c r="E479">
        <v>1</v>
      </c>
      <c r="F479">
        <v>1</v>
      </c>
      <c r="G479">
        <v>1</v>
      </c>
      <c r="H479">
        <v>2</v>
      </c>
      <c r="I479" t="s">
        <v>762</v>
      </c>
      <c r="J479" t="s">
        <v>763</v>
      </c>
      <c r="K479" t="s">
        <v>764</v>
      </c>
      <c r="L479">
        <v>1368</v>
      </c>
      <c r="N479">
        <v>1011</v>
      </c>
      <c r="O479" t="s">
        <v>733</v>
      </c>
      <c r="P479" t="s">
        <v>733</v>
      </c>
      <c r="Q479">
        <v>1</v>
      </c>
      <c r="W479">
        <v>0</v>
      </c>
      <c r="X479">
        <v>1518765163</v>
      </c>
      <c r="Y479">
        <v>17.98</v>
      </c>
      <c r="AA479">
        <v>0</v>
      </c>
      <c r="AB479">
        <v>1.53</v>
      </c>
      <c r="AC479">
        <v>0</v>
      </c>
      <c r="AD479">
        <v>0</v>
      </c>
      <c r="AE479">
        <v>0</v>
      </c>
      <c r="AF479">
        <v>1.53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17.98</v>
      </c>
      <c r="AU479" t="s">
        <v>6</v>
      </c>
      <c r="AV479">
        <v>0</v>
      </c>
      <c r="AW479">
        <v>2</v>
      </c>
      <c r="AX479">
        <v>16667139</v>
      </c>
      <c r="AY479">
        <v>1</v>
      </c>
      <c r="AZ479">
        <v>0</v>
      </c>
      <c r="BA479">
        <v>475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Y479*Source!I225</f>
        <v>0.53939999999999999</v>
      </c>
      <c r="CY479">
        <f>AB479</f>
        <v>1.53</v>
      </c>
      <c r="CZ479">
        <f>AF479</f>
        <v>1.53</v>
      </c>
      <c r="DA479">
        <f>AJ479</f>
        <v>1</v>
      </c>
      <c r="DB479">
        <v>0</v>
      </c>
    </row>
    <row r="480" spans="1:106" x14ac:dyDescent="0.2">
      <c r="A480">
        <f>ROW(Source!A226)</f>
        <v>226</v>
      </c>
      <c r="B480">
        <v>16666349</v>
      </c>
      <c r="C480">
        <v>16667133</v>
      </c>
      <c r="D480">
        <v>15435721</v>
      </c>
      <c r="E480">
        <v>1</v>
      </c>
      <c r="F480">
        <v>1</v>
      </c>
      <c r="G480">
        <v>1</v>
      </c>
      <c r="H480">
        <v>1</v>
      </c>
      <c r="I480" t="s">
        <v>923</v>
      </c>
      <c r="J480" t="s">
        <v>6</v>
      </c>
      <c r="K480" t="s">
        <v>924</v>
      </c>
      <c r="L480">
        <v>1191</v>
      </c>
      <c r="N480">
        <v>1013</v>
      </c>
      <c r="O480" t="s">
        <v>727</v>
      </c>
      <c r="P480" t="s">
        <v>727</v>
      </c>
      <c r="Q480">
        <v>1</v>
      </c>
      <c r="W480">
        <v>0</v>
      </c>
      <c r="X480">
        <v>1983201532</v>
      </c>
      <c r="Y480">
        <v>35.43</v>
      </c>
      <c r="AA480">
        <v>0</v>
      </c>
      <c r="AB480">
        <v>0</v>
      </c>
      <c r="AC480">
        <v>0</v>
      </c>
      <c r="AD480">
        <v>63.34</v>
      </c>
      <c r="AE480">
        <v>0</v>
      </c>
      <c r="AF480">
        <v>0</v>
      </c>
      <c r="AG480">
        <v>0</v>
      </c>
      <c r="AH480">
        <v>9.51</v>
      </c>
      <c r="AI480">
        <v>1</v>
      </c>
      <c r="AJ480">
        <v>1</v>
      </c>
      <c r="AK480">
        <v>1</v>
      </c>
      <c r="AL480">
        <v>6.66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35.43</v>
      </c>
      <c r="AU480" t="s">
        <v>6</v>
      </c>
      <c r="AV480">
        <v>1</v>
      </c>
      <c r="AW480">
        <v>2</v>
      </c>
      <c r="AX480">
        <v>16667137</v>
      </c>
      <c r="AY480">
        <v>1</v>
      </c>
      <c r="AZ480">
        <v>0</v>
      </c>
      <c r="BA480">
        <v>476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Y480*Source!I226</f>
        <v>1.0629</v>
      </c>
      <c r="CY480">
        <f>AD480</f>
        <v>63.34</v>
      </c>
      <c r="CZ480">
        <f>AH480</f>
        <v>9.51</v>
      </c>
      <c r="DA480">
        <f>AL480</f>
        <v>6.66</v>
      </c>
      <c r="DB480">
        <v>0</v>
      </c>
    </row>
    <row r="481" spans="1:106" x14ac:dyDescent="0.2">
      <c r="A481">
        <f>ROW(Source!A226)</f>
        <v>226</v>
      </c>
      <c r="B481">
        <v>16666349</v>
      </c>
      <c r="C481">
        <v>16667133</v>
      </c>
      <c r="D481">
        <v>15249402</v>
      </c>
      <c r="E481">
        <v>1</v>
      </c>
      <c r="F481">
        <v>1</v>
      </c>
      <c r="G481">
        <v>1</v>
      </c>
      <c r="H481">
        <v>2</v>
      </c>
      <c r="I481" t="s">
        <v>759</v>
      </c>
      <c r="J481" t="s">
        <v>760</v>
      </c>
      <c r="K481" t="s">
        <v>761</v>
      </c>
      <c r="L481">
        <v>1368</v>
      </c>
      <c r="N481">
        <v>1011</v>
      </c>
      <c r="O481" t="s">
        <v>733</v>
      </c>
      <c r="P481" t="s">
        <v>733</v>
      </c>
      <c r="Q481">
        <v>1</v>
      </c>
      <c r="W481">
        <v>0</v>
      </c>
      <c r="X481">
        <v>-2111251057</v>
      </c>
      <c r="Y481">
        <v>8.99</v>
      </c>
      <c r="AA481">
        <v>0</v>
      </c>
      <c r="AB481">
        <v>216.45</v>
      </c>
      <c r="AC481">
        <v>0</v>
      </c>
      <c r="AD481">
        <v>0</v>
      </c>
      <c r="AE481">
        <v>0</v>
      </c>
      <c r="AF481">
        <v>32.5</v>
      </c>
      <c r="AG481">
        <v>0</v>
      </c>
      <c r="AH481">
        <v>0</v>
      </c>
      <c r="AI481">
        <v>1</v>
      </c>
      <c r="AJ481">
        <v>6.66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8.99</v>
      </c>
      <c r="AU481" t="s">
        <v>6</v>
      </c>
      <c r="AV481">
        <v>0</v>
      </c>
      <c r="AW481">
        <v>2</v>
      </c>
      <c r="AX481">
        <v>16667138</v>
      </c>
      <c r="AY481">
        <v>1</v>
      </c>
      <c r="AZ481">
        <v>0</v>
      </c>
      <c r="BA481">
        <v>477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Y481*Source!I226</f>
        <v>0.2697</v>
      </c>
      <c r="CY481">
        <f>AB481</f>
        <v>216.45</v>
      </c>
      <c r="CZ481">
        <f>AF481</f>
        <v>32.5</v>
      </c>
      <c r="DA481">
        <f>AJ481</f>
        <v>6.66</v>
      </c>
      <c r="DB481">
        <v>0</v>
      </c>
    </row>
    <row r="482" spans="1:106" x14ac:dyDescent="0.2">
      <c r="A482">
        <f>ROW(Source!A226)</f>
        <v>226</v>
      </c>
      <c r="B482">
        <v>16666349</v>
      </c>
      <c r="C482">
        <v>16667133</v>
      </c>
      <c r="D482">
        <v>15249998</v>
      </c>
      <c r="E482">
        <v>1</v>
      </c>
      <c r="F482">
        <v>1</v>
      </c>
      <c r="G482">
        <v>1</v>
      </c>
      <c r="H482">
        <v>2</v>
      </c>
      <c r="I482" t="s">
        <v>762</v>
      </c>
      <c r="J482" t="s">
        <v>763</v>
      </c>
      <c r="K482" t="s">
        <v>764</v>
      </c>
      <c r="L482">
        <v>1368</v>
      </c>
      <c r="N482">
        <v>1011</v>
      </c>
      <c r="O482" t="s">
        <v>733</v>
      </c>
      <c r="P482" t="s">
        <v>733</v>
      </c>
      <c r="Q482">
        <v>1</v>
      </c>
      <c r="W482">
        <v>0</v>
      </c>
      <c r="X482">
        <v>1518765163</v>
      </c>
      <c r="Y482">
        <v>17.98</v>
      </c>
      <c r="AA482">
        <v>0</v>
      </c>
      <c r="AB482">
        <v>10.19</v>
      </c>
      <c r="AC482">
        <v>0</v>
      </c>
      <c r="AD482">
        <v>0</v>
      </c>
      <c r="AE482">
        <v>0</v>
      </c>
      <c r="AF482">
        <v>1.53</v>
      </c>
      <c r="AG482">
        <v>0</v>
      </c>
      <c r="AH482">
        <v>0</v>
      </c>
      <c r="AI482">
        <v>1</v>
      </c>
      <c r="AJ482">
        <v>6.66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17.98</v>
      </c>
      <c r="AU482" t="s">
        <v>6</v>
      </c>
      <c r="AV482">
        <v>0</v>
      </c>
      <c r="AW482">
        <v>2</v>
      </c>
      <c r="AX482">
        <v>16667139</v>
      </c>
      <c r="AY482">
        <v>1</v>
      </c>
      <c r="AZ482">
        <v>0</v>
      </c>
      <c r="BA482">
        <v>478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Y482*Source!I226</f>
        <v>0.53939999999999999</v>
      </c>
      <c r="CY482">
        <f>AB482</f>
        <v>10.19</v>
      </c>
      <c r="CZ482">
        <f>AF482</f>
        <v>1.53</v>
      </c>
      <c r="DA482">
        <f>AJ482</f>
        <v>6.66</v>
      </c>
      <c r="DB482">
        <v>0</v>
      </c>
    </row>
    <row r="483" spans="1:106" x14ac:dyDescent="0.2">
      <c r="A483">
        <f>ROW(Source!A227)</f>
        <v>227</v>
      </c>
      <c r="B483">
        <v>16666348</v>
      </c>
      <c r="C483">
        <v>16667140</v>
      </c>
      <c r="D483">
        <v>15438286</v>
      </c>
      <c r="E483">
        <v>1</v>
      </c>
      <c r="F483">
        <v>1</v>
      </c>
      <c r="G483">
        <v>1</v>
      </c>
      <c r="H483">
        <v>1</v>
      </c>
      <c r="I483" t="s">
        <v>877</v>
      </c>
      <c r="J483" t="s">
        <v>6</v>
      </c>
      <c r="K483" t="s">
        <v>878</v>
      </c>
      <c r="L483">
        <v>1191</v>
      </c>
      <c r="N483">
        <v>1013</v>
      </c>
      <c r="O483" t="s">
        <v>727</v>
      </c>
      <c r="P483" t="s">
        <v>727</v>
      </c>
      <c r="Q483">
        <v>1</v>
      </c>
      <c r="W483">
        <v>0</v>
      </c>
      <c r="X483">
        <v>-1027537862</v>
      </c>
      <c r="Y483">
        <v>50.83</v>
      </c>
      <c r="AA483">
        <v>0</v>
      </c>
      <c r="AB483">
        <v>0</v>
      </c>
      <c r="AC483">
        <v>0</v>
      </c>
      <c r="AD483">
        <v>9.18</v>
      </c>
      <c r="AE483">
        <v>0</v>
      </c>
      <c r="AF483">
        <v>0</v>
      </c>
      <c r="AG483">
        <v>0</v>
      </c>
      <c r="AH483">
        <v>9.18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50.83</v>
      </c>
      <c r="AU483" t="s">
        <v>6</v>
      </c>
      <c r="AV483">
        <v>1</v>
      </c>
      <c r="AW483">
        <v>2</v>
      </c>
      <c r="AX483">
        <v>16667143</v>
      </c>
      <c r="AY483">
        <v>1</v>
      </c>
      <c r="AZ483">
        <v>0</v>
      </c>
      <c r="BA483">
        <v>479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Y483*Source!I227</f>
        <v>3.0497999999999998</v>
      </c>
      <c r="CY483">
        <f>AD483</f>
        <v>9.18</v>
      </c>
      <c r="CZ483">
        <f>AH483</f>
        <v>9.18</v>
      </c>
      <c r="DA483">
        <f>AL483</f>
        <v>1</v>
      </c>
      <c r="DB483">
        <v>0</v>
      </c>
    </row>
    <row r="484" spans="1:106" x14ac:dyDescent="0.2">
      <c r="A484">
        <f>ROW(Source!A227)</f>
        <v>227</v>
      </c>
      <c r="B484">
        <v>16666348</v>
      </c>
      <c r="C484">
        <v>16667140</v>
      </c>
      <c r="D484">
        <v>15249402</v>
      </c>
      <c r="E484">
        <v>1</v>
      </c>
      <c r="F484">
        <v>1</v>
      </c>
      <c r="G484">
        <v>1</v>
      </c>
      <c r="H484">
        <v>2</v>
      </c>
      <c r="I484" t="s">
        <v>759</v>
      </c>
      <c r="J484" t="s">
        <v>760</v>
      </c>
      <c r="K484" t="s">
        <v>761</v>
      </c>
      <c r="L484">
        <v>1368</v>
      </c>
      <c r="N484">
        <v>1011</v>
      </c>
      <c r="O484" t="s">
        <v>733</v>
      </c>
      <c r="P484" t="s">
        <v>733</v>
      </c>
      <c r="Q484">
        <v>1</v>
      </c>
      <c r="W484">
        <v>0</v>
      </c>
      <c r="X484">
        <v>-2111251057</v>
      </c>
      <c r="Y484">
        <v>14.62</v>
      </c>
      <c r="AA484">
        <v>0</v>
      </c>
      <c r="AB484">
        <v>32.5</v>
      </c>
      <c r="AC484">
        <v>0</v>
      </c>
      <c r="AD484">
        <v>0</v>
      </c>
      <c r="AE484">
        <v>0</v>
      </c>
      <c r="AF484">
        <v>32.5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14.62</v>
      </c>
      <c r="AU484" t="s">
        <v>6</v>
      </c>
      <c r="AV484">
        <v>0</v>
      </c>
      <c r="AW484">
        <v>2</v>
      </c>
      <c r="AX484">
        <v>16667144</v>
      </c>
      <c r="AY484">
        <v>1</v>
      </c>
      <c r="AZ484">
        <v>0</v>
      </c>
      <c r="BA484">
        <v>480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Y484*Source!I227</f>
        <v>0.87719999999999987</v>
      </c>
      <c r="CY484">
        <f>AB484</f>
        <v>32.5</v>
      </c>
      <c r="CZ484">
        <f>AF484</f>
        <v>32.5</v>
      </c>
      <c r="DA484">
        <f>AJ484</f>
        <v>1</v>
      </c>
      <c r="DB484">
        <v>0</v>
      </c>
    </row>
    <row r="485" spans="1:106" x14ac:dyDescent="0.2">
      <c r="A485">
        <f>ROW(Source!A228)</f>
        <v>228</v>
      </c>
      <c r="B485">
        <v>16666349</v>
      </c>
      <c r="C485">
        <v>16667140</v>
      </c>
      <c r="D485">
        <v>15438286</v>
      </c>
      <c r="E485">
        <v>1</v>
      </c>
      <c r="F485">
        <v>1</v>
      </c>
      <c r="G485">
        <v>1</v>
      </c>
      <c r="H485">
        <v>1</v>
      </c>
      <c r="I485" t="s">
        <v>877</v>
      </c>
      <c r="J485" t="s">
        <v>6</v>
      </c>
      <c r="K485" t="s">
        <v>878</v>
      </c>
      <c r="L485">
        <v>1191</v>
      </c>
      <c r="N485">
        <v>1013</v>
      </c>
      <c r="O485" t="s">
        <v>727</v>
      </c>
      <c r="P485" t="s">
        <v>727</v>
      </c>
      <c r="Q485">
        <v>1</v>
      </c>
      <c r="W485">
        <v>0</v>
      </c>
      <c r="X485">
        <v>-1027537862</v>
      </c>
      <c r="Y485">
        <v>50.83</v>
      </c>
      <c r="AA485">
        <v>0</v>
      </c>
      <c r="AB485">
        <v>0</v>
      </c>
      <c r="AC485">
        <v>0</v>
      </c>
      <c r="AD485">
        <v>61.14</v>
      </c>
      <c r="AE485">
        <v>0</v>
      </c>
      <c r="AF485">
        <v>0</v>
      </c>
      <c r="AG485">
        <v>0</v>
      </c>
      <c r="AH485">
        <v>9.18</v>
      </c>
      <c r="AI485">
        <v>1</v>
      </c>
      <c r="AJ485">
        <v>1</v>
      </c>
      <c r="AK485">
        <v>1</v>
      </c>
      <c r="AL485">
        <v>6.66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50.83</v>
      </c>
      <c r="AU485" t="s">
        <v>6</v>
      </c>
      <c r="AV485">
        <v>1</v>
      </c>
      <c r="AW485">
        <v>2</v>
      </c>
      <c r="AX485">
        <v>16667143</v>
      </c>
      <c r="AY485">
        <v>1</v>
      </c>
      <c r="AZ485">
        <v>0</v>
      </c>
      <c r="BA485">
        <v>481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Y485*Source!I228</f>
        <v>3.0497999999999998</v>
      </c>
      <c r="CY485">
        <f>AD485</f>
        <v>61.14</v>
      </c>
      <c r="CZ485">
        <f>AH485</f>
        <v>9.18</v>
      </c>
      <c r="DA485">
        <f>AL485</f>
        <v>6.66</v>
      </c>
      <c r="DB485">
        <v>0</v>
      </c>
    </row>
    <row r="486" spans="1:106" x14ac:dyDescent="0.2">
      <c r="A486">
        <f>ROW(Source!A228)</f>
        <v>228</v>
      </c>
      <c r="B486">
        <v>16666349</v>
      </c>
      <c r="C486">
        <v>16667140</v>
      </c>
      <c r="D486">
        <v>15249402</v>
      </c>
      <c r="E486">
        <v>1</v>
      </c>
      <c r="F486">
        <v>1</v>
      </c>
      <c r="G486">
        <v>1</v>
      </c>
      <c r="H486">
        <v>2</v>
      </c>
      <c r="I486" t="s">
        <v>759</v>
      </c>
      <c r="J486" t="s">
        <v>760</v>
      </c>
      <c r="K486" t="s">
        <v>761</v>
      </c>
      <c r="L486">
        <v>1368</v>
      </c>
      <c r="N486">
        <v>1011</v>
      </c>
      <c r="O486" t="s">
        <v>733</v>
      </c>
      <c r="P486" t="s">
        <v>733</v>
      </c>
      <c r="Q486">
        <v>1</v>
      </c>
      <c r="W486">
        <v>0</v>
      </c>
      <c r="X486">
        <v>-2111251057</v>
      </c>
      <c r="Y486">
        <v>14.62</v>
      </c>
      <c r="AA486">
        <v>0</v>
      </c>
      <c r="AB486">
        <v>216.45</v>
      </c>
      <c r="AC486">
        <v>0</v>
      </c>
      <c r="AD486">
        <v>0</v>
      </c>
      <c r="AE486">
        <v>0</v>
      </c>
      <c r="AF486">
        <v>32.5</v>
      </c>
      <c r="AG486">
        <v>0</v>
      </c>
      <c r="AH486">
        <v>0</v>
      </c>
      <c r="AI486">
        <v>1</v>
      </c>
      <c r="AJ486">
        <v>6.66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14.62</v>
      </c>
      <c r="AU486" t="s">
        <v>6</v>
      </c>
      <c r="AV486">
        <v>0</v>
      </c>
      <c r="AW486">
        <v>2</v>
      </c>
      <c r="AX486">
        <v>16667144</v>
      </c>
      <c r="AY486">
        <v>1</v>
      </c>
      <c r="AZ486">
        <v>0</v>
      </c>
      <c r="BA486">
        <v>482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Y486*Source!I228</f>
        <v>0.87719999999999987</v>
      </c>
      <c r="CY486">
        <f>AB486</f>
        <v>216.45</v>
      </c>
      <c r="CZ486">
        <f>AF486</f>
        <v>32.5</v>
      </c>
      <c r="DA486">
        <f>AJ486</f>
        <v>6.66</v>
      </c>
      <c r="DB486">
        <v>0</v>
      </c>
    </row>
    <row r="487" spans="1:106" x14ac:dyDescent="0.2">
      <c r="A487">
        <f>ROW(Source!A229)</f>
        <v>229</v>
      </c>
      <c r="B487">
        <v>16666348</v>
      </c>
      <c r="C487">
        <v>16667145</v>
      </c>
      <c r="D487">
        <v>15433667</v>
      </c>
      <c r="E487">
        <v>1</v>
      </c>
      <c r="F487">
        <v>1</v>
      </c>
      <c r="G487">
        <v>1</v>
      </c>
      <c r="H487">
        <v>1</v>
      </c>
      <c r="I487" t="s">
        <v>725</v>
      </c>
      <c r="J487" t="s">
        <v>6</v>
      </c>
      <c r="K487" t="s">
        <v>726</v>
      </c>
      <c r="L487">
        <v>1191</v>
      </c>
      <c r="N487">
        <v>1013</v>
      </c>
      <c r="O487" t="s">
        <v>727</v>
      </c>
      <c r="P487" t="s">
        <v>727</v>
      </c>
      <c r="Q487">
        <v>1</v>
      </c>
      <c r="W487">
        <v>0</v>
      </c>
      <c r="X487">
        <v>371339561</v>
      </c>
      <c r="Y487">
        <v>75.58</v>
      </c>
      <c r="AA487">
        <v>0</v>
      </c>
      <c r="AB487">
        <v>0</v>
      </c>
      <c r="AC487">
        <v>0</v>
      </c>
      <c r="AD487">
        <v>8.09</v>
      </c>
      <c r="AE487">
        <v>0</v>
      </c>
      <c r="AF487">
        <v>0</v>
      </c>
      <c r="AG487">
        <v>0</v>
      </c>
      <c r="AH487">
        <v>8.09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75.58</v>
      </c>
      <c r="AU487" t="s">
        <v>6</v>
      </c>
      <c r="AV487">
        <v>1</v>
      </c>
      <c r="AW487">
        <v>2</v>
      </c>
      <c r="AX487">
        <v>16667159</v>
      </c>
      <c r="AY487">
        <v>1</v>
      </c>
      <c r="AZ487">
        <v>0</v>
      </c>
      <c r="BA487">
        <v>483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Y487*Source!I229</f>
        <v>3.7789999999999999</v>
      </c>
      <c r="CY487">
        <f>AD487</f>
        <v>8.09</v>
      </c>
      <c r="CZ487">
        <f>AH487</f>
        <v>8.09</v>
      </c>
      <c r="DA487">
        <f>AL487</f>
        <v>1</v>
      </c>
      <c r="DB487">
        <v>0</v>
      </c>
    </row>
    <row r="488" spans="1:106" x14ac:dyDescent="0.2">
      <c r="A488">
        <f>ROW(Source!A229)</f>
        <v>229</v>
      </c>
      <c r="B488">
        <v>16666348</v>
      </c>
      <c r="C488">
        <v>16667145</v>
      </c>
      <c r="D488">
        <v>15430395</v>
      </c>
      <c r="E488">
        <v>1</v>
      </c>
      <c r="F488">
        <v>1</v>
      </c>
      <c r="G488">
        <v>1</v>
      </c>
      <c r="H488">
        <v>1</v>
      </c>
      <c r="I488" t="s">
        <v>728</v>
      </c>
      <c r="J488" t="s">
        <v>6</v>
      </c>
      <c r="K488" t="s">
        <v>729</v>
      </c>
      <c r="L488">
        <v>1191</v>
      </c>
      <c r="N488">
        <v>1013</v>
      </c>
      <c r="O488" t="s">
        <v>727</v>
      </c>
      <c r="P488" t="s">
        <v>727</v>
      </c>
      <c r="Q488">
        <v>1</v>
      </c>
      <c r="W488">
        <v>0</v>
      </c>
      <c r="X488">
        <v>-1417349443</v>
      </c>
      <c r="Y488">
        <v>0.43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0.43</v>
      </c>
      <c r="AU488" t="s">
        <v>6</v>
      </c>
      <c r="AV488">
        <v>2</v>
      </c>
      <c r="AW488">
        <v>2</v>
      </c>
      <c r="AX488">
        <v>16667160</v>
      </c>
      <c r="AY488">
        <v>1</v>
      </c>
      <c r="AZ488">
        <v>0</v>
      </c>
      <c r="BA488">
        <v>484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Y488*Source!I229</f>
        <v>2.1500000000000002E-2</v>
      </c>
      <c r="CY488">
        <f>AD488</f>
        <v>0</v>
      </c>
      <c r="CZ488">
        <f>AH488</f>
        <v>0</v>
      </c>
      <c r="DA488">
        <f>AL488</f>
        <v>1</v>
      </c>
      <c r="DB488">
        <v>0</v>
      </c>
    </row>
    <row r="489" spans="1:106" x14ac:dyDescent="0.2">
      <c r="A489">
        <f>ROW(Source!A229)</f>
        <v>229</v>
      </c>
      <c r="B489">
        <v>16666348</v>
      </c>
      <c r="C489">
        <v>16667145</v>
      </c>
      <c r="D489">
        <v>15247878</v>
      </c>
      <c r="E489">
        <v>1</v>
      </c>
      <c r="F489">
        <v>1</v>
      </c>
      <c r="G489">
        <v>1</v>
      </c>
      <c r="H489">
        <v>2</v>
      </c>
      <c r="I489" t="s">
        <v>972</v>
      </c>
      <c r="J489" t="s">
        <v>973</v>
      </c>
      <c r="K489" t="s">
        <v>974</v>
      </c>
      <c r="L489">
        <v>1368</v>
      </c>
      <c r="N489">
        <v>1011</v>
      </c>
      <c r="O489" t="s">
        <v>733</v>
      </c>
      <c r="P489" t="s">
        <v>733</v>
      </c>
      <c r="Q489">
        <v>1</v>
      </c>
      <c r="W489">
        <v>0</v>
      </c>
      <c r="X489">
        <v>1047452784</v>
      </c>
      <c r="Y489">
        <v>0.23</v>
      </c>
      <c r="AA489">
        <v>0</v>
      </c>
      <c r="AB489">
        <v>1.7</v>
      </c>
      <c r="AC489">
        <v>0</v>
      </c>
      <c r="AD489">
        <v>0</v>
      </c>
      <c r="AE489">
        <v>0</v>
      </c>
      <c r="AF489">
        <v>1.7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0.23</v>
      </c>
      <c r="AU489" t="s">
        <v>6</v>
      </c>
      <c r="AV489">
        <v>0</v>
      </c>
      <c r="AW489">
        <v>2</v>
      </c>
      <c r="AX489">
        <v>16667161</v>
      </c>
      <c r="AY489">
        <v>1</v>
      </c>
      <c r="AZ489">
        <v>0</v>
      </c>
      <c r="BA489">
        <v>485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Y489*Source!I229</f>
        <v>1.1500000000000002E-2</v>
      </c>
      <c r="CY489">
        <f>AB489</f>
        <v>1.7</v>
      </c>
      <c r="CZ489">
        <f>AF489</f>
        <v>1.7</v>
      </c>
      <c r="DA489">
        <f>AJ489</f>
        <v>1</v>
      </c>
      <c r="DB489">
        <v>0</v>
      </c>
    </row>
    <row r="490" spans="1:106" x14ac:dyDescent="0.2">
      <c r="A490">
        <f>ROW(Source!A229)</f>
        <v>229</v>
      </c>
      <c r="B490">
        <v>16666348</v>
      </c>
      <c r="C490">
        <v>16667145</v>
      </c>
      <c r="D490">
        <v>15249073</v>
      </c>
      <c r="E490">
        <v>1</v>
      </c>
      <c r="F490">
        <v>1</v>
      </c>
      <c r="G490">
        <v>1</v>
      </c>
      <c r="H490">
        <v>2</v>
      </c>
      <c r="I490" t="s">
        <v>742</v>
      </c>
      <c r="J490" t="s">
        <v>743</v>
      </c>
      <c r="K490" t="s">
        <v>744</v>
      </c>
      <c r="L490">
        <v>1368</v>
      </c>
      <c r="N490">
        <v>1011</v>
      </c>
      <c r="O490" t="s">
        <v>733</v>
      </c>
      <c r="P490" t="s">
        <v>733</v>
      </c>
      <c r="Q490">
        <v>1</v>
      </c>
      <c r="W490">
        <v>0</v>
      </c>
      <c r="X490">
        <v>1372534845</v>
      </c>
      <c r="Y490">
        <v>0.43</v>
      </c>
      <c r="AA490">
        <v>0</v>
      </c>
      <c r="AB490">
        <v>65.709999999999994</v>
      </c>
      <c r="AC490">
        <v>11.6</v>
      </c>
      <c r="AD490">
        <v>0</v>
      </c>
      <c r="AE490">
        <v>0</v>
      </c>
      <c r="AF490">
        <v>65.709999999999994</v>
      </c>
      <c r="AG490">
        <v>11.6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0.43</v>
      </c>
      <c r="AU490" t="s">
        <v>6</v>
      </c>
      <c r="AV490">
        <v>0</v>
      </c>
      <c r="AW490">
        <v>2</v>
      </c>
      <c r="AX490">
        <v>16667162</v>
      </c>
      <c r="AY490">
        <v>1</v>
      </c>
      <c r="AZ490">
        <v>0</v>
      </c>
      <c r="BA490">
        <v>486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Y490*Source!I229</f>
        <v>2.1500000000000002E-2</v>
      </c>
      <c r="CY490">
        <f>AB490</f>
        <v>65.709999999999994</v>
      </c>
      <c r="CZ490">
        <f>AF490</f>
        <v>65.709999999999994</v>
      </c>
      <c r="DA490">
        <f>AJ490</f>
        <v>1</v>
      </c>
      <c r="DB490">
        <v>0</v>
      </c>
    </row>
    <row r="491" spans="1:106" x14ac:dyDescent="0.2">
      <c r="A491">
        <f>ROW(Source!A229)</f>
        <v>229</v>
      </c>
      <c r="B491">
        <v>16666348</v>
      </c>
      <c r="C491">
        <v>16667145</v>
      </c>
      <c r="D491">
        <v>15167286</v>
      </c>
      <c r="E491">
        <v>1</v>
      </c>
      <c r="F491">
        <v>1</v>
      </c>
      <c r="G491">
        <v>1</v>
      </c>
      <c r="H491">
        <v>3</v>
      </c>
      <c r="I491" t="s">
        <v>772</v>
      </c>
      <c r="J491" t="s">
        <v>773</v>
      </c>
      <c r="K491" t="s">
        <v>774</v>
      </c>
      <c r="L491">
        <v>1339</v>
      </c>
      <c r="N491">
        <v>1007</v>
      </c>
      <c r="O491" t="s">
        <v>45</v>
      </c>
      <c r="P491" t="s">
        <v>45</v>
      </c>
      <c r="Q491">
        <v>1</v>
      </c>
      <c r="W491">
        <v>0</v>
      </c>
      <c r="X491">
        <v>-1660354250</v>
      </c>
      <c r="Y491">
        <v>1.37E-2</v>
      </c>
      <c r="AA491">
        <v>2.44</v>
      </c>
      <c r="AB491">
        <v>0</v>
      </c>
      <c r="AC491">
        <v>0</v>
      </c>
      <c r="AD491">
        <v>0</v>
      </c>
      <c r="AE491">
        <v>2.44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1.37E-2</v>
      </c>
      <c r="AU491" t="s">
        <v>6</v>
      </c>
      <c r="AV491">
        <v>0</v>
      </c>
      <c r="AW491">
        <v>2</v>
      </c>
      <c r="AX491">
        <v>16667163</v>
      </c>
      <c r="AY491">
        <v>1</v>
      </c>
      <c r="AZ491">
        <v>0</v>
      </c>
      <c r="BA491">
        <v>487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Y491*Source!I229</f>
        <v>6.8500000000000006E-4</v>
      </c>
      <c r="CY491">
        <f t="shared" ref="CY491:CY499" si="30">AA491</f>
        <v>2.44</v>
      </c>
      <c r="CZ491">
        <f t="shared" ref="CZ491:CZ499" si="31">AE491</f>
        <v>2.44</v>
      </c>
      <c r="DA491">
        <f t="shared" ref="DA491:DA499" si="32">AI491</f>
        <v>1</v>
      </c>
      <c r="DB491">
        <v>0</v>
      </c>
    </row>
    <row r="492" spans="1:106" x14ac:dyDescent="0.2">
      <c r="A492">
        <f>ROW(Source!A229)</f>
        <v>229</v>
      </c>
      <c r="B492">
        <v>16666348</v>
      </c>
      <c r="C492">
        <v>16667145</v>
      </c>
      <c r="D492">
        <v>15170039</v>
      </c>
      <c r="E492">
        <v>1</v>
      </c>
      <c r="F492">
        <v>1</v>
      </c>
      <c r="G492">
        <v>1</v>
      </c>
      <c r="H492">
        <v>3</v>
      </c>
      <c r="I492" t="s">
        <v>975</v>
      </c>
      <c r="J492" t="s">
        <v>976</v>
      </c>
      <c r="K492" t="s">
        <v>977</v>
      </c>
      <c r="L492">
        <v>1348</v>
      </c>
      <c r="N492">
        <v>1009</v>
      </c>
      <c r="O492" t="s">
        <v>120</v>
      </c>
      <c r="P492" t="s">
        <v>120</v>
      </c>
      <c r="Q492">
        <v>1000</v>
      </c>
      <c r="W492">
        <v>0</v>
      </c>
      <c r="X492">
        <v>1174701286</v>
      </c>
      <c r="Y492">
        <v>5.8999999999999999E-3</v>
      </c>
      <c r="AA492">
        <v>11978</v>
      </c>
      <c r="AB492">
        <v>0</v>
      </c>
      <c r="AC492">
        <v>0</v>
      </c>
      <c r="AD492">
        <v>0</v>
      </c>
      <c r="AE492">
        <v>11978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5.8999999999999999E-3</v>
      </c>
      <c r="AU492" t="s">
        <v>6</v>
      </c>
      <c r="AV492">
        <v>0</v>
      </c>
      <c r="AW492">
        <v>2</v>
      </c>
      <c r="AX492">
        <v>16667164</v>
      </c>
      <c r="AY492">
        <v>1</v>
      </c>
      <c r="AZ492">
        <v>0</v>
      </c>
      <c r="BA492">
        <v>488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Y492*Source!I229</f>
        <v>2.9500000000000001E-4</v>
      </c>
      <c r="CY492">
        <f t="shared" si="30"/>
        <v>11978</v>
      </c>
      <c r="CZ492">
        <f t="shared" si="31"/>
        <v>11978</v>
      </c>
      <c r="DA492">
        <f t="shared" si="32"/>
        <v>1</v>
      </c>
      <c r="DB492">
        <v>0</v>
      </c>
    </row>
    <row r="493" spans="1:106" x14ac:dyDescent="0.2">
      <c r="A493">
        <f>ROW(Source!A229)</f>
        <v>229</v>
      </c>
      <c r="B493">
        <v>16666348</v>
      </c>
      <c r="C493">
        <v>16667145</v>
      </c>
      <c r="D493">
        <v>15172014</v>
      </c>
      <c r="E493">
        <v>1</v>
      </c>
      <c r="F493">
        <v>1</v>
      </c>
      <c r="G493">
        <v>1</v>
      </c>
      <c r="H493">
        <v>3</v>
      </c>
      <c r="I493" t="s">
        <v>978</v>
      </c>
      <c r="J493" t="s">
        <v>979</v>
      </c>
      <c r="K493" t="s">
        <v>980</v>
      </c>
      <c r="L493">
        <v>1348</v>
      </c>
      <c r="N493">
        <v>1009</v>
      </c>
      <c r="O493" t="s">
        <v>120</v>
      </c>
      <c r="P493" t="s">
        <v>120</v>
      </c>
      <c r="Q493">
        <v>1000</v>
      </c>
      <c r="W493">
        <v>0</v>
      </c>
      <c r="X493">
        <v>36820162</v>
      </c>
      <c r="Y493">
        <v>4.8999999999999998E-3</v>
      </c>
      <c r="AA493">
        <v>734.5</v>
      </c>
      <c r="AB493">
        <v>0</v>
      </c>
      <c r="AC493">
        <v>0</v>
      </c>
      <c r="AD493">
        <v>0</v>
      </c>
      <c r="AE493">
        <v>734.5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4.8999999999999998E-3</v>
      </c>
      <c r="AU493" t="s">
        <v>6</v>
      </c>
      <c r="AV493">
        <v>0</v>
      </c>
      <c r="AW493">
        <v>2</v>
      </c>
      <c r="AX493">
        <v>16667165</v>
      </c>
      <c r="AY493">
        <v>1</v>
      </c>
      <c r="AZ493">
        <v>0</v>
      </c>
      <c r="BA493">
        <v>489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Y493*Source!I229</f>
        <v>2.4499999999999999E-4</v>
      </c>
      <c r="CY493">
        <f t="shared" si="30"/>
        <v>734.5</v>
      </c>
      <c r="CZ493">
        <f t="shared" si="31"/>
        <v>734.5</v>
      </c>
      <c r="DA493">
        <f t="shared" si="32"/>
        <v>1</v>
      </c>
      <c r="DB493">
        <v>0</v>
      </c>
    </row>
    <row r="494" spans="1:106" x14ac:dyDescent="0.2">
      <c r="A494">
        <f>ROW(Source!A229)</f>
        <v>229</v>
      </c>
      <c r="B494">
        <v>16666348</v>
      </c>
      <c r="C494">
        <v>16667145</v>
      </c>
      <c r="D494">
        <v>15161601</v>
      </c>
      <c r="E494">
        <v>17</v>
      </c>
      <c r="F494">
        <v>1</v>
      </c>
      <c r="G494">
        <v>1</v>
      </c>
      <c r="H494">
        <v>3</v>
      </c>
      <c r="I494" t="s">
        <v>428</v>
      </c>
      <c r="J494" t="s">
        <v>6</v>
      </c>
      <c r="K494" t="s">
        <v>429</v>
      </c>
      <c r="L494">
        <v>1339</v>
      </c>
      <c r="N494">
        <v>1007</v>
      </c>
      <c r="O494" t="s">
        <v>45</v>
      </c>
      <c r="P494" t="s">
        <v>45</v>
      </c>
      <c r="Q494">
        <v>1</v>
      </c>
      <c r="W494">
        <v>0</v>
      </c>
      <c r="X494">
        <v>-792076634</v>
      </c>
      <c r="Y494">
        <v>1.04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6</v>
      </c>
      <c r="AT494">
        <v>1.04</v>
      </c>
      <c r="AU494" t="s">
        <v>6</v>
      </c>
      <c r="AV494">
        <v>0</v>
      </c>
      <c r="AW494">
        <v>2</v>
      </c>
      <c r="AX494">
        <v>16667166</v>
      </c>
      <c r="AY494">
        <v>1</v>
      </c>
      <c r="AZ494">
        <v>0</v>
      </c>
      <c r="BA494">
        <v>490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Y494*Source!I229</f>
        <v>5.2000000000000005E-2</v>
      </c>
      <c r="CY494">
        <f t="shared" si="30"/>
        <v>0</v>
      </c>
      <c r="CZ494">
        <f t="shared" si="31"/>
        <v>0</v>
      </c>
      <c r="DA494">
        <f t="shared" si="32"/>
        <v>1</v>
      </c>
      <c r="DB494">
        <v>0</v>
      </c>
    </row>
    <row r="495" spans="1:106" x14ac:dyDescent="0.2">
      <c r="A495">
        <f>ROW(Source!A229)</f>
        <v>229</v>
      </c>
      <c r="B495">
        <v>16666348</v>
      </c>
      <c r="C495">
        <v>16667145</v>
      </c>
      <c r="D495">
        <v>15172870</v>
      </c>
      <c r="E495">
        <v>1</v>
      </c>
      <c r="F495">
        <v>1</v>
      </c>
      <c r="G495">
        <v>1</v>
      </c>
      <c r="H495">
        <v>3</v>
      </c>
      <c r="I495" t="s">
        <v>245</v>
      </c>
      <c r="J495" t="s">
        <v>247</v>
      </c>
      <c r="K495" t="s">
        <v>246</v>
      </c>
      <c r="L495">
        <v>1339</v>
      </c>
      <c r="N495">
        <v>1007</v>
      </c>
      <c r="O495" t="s">
        <v>45</v>
      </c>
      <c r="P495" t="s">
        <v>45</v>
      </c>
      <c r="Q495">
        <v>1</v>
      </c>
      <c r="W495">
        <v>0</v>
      </c>
      <c r="X495">
        <v>-2055448307</v>
      </c>
      <c r="Y495">
        <v>1.04</v>
      </c>
      <c r="AA495">
        <v>529.41</v>
      </c>
      <c r="AB495">
        <v>0</v>
      </c>
      <c r="AC495">
        <v>0</v>
      </c>
      <c r="AD495">
        <v>0</v>
      </c>
      <c r="AE495">
        <v>529.41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6</v>
      </c>
      <c r="AT495">
        <v>1.04</v>
      </c>
      <c r="AU495" t="s">
        <v>6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Y495*Source!I229</f>
        <v>5.2000000000000005E-2</v>
      </c>
      <c r="CY495">
        <f t="shared" si="30"/>
        <v>529.41</v>
      </c>
      <c r="CZ495">
        <f t="shared" si="31"/>
        <v>529.41</v>
      </c>
      <c r="DA495">
        <f t="shared" si="32"/>
        <v>1</v>
      </c>
      <c r="DB495">
        <v>0</v>
      </c>
    </row>
    <row r="496" spans="1:106" x14ac:dyDescent="0.2">
      <c r="A496">
        <f>ROW(Source!A229)</f>
        <v>229</v>
      </c>
      <c r="B496">
        <v>16666348</v>
      </c>
      <c r="C496">
        <v>16667145</v>
      </c>
      <c r="D496">
        <v>15191115</v>
      </c>
      <c r="E496">
        <v>1</v>
      </c>
      <c r="F496">
        <v>1</v>
      </c>
      <c r="G496">
        <v>1</v>
      </c>
      <c r="H496">
        <v>3</v>
      </c>
      <c r="I496" t="s">
        <v>981</v>
      </c>
      <c r="J496" t="s">
        <v>982</v>
      </c>
      <c r="K496" t="s">
        <v>983</v>
      </c>
      <c r="L496">
        <v>1348</v>
      </c>
      <c r="N496">
        <v>1009</v>
      </c>
      <c r="O496" t="s">
        <v>120</v>
      </c>
      <c r="P496" t="s">
        <v>120</v>
      </c>
      <c r="Q496">
        <v>1000</v>
      </c>
      <c r="W496">
        <v>0</v>
      </c>
      <c r="X496">
        <v>-480376383</v>
      </c>
      <c r="Y496">
        <v>5.0000000000000001E-4</v>
      </c>
      <c r="AA496">
        <v>10200</v>
      </c>
      <c r="AB496">
        <v>0</v>
      </c>
      <c r="AC496">
        <v>0</v>
      </c>
      <c r="AD496">
        <v>0</v>
      </c>
      <c r="AE496">
        <v>10200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5.0000000000000001E-4</v>
      </c>
      <c r="AU496" t="s">
        <v>6</v>
      </c>
      <c r="AV496">
        <v>0</v>
      </c>
      <c r="AW496">
        <v>2</v>
      </c>
      <c r="AX496">
        <v>16667167</v>
      </c>
      <c r="AY496">
        <v>1</v>
      </c>
      <c r="AZ496">
        <v>0</v>
      </c>
      <c r="BA496">
        <v>491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Y496*Source!I229</f>
        <v>2.5000000000000001E-5</v>
      </c>
      <c r="CY496">
        <f t="shared" si="30"/>
        <v>10200</v>
      </c>
      <c r="CZ496">
        <f t="shared" si="31"/>
        <v>10200</v>
      </c>
      <c r="DA496">
        <f t="shared" si="32"/>
        <v>1</v>
      </c>
      <c r="DB496">
        <v>0</v>
      </c>
    </row>
    <row r="497" spans="1:106" x14ac:dyDescent="0.2">
      <c r="A497">
        <f>ROW(Source!A229)</f>
        <v>229</v>
      </c>
      <c r="B497">
        <v>16666348</v>
      </c>
      <c r="C497">
        <v>16667145</v>
      </c>
      <c r="D497">
        <v>15191153</v>
      </c>
      <c r="E497">
        <v>1</v>
      </c>
      <c r="F497">
        <v>1</v>
      </c>
      <c r="G497">
        <v>1</v>
      </c>
      <c r="H497">
        <v>3</v>
      </c>
      <c r="I497" t="s">
        <v>984</v>
      </c>
      <c r="J497" t="s">
        <v>985</v>
      </c>
      <c r="K497" t="s">
        <v>986</v>
      </c>
      <c r="L497">
        <v>1348</v>
      </c>
      <c r="N497">
        <v>1009</v>
      </c>
      <c r="O497" t="s">
        <v>120</v>
      </c>
      <c r="P497" t="s">
        <v>120</v>
      </c>
      <c r="Q497">
        <v>1000</v>
      </c>
      <c r="W497">
        <v>0</v>
      </c>
      <c r="X497">
        <v>-1396314973</v>
      </c>
      <c r="Y497">
        <v>9.4999999999999998E-3</v>
      </c>
      <c r="AA497">
        <v>4455.2</v>
      </c>
      <c r="AB497">
        <v>0</v>
      </c>
      <c r="AC497">
        <v>0</v>
      </c>
      <c r="AD497">
        <v>0</v>
      </c>
      <c r="AE497">
        <v>4455.2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9.4999999999999998E-3</v>
      </c>
      <c r="AU497" t="s">
        <v>6</v>
      </c>
      <c r="AV497">
        <v>0</v>
      </c>
      <c r="AW497">
        <v>2</v>
      </c>
      <c r="AX497">
        <v>16667168</v>
      </c>
      <c r="AY497">
        <v>1</v>
      </c>
      <c r="AZ497">
        <v>0</v>
      </c>
      <c r="BA497">
        <v>492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Y497*Source!I229</f>
        <v>4.75E-4</v>
      </c>
      <c r="CY497">
        <f t="shared" si="30"/>
        <v>4455.2</v>
      </c>
      <c r="CZ497">
        <f t="shared" si="31"/>
        <v>4455.2</v>
      </c>
      <c r="DA497">
        <f t="shared" si="32"/>
        <v>1</v>
      </c>
      <c r="DB497">
        <v>0</v>
      </c>
    </row>
    <row r="498" spans="1:106" x14ac:dyDescent="0.2">
      <c r="A498">
        <f>ROW(Source!A229)</f>
        <v>229</v>
      </c>
      <c r="B498">
        <v>16666348</v>
      </c>
      <c r="C498">
        <v>16667145</v>
      </c>
      <c r="D498">
        <v>15195822</v>
      </c>
      <c r="E498">
        <v>1</v>
      </c>
      <c r="F498">
        <v>1</v>
      </c>
      <c r="G498">
        <v>1</v>
      </c>
      <c r="H498">
        <v>3</v>
      </c>
      <c r="I498" t="s">
        <v>987</v>
      </c>
      <c r="J498" t="s">
        <v>988</v>
      </c>
      <c r="K498" t="s">
        <v>989</v>
      </c>
      <c r="L498">
        <v>1339</v>
      </c>
      <c r="N498">
        <v>1007</v>
      </c>
      <c r="O498" t="s">
        <v>45</v>
      </c>
      <c r="P498" t="s">
        <v>45</v>
      </c>
      <c r="Q498">
        <v>1</v>
      </c>
      <c r="W498">
        <v>0</v>
      </c>
      <c r="X498">
        <v>-395792271</v>
      </c>
      <c r="Y498">
        <v>0.21</v>
      </c>
      <c r="AA498">
        <v>1287</v>
      </c>
      <c r="AB498">
        <v>0</v>
      </c>
      <c r="AC498">
        <v>0</v>
      </c>
      <c r="AD498">
        <v>0</v>
      </c>
      <c r="AE498">
        <v>1287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0.21</v>
      </c>
      <c r="AU498" t="s">
        <v>6</v>
      </c>
      <c r="AV498">
        <v>0</v>
      </c>
      <c r="AW498">
        <v>2</v>
      </c>
      <c r="AX498">
        <v>16667170</v>
      </c>
      <c r="AY498">
        <v>1</v>
      </c>
      <c r="AZ498">
        <v>0</v>
      </c>
      <c r="BA498">
        <v>494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Y498*Source!I229</f>
        <v>1.0500000000000001E-2</v>
      </c>
      <c r="CY498">
        <f t="shared" si="30"/>
        <v>1287</v>
      </c>
      <c r="CZ498">
        <f t="shared" si="31"/>
        <v>1287</v>
      </c>
      <c r="DA498">
        <f t="shared" si="32"/>
        <v>1</v>
      </c>
      <c r="DB498">
        <v>0</v>
      </c>
    </row>
    <row r="499" spans="1:106" x14ac:dyDescent="0.2">
      <c r="A499">
        <f>ROW(Source!A229)</f>
        <v>229</v>
      </c>
      <c r="B499">
        <v>16666348</v>
      </c>
      <c r="C499">
        <v>16667145</v>
      </c>
      <c r="D499">
        <v>15196012</v>
      </c>
      <c r="E499">
        <v>1</v>
      </c>
      <c r="F499">
        <v>1</v>
      </c>
      <c r="G499">
        <v>1</v>
      </c>
      <c r="H499">
        <v>3</v>
      </c>
      <c r="I499" t="s">
        <v>990</v>
      </c>
      <c r="J499" t="s">
        <v>991</v>
      </c>
      <c r="K499" t="s">
        <v>992</v>
      </c>
      <c r="L499">
        <v>1339</v>
      </c>
      <c r="N499">
        <v>1007</v>
      </c>
      <c r="O499" t="s">
        <v>45</v>
      </c>
      <c r="P499" t="s">
        <v>45</v>
      </c>
      <c r="Q499">
        <v>1</v>
      </c>
      <c r="W499">
        <v>0</v>
      </c>
      <c r="X499">
        <v>-828683394</v>
      </c>
      <c r="Y499">
        <v>0.18</v>
      </c>
      <c r="AA499">
        <v>1155</v>
      </c>
      <c r="AB499">
        <v>0</v>
      </c>
      <c r="AC499">
        <v>0</v>
      </c>
      <c r="AD499">
        <v>0</v>
      </c>
      <c r="AE499">
        <v>1155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0.18</v>
      </c>
      <c r="AU499" t="s">
        <v>6</v>
      </c>
      <c r="AV499">
        <v>0</v>
      </c>
      <c r="AW499">
        <v>2</v>
      </c>
      <c r="AX499">
        <v>16667171</v>
      </c>
      <c r="AY499">
        <v>1</v>
      </c>
      <c r="AZ499">
        <v>0</v>
      </c>
      <c r="BA499">
        <v>495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Y499*Source!I229</f>
        <v>8.9999999999999993E-3</v>
      </c>
      <c r="CY499">
        <f t="shared" si="30"/>
        <v>1155</v>
      </c>
      <c r="CZ499">
        <f t="shared" si="31"/>
        <v>1155</v>
      </c>
      <c r="DA499">
        <f t="shared" si="32"/>
        <v>1</v>
      </c>
      <c r="DB499">
        <v>0</v>
      </c>
    </row>
    <row r="500" spans="1:106" x14ac:dyDescent="0.2">
      <c r="A500">
        <f>ROW(Source!A230)</f>
        <v>230</v>
      </c>
      <c r="B500">
        <v>16666349</v>
      </c>
      <c r="C500">
        <v>16667145</v>
      </c>
      <c r="D500">
        <v>15433667</v>
      </c>
      <c r="E500">
        <v>1</v>
      </c>
      <c r="F500">
        <v>1</v>
      </c>
      <c r="G500">
        <v>1</v>
      </c>
      <c r="H500">
        <v>1</v>
      </c>
      <c r="I500" t="s">
        <v>725</v>
      </c>
      <c r="J500" t="s">
        <v>6</v>
      </c>
      <c r="K500" t="s">
        <v>726</v>
      </c>
      <c r="L500">
        <v>1191</v>
      </c>
      <c r="N500">
        <v>1013</v>
      </c>
      <c r="O500" t="s">
        <v>727</v>
      </c>
      <c r="P500" t="s">
        <v>727</v>
      </c>
      <c r="Q500">
        <v>1</v>
      </c>
      <c r="W500">
        <v>0</v>
      </c>
      <c r="X500">
        <v>371339561</v>
      </c>
      <c r="Y500">
        <v>75.58</v>
      </c>
      <c r="AA500">
        <v>0</v>
      </c>
      <c r="AB500">
        <v>0</v>
      </c>
      <c r="AC500">
        <v>0</v>
      </c>
      <c r="AD500">
        <v>53.88</v>
      </c>
      <c r="AE500">
        <v>0</v>
      </c>
      <c r="AF500">
        <v>0</v>
      </c>
      <c r="AG500">
        <v>0</v>
      </c>
      <c r="AH500">
        <v>8.09</v>
      </c>
      <c r="AI500">
        <v>1</v>
      </c>
      <c r="AJ500">
        <v>1</v>
      </c>
      <c r="AK500">
        <v>1</v>
      </c>
      <c r="AL500">
        <v>6.66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75.58</v>
      </c>
      <c r="AU500" t="s">
        <v>6</v>
      </c>
      <c r="AV500">
        <v>1</v>
      </c>
      <c r="AW500">
        <v>2</v>
      </c>
      <c r="AX500">
        <v>16667159</v>
      </c>
      <c r="AY500">
        <v>1</v>
      </c>
      <c r="AZ500">
        <v>0</v>
      </c>
      <c r="BA500">
        <v>496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Y500*Source!I230</f>
        <v>3.7789999999999999</v>
      </c>
      <c r="CY500">
        <f>AD500</f>
        <v>53.88</v>
      </c>
      <c r="CZ500">
        <f>AH500</f>
        <v>8.09</v>
      </c>
      <c r="DA500">
        <f>AL500</f>
        <v>6.66</v>
      </c>
      <c r="DB500">
        <v>0</v>
      </c>
    </row>
    <row r="501" spans="1:106" x14ac:dyDescent="0.2">
      <c r="A501">
        <f>ROW(Source!A230)</f>
        <v>230</v>
      </c>
      <c r="B501">
        <v>16666349</v>
      </c>
      <c r="C501">
        <v>16667145</v>
      </c>
      <c r="D501">
        <v>15430395</v>
      </c>
      <c r="E501">
        <v>1</v>
      </c>
      <c r="F501">
        <v>1</v>
      </c>
      <c r="G501">
        <v>1</v>
      </c>
      <c r="H501">
        <v>1</v>
      </c>
      <c r="I501" t="s">
        <v>728</v>
      </c>
      <c r="J501" t="s">
        <v>6</v>
      </c>
      <c r="K501" t="s">
        <v>729</v>
      </c>
      <c r="L501">
        <v>1191</v>
      </c>
      <c r="N501">
        <v>1013</v>
      </c>
      <c r="O501" t="s">
        <v>727</v>
      </c>
      <c r="P501" t="s">
        <v>727</v>
      </c>
      <c r="Q501">
        <v>1</v>
      </c>
      <c r="W501">
        <v>0</v>
      </c>
      <c r="X501">
        <v>-1417349443</v>
      </c>
      <c r="Y501">
        <v>0.43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6.66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0.43</v>
      </c>
      <c r="AU501" t="s">
        <v>6</v>
      </c>
      <c r="AV501">
        <v>2</v>
      </c>
      <c r="AW501">
        <v>2</v>
      </c>
      <c r="AX501">
        <v>16667160</v>
      </c>
      <c r="AY501">
        <v>1</v>
      </c>
      <c r="AZ501">
        <v>0</v>
      </c>
      <c r="BA501">
        <v>497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Y501*Source!I230</f>
        <v>2.1500000000000002E-2</v>
      </c>
      <c r="CY501">
        <f>AD501</f>
        <v>0</v>
      </c>
      <c r="CZ501">
        <f>AH501</f>
        <v>0</v>
      </c>
      <c r="DA501">
        <f>AL501</f>
        <v>1</v>
      </c>
      <c r="DB501">
        <v>0</v>
      </c>
    </row>
    <row r="502" spans="1:106" x14ac:dyDescent="0.2">
      <c r="A502">
        <f>ROW(Source!A230)</f>
        <v>230</v>
      </c>
      <c r="B502">
        <v>16666349</v>
      </c>
      <c r="C502">
        <v>16667145</v>
      </c>
      <c r="D502">
        <v>15247878</v>
      </c>
      <c r="E502">
        <v>1</v>
      </c>
      <c r="F502">
        <v>1</v>
      </c>
      <c r="G502">
        <v>1</v>
      </c>
      <c r="H502">
        <v>2</v>
      </c>
      <c r="I502" t="s">
        <v>972</v>
      </c>
      <c r="J502" t="s">
        <v>973</v>
      </c>
      <c r="K502" t="s">
        <v>974</v>
      </c>
      <c r="L502">
        <v>1368</v>
      </c>
      <c r="N502">
        <v>1011</v>
      </c>
      <c r="O502" t="s">
        <v>733</v>
      </c>
      <c r="P502" t="s">
        <v>733</v>
      </c>
      <c r="Q502">
        <v>1</v>
      </c>
      <c r="W502">
        <v>0</v>
      </c>
      <c r="X502">
        <v>1047452784</v>
      </c>
      <c r="Y502">
        <v>0.23</v>
      </c>
      <c r="AA502">
        <v>0</v>
      </c>
      <c r="AB502">
        <v>11.32</v>
      </c>
      <c r="AC502">
        <v>0</v>
      </c>
      <c r="AD502">
        <v>0</v>
      </c>
      <c r="AE502">
        <v>0</v>
      </c>
      <c r="AF502">
        <v>1.7</v>
      </c>
      <c r="AG502">
        <v>0</v>
      </c>
      <c r="AH502">
        <v>0</v>
      </c>
      <c r="AI502">
        <v>1</v>
      </c>
      <c r="AJ502">
        <v>6.66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0.23</v>
      </c>
      <c r="AU502" t="s">
        <v>6</v>
      </c>
      <c r="AV502">
        <v>0</v>
      </c>
      <c r="AW502">
        <v>2</v>
      </c>
      <c r="AX502">
        <v>16667161</v>
      </c>
      <c r="AY502">
        <v>1</v>
      </c>
      <c r="AZ502">
        <v>0</v>
      </c>
      <c r="BA502">
        <v>498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Y502*Source!I230</f>
        <v>1.1500000000000002E-2</v>
      </c>
      <c r="CY502">
        <f>AB502</f>
        <v>11.32</v>
      </c>
      <c r="CZ502">
        <f>AF502</f>
        <v>1.7</v>
      </c>
      <c r="DA502">
        <f>AJ502</f>
        <v>6.66</v>
      </c>
      <c r="DB502">
        <v>0</v>
      </c>
    </row>
    <row r="503" spans="1:106" x14ac:dyDescent="0.2">
      <c r="A503">
        <f>ROW(Source!A230)</f>
        <v>230</v>
      </c>
      <c r="B503">
        <v>16666349</v>
      </c>
      <c r="C503">
        <v>16667145</v>
      </c>
      <c r="D503">
        <v>15249073</v>
      </c>
      <c r="E503">
        <v>1</v>
      </c>
      <c r="F503">
        <v>1</v>
      </c>
      <c r="G503">
        <v>1</v>
      </c>
      <c r="H503">
        <v>2</v>
      </c>
      <c r="I503" t="s">
        <v>742</v>
      </c>
      <c r="J503" t="s">
        <v>743</v>
      </c>
      <c r="K503" t="s">
        <v>744</v>
      </c>
      <c r="L503">
        <v>1368</v>
      </c>
      <c r="N503">
        <v>1011</v>
      </c>
      <c r="O503" t="s">
        <v>733</v>
      </c>
      <c r="P503" t="s">
        <v>733</v>
      </c>
      <c r="Q503">
        <v>1</v>
      </c>
      <c r="W503">
        <v>0</v>
      </c>
      <c r="X503">
        <v>1372534845</v>
      </c>
      <c r="Y503">
        <v>0.43</v>
      </c>
      <c r="AA503">
        <v>0</v>
      </c>
      <c r="AB503">
        <v>437.63</v>
      </c>
      <c r="AC503">
        <v>11.6</v>
      </c>
      <c r="AD503">
        <v>0</v>
      </c>
      <c r="AE503">
        <v>0</v>
      </c>
      <c r="AF503">
        <v>65.709999999999994</v>
      </c>
      <c r="AG503">
        <v>11.6</v>
      </c>
      <c r="AH503">
        <v>0</v>
      </c>
      <c r="AI503">
        <v>1</v>
      </c>
      <c r="AJ503">
        <v>6.66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0.43</v>
      </c>
      <c r="AU503" t="s">
        <v>6</v>
      </c>
      <c r="AV503">
        <v>0</v>
      </c>
      <c r="AW503">
        <v>2</v>
      </c>
      <c r="AX503">
        <v>16667162</v>
      </c>
      <c r="AY503">
        <v>1</v>
      </c>
      <c r="AZ503">
        <v>0</v>
      </c>
      <c r="BA503">
        <v>499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Y503*Source!I230</f>
        <v>2.1500000000000002E-2</v>
      </c>
      <c r="CY503">
        <f>AB503</f>
        <v>437.63</v>
      </c>
      <c r="CZ503">
        <f>AF503</f>
        <v>65.709999999999994</v>
      </c>
      <c r="DA503">
        <f>AJ503</f>
        <v>6.66</v>
      </c>
      <c r="DB503">
        <v>0</v>
      </c>
    </row>
    <row r="504" spans="1:106" x14ac:dyDescent="0.2">
      <c r="A504">
        <f>ROW(Source!A230)</f>
        <v>230</v>
      </c>
      <c r="B504">
        <v>16666349</v>
      </c>
      <c r="C504">
        <v>16667145</v>
      </c>
      <c r="D504">
        <v>15167286</v>
      </c>
      <c r="E504">
        <v>1</v>
      </c>
      <c r="F504">
        <v>1</v>
      </c>
      <c r="G504">
        <v>1</v>
      </c>
      <c r="H504">
        <v>3</v>
      </c>
      <c r="I504" t="s">
        <v>772</v>
      </c>
      <c r="J504" t="s">
        <v>773</v>
      </c>
      <c r="K504" t="s">
        <v>774</v>
      </c>
      <c r="L504">
        <v>1339</v>
      </c>
      <c r="N504">
        <v>1007</v>
      </c>
      <c r="O504" t="s">
        <v>45</v>
      </c>
      <c r="P504" t="s">
        <v>45</v>
      </c>
      <c r="Q504">
        <v>1</v>
      </c>
      <c r="W504">
        <v>0</v>
      </c>
      <c r="X504">
        <v>-1660354250</v>
      </c>
      <c r="Y504">
        <v>1.37E-2</v>
      </c>
      <c r="AA504">
        <v>16.25</v>
      </c>
      <c r="AB504">
        <v>0</v>
      </c>
      <c r="AC504">
        <v>0</v>
      </c>
      <c r="AD504">
        <v>0</v>
      </c>
      <c r="AE504">
        <v>2.44</v>
      </c>
      <c r="AF504">
        <v>0</v>
      </c>
      <c r="AG504">
        <v>0</v>
      </c>
      <c r="AH504">
        <v>0</v>
      </c>
      <c r="AI504">
        <v>6.66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1.37E-2</v>
      </c>
      <c r="AU504" t="s">
        <v>6</v>
      </c>
      <c r="AV504">
        <v>0</v>
      </c>
      <c r="AW504">
        <v>2</v>
      </c>
      <c r="AX504">
        <v>16667163</v>
      </c>
      <c r="AY504">
        <v>1</v>
      </c>
      <c r="AZ504">
        <v>0</v>
      </c>
      <c r="BA504">
        <v>500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Y504*Source!I230</f>
        <v>6.8500000000000006E-4</v>
      </c>
      <c r="CY504">
        <f t="shared" ref="CY504:CY512" si="33">AA504</f>
        <v>16.25</v>
      </c>
      <c r="CZ504">
        <f t="shared" ref="CZ504:CZ512" si="34">AE504</f>
        <v>2.44</v>
      </c>
      <c r="DA504">
        <f t="shared" ref="DA504:DA512" si="35">AI504</f>
        <v>6.66</v>
      </c>
      <c r="DB504">
        <v>0</v>
      </c>
    </row>
    <row r="505" spans="1:106" x14ac:dyDescent="0.2">
      <c r="A505">
        <f>ROW(Source!A230)</f>
        <v>230</v>
      </c>
      <c r="B505">
        <v>16666349</v>
      </c>
      <c r="C505">
        <v>16667145</v>
      </c>
      <c r="D505">
        <v>15170039</v>
      </c>
      <c r="E505">
        <v>1</v>
      </c>
      <c r="F505">
        <v>1</v>
      </c>
      <c r="G505">
        <v>1</v>
      </c>
      <c r="H505">
        <v>3</v>
      </c>
      <c r="I505" t="s">
        <v>975</v>
      </c>
      <c r="J505" t="s">
        <v>976</v>
      </c>
      <c r="K505" t="s">
        <v>977</v>
      </c>
      <c r="L505">
        <v>1348</v>
      </c>
      <c r="N505">
        <v>1009</v>
      </c>
      <c r="O505" t="s">
        <v>120</v>
      </c>
      <c r="P505" t="s">
        <v>120</v>
      </c>
      <c r="Q505">
        <v>1000</v>
      </c>
      <c r="W505">
        <v>0</v>
      </c>
      <c r="X505">
        <v>1174701286</v>
      </c>
      <c r="Y505">
        <v>5.8999999999999999E-3</v>
      </c>
      <c r="AA505">
        <v>79773.48</v>
      </c>
      <c r="AB505">
        <v>0</v>
      </c>
      <c r="AC505">
        <v>0</v>
      </c>
      <c r="AD505">
        <v>0</v>
      </c>
      <c r="AE505">
        <v>11978</v>
      </c>
      <c r="AF505">
        <v>0</v>
      </c>
      <c r="AG505">
        <v>0</v>
      </c>
      <c r="AH505">
        <v>0</v>
      </c>
      <c r="AI505">
        <v>6.66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5.8999999999999999E-3</v>
      </c>
      <c r="AU505" t="s">
        <v>6</v>
      </c>
      <c r="AV505">
        <v>0</v>
      </c>
      <c r="AW505">
        <v>2</v>
      </c>
      <c r="AX505">
        <v>16667164</v>
      </c>
      <c r="AY505">
        <v>1</v>
      </c>
      <c r="AZ505">
        <v>0</v>
      </c>
      <c r="BA505">
        <v>501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Y505*Source!I230</f>
        <v>2.9500000000000001E-4</v>
      </c>
      <c r="CY505">
        <f t="shared" si="33"/>
        <v>79773.48</v>
      </c>
      <c r="CZ505">
        <f t="shared" si="34"/>
        <v>11978</v>
      </c>
      <c r="DA505">
        <f t="shared" si="35"/>
        <v>6.66</v>
      </c>
      <c r="DB505">
        <v>0</v>
      </c>
    </row>
    <row r="506" spans="1:106" x14ac:dyDescent="0.2">
      <c r="A506">
        <f>ROW(Source!A230)</f>
        <v>230</v>
      </c>
      <c r="B506">
        <v>16666349</v>
      </c>
      <c r="C506">
        <v>16667145</v>
      </c>
      <c r="D506">
        <v>15172014</v>
      </c>
      <c r="E506">
        <v>1</v>
      </c>
      <c r="F506">
        <v>1</v>
      </c>
      <c r="G506">
        <v>1</v>
      </c>
      <c r="H506">
        <v>3</v>
      </c>
      <c r="I506" t="s">
        <v>978</v>
      </c>
      <c r="J506" t="s">
        <v>979</v>
      </c>
      <c r="K506" t="s">
        <v>980</v>
      </c>
      <c r="L506">
        <v>1348</v>
      </c>
      <c r="N506">
        <v>1009</v>
      </c>
      <c r="O506" t="s">
        <v>120</v>
      </c>
      <c r="P506" t="s">
        <v>120</v>
      </c>
      <c r="Q506">
        <v>1000</v>
      </c>
      <c r="W506">
        <v>0</v>
      </c>
      <c r="X506">
        <v>36820162</v>
      </c>
      <c r="Y506">
        <v>4.8999999999999998E-3</v>
      </c>
      <c r="AA506">
        <v>4891.7700000000004</v>
      </c>
      <c r="AB506">
        <v>0</v>
      </c>
      <c r="AC506">
        <v>0</v>
      </c>
      <c r="AD506">
        <v>0</v>
      </c>
      <c r="AE506">
        <v>734.5</v>
      </c>
      <c r="AF506">
        <v>0</v>
      </c>
      <c r="AG506">
        <v>0</v>
      </c>
      <c r="AH506">
        <v>0</v>
      </c>
      <c r="AI506">
        <v>6.66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4.8999999999999998E-3</v>
      </c>
      <c r="AU506" t="s">
        <v>6</v>
      </c>
      <c r="AV506">
        <v>0</v>
      </c>
      <c r="AW506">
        <v>2</v>
      </c>
      <c r="AX506">
        <v>16667165</v>
      </c>
      <c r="AY506">
        <v>1</v>
      </c>
      <c r="AZ506">
        <v>0</v>
      </c>
      <c r="BA506">
        <v>502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Y506*Source!I230</f>
        <v>2.4499999999999999E-4</v>
      </c>
      <c r="CY506">
        <f t="shared" si="33"/>
        <v>4891.7700000000004</v>
      </c>
      <c r="CZ506">
        <f t="shared" si="34"/>
        <v>734.5</v>
      </c>
      <c r="DA506">
        <f t="shared" si="35"/>
        <v>6.66</v>
      </c>
      <c r="DB506">
        <v>0</v>
      </c>
    </row>
    <row r="507" spans="1:106" x14ac:dyDescent="0.2">
      <c r="A507">
        <f>ROW(Source!A230)</f>
        <v>230</v>
      </c>
      <c r="B507">
        <v>16666349</v>
      </c>
      <c r="C507">
        <v>16667145</v>
      </c>
      <c r="D507">
        <v>15161601</v>
      </c>
      <c r="E507">
        <v>17</v>
      </c>
      <c r="F507">
        <v>1</v>
      </c>
      <c r="G507">
        <v>1</v>
      </c>
      <c r="H507">
        <v>3</v>
      </c>
      <c r="I507" t="s">
        <v>428</v>
      </c>
      <c r="J507" t="s">
        <v>6</v>
      </c>
      <c r="K507" t="s">
        <v>429</v>
      </c>
      <c r="L507">
        <v>1339</v>
      </c>
      <c r="N507">
        <v>1007</v>
      </c>
      <c r="O507" t="s">
        <v>45</v>
      </c>
      <c r="P507" t="s">
        <v>45</v>
      </c>
      <c r="Q507">
        <v>1</v>
      </c>
      <c r="W507">
        <v>0</v>
      </c>
      <c r="X507">
        <v>-792076634</v>
      </c>
      <c r="Y507">
        <v>1.04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6.66</v>
      </c>
      <c r="AJ507">
        <v>1</v>
      </c>
      <c r="AK507">
        <v>1</v>
      </c>
      <c r="AL507">
        <v>1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6</v>
      </c>
      <c r="AT507">
        <v>1.04</v>
      </c>
      <c r="AU507" t="s">
        <v>6</v>
      </c>
      <c r="AV507">
        <v>0</v>
      </c>
      <c r="AW507">
        <v>2</v>
      </c>
      <c r="AX507">
        <v>16667166</v>
      </c>
      <c r="AY507">
        <v>1</v>
      </c>
      <c r="AZ507">
        <v>0</v>
      </c>
      <c r="BA507">
        <v>503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Y507*Source!I230</f>
        <v>5.2000000000000005E-2</v>
      </c>
      <c r="CY507">
        <f t="shared" si="33"/>
        <v>0</v>
      </c>
      <c r="CZ507">
        <f t="shared" si="34"/>
        <v>0</v>
      </c>
      <c r="DA507">
        <f t="shared" si="35"/>
        <v>6.66</v>
      </c>
      <c r="DB507">
        <v>0</v>
      </c>
    </row>
    <row r="508" spans="1:106" x14ac:dyDescent="0.2">
      <c r="A508">
        <f>ROW(Source!A230)</f>
        <v>230</v>
      </c>
      <c r="B508">
        <v>16666349</v>
      </c>
      <c r="C508">
        <v>16667145</v>
      </c>
      <c r="D508">
        <v>15172870</v>
      </c>
      <c r="E508">
        <v>1</v>
      </c>
      <c r="F508">
        <v>1</v>
      </c>
      <c r="G508">
        <v>1</v>
      </c>
      <c r="H508">
        <v>3</v>
      </c>
      <c r="I508" t="s">
        <v>245</v>
      </c>
      <c r="J508" t="s">
        <v>247</v>
      </c>
      <c r="K508" t="s">
        <v>246</v>
      </c>
      <c r="L508">
        <v>1339</v>
      </c>
      <c r="N508">
        <v>1007</v>
      </c>
      <c r="O508" t="s">
        <v>45</v>
      </c>
      <c r="P508" t="s">
        <v>45</v>
      </c>
      <c r="Q508">
        <v>1</v>
      </c>
      <c r="W508">
        <v>0</v>
      </c>
      <c r="X508">
        <v>-2055448307</v>
      </c>
      <c r="Y508">
        <v>1.04</v>
      </c>
      <c r="AA508">
        <v>3525.87</v>
      </c>
      <c r="AB508">
        <v>0</v>
      </c>
      <c r="AC508">
        <v>0</v>
      </c>
      <c r="AD508">
        <v>0</v>
      </c>
      <c r="AE508">
        <v>529.41</v>
      </c>
      <c r="AF508">
        <v>0</v>
      </c>
      <c r="AG508">
        <v>0</v>
      </c>
      <c r="AH508">
        <v>0</v>
      </c>
      <c r="AI508">
        <v>6.66</v>
      </c>
      <c r="AJ508">
        <v>1</v>
      </c>
      <c r="AK508">
        <v>1</v>
      </c>
      <c r="AL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 t="s">
        <v>6</v>
      </c>
      <c r="AT508">
        <v>1.04</v>
      </c>
      <c r="AU508" t="s">
        <v>6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Y508*Source!I230</f>
        <v>5.2000000000000005E-2</v>
      </c>
      <c r="CY508">
        <f t="shared" si="33"/>
        <v>3525.87</v>
      </c>
      <c r="CZ508">
        <f t="shared" si="34"/>
        <v>529.41</v>
      </c>
      <c r="DA508">
        <f t="shared" si="35"/>
        <v>6.66</v>
      </c>
      <c r="DB508">
        <v>0</v>
      </c>
    </row>
    <row r="509" spans="1:106" x14ac:dyDescent="0.2">
      <c r="A509">
        <f>ROW(Source!A230)</f>
        <v>230</v>
      </c>
      <c r="B509">
        <v>16666349</v>
      </c>
      <c r="C509">
        <v>16667145</v>
      </c>
      <c r="D509">
        <v>15191115</v>
      </c>
      <c r="E509">
        <v>1</v>
      </c>
      <c r="F509">
        <v>1</v>
      </c>
      <c r="G509">
        <v>1</v>
      </c>
      <c r="H509">
        <v>3</v>
      </c>
      <c r="I509" t="s">
        <v>981</v>
      </c>
      <c r="J509" t="s">
        <v>982</v>
      </c>
      <c r="K509" t="s">
        <v>983</v>
      </c>
      <c r="L509">
        <v>1348</v>
      </c>
      <c r="N509">
        <v>1009</v>
      </c>
      <c r="O509" t="s">
        <v>120</v>
      </c>
      <c r="P509" t="s">
        <v>120</v>
      </c>
      <c r="Q509">
        <v>1000</v>
      </c>
      <c r="W509">
        <v>0</v>
      </c>
      <c r="X509">
        <v>-480376383</v>
      </c>
      <c r="Y509">
        <v>5.0000000000000001E-4</v>
      </c>
      <c r="AA509">
        <v>67932</v>
      </c>
      <c r="AB509">
        <v>0</v>
      </c>
      <c r="AC509">
        <v>0</v>
      </c>
      <c r="AD509">
        <v>0</v>
      </c>
      <c r="AE509">
        <v>10200</v>
      </c>
      <c r="AF509">
        <v>0</v>
      </c>
      <c r="AG509">
        <v>0</v>
      </c>
      <c r="AH509">
        <v>0</v>
      </c>
      <c r="AI509">
        <v>6.66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5.0000000000000001E-4</v>
      </c>
      <c r="AU509" t="s">
        <v>6</v>
      </c>
      <c r="AV509">
        <v>0</v>
      </c>
      <c r="AW509">
        <v>2</v>
      </c>
      <c r="AX509">
        <v>16667167</v>
      </c>
      <c r="AY509">
        <v>1</v>
      </c>
      <c r="AZ509">
        <v>0</v>
      </c>
      <c r="BA509">
        <v>504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Y509*Source!I230</f>
        <v>2.5000000000000001E-5</v>
      </c>
      <c r="CY509">
        <f t="shared" si="33"/>
        <v>67932</v>
      </c>
      <c r="CZ509">
        <f t="shared" si="34"/>
        <v>10200</v>
      </c>
      <c r="DA509">
        <f t="shared" si="35"/>
        <v>6.66</v>
      </c>
      <c r="DB509">
        <v>0</v>
      </c>
    </row>
    <row r="510" spans="1:106" x14ac:dyDescent="0.2">
      <c r="A510">
        <f>ROW(Source!A230)</f>
        <v>230</v>
      </c>
      <c r="B510">
        <v>16666349</v>
      </c>
      <c r="C510">
        <v>16667145</v>
      </c>
      <c r="D510">
        <v>15191153</v>
      </c>
      <c r="E510">
        <v>1</v>
      </c>
      <c r="F510">
        <v>1</v>
      </c>
      <c r="G510">
        <v>1</v>
      </c>
      <c r="H510">
        <v>3</v>
      </c>
      <c r="I510" t="s">
        <v>984</v>
      </c>
      <c r="J510" t="s">
        <v>985</v>
      </c>
      <c r="K510" t="s">
        <v>986</v>
      </c>
      <c r="L510">
        <v>1348</v>
      </c>
      <c r="N510">
        <v>1009</v>
      </c>
      <c r="O510" t="s">
        <v>120</v>
      </c>
      <c r="P510" t="s">
        <v>120</v>
      </c>
      <c r="Q510">
        <v>1000</v>
      </c>
      <c r="W510">
        <v>0</v>
      </c>
      <c r="X510">
        <v>-1396314973</v>
      </c>
      <c r="Y510">
        <v>9.4999999999999998E-3</v>
      </c>
      <c r="AA510">
        <v>29671.63</v>
      </c>
      <c r="AB510">
        <v>0</v>
      </c>
      <c r="AC510">
        <v>0</v>
      </c>
      <c r="AD510">
        <v>0</v>
      </c>
      <c r="AE510">
        <v>4455.2</v>
      </c>
      <c r="AF510">
        <v>0</v>
      </c>
      <c r="AG510">
        <v>0</v>
      </c>
      <c r="AH510">
        <v>0</v>
      </c>
      <c r="AI510">
        <v>6.66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9.4999999999999998E-3</v>
      </c>
      <c r="AU510" t="s">
        <v>6</v>
      </c>
      <c r="AV510">
        <v>0</v>
      </c>
      <c r="AW510">
        <v>2</v>
      </c>
      <c r="AX510">
        <v>16667168</v>
      </c>
      <c r="AY510">
        <v>1</v>
      </c>
      <c r="AZ510">
        <v>0</v>
      </c>
      <c r="BA510">
        <v>505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Y510*Source!I230</f>
        <v>4.75E-4</v>
      </c>
      <c r="CY510">
        <f t="shared" si="33"/>
        <v>29671.63</v>
      </c>
      <c r="CZ510">
        <f t="shared" si="34"/>
        <v>4455.2</v>
      </c>
      <c r="DA510">
        <f t="shared" si="35"/>
        <v>6.66</v>
      </c>
      <c r="DB510">
        <v>0</v>
      </c>
    </row>
    <row r="511" spans="1:106" x14ac:dyDescent="0.2">
      <c r="A511">
        <f>ROW(Source!A230)</f>
        <v>230</v>
      </c>
      <c r="B511">
        <v>16666349</v>
      </c>
      <c r="C511">
        <v>16667145</v>
      </c>
      <c r="D511">
        <v>15195822</v>
      </c>
      <c r="E511">
        <v>1</v>
      </c>
      <c r="F511">
        <v>1</v>
      </c>
      <c r="G511">
        <v>1</v>
      </c>
      <c r="H511">
        <v>3</v>
      </c>
      <c r="I511" t="s">
        <v>987</v>
      </c>
      <c r="J511" t="s">
        <v>988</v>
      </c>
      <c r="K511" t="s">
        <v>989</v>
      </c>
      <c r="L511">
        <v>1339</v>
      </c>
      <c r="N511">
        <v>1007</v>
      </c>
      <c r="O511" t="s">
        <v>45</v>
      </c>
      <c r="P511" t="s">
        <v>45</v>
      </c>
      <c r="Q511">
        <v>1</v>
      </c>
      <c r="W511">
        <v>0</v>
      </c>
      <c r="X511">
        <v>-395792271</v>
      </c>
      <c r="Y511">
        <v>0.21</v>
      </c>
      <c r="AA511">
        <v>8571.42</v>
      </c>
      <c r="AB511">
        <v>0</v>
      </c>
      <c r="AC511">
        <v>0</v>
      </c>
      <c r="AD511">
        <v>0</v>
      </c>
      <c r="AE511">
        <v>1287</v>
      </c>
      <c r="AF511">
        <v>0</v>
      </c>
      <c r="AG511">
        <v>0</v>
      </c>
      <c r="AH511">
        <v>0</v>
      </c>
      <c r="AI511">
        <v>6.66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0.21</v>
      </c>
      <c r="AU511" t="s">
        <v>6</v>
      </c>
      <c r="AV511">
        <v>0</v>
      </c>
      <c r="AW511">
        <v>2</v>
      </c>
      <c r="AX511">
        <v>16667170</v>
      </c>
      <c r="AY511">
        <v>1</v>
      </c>
      <c r="AZ511">
        <v>0</v>
      </c>
      <c r="BA511">
        <v>507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Y511*Source!I230</f>
        <v>1.0500000000000001E-2</v>
      </c>
      <c r="CY511">
        <f t="shared" si="33"/>
        <v>8571.42</v>
      </c>
      <c r="CZ511">
        <f t="shared" si="34"/>
        <v>1287</v>
      </c>
      <c r="DA511">
        <f t="shared" si="35"/>
        <v>6.66</v>
      </c>
      <c r="DB511">
        <v>0</v>
      </c>
    </row>
    <row r="512" spans="1:106" x14ac:dyDescent="0.2">
      <c r="A512">
        <f>ROW(Source!A230)</f>
        <v>230</v>
      </c>
      <c r="B512">
        <v>16666349</v>
      </c>
      <c r="C512">
        <v>16667145</v>
      </c>
      <c r="D512">
        <v>15196012</v>
      </c>
      <c r="E512">
        <v>1</v>
      </c>
      <c r="F512">
        <v>1</v>
      </c>
      <c r="G512">
        <v>1</v>
      </c>
      <c r="H512">
        <v>3</v>
      </c>
      <c r="I512" t="s">
        <v>990</v>
      </c>
      <c r="J512" t="s">
        <v>991</v>
      </c>
      <c r="K512" t="s">
        <v>992</v>
      </c>
      <c r="L512">
        <v>1339</v>
      </c>
      <c r="N512">
        <v>1007</v>
      </c>
      <c r="O512" t="s">
        <v>45</v>
      </c>
      <c r="P512" t="s">
        <v>45</v>
      </c>
      <c r="Q512">
        <v>1</v>
      </c>
      <c r="W512">
        <v>0</v>
      </c>
      <c r="X512">
        <v>-828683394</v>
      </c>
      <c r="Y512">
        <v>0.18</v>
      </c>
      <c r="AA512">
        <v>7692.3</v>
      </c>
      <c r="AB512">
        <v>0</v>
      </c>
      <c r="AC512">
        <v>0</v>
      </c>
      <c r="AD512">
        <v>0</v>
      </c>
      <c r="AE512">
        <v>1155</v>
      </c>
      <c r="AF512">
        <v>0</v>
      </c>
      <c r="AG512">
        <v>0</v>
      </c>
      <c r="AH512">
        <v>0</v>
      </c>
      <c r="AI512">
        <v>6.66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0.18</v>
      </c>
      <c r="AU512" t="s">
        <v>6</v>
      </c>
      <c r="AV512">
        <v>0</v>
      </c>
      <c r="AW512">
        <v>2</v>
      </c>
      <c r="AX512">
        <v>16667171</v>
      </c>
      <c r="AY512">
        <v>1</v>
      </c>
      <c r="AZ512">
        <v>0</v>
      </c>
      <c r="BA512">
        <v>508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Y512*Source!I230</f>
        <v>8.9999999999999993E-3</v>
      </c>
      <c r="CY512">
        <f t="shared" si="33"/>
        <v>7692.3</v>
      </c>
      <c r="CZ512">
        <f t="shared" si="34"/>
        <v>1155</v>
      </c>
      <c r="DA512">
        <f t="shared" si="35"/>
        <v>6.66</v>
      </c>
      <c r="DB512">
        <v>0</v>
      </c>
    </row>
    <row r="513" spans="1:106" x14ac:dyDescent="0.2">
      <c r="A513">
        <f>ROW(Source!A272)</f>
        <v>272</v>
      </c>
      <c r="B513">
        <v>16666348</v>
      </c>
      <c r="C513">
        <v>16667174</v>
      </c>
      <c r="D513">
        <v>15432010</v>
      </c>
      <c r="E513">
        <v>1</v>
      </c>
      <c r="F513">
        <v>1</v>
      </c>
      <c r="G513">
        <v>1</v>
      </c>
      <c r="H513">
        <v>1</v>
      </c>
      <c r="I513" t="s">
        <v>870</v>
      </c>
      <c r="J513" t="s">
        <v>6</v>
      </c>
      <c r="K513" t="s">
        <v>871</v>
      </c>
      <c r="L513">
        <v>1191</v>
      </c>
      <c r="N513">
        <v>1013</v>
      </c>
      <c r="O513" t="s">
        <v>727</v>
      </c>
      <c r="P513" t="s">
        <v>727</v>
      </c>
      <c r="Q513">
        <v>1</v>
      </c>
      <c r="W513">
        <v>0</v>
      </c>
      <c r="X513">
        <v>-228054128</v>
      </c>
      <c r="Y513">
        <v>17.89</v>
      </c>
      <c r="AA513">
        <v>0</v>
      </c>
      <c r="AB513">
        <v>0</v>
      </c>
      <c r="AC513">
        <v>0</v>
      </c>
      <c r="AD513">
        <v>8.02</v>
      </c>
      <c r="AE513">
        <v>0</v>
      </c>
      <c r="AF513">
        <v>0</v>
      </c>
      <c r="AG513">
        <v>0</v>
      </c>
      <c r="AH513">
        <v>8.02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17.89</v>
      </c>
      <c r="AU513" t="s">
        <v>6</v>
      </c>
      <c r="AV513">
        <v>1</v>
      </c>
      <c r="AW513">
        <v>2</v>
      </c>
      <c r="AX513">
        <v>16667178</v>
      </c>
      <c r="AY513">
        <v>1</v>
      </c>
      <c r="AZ513">
        <v>0</v>
      </c>
      <c r="BA513">
        <v>509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Y513*Source!I272</f>
        <v>2.5046000000000004</v>
      </c>
      <c r="CY513">
        <f>AD513</f>
        <v>8.02</v>
      </c>
      <c r="CZ513">
        <f>AH513</f>
        <v>8.02</v>
      </c>
      <c r="DA513">
        <f>AL513</f>
        <v>1</v>
      </c>
      <c r="DB513">
        <v>0</v>
      </c>
    </row>
    <row r="514" spans="1:106" x14ac:dyDescent="0.2">
      <c r="A514">
        <f>ROW(Source!A272)</f>
        <v>272</v>
      </c>
      <c r="B514">
        <v>16666348</v>
      </c>
      <c r="C514">
        <v>16667174</v>
      </c>
      <c r="D514">
        <v>15430395</v>
      </c>
      <c r="E514">
        <v>1</v>
      </c>
      <c r="F514">
        <v>1</v>
      </c>
      <c r="G514">
        <v>1</v>
      </c>
      <c r="H514">
        <v>1</v>
      </c>
      <c r="I514" t="s">
        <v>728</v>
      </c>
      <c r="J514" t="s">
        <v>6</v>
      </c>
      <c r="K514" t="s">
        <v>729</v>
      </c>
      <c r="L514">
        <v>1191</v>
      </c>
      <c r="N514">
        <v>1013</v>
      </c>
      <c r="O514" t="s">
        <v>727</v>
      </c>
      <c r="P514" t="s">
        <v>727</v>
      </c>
      <c r="Q514">
        <v>1</v>
      </c>
      <c r="W514">
        <v>0</v>
      </c>
      <c r="X514">
        <v>-1417349443</v>
      </c>
      <c r="Y514">
        <v>0.08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0.08</v>
      </c>
      <c r="AU514" t="s">
        <v>6</v>
      </c>
      <c r="AV514">
        <v>2</v>
      </c>
      <c r="AW514">
        <v>2</v>
      </c>
      <c r="AX514">
        <v>16667179</v>
      </c>
      <c r="AY514">
        <v>1</v>
      </c>
      <c r="AZ514">
        <v>0</v>
      </c>
      <c r="BA514">
        <v>510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Y514*Source!I272</f>
        <v>1.1200000000000002E-2</v>
      </c>
      <c r="CY514">
        <f>AD514</f>
        <v>0</v>
      </c>
      <c r="CZ514">
        <f>AH514</f>
        <v>0</v>
      </c>
      <c r="DA514">
        <f>AL514</f>
        <v>1</v>
      </c>
      <c r="DB514">
        <v>0</v>
      </c>
    </row>
    <row r="515" spans="1:106" x14ac:dyDescent="0.2">
      <c r="A515">
        <f>ROW(Source!A272)</f>
        <v>272</v>
      </c>
      <c r="B515">
        <v>16666348</v>
      </c>
      <c r="C515">
        <v>16667174</v>
      </c>
      <c r="D515">
        <v>15247974</v>
      </c>
      <c r="E515">
        <v>1</v>
      </c>
      <c r="F515">
        <v>1</v>
      </c>
      <c r="G515">
        <v>1</v>
      </c>
      <c r="H515">
        <v>2</v>
      </c>
      <c r="I515" t="s">
        <v>730</v>
      </c>
      <c r="J515" t="s">
        <v>731</v>
      </c>
      <c r="K515" t="s">
        <v>732</v>
      </c>
      <c r="L515">
        <v>1368</v>
      </c>
      <c r="N515">
        <v>1011</v>
      </c>
      <c r="O515" t="s">
        <v>733</v>
      </c>
      <c r="P515" t="s">
        <v>733</v>
      </c>
      <c r="Q515">
        <v>1</v>
      </c>
      <c r="W515">
        <v>0</v>
      </c>
      <c r="X515">
        <v>1188625873</v>
      </c>
      <c r="Y515">
        <v>0.08</v>
      </c>
      <c r="AA515">
        <v>0</v>
      </c>
      <c r="AB515">
        <v>31.26</v>
      </c>
      <c r="AC515">
        <v>13.5</v>
      </c>
      <c r="AD515">
        <v>0</v>
      </c>
      <c r="AE515">
        <v>0</v>
      </c>
      <c r="AF515">
        <v>31.26</v>
      </c>
      <c r="AG515">
        <v>13.5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0.08</v>
      </c>
      <c r="AU515" t="s">
        <v>6</v>
      </c>
      <c r="AV515">
        <v>0</v>
      </c>
      <c r="AW515">
        <v>2</v>
      </c>
      <c r="AX515">
        <v>16667180</v>
      </c>
      <c r="AY515">
        <v>1</v>
      </c>
      <c r="AZ515">
        <v>0</v>
      </c>
      <c r="BA515">
        <v>511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Y515*Source!I272</f>
        <v>1.1200000000000002E-2</v>
      </c>
      <c r="CY515">
        <f>AB515</f>
        <v>31.26</v>
      </c>
      <c r="CZ515">
        <f>AF515</f>
        <v>31.26</v>
      </c>
      <c r="DA515">
        <f>AJ515</f>
        <v>1</v>
      </c>
      <c r="DB515">
        <v>0</v>
      </c>
    </row>
    <row r="516" spans="1:106" x14ac:dyDescent="0.2">
      <c r="A516">
        <f>ROW(Source!A273)</f>
        <v>273</v>
      </c>
      <c r="B516">
        <v>16666349</v>
      </c>
      <c r="C516">
        <v>16667174</v>
      </c>
      <c r="D516">
        <v>15432010</v>
      </c>
      <c r="E516">
        <v>1</v>
      </c>
      <c r="F516">
        <v>1</v>
      </c>
      <c r="G516">
        <v>1</v>
      </c>
      <c r="H516">
        <v>1</v>
      </c>
      <c r="I516" t="s">
        <v>870</v>
      </c>
      <c r="J516" t="s">
        <v>6</v>
      </c>
      <c r="K516" t="s">
        <v>871</v>
      </c>
      <c r="L516">
        <v>1191</v>
      </c>
      <c r="N516">
        <v>1013</v>
      </c>
      <c r="O516" t="s">
        <v>727</v>
      </c>
      <c r="P516" t="s">
        <v>727</v>
      </c>
      <c r="Q516">
        <v>1</v>
      </c>
      <c r="W516">
        <v>0</v>
      </c>
      <c r="X516">
        <v>-228054128</v>
      </c>
      <c r="Y516">
        <v>17.89</v>
      </c>
      <c r="AA516">
        <v>0</v>
      </c>
      <c r="AB516">
        <v>0</v>
      </c>
      <c r="AC516">
        <v>0</v>
      </c>
      <c r="AD516">
        <v>53.41</v>
      </c>
      <c r="AE516">
        <v>0</v>
      </c>
      <c r="AF516">
        <v>0</v>
      </c>
      <c r="AG516">
        <v>0</v>
      </c>
      <c r="AH516">
        <v>8.02</v>
      </c>
      <c r="AI516">
        <v>1</v>
      </c>
      <c r="AJ516">
        <v>1</v>
      </c>
      <c r="AK516">
        <v>1</v>
      </c>
      <c r="AL516">
        <v>6.66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17.89</v>
      </c>
      <c r="AU516" t="s">
        <v>6</v>
      </c>
      <c r="AV516">
        <v>1</v>
      </c>
      <c r="AW516">
        <v>2</v>
      </c>
      <c r="AX516">
        <v>16667178</v>
      </c>
      <c r="AY516">
        <v>1</v>
      </c>
      <c r="AZ516">
        <v>0</v>
      </c>
      <c r="BA516">
        <v>512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Y516*Source!I273</f>
        <v>2.5046000000000004</v>
      </c>
      <c r="CY516">
        <f>AD516</f>
        <v>53.41</v>
      </c>
      <c r="CZ516">
        <f>AH516</f>
        <v>8.02</v>
      </c>
      <c r="DA516">
        <f>AL516</f>
        <v>6.66</v>
      </c>
      <c r="DB516">
        <v>0</v>
      </c>
    </row>
    <row r="517" spans="1:106" x14ac:dyDescent="0.2">
      <c r="A517">
        <f>ROW(Source!A273)</f>
        <v>273</v>
      </c>
      <c r="B517">
        <v>16666349</v>
      </c>
      <c r="C517">
        <v>16667174</v>
      </c>
      <c r="D517">
        <v>15430395</v>
      </c>
      <c r="E517">
        <v>1</v>
      </c>
      <c r="F517">
        <v>1</v>
      </c>
      <c r="G517">
        <v>1</v>
      </c>
      <c r="H517">
        <v>1</v>
      </c>
      <c r="I517" t="s">
        <v>728</v>
      </c>
      <c r="J517" t="s">
        <v>6</v>
      </c>
      <c r="K517" t="s">
        <v>729</v>
      </c>
      <c r="L517">
        <v>1191</v>
      </c>
      <c r="N517">
        <v>1013</v>
      </c>
      <c r="O517" t="s">
        <v>727</v>
      </c>
      <c r="P517" t="s">
        <v>727</v>
      </c>
      <c r="Q517">
        <v>1</v>
      </c>
      <c r="W517">
        <v>0</v>
      </c>
      <c r="X517">
        <v>-1417349443</v>
      </c>
      <c r="Y517">
        <v>0.08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6.66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0.08</v>
      </c>
      <c r="AU517" t="s">
        <v>6</v>
      </c>
      <c r="AV517">
        <v>2</v>
      </c>
      <c r="AW517">
        <v>2</v>
      </c>
      <c r="AX517">
        <v>16667179</v>
      </c>
      <c r="AY517">
        <v>1</v>
      </c>
      <c r="AZ517">
        <v>0</v>
      </c>
      <c r="BA517">
        <v>513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Y517*Source!I273</f>
        <v>1.1200000000000002E-2</v>
      </c>
      <c r="CY517">
        <f>AD517</f>
        <v>0</v>
      </c>
      <c r="CZ517">
        <f>AH517</f>
        <v>0</v>
      </c>
      <c r="DA517">
        <f>AL517</f>
        <v>1</v>
      </c>
      <c r="DB517">
        <v>0</v>
      </c>
    </row>
    <row r="518" spans="1:106" x14ac:dyDescent="0.2">
      <c r="A518">
        <f>ROW(Source!A273)</f>
        <v>273</v>
      </c>
      <c r="B518">
        <v>16666349</v>
      </c>
      <c r="C518">
        <v>16667174</v>
      </c>
      <c r="D518">
        <v>15247974</v>
      </c>
      <c r="E518">
        <v>1</v>
      </c>
      <c r="F518">
        <v>1</v>
      </c>
      <c r="G518">
        <v>1</v>
      </c>
      <c r="H518">
        <v>2</v>
      </c>
      <c r="I518" t="s">
        <v>730</v>
      </c>
      <c r="J518" t="s">
        <v>731</v>
      </c>
      <c r="K518" t="s">
        <v>732</v>
      </c>
      <c r="L518">
        <v>1368</v>
      </c>
      <c r="N518">
        <v>1011</v>
      </c>
      <c r="O518" t="s">
        <v>733</v>
      </c>
      <c r="P518" t="s">
        <v>733</v>
      </c>
      <c r="Q518">
        <v>1</v>
      </c>
      <c r="W518">
        <v>0</v>
      </c>
      <c r="X518">
        <v>1188625873</v>
      </c>
      <c r="Y518">
        <v>0.08</v>
      </c>
      <c r="AA518">
        <v>0</v>
      </c>
      <c r="AB518">
        <v>208.19</v>
      </c>
      <c r="AC518">
        <v>13.5</v>
      </c>
      <c r="AD518">
        <v>0</v>
      </c>
      <c r="AE518">
        <v>0</v>
      </c>
      <c r="AF518">
        <v>31.26</v>
      </c>
      <c r="AG518">
        <v>13.5</v>
      </c>
      <c r="AH518">
        <v>0</v>
      </c>
      <c r="AI518">
        <v>1</v>
      </c>
      <c r="AJ518">
        <v>6.66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0.08</v>
      </c>
      <c r="AU518" t="s">
        <v>6</v>
      </c>
      <c r="AV518">
        <v>0</v>
      </c>
      <c r="AW518">
        <v>2</v>
      </c>
      <c r="AX518">
        <v>16667180</v>
      </c>
      <c r="AY518">
        <v>1</v>
      </c>
      <c r="AZ518">
        <v>0</v>
      </c>
      <c r="BA518">
        <v>514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Y518*Source!I273</f>
        <v>1.1200000000000002E-2</v>
      </c>
      <c r="CY518">
        <f>AB518</f>
        <v>208.19</v>
      </c>
      <c r="CZ518">
        <f>AF518</f>
        <v>31.26</v>
      </c>
      <c r="DA518">
        <f>AJ518</f>
        <v>6.66</v>
      </c>
      <c r="DB518">
        <v>0</v>
      </c>
    </row>
    <row r="519" spans="1:106" x14ac:dyDescent="0.2">
      <c r="A519">
        <f>ROW(Source!A274)</f>
        <v>274</v>
      </c>
      <c r="B519">
        <v>16666348</v>
      </c>
      <c r="C519">
        <v>16667181</v>
      </c>
      <c r="D519">
        <v>15430517</v>
      </c>
      <c r="E519">
        <v>1</v>
      </c>
      <c r="F519">
        <v>1</v>
      </c>
      <c r="G519">
        <v>1</v>
      </c>
      <c r="H519">
        <v>1</v>
      </c>
      <c r="I519" t="s">
        <v>807</v>
      </c>
      <c r="J519" t="s">
        <v>6</v>
      </c>
      <c r="K519" t="s">
        <v>808</v>
      </c>
      <c r="L519">
        <v>1191</v>
      </c>
      <c r="N519">
        <v>1013</v>
      </c>
      <c r="O519" t="s">
        <v>727</v>
      </c>
      <c r="P519" t="s">
        <v>727</v>
      </c>
      <c r="Q519">
        <v>1</v>
      </c>
      <c r="W519">
        <v>0</v>
      </c>
      <c r="X519">
        <v>735429535</v>
      </c>
      <c r="Y519">
        <v>5.84</v>
      </c>
      <c r="AA519">
        <v>0</v>
      </c>
      <c r="AB519">
        <v>0</v>
      </c>
      <c r="AC519">
        <v>0</v>
      </c>
      <c r="AD519">
        <v>7.8</v>
      </c>
      <c r="AE519">
        <v>0</v>
      </c>
      <c r="AF519">
        <v>0</v>
      </c>
      <c r="AG519">
        <v>0</v>
      </c>
      <c r="AH519">
        <v>7.8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5.84</v>
      </c>
      <c r="AU519" t="s">
        <v>6</v>
      </c>
      <c r="AV519">
        <v>1</v>
      </c>
      <c r="AW519">
        <v>2</v>
      </c>
      <c r="AX519">
        <v>16667183</v>
      </c>
      <c r="AY519">
        <v>1</v>
      </c>
      <c r="AZ519">
        <v>0</v>
      </c>
      <c r="BA519">
        <v>515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Y519*Source!I274</f>
        <v>2.6280000000000001</v>
      </c>
      <c r="CY519">
        <f>AD519</f>
        <v>7.8</v>
      </c>
      <c r="CZ519">
        <f>AH519</f>
        <v>7.8</v>
      </c>
      <c r="DA519">
        <f>AL519</f>
        <v>1</v>
      </c>
      <c r="DB519">
        <v>0</v>
      </c>
    </row>
    <row r="520" spans="1:106" x14ac:dyDescent="0.2">
      <c r="A520">
        <f>ROW(Source!A275)</f>
        <v>275</v>
      </c>
      <c r="B520">
        <v>16666349</v>
      </c>
      <c r="C520">
        <v>16667181</v>
      </c>
      <c r="D520">
        <v>15430517</v>
      </c>
      <c r="E520">
        <v>1</v>
      </c>
      <c r="F520">
        <v>1</v>
      </c>
      <c r="G520">
        <v>1</v>
      </c>
      <c r="H520">
        <v>1</v>
      </c>
      <c r="I520" t="s">
        <v>807</v>
      </c>
      <c r="J520" t="s">
        <v>6</v>
      </c>
      <c r="K520" t="s">
        <v>808</v>
      </c>
      <c r="L520">
        <v>1191</v>
      </c>
      <c r="N520">
        <v>1013</v>
      </c>
      <c r="O520" t="s">
        <v>727</v>
      </c>
      <c r="P520" t="s">
        <v>727</v>
      </c>
      <c r="Q520">
        <v>1</v>
      </c>
      <c r="W520">
        <v>0</v>
      </c>
      <c r="X520">
        <v>735429535</v>
      </c>
      <c r="Y520">
        <v>5.84</v>
      </c>
      <c r="AA520">
        <v>0</v>
      </c>
      <c r="AB520">
        <v>0</v>
      </c>
      <c r="AC520">
        <v>0</v>
      </c>
      <c r="AD520">
        <v>51.95</v>
      </c>
      <c r="AE520">
        <v>0</v>
      </c>
      <c r="AF520">
        <v>0</v>
      </c>
      <c r="AG520">
        <v>0</v>
      </c>
      <c r="AH520">
        <v>7.8</v>
      </c>
      <c r="AI520">
        <v>1</v>
      </c>
      <c r="AJ520">
        <v>1</v>
      </c>
      <c r="AK520">
        <v>1</v>
      </c>
      <c r="AL520">
        <v>6.66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5.84</v>
      </c>
      <c r="AU520" t="s">
        <v>6</v>
      </c>
      <c r="AV520">
        <v>1</v>
      </c>
      <c r="AW520">
        <v>2</v>
      </c>
      <c r="AX520">
        <v>16667183</v>
      </c>
      <c r="AY520">
        <v>1</v>
      </c>
      <c r="AZ520">
        <v>0</v>
      </c>
      <c r="BA520">
        <v>516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Y520*Source!I275</f>
        <v>2.6280000000000001</v>
      </c>
      <c r="CY520">
        <f>AD520</f>
        <v>51.95</v>
      </c>
      <c r="CZ520">
        <f>AH520</f>
        <v>7.8</v>
      </c>
      <c r="DA520">
        <f>AL520</f>
        <v>6.66</v>
      </c>
      <c r="DB520">
        <v>0</v>
      </c>
    </row>
    <row r="521" spans="1:106" x14ac:dyDescent="0.2">
      <c r="A521">
        <f>ROW(Source!A276)</f>
        <v>276</v>
      </c>
      <c r="B521">
        <v>16666348</v>
      </c>
      <c r="C521">
        <v>16672680</v>
      </c>
      <c r="D521">
        <v>15446300</v>
      </c>
      <c r="E521">
        <v>1</v>
      </c>
      <c r="F521">
        <v>1</v>
      </c>
      <c r="G521">
        <v>1</v>
      </c>
      <c r="H521">
        <v>1</v>
      </c>
      <c r="I521" t="s">
        <v>912</v>
      </c>
      <c r="J521" t="s">
        <v>6</v>
      </c>
      <c r="K521" t="s">
        <v>913</v>
      </c>
      <c r="L521">
        <v>1191</v>
      </c>
      <c r="N521">
        <v>1013</v>
      </c>
      <c r="O521" t="s">
        <v>727</v>
      </c>
      <c r="P521" t="s">
        <v>727</v>
      </c>
      <c r="Q521">
        <v>1</v>
      </c>
      <c r="W521">
        <v>0</v>
      </c>
      <c r="X521">
        <v>912892513</v>
      </c>
      <c r="Y521">
        <v>0.33600000000000002</v>
      </c>
      <c r="AA521">
        <v>0</v>
      </c>
      <c r="AB521">
        <v>0</v>
      </c>
      <c r="AC521">
        <v>0</v>
      </c>
      <c r="AD521">
        <v>9.92</v>
      </c>
      <c r="AE521">
        <v>0</v>
      </c>
      <c r="AF521">
        <v>0</v>
      </c>
      <c r="AG521">
        <v>0</v>
      </c>
      <c r="AH521">
        <v>9.92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</v>
      </c>
      <c r="AT521">
        <v>1.1200000000000001</v>
      </c>
      <c r="AU521" t="s">
        <v>447</v>
      </c>
      <c r="AV521">
        <v>1</v>
      </c>
      <c r="AW521">
        <v>2</v>
      </c>
      <c r="AX521">
        <v>16672687</v>
      </c>
      <c r="AY521">
        <v>1</v>
      </c>
      <c r="AZ521">
        <v>0</v>
      </c>
      <c r="BA521">
        <v>517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Y521*Source!I276</f>
        <v>0.67200000000000004</v>
      </c>
      <c r="CY521">
        <f>AD521</f>
        <v>9.92</v>
      </c>
      <c r="CZ521">
        <f>AH521</f>
        <v>9.92</v>
      </c>
      <c r="DA521">
        <f>AL521</f>
        <v>1</v>
      </c>
      <c r="DB521">
        <v>0</v>
      </c>
    </row>
    <row r="522" spans="1:106" x14ac:dyDescent="0.2">
      <c r="A522">
        <f>ROW(Source!A276)</f>
        <v>276</v>
      </c>
      <c r="B522">
        <v>16666348</v>
      </c>
      <c r="C522">
        <v>16672680</v>
      </c>
      <c r="D522">
        <v>15169942</v>
      </c>
      <c r="E522">
        <v>1</v>
      </c>
      <c r="F522">
        <v>1</v>
      </c>
      <c r="G522">
        <v>1</v>
      </c>
      <c r="H522">
        <v>3</v>
      </c>
      <c r="I522" t="s">
        <v>993</v>
      </c>
      <c r="J522" t="s">
        <v>994</v>
      </c>
      <c r="K522" t="s">
        <v>995</v>
      </c>
      <c r="L522">
        <v>1346</v>
      </c>
      <c r="N522">
        <v>1009</v>
      </c>
      <c r="O522" t="s">
        <v>124</v>
      </c>
      <c r="P522" t="s">
        <v>124</v>
      </c>
      <c r="Q522">
        <v>1</v>
      </c>
      <c r="W522">
        <v>0</v>
      </c>
      <c r="X522">
        <v>103900845</v>
      </c>
      <c r="Y522">
        <v>0</v>
      </c>
      <c r="AA522">
        <v>9.0399999999999991</v>
      </c>
      <c r="AB522">
        <v>0</v>
      </c>
      <c r="AC522">
        <v>0</v>
      </c>
      <c r="AD522">
        <v>0</v>
      </c>
      <c r="AE522">
        <v>9.0399999999999991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6</v>
      </c>
      <c r="AT522">
        <v>0.02</v>
      </c>
      <c r="AU522" t="s">
        <v>30</v>
      </c>
      <c r="AV522">
        <v>0</v>
      </c>
      <c r="AW522">
        <v>2</v>
      </c>
      <c r="AX522">
        <v>16672688</v>
      </c>
      <c r="AY522">
        <v>1</v>
      </c>
      <c r="AZ522">
        <v>0</v>
      </c>
      <c r="BA522">
        <v>518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Y522*Source!I276</f>
        <v>0</v>
      </c>
      <c r="CY522">
        <f>AA522</f>
        <v>9.0399999999999991</v>
      </c>
      <c r="CZ522">
        <f>AE522</f>
        <v>9.0399999999999991</v>
      </c>
      <c r="DA522">
        <f>AI522</f>
        <v>1</v>
      </c>
      <c r="DB522">
        <v>0</v>
      </c>
    </row>
    <row r="523" spans="1:106" x14ac:dyDescent="0.2">
      <c r="A523">
        <f>ROW(Source!A276)</f>
        <v>276</v>
      </c>
      <c r="B523">
        <v>16666348</v>
      </c>
      <c r="C523">
        <v>16672680</v>
      </c>
      <c r="D523">
        <v>15164559</v>
      </c>
      <c r="E523">
        <v>17</v>
      </c>
      <c r="F523">
        <v>1</v>
      </c>
      <c r="G523">
        <v>1</v>
      </c>
      <c r="H523">
        <v>3</v>
      </c>
      <c r="I523" t="s">
        <v>996</v>
      </c>
      <c r="J523" t="s">
        <v>6</v>
      </c>
      <c r="K523" t="s">
        <v>997</v>
      </c>
      <c r="L523">
        <v>1374</v>
      </c>
      <c r="N523">
        <v>1013</v>
      </c>
      <c r="O523" t="s">
        <v>998</v>
      </c>
      <c r="P523" t="s">
        <v>998</v>
      </c>
      <c r="Q523">
        <v>1</v>
      </c>
      <c r="W523">
        <v>0</v>
      </c>
      <c r="X523">
        <v>-1731369543</v>
      </c>
      <c r="Y523">
        <v>0</v>
      </c>
      <c r="AA523">
        <v>1</v>
      </c>
      <c r="AB523">
        <v>0</v>
      </c>
      <c r="AC523">
        <v>0</v>
      </c>
      <c r="AD523">
        <v>0</v>
      </c>
      <c r="AE523">
        <v>1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6</v>
      </c>
      <c r="AT523">
        <v>0.22</v>
      </c>
      <c r="AU523" t="s">
        <v>30</v>
      </c>
      <c r="AV523">
        <v>0</v>
      </c>
      <c r="AW523">
        <v>2</v>
      </c>
      <c r="AX523">
        <v>16672689</v>
      </c>
      <c r="AY523">
        <v>1</v>
      </c>
      <c r="AZ523">
        <v>0</v>
      </c>
      <c r="BA523">
        <v>519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Y523*Source!I276</f>
        <v>0</v>
      </c>
      <c r="CY523">
        <f>AA523</f>
        <v>1</v>
      </c>
      <c r="CZ523">
        <f>AE523</f>
        <v>1</v>
      </c>
      <c r="DA523">
        <f>AI523</f>
        <v>1</v>
      </c>
      <c r="DB523">
        <v>0</v>
      </c>
    </row>
    <row r="524" spans="1:106" x14ac:dyDescent="0.2">
      <c r="A524">
        <f>ROW(Source!A277)</f>
        <v>277</v>
      </c>
      <c r="B524">
        <v>16666349</v>
      </c>
      <c r="C524">
        <v>16672680</v>
      </c>
      <c r="D524">
        <v>15446300</v>
      </c>
      <c r="E524">
        <v>1</v>
      </c>
      <c r="F524">
        <v>1</v>
      </c>
      <c r="G524">
        <v>1</v>
      </c>
      <c r="H524">
        <v>1</v>
      </c>
      <c r="I524" t="s">
        <v>912</v>
      </c>
      <c r="J524" t="s">
        <v>6</v>
      </c>
      <c r="K524" t="s">
        <v>913</v>
      </c>
      <c r="L524">
        <v>1191</v>
      </c>
      <c r="N524">
        <v>1013</v>
      </c>
      <c r="O524" t="s">
        <v>727</v>
      </c>
      <c r="P524" t="s">
        <v>727</v>
      </c>
      <c r="Q524">
        <v>1</v>
      </c>
      <c r="W524">
        <v>0</v>
      </c>
      <c r="X524">
        <v>912892513</v>
      </c>
      <c r="Y524">
        <v>0.33600000000000002</v>
      </c>
      <c r="AA524">
        <v>0</v>
      </c>
      <c r="AB524">
        <v>0</v>
      </c>
      <c r="AC524">
        <v>0</v>
      </c>
      <c r="AD524">
        <v>66.069999999999993</v>
      </c>
      <c r="AE524">
        <v>0</v>
      </c>
      <c r="AF524">
        <v>0</v>
      </c>
      <c r="AG524">
        <v>0</v>
      </c>
      <c r="AH524">
        <v>9.92</v>
      </c>
      <c r="AI524">
        <v>1</v>
      </c>
      <c r="AJ524">
        <v>1</v>
      </c>
      <c r="AK524">
        <v>1</v>
      </c>
      <c r="AL524">
        <v>6.66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6</v>
      </c>
      <c r="AT524">
        <v>1.1200000000000001</v>
      </c>
      <c r="AU524" t="s">
        <v>447</v>
      </c>
      <c r="AV524">
        <v>1</v>
      </c>
      <c r="AW524">
        <v>2</v>
      </c>
      <c r="AX524">
        <v>16672687</v>
      </c>
      <c r="AY524">
        <v>1</v>
      </c>
      <c r="AZ524">
        <v>0</v>
      </c>
      <c r="BA524">
        <v>520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Y524*Source!I277</f>
        <v>0.67200000000000004</v>
      </c>
      <c r="CY524">
        <f>AD524</f>
        <v>66.069999999999993</v>
      </c>
      <c r="CZ524">
        <f>AH524</f>
        <v>9.92</v>
      </c>
      <c r="DA524">
        <f>AL524</f>
        <v>6.66</v>
      </c>
      <c r="DB524">
        <v>0</v>
      </c>
    </row>
    <row r="525" spans="1:106" x14ac:dyDescent="0.2">
      <c r="A525">
        <f>ROW(Source!A277)</f>
        <v>277</v>
      </c>
      <c r="B525">
        <v>16666349</v>
      </c>
      <c r="C525">
        <v>16672680</v>
      </c>
      <c r="D525">
        <v>15169942</v>
      </c>
      <c r="E525">
        <v>1</v>
      </c>
      <c r="F525">
        <v>1</v>
      </c>
      <c r="G525">
        <v>1</v>
      </c>
      <c r="H525">
        <v>3</v>
      </c>
      <c r="I525" t="s">
        <v>993</v>
      </c>
      <c r="J525" t="s">
        <v>994</v>
      </c>
      <c r="K525" t="s">
        <v>995</v>
      </c>
      <c r="L525">
        <v>1346</v>
      </c>
      <c r="N525">
        <v>1009</v>
      </c>
      <c r="O525" t="s">
        <v>124</v>
      </c>
      <c r="P525" t="s">
        <v>124</v>
      </c>
      <c r="Q525">
        <v>1</v>
      </c>
      <c r="W525">
        <v>0</v>
      </c>
      <c r="X525">
        <v>103900845</v>
      </c>
      <c r="Y525">
        <v>0</v>
      </c>
      <c r="AA525">
        <v>60.21</v>
      </c>
      <c r="AB525">
        <v>0</v>
      </c>
      <c r="AC525">
        <v>0</v>
      </c>
      <c r="AD525">
        <v>0</v>
      </c>
      <c r="AE525">
        <v>9.0399999999999991</v>
      </c>
      <c r="AF525">
        <v>0</v>
      </c>
      <c r="AG525">
        <v>0</v>
      </c>
      <c r="AH525">
        <v>0</v>
      </c>
      <c r="AI525">
        <v>6.66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6</v>
      </c>
      <c r="AT525">
        <v>0.02</v>
      </c>
      <c r="AU525" t="s">
        <v>30</v>
      </c>
      <c r="AV525">
        <v>0</v>
      </c>
      <c r="AW525">
        <v>2</v>
      </c>
      <c r="AX525">
        <v>16672688</v>
      </c>
      <c r="AY525">
        <v>1</v>
      </c>
      <c r="AZ525">
        <v>0</v>
      </c>
      <c r="BA525">
        <v>521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Y525*Source!I277</f>
        <v>0</v>
      </c>
      <c r="CY525">
        <f>AA525</f>
        <v>60.21</v>
      </c>
      <c r="CZ525">
        <f>AE525</f>
        <v>9.0399999999999991</v>
      </c>
      <c r="DA525">
        <f>AI525</f>
        <v>6.66</v>
      </c>
      <c r="DB525">
        <v>0</v>
      </c>
    </row>
    <row r="526" spans="1:106" x14ac:dyDescent="0.2">
      <c r="A526">
        <f>ROW(Source!A277)</f>
        <v>277</v>
      </c>
      <c r="B526">
        <v>16666349</v>
      </c>
      <c r="C526">
        <v>16672680</v>
      </c>
      <c r="D526">
        <v>15164559</v>
      </c>
      <c r="E526">
        <v>17</v>
      </c>
      <c r="F526">
        <v>1</v>
      </c>
      <c r="G526">
        <v>1</v>
      </c>
      <c r="H526">
        <v>3</v>
      </c>
      <c r="I526" t="s">
        <v>996</v>
      </c>
      <c r="J526" t="s">
        <v>6</v>
      </c>
      <c r="K526" t="s">
        <v>997</v>
      </c>
      <c r="L526">
        <v>1374</v>
      </c>
      <c r="N526">
        <v>1013</v>
      </c>
      <c r="O526" t="s">
        <v>998</v>
      </c>
      <c r="P526" t="s">
        <v>998</v>
      </c>
      <c r="Q526">
        <v>1</v>
      </c>
      <c r="W526">
        <v>0</v>
      </c>
      <c r="X526">
        <v>-1731369543</v>
      </c>
      <c r="Y526">
        <v>0</v>
      </c>
      <c r="AA526">
        <v>1</v>
      </c>
      <c r="AB526">
        <v>0</v>
      </c>
      <c r="AC526">
        <v>0</v>
      </c>
      <c r="AD526">
        <v>0</v>
      </c>
      <c r="AE526">
        <v>1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6</v>
      </c>
      <c r="AT526">
        <v>0.22</v>
      </c>
      <c r="AU526" t="s">
        <v>30</v>
      </c>
      <c r="AV526">
        <v>0</v>
      </c>
      <c r="AW526">
        <v>2</v>
      </c>
      <c r="AX526">
        <v>16672689</v>
      </c>
      <c r="AY526">
        <v>1</v>
      </c>
      <c r="AZ526">
        <v>0</v>
      </c>
      <c r="BA526">
        <v>522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Y526*Source!I277</f>
        <v>0</v>
      </c>
      <c r="CY526">
        <f>AA526</f>
        <v>1</v>
      </c>
      <c r="CZ526">
        <f>AE526</f>
        <v>1</v>
      </c>
      <c r="DA526">
        <f>AI526</f>
        <v>1</v>
      </c>
      <c r="DB526">
        <v>0</v>
      </c>
    </row>
    <row r="527" spans="1:106" x14ac:dyDescent="0.2">
      <c r="A527">
        <f>ROW(Source!A278)</f>
        <v>278</v>
      </c>
      <c r="B527">
        <v>16666348</v>
      </c>
      <c r="C527">
        <v>16667221</v>
      </c>
      <c r="D527">
        <v>15442878</v>
      </c>
      <c r="E527">
        <v>1</v>
      </c>
      <c r="F527">
        <v>1</v>
      </c>
      <c r="G527">
        <v>1</v>
      </c>
      <c r="H527">
        <v>1</v>
      </c>
      <c r="I527" t="s">
        <v>999</v>
      </c>
      <c r="J527" t="s">
        <v>6</v>
      </c>
      <c r="K527" t="s">
        <v>1000</v>
      </c>
      <c r="L527">
        <v>1191</v>
      </c>
      <c r="N527">
        <v>1013</v>
      </c>
      <c r="O527" t="s">
        <v>727</v>
      </c>
      <c r="P527" t="s">
        <v>727</v>
      </c>
      <c r="Q527">
        <v>1</v>
      </c>
      <c r="W527">
        <v>0</v>
      </c>
      <c r="X527">
        <v>-362667798</v>
      </c>
      <c r="Y527">
        <v>0.27</v>
      </c>
      <c r="AA527">
        <v>0</v>
      </c>
      <c r="AB527">
        <v>0</v>
      </c>
      <c r="AC527">
        <v>0</v>
      </c>
      <c r="AD527">
        <v>10.5</v>
      </c>
      <c r="AE527">
        <v>0</v>
      </c>
      <c r="AF527">
        <v>0</v>
      </c>
      <c r="AG527">
        <v>0</v>
      </c>
      <c r="AH527">
        <v>10.5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6</v>
      </c>
      <c r="AT527">
        <v>0.9</v>
      </c>
      <c r="AU527" t="s">
        <v>447</v>
      </c>
      <c r="AV527">
        <v>1</v>
      </c>
      <c r="AW527">
        <v>2</v>
      </c>
      <c r="AX527">
        <v>16667230</v>
      </c>
      <c r="AY527">
        <v>1</v>
      </c>
      <c r="AZ527">
        <v>0</v>
      </c>
      <c r="BA527">
        <v>523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Y527*Source!I278</f>
        <v>0.54</v>
      </c>
      <c r="CY527">
        <f>AD527</f>
        <v>10.5</v>
      </c>
      <c r="CZ527">
        <f>AH527</f>
        <v>10.5</v>
      </c>
      <c r="DA527">
        <f>AL527</f>
        <v>1</v>
      </c>
      <c r="DB527">
        <v>0</v>
      </c>
    </row>
    <row r="528" spans="1:106" x14ac:dyDescent="0.2">
      <c r="A528">
        <f>ROW(Source!A278)</f>
        <v>278</v>
      </c>
      <c r="B528">
        <v>16666348</v>
      </c>
      <c r="C528">
        <v>16667221</v>
      </c>
      <c r="D528">
        <v>15430395</v>
      </c>
      <c r="E528">
        <v>1</v>
      </c>
      <c r="F528">
        <v>1</v>
      </c>
      <c r="G528">
        <v>1</v>
      </c>
      <c r="H528">
        <v>1</v>
      </c>
      <c r="I528" t="s">
        <v>728</v>
      </c>
      <c r="J528" t="s">
        <v>6</v>
      </c>
      <c r="K528" t="s">
        <v>729</v>
      </c>
      <c r="L528">
        <v>1191</v>
      </c>
      <c r="N528">
        <v>1013</v>
      </c>
      <c r="O528" t="s">
        <v>727</v>
      </c>
      <c r="P528" t="s">
        <v>727</v>
      </c>
      <c r="Q528">
        <v>1</v>
      </c>
      <c r="W528">
        <v>0</v>
      </c>
      <c r="X528">
        <v>-1417349443</v>
      </c>
      <c r="Y528">
        <v>0.2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0.2</v>
      </c>
      <c r="AU528" t="s">
        <v>6</v>
      </c>
      <c r="AV528">
        <v>2</v>
      </c>
      <c r="AW528">
        <v>2</v>
      </c>
      <c r="AX528">
        <v>16667231</v>
      </c>
      <c r="AY528">
        <v>1</v>
      </c>
      <c r="AZ528">
        <v>2048</v>
      </c>
      <c r="BA528">
        <v>524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Y528*Source!I278</f>
        <v>0.4</v>
      </c>
      <c r="CY528">
        <f>AD528</f>
        <v>0</v>
      </c>
      <c r="CZ528">
        <f>AH528</f>
        <v>0</v>
      </c>
      <c r="DA528">
        <f>AL528</f>
        <v>1</v>
      </c>
      <c r="DB528">
        <v>0</v>
      </c>
    </row>
    <row r="529" spans="1:106" x14ac:dyDescent="0.2">
      <c r="A529">
        <f>ROW(Source!A278)</f>
        <v>278</v>
      </c>
      <c r="B529">
        <v>16666348</v>
      </c>
      <c r="C529">
        <v>16667221</v>
      </c>
      <c r="D529">
        <v>15247680</v>
      </c>
      <c r="E529">
        <v>1</v>
      </c>
      <c r="F529">
        <v>1</v>
      </c>
      <c r="G529">
        <v>1</v>
      </c>
      <c r="H529">
        <v>2</v>
      </c>
      <c r="I529" t="s">
        <v>736</v>
      </c>
      <c r="J529" t="s">
        <v>737</v>
      </c>
      <c r="K529" t="s">
        <v>738</v>
      </c>
      <c r="L529">
        <v>1368</v>
      </c>
      <c r="N529">
        <v>1011</v>
      </c>
      <c r="O529" t="s">
        <v>733</v>
      </c>
      <c r="P529" t="s">
        <v>733</v>
      </c>
      <c r="Q529">
        <v>1</v>
      </c>
      <c r="W529">
        <v>0</v>
      </c>
      <c r="X529">
        <v>-1718674368</v>
      </c>
      <c r="Y529">
        <v>0.03</v>
      </c>
      <c r="AA529">
        <v>0</v>
      </c>
      <c r="AB529">
        <v>111.99</v>
      </c>
      <c r="AC529">
        <v>13.5</v>
      </c>
      <c r="AD529">
        <v>0</v>
      </c>
      <c r="AE529">
        <v>0</v>
      </c>
      <c r="AF529">
        <v>111.99</v>
      </c>
      <c r="AG529">
        <v>13.5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6</v>
      </c>
      <c r="AT529">
        <v>0.1</v>
      </c>
      <c r="AU529" t="s">
        <v>447</v>
      </c>
      <c r="AV529">
        <v>0</v>
      </c>
      <c r="AW529">
        <v>2</v>
      </c>
      <c r="AX529">
        <v>16667232</v>
      </c>
      <c r="AY529">
        <v>1</v>
      </c>
      <c r="AZ529">
        <v>0</v>
      </c>
      <c r="BA529">
        <v>525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Y529*Source!I278</f>
        <v>0.06</v>
      </c>
      <c r="CY529">
        <f>AB529</f>
        <v>111.99</v>
      </c>
      <c r="CZ529">
        <f>AF529</f>
        <v>111.99</v>
      </c>
      <c r="DA529">
        <f>AJ529</f>
        <v>1</v>
      </c>
      <c r="DB529">
        <v>0</v>
      </c>
    </row>
    <row r="530" spans="1:106" x14ac:dyDescent="0.2">
      <c r="A530">
        <f>ROW(Source!A278)</f>
        <v>278</v>
      </c>
      <c r="B530">
        <v>16666348</v>
      </c>
      <c r="C530">
        <v>16667221</v>
      </c>
      <c r="D530">
        <v>15249073</v>
      </c>
      <c r="E530">
        <v>1</v>
      </c>
      <c r="F530">
        <v>1</v>
      </c>
      <c r="G530">
        <v>1</v>
      </c>
      <c r="H530">
        <v>2</v>
      </c>
      <c r="I530" t="s">
        <v>742</v>
      </c>
      <c r="J530" t="s">
        <v>743</v>
      </c>
      <c r="K530" t="s">
        <v>744</v>
      </c>
      <c r="L530">
        <v>1368</v>
      </c>
      <c r="N530">
        <v>1011</v>
      </c>
      <c r="O530" t="s">
        <v>733</v>
      </c>
      <c r="P530" t="s">
        <v>733</v>
      </c>
      <c r="Q530">
        <v>1</v>
      </c>
      <c r="W530">
        <v>0</v>
      </c>
      <c r="X530">
        <v>1372534845</v>
      </c>
      <c r="Y530">
        <v>0.03</v>
      </c>
      <c r="AA530">
        <v>0</v>
      </c>
      <c r="AB530">
        <v>65.709999999999994</v>
      </c>
      <c r="AC530">
        <v>11.6</v>
      </c>
      <c r="AD530">
        <v>0</v>
      </c>
      <c r="AE530">
        <v>0</v>
      </c>
      <c r="AF530">
        <v>65.709999999999994</v>
      </c>
      <c r="AG530">
        <v>11.6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</v>
      </c>
      <c r="AT530">
        <v>0.1</v>
      </c>
      <c r="AU530" t="s">
        <v>447</v>
      </c>
      <c r="AV530">
        <v>0</v>
      </c>
      <c r="AW530">
        <v>2</v>
      </c>
      <c r="AX530">
        <v>16667233</v>
      </c>
      <c r="AY530">
        <v>1</v>
      </c>
      <c r="AZ530">
        <v>0</v>
      </c>
      <c r="BA530">
        <v>526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Y530*Source!I278</f>
        <v>0.06</v>
      </c>
      <c r="CY530">
        <f>AB530</f>
        <v>65.709999999999994</v>
      </c>
      <c r="CZ530">
        <f>AF530</f>
        <v>65.709999999999994</v>
      </c>
      <c r="DA530">
        <f>AJ530</f>
        <v>1</v>
      </c>
      <c r="DB530">
        <v>0</v>
      </c>
    </row>
    <row r="531" spans="1:106" x14ac:dyDescent="0.2">
      <c r="A531">
        <f>ROW(Source!A278)</f>
        <v>278</v>
      </c>
      <c r="B531">
        <v>16666348</v>
      </c>
      <c r="C531">
        <v>16667221</v>
      </c>
      <c r="D531">
        <v>15167588</v>
      </c>
      <c r="E531">
        <v>1</v>
      </c>
      <c r="F531">
        <v>1</v>
      </c>
      <c r="G531">
        <v>1</v>
      </c>
      <c r="H531">
        <v>3</v>
      </c>
      <c r="I531" t="s">
        <v>1001</v>
      </c>
      <c r="J531" t="s">
        <v>1002</v>
      </c>
      <c r="K531" t="s">
        <v>1003</v>
      </c>
      <c r="L531">
        <v>1346</v>
      </c>
      <c r="N531">
        <v>1009</v>
      </c>
      <c r="O531" t="s">
        <v>124</v>
      </c>
      <c r="P531" t="s">
        <v>124</v>
      </c>
      <c r="Q531">
        <v>1</v>
      </c>
      <c r="W531">
        <v>0</v>
      </c>
      <c r="X531">
        <v>-1088866022</v>
      </c>
      <c r="Y531">
        <v>0</v>
      </c>
      <c r="AA531">
        <v>30.4</v>
      </c>
      <c r="AB531">
        <v>0</v>
      </c>
      <c r="AC531">
        <v>0</v>
      </c>
      <c r="AD531">
        <v>0</v>
      </c>
      <c r="AE531">
        <v>30.4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0.01</v>
      </c>
      <c r="AU531" t="s">
        <v>30</v>
      </c>
      <c r="AV531">
        <v>0</v>
      </c>
      <c r="AW531">
        <v>2</v>
      </c>
      <c r="AX531">
        <v>16667234</v>
      </c>
      <c r="AY531">
        <v>1</v>
      </c>
      <c r="AZ531">
        <v>0</v>
      </c>
      <c r="BA531">
        <v>527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Y531*Source!I278</f>
        <v>0</v>
      </c>
      <c r="CY531">
        <f>AA531</f>
        <v>30.4</v>
      </c>
      <c r="CZ531">
        <f>AE531</f>
        <v>30.4</v>
      </c>
      <c r="DA531">
        <f>AI531</f>
        <v>1</v>
      </c>
      <c r="DB531">
        <v>0</v>
      </c>
    </row>
    <row r="532" spans="1:106" x14ac:dyDescent="0.2">
      <c r="A532">
        <f>ROW(Source!A278)</f>
        <v>278</v>
      </c>
      <c r="B532">
        <v>16666348</v>
      </c>
      <c r="C532">
        <v>16667221</v>
      </c>
      <c r="D532">
        <v>15169942</v>
      </c>
      <c r="E532">
        <v>1</v>
      </c>
      <c r="F532">
        <v>1</v>
      </c>
      <c r="G532">
        <v>1</v>
      </c>
      <c r="H532">
        <v>3</v>
      </c>
      <c r="I532" t="s">
        <v>993</v>
      </c>
      <c r="J532" t="s">
        <v>994</v>
      </c>
      <c r="K532" t="s">
        <v>995</v>
      </c>
      <c r="L532">
        <v>1346</v>
      </c>
      <c r="N532">
        <v>1009</v>
      </c>
      <c r="O532" t="s">
        <v>124</v>
      </c>
      <c r="P532" t="s">
        <v>124</v>
      </c>
      <c r="Q532">
        <v>1</v>
      </c>
      <c r="W532">
        <v>0</v>
      </c>
      <c r="X532">
        <v>103900845</v>
      </c>
      <c r="Y532">
        <v>0</v>
      </c>
      <c r="AA532">
        <v>9.0399999999999991</v>
      </c>
      <c r="AB532">
        <v>0</v>
      </c>
      <c r="AC532">
        <v>0</v>
      </c>
      <c r="AD532">
        <v>0</v>
      </c>
      <c r="AE532">
        <v>9.0399999999999991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</v>
      </c>
      <c r="AT532">
        <v>0.3</v>
      </c>
      <c r="AU532" t="s">
        <v>30</v>
      </c>
      <c r="AV532">
        <v>0</v>
      </c>
      <c r="AW532">
        <v>2</v>
      </c>
      <c r="AX532">
        <v>16667235</v>
      </c>
      <c r="AY532">
        <v>1</v>
      </c>
      <c r="AZ532">
        <v>0</v>
      </c>
      <c r="BA532">
        <v>528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Y532*Source!I278</f>
        <v>0</v>
      </c>
      <c r="CY532">
        <f>AA532</f>
        <v>9.0399999999999991</v>
      </c>
      <c r="CZ532">
        <f>AE532</f>
        <v>9.0399999999999991</v>
      </c>
      <c r="DA532">
        <f>AI532</f>
        <v>1</v>
      </c>
      <c r="DB532">
        <v>0</v>
      </c>
    </row>
    <row r="533" spans="1:106" x14ac:dyDescent="0.2">
      <c r="A533">
        <f>ROW(Source!A278)</f>
        <v>278</v>
      </c>
      <c r="B533">
        <v>16666348</v>
      </c>
      <c r="C533">
        <v>16667221</v>
      </c>
      <c r="D533">
        <v>15191488</v>
      </c>
      <c r="E533">
        <v>1</v>
      </c>
      <c r="F533">
        <v>1</v>
      </c>
      <c r="G533">
        <v>1</v>
      </c>
      <c r="H533">
        <v>3</v>
      </c>
      <c r="I533" t="s">
        <v>1004</v>
      </c>
      <c r="J533" t="s">
        <v>1005</v>
      </c>
      <c r="K533" t="s">
        <v>1006</v>
      </c>
      <c r="L533">
        <v>1348</v>
      </c>
      <c r="N533">
        <v>1009</v>
      </c>
      <c r="O533" t="s">
        <v>120</v>
      </c>
      <c r="P533" t="s">
        <v>120</v>
      </c>
      <c r="Q533">
        <v>1000</v>
      </c>
      <c r="W533">
        <v>0</v>
      </c>
      <c r="X533">
        <v>-1598896989</v>
      </c>
      <c r="Y533">
        <v>0</v>
      </c>
      <c r="AA533">
        <v>5000</v>
      </c>
      <c r="AB533">
        <v>0</v>
      </c>
      <c r="AC533">
        <v>0</v>
      </c>
      <c r="AD533">
        <v>0</v>
      </c>
      <c r="AE533">
        <v>5000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5.9999999999999995E-4</v>
      </c>
      <c r="AU533" t="s">
        <v>30</v>
      </c>
      <c r="AV533">
        <v>0</v>
      </c>
      <c r="AW533">
        <v>2</v>
      </c>
      <c r="AX533">
        <v>16667236</v>
      </c>
      <c r="AY533">
        <v>1</v>
      </c>
      <c r="AZ533">
        <v>0</v>
      </c>
      <c r="BA533">
        <v>529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Y533*Source!I278</f>
        <v>0</v>
      </c>
      <c r="CY533">
        <f>AA533</f>
        <v>5000</v>
      </c>
      <c r="CZ533">
        <f>AE533</f>
        <v>5000</v>
      </c>
      <c r="DA533">
        <f>AI533</f>
        <v>1</v>
      </c>
      <c r="DB533">
        <v>0</v>
      </c>
    </row>
    <row r="534" spans="1:106" x14ac:dyDescent="0.2">
      <c r="A534">
        <f>ROW(Source!A278)</f>
        <v>278</v>
      </c>
      <c r="B534">
        <v>16666348</v>
      </c>
      <c r="C534">
        <v>16667221</v>
      </c>
      <c r="D534">
        <v>15164559</v>
      </c>
      <c r="E534">
        <v>17</v>
      </c>
      <c r="F534">
        <v>1</v>
      </c>
      <c r="G534">
        <v>1</v>
      </c>
      <c r="H534">
        <v>3</v>
      </c>
      <c r="I534" t="s">
        <v>996</v>
      </c>
      <c r="J534" t="s">
        <v>6</v>
      </c>
      <c r="K534" t="s">
        <v>997</v>
      </c>
      <c r="L534">
        <v>1374</v>
      </c>
      <c r="N534">
        <v>1013</v>
      </c>
      <c r="O534" t="s">
        <v>998</v>
      </c>
      <c r="P534" t="s">
        <v>998</v>
      </c>
      <c r="Q534">
        <v>1</v>
      </c>
      <c r="W534">
        <v>0</v>
      </c>
      <c r="X534">
        <v>-1731369543</v>
      </c>
      <c r="Y534">
        <v>0</v>
      </c>
      <c r="AA534">
        <v>1</v>
      </c>
      <c r="AB534">
        <v>0</v>
      </c>
      <c r="AC534">
        <v>0</v>
      </c>
      <c r="AD534">
        <v>0</v>
      </c>
      <c r="AE534">
        <v>1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</v>
      </c>
      <c r="AT534">
        <v>0.19</v>
      </c>
      <c r="AU534" t="s">
        <v>30</v>
      </c>
      <c r="AV534">
        <v>0</v>
      </c>
      <c r="AW534">
        <v>2</v>
      </c>
      <c r="AX534">
        <v>16667237</v>
      </c>
      <c r="AY534">
        <v>1</v>
      </c>
      <c r="AZ534">
        <v>0</v>
      </c>
      <c r="BA534">
        <v>530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Y534*Source!I278</f>
        <v>0</v>
      </c>
      <c r="CY534">
        <f>AA534</f>
        <v>1</v>
      </c>
      <c r="CZ534">
        <f>AE534</f>
        <v>1</v>
      </c>
      <c r="DA534">
        <f>AI534</f>
        <v>1</v>
      </c>
      <c r="DB534">
        <v>0</v>
      </c>
    </row>
    <row r="535" spans="1:106" x14ac:dyDescent="0.2">
      <c r="A535">
        <f>ROW(Source!A279)</f>
        <v>279</v>
      </c>
      <c r="B535">
        <v>16666349</v>
      </c>
      <c r="C535">
        <v>16667221</v>
      </c>
      <c r="D535">
        <v>15442878</v>
      </c>
      <c r="E535">
        <v>1</v>
      </c>
      <c r="F535">
        <v>1</v>
      </c>
      <c r="G535">
        <v>1</v>
      </c>
      <c r="H535">
        <v>1</v>
      </c>
      <c r="I535" t="s">
        <v>999</v>
      </c>
      <c r="J535" t="s">
        <v>6</v>
      </c>
      <c r="K535" t="s">
        <v>1000</v>
      </c>
      <c r="L535">
        <v>1191</v>
      </c>
      <c r="N535">
        <v>1013</v>
      </c>
      <c r="O535" t="s">
        <v>727</v>
      </c>
      <c r="P535" t="s">
        <v>727</v>
      </c>
      <c r="Q535">
        <v>1</v>
      </c>
      <c r="W535">
        <v>0</v>
      </c>
      <c r="X535">
        <v>-362667798</v>
      </c>
      <c r="Y535">
        <v>0.27</v>
      </c>
      <c r="AA535">
        <v>0</v>
      </c>
      <c r="AB535">
        <v>0</v>
      </c>
      <c r="AC535">
        <v>0</v>
      </c>
      <c r="AD535">
        <v>69.930000000000007</v>
      </c>
      <c r="AE535">
        <v>0</v>
      </c>
      <c r="AF535">
        <v>0</v>
      </c>
      <c r="AG535">
        <v>0</v>
      </c>
      <c r="AH535">
        <v>10.5</v>
      </c>
      <c r="AI535">
        <v>1</v>
      </c>
      <c r="AJ535">
        <v>1</v>
      </c>
      <c r="AK535">
        <v>1</v>
      </c>
      <c r="AL535">
        <v>6.66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0.9</v>
      </c>
      <c r="AU535" t="s">
        <v>447</v>
      </c>
      <c r="AV535">
        <v>1</v>
      </c>
      <c r="AW535">
        <v>2</v>
      </c>
      <c r="AX535">
        <v>16667230</v>
      </c>
      <c r="AY535">
        <v>1</v>
      </c>
      <c r="AZ535">
        <v>0</v>
      </c>
      <c r="BA535">
        <v>531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Y535*Source!I279</f>
        <v>0.54</v>
      </c>
      <c r="CY535">
        <f>AD535</f>
        <v>69.930000000000007</v>
      </c>
      <c r="CZ535">
        <f>AH535</f>
        <v>10.5</v>
      </c>
      <c r="DA535">
        <f>AL535</f>
        <v>6.66</v>
      </c>
      <c r="DB535">
        <v>0</v>
      </c>
    </row>
    <row r="536" spans="1:106" x14ac:dyDescent="0.2">
      <c r="A536">
        <f>ROW(Source!A279)</f>
        <v>279</v>
      </c>
      <c r="B536">
        <v>16666349</v>
      </c>
      <c r="C536">
        <v>16667221</v>
      </c>
      <c r="D536">
        <v>15430395</v>
      </c>
      <c r="E536">
        <v>1</v>
      </c>
      <c r="F536">
        <v>1</v>
      </c>
      <c r="G536">
        <v>1</v>
      </c>
      <c r="H536">
        <v>1</v>
      </c>
      <c r="I536" t="s">
        <v>728</v>
      </c>
      <c r="J536" t="s">
        <v>6</v>
      </c>
      <c r="K536" t="s">
        <v>729</v>
      </c>
      <c r="L536">
        <v>1191</v>
      </c>
      <c r="N536">
        <v>1013</v>
      </c>
      <c r="O536" t="s">
        <v>727</v>
      </c>
      <c r="P536" t="s">
        <v>727</v>
      </c>
      <c r="Q536">
        <v>1</v>
      </c>
      <c r="W536">
        <v>0</v>
      </c>
      <c r="X536">
        <v>-1417349443</v>
      </c>
      <c r="Y536">
        <v>0.2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6.66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0.2</v>
      </c>
      <c r="AU536" t="s">
        <v>6</v>
      </c>
      <c r="AV536">
        <v>2</v>
      </c>
      <c r="AW536">
        <v>2</v>
      </c>
      <c r="AX536">
        <v>16667231</v>
      </c>
      <c r="AY536">
        <v>1</v>
      </c>
      <c r="AZ536">
        <v>2048</v>
      </c>
      <c r="BA536">
        <v>532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Y536*Source!I279</f>
        <v>0.4</v>
      </c>
      <c r="CY536">
        <f>AD536</f>
        <v>0</v>
      </c>
      <c r="CZ536">
        <f>AH536</f>
        <v>0</v>
      </c>
      <c r="DA536">
        <f>AL536</f>
        <v>1</v>
      </c>
      <c r="DB536">
        <v>0</v>
      </c>
    </row>
    <row r="537" spans="1:106" x14ac:dyDescent="0.2">
      <c r="A537">
        <f>ROW(Source!A279)</f>
        <v>279</v>
      </c>
      <c r="B537">
        <v>16666349</v>
      </c>
      <c r="C537">
        <v>16667221</v>
      </c>
      <c r="D537">
        <v>15247680</v>
      </c>
      <c r="E537">
        <v>1</v>
      </c>
      <c r="F537">
        <v>1</v>
      </c>
      <c r="G537">
        <v>1</v>
      </c>
      <c r="H537">
        <v>2</v>
      </c>
      <c r="I537" t="s">
        <v>736</v>
      </c>
      <c r="J537" t="s">
        <v>737</v>
      </c>
      <c r="K537" t="s">
        <v>738</v>
      </c>
      <c r="L537">
        <v>1368</v>
      </c>
      <c r="N537">
        <v>1011</v>
      </c>
      <c r="O537" t="s">
        <v>733</v>
      </c>
      <c r="P537" t="s">
        <v>733</v>
      </c>
      <c r="Q537">
        <v>1</v>
      </c>
      <c r="W537">
        <v>0</v>
      </c>
      <c r="X537">
        <v>-1718674368</v>
      </c>
      <c r="Y537">
        <v>0.03</v>
      </c>
      <c r="AA537">
        <v>0</v>
      </c>
      <c r="AB537">
        <v>745.85</v>
      </c>
      <c r="AC537">
        <v>13.5</v>
      </c>
      <c r="AD537">
        <v>0</v>
      </c>
      <c r="AE537">
        <v>0</v>
      </c>
      <c r="AF537">
        <v>111.99</v>
      </c>
      <c r="AG537">
        <v>13.5</v>
      </c>
      <c r="AH537">
        <v>0</v>
      </c>
      <c r="AI537">
        <v>1</v>
      </c>
      <c r="AJ537">
        <v>6.66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0.1</v>
      </c>
      <c r="AU537" t="s">
        <v>447</v>
      </c>
      <c r="AV537">
        <v>0</v>
      </c>
      <c r="AW537">
        <v>2</v>
      </c>
      <c r="AX537">
        <v>16667232</v>
      </c>
      <c r="AY537">
        <v>1</v>
      </c>
      <c r="AZ537">
        <v>0</v>
      </c>
      <c r="BA537">
        <v>533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Y537*Source!I279</f>
        <v>0.06</v>
      </c>
      <c r="CY537">
        <f>AB537</f>
        <v>745.85</v>
      </c>
      <c r="CZ537">
        <f>AF537</f>
        <v>111.99</v>
      </c>
      <c r="DA537">
        <f>AJ537</f>
        <v>6.66</v>
      </c>
      <c r="DB537">
        <v>0</v>
      </c>
    </row>
    <row r="538" spans="1:106" x14ac:dyDescent="0.2">
      <c r="A538">
        <f>ROW(Source!A279)</f>
        <v>279</v>
      </c>
      <c r="B538">
        <v>16666349</v>
      </c>
      <c r="C538">
        <v>16667221</v>
      </c>
      <c r="D538">
        <v>15249073</v>
      </c>
      <c r="E538">
        <v>1</v>
      </c>
      <c r="F538">
        <v>1</v>
      </c>
      <c r="G538">
        <v>1</v>
      </c>
      <c r="H538">
        <v>2</v>
      </c>
      <c r="I538" t="s">
        <v>742</v>
      </c>
      <c r="J538" t="s">
        <v>743</v>
      </c>
      <c r="K538" t="s">
        <v>744</v>
      </c>
      <c r="L538">
        <v>1368</v>
      </c>
      <c r="N538">
        <v>1011</v>
      </c>
      <c r="O538" t="s">
        <v>733</v>
      </c>
      <c r="P538" t="s">
        <v>733</v>
      </c>
      <c r="Q538">
        <v>1</v>
      </c>
      <c r="W538">
        <v>0</v>
      </c>
      <c r="X538">
        <v>1372534845</v>
      </c>
      <c r="Y538">
        <v>0.03</v>
      </c>
      <c r="AA538">
        <v>0</v>
      </c>
      <c r="AB538">
        <v>437.63</v>
      </c>
      <c r="AC538">
        <v>11.6</v>
      </c>
      <c r="AD538">
        <v>0</v>
      </c>
      <c r="AE538">
        <v>0</v>
      </c>
      <c r="AF538">
        <v>65.709999999999994</v>
      </c>
      <c r="AG538">
        <v>11.6</v>
      </c>
      <c r="AH538">
        <v>0</v>
      </c>
      <c r="AI538">
        <v>1</v>
      </c>
      <c r="AJ538">
        <v>6.66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6</v>
      </c>
      <c r="AT538">
        <v>0.1</v>
      </c>
      <c r="AU538" t="s">
        <v>447</v>
      </c>
      <c r="AV538">
        <v>0</v>
      </c>
      <c r="AW538">
        <v>2</v>
      </c>
      <c r="AX538">
        <v>16667233</v>
      </c>
      <c r="AY538">
        <v>1</v>
      </c>
      <c r="AZ538">
        <v>0</v>
      </c>
      <c r="BA538">
        <v>534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Y538*Source!I279</f>
        <v>0.06</v>
      </c>
      <c r="CY538">
        <f>AB538</f>
        <v>437.63</v>
      </c>
      <c r="CZ538">
        <f>AF538</f>
        <v>65.709999999999994</v>
      </c>
      <c r="DA538">
        <f>AJ538</f>
        <v>6.66</v>
      </c>
      <c r="DB538">
        <v>0</v>
      </c>
    </row>
    <row r="539" spans="1:106" x14ac:dyDescent="0.2">
      <c r="A539">
        <f>ROW(Source!A279)</f>
        <v>279</v>
      </c>
      <c r="B539">
        <v>16666349</v>
      </c>
      <c r="C539">
        <v>16667221</v>
      </c>
      <c r="D539">
        <v>15167588</v>
      </c>
      <c r="E539">
        <v>1</v>
      </c>
      <c r="F539">
        <v>1</v>
      </c>
      <c r="G539">
        <v>1</v>
      </c>
      <c r="H539">
        <v>3</v>
      </c>
      <c r="I539" t="s">
        <v>1001</v>
      </c>
      <c r="J539" t="s">
        <v>1002</v>
      </c>
      <c r="K539" t="s">
        <v>1003</v>
      </c>
      <c r="L539">
        <v>1346</v>
      </c>
      <c r="N539">
        <v>1009</v>
      </c>
      <c r="O539" t="s">
        <v>124</v>
      </c>
      <c r="P539" t="s">
        <v>124</v>
      </c>
      <c r="Q539">
        <v>1</v>
      </c>
      <c r="W539">
        <v>0</v>
      </c>
      <c r="X539">
        <v>-1088866022</v>
      </c>
      <c r="Y539">
        <v>0</v>
      </c>
      <c r="AA539">
        <v>202.46</v>
      </c>
      <c r="AB539">
        <v>0</v>
      </c>
      <c r="AC539">
        <v>0</v>
      </c>
      <c r="AD539">
        <v>0</v>
      </c>
      <c r="AE539">
        <v>30.4</v>
      </c>
      <c r="AF539">
        <v>0</v>
      </c>
      <c r="AG539">
        <v>0</v>
      </c>
      <c r="AH539">
        <v>0</v>
      </c>
      <c r="AI539">
        <v>6.66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</v>
      </c>
      <c r="AT539">
        <v>0.01</v>
      </c>
      <c r="AU539" t="s">
        <v>30</v>
      </c>
      <c r="AV539">
        <v>0</v>
      </c>
      <c r="AW539">
        <v>2</v>
      </c>
      <c r="AX539">
        <v>16667234</v>
      </c>
      <c r="AY539">
        <v>1</v>
      </c>
      <c r="AZ539">
        <v>0</v>
      </c>
      <c r="BA539">
        <v>535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Y539*Source!I279</f>
        <v>0</v>
      </c>
      <c r="CY539">
        <f>AA539</f>
        <v>202.46</v>
      </c>
      <c r="CZ539">
        <f>AE539</f>
        <v>30.4</v>
      </c>
      <c r="DA539">
        <f>AI539</f>
        <v>6.66</v>
      </c>
      <c r="DB539">
        <v>0</v>
      </c>
    </row>
    <row r="540" spans="1:106" x14ac:dyDescent="0.2">
      <c r="A540">
        <f>ROW(Source!A279)</f>
        <v>279</v>
      </c>
      <c r="B540">
        <v>16666349</v>
      </c>
      <c r="C540">
        <v>16667221</v>
      </c>
      <c r="D540">
        <v>15169942</v>
      </c>
      <c r="E540">
        <v>1</v>
      </c>
      <c r="F540">
        <v>1</v>
      </c>
      <c r="G540">
        <v>1</v>
      </c>
      <c r="H540">
        <v>3</v>
      </c>
      <c r="I540" t="s">
        <v>993</v>
      </c>
      <c r="J540" t="s">
        <v>994</v>
      </c>
      <c r="K540" t="s">
        <v>995</v>
      </c>
      <c r="L540">
        <v>1346</v>
      </c>
      <c r="N540">
        <v>1009</v>
      </c>
      <c r="O540" t="s">
        <v>124</v>
      </c>
      <c r="P540" t="s">
        <v>124</v>
      </c>
      <c r="Q540">
        <v>1</v>
      </c>
      <c r="W540">
        <v>0</v>
      </c>
      <c r="X540">
        <v>103900845</v>
      </c>
      <c r="Y540">
        <v>0</v>
      </c>
      <c r="AA540">
        <v>60.21</v>
      </c>
      <c r="AB540">
        <v>0</v>
      </c>
      <c r="AC540">
        <v>0</v>
      </c>
      <c r="AD540">
        <v>0</v>
      </c>
      <c r="AE540">
        <v>9.0399999999999991</v>
      </c>
      <c r="AF540">
        <v>0</v>
      </c>
      <c r="AG540">
        <v>0</v>
      </c>
      <c r="AH540">
        <v>0</v>
      </c>
      <c r="AI540">
        <v>6.66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0.3</v>
      </c>
      <c r="AU540" t="s">
        <v>30</v>
      </c>
      <c r="AV540">
        <v>0</v>
      </c>
      <c r="AW540">
        <v>2</v>
      </c>
      <c r="AX540">
        <v>16667235</v>
      </c>
      <c r="AY540">
        <v>1</v>
      </c>
      <c r="AZ540">
        <v>0</v>
      </c>
      <c r="BA540">
        <v>536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Y540*Source!I279</f>
        <v>0</v>
      </c>
      <c r="CY540">
        <f>AA540</f>
        <v>60.21</v>
      </c>
      <c r="CZ540">
        <f>AE540</f>
        <v>9.0399999999999991</v>
      </c>
      <c r="DA540">
        <f>AI540</f>
        <v>6.66</v>
      </c>
      <c r="DB540">
        <v>0</v>
      </c>
    </row>
    <row r="541" spans="1:106" x14ac:dyDescent="0.2">
      <c r="A541">
        <f>ROW(Source!A279)</f>
        <v>279</v>
      </c>
      <c r="B541">
        <v>16666349</v>
      </c>
      <c r="C541">
        <v>16667221</v>
      </c>
      <c r="D541">
        <v>15191488</v>
      </c>
      <c r="E541">
        <v>1</v>
      </c>
      <c r="F541">
        <v>1</v>
      </c>
      <c r="G541">
        <v>1</v>
      </c>
      <c r="H541">
        <v>3</v>
      </c>
      <c r="I541" t="s">
        <v>1004</v>
      </c>
      <c r="J541" t="s">
        <v>1005</v>
      </c>
      <c r="K541" t="s">
        <v>1006</v>
      </c>
      <c r="L541">
        <v>1348</v>
      </c>
      <c r="N541">
        <v>1009</v>
      </c>
      <c r="O541" t="s">
        <v>120</v>
      </c>
      <c r="P541" t="s">
        <v>120</v>
      </c>
      <c r="Q541">
        <v>1000</v>
      </c>
      <c r="W541">
        <v>0</v>
      </c>
      <c r="X541">
        <v>-1598896989</v>
      </c>
      <c r="Y541">
        <v>0</v>
      </c>
      <c r="AA541">
        <v>33300</v>
      </c>
      <c r="AB541">
        <v>0</v>
      </c>
      <c r="AC541">
        <v>0</v>
      </c>
      <c r="AD541">
        <v>0</v>
      </c>
      <c r="AE541">
        <v>5000</v>
      </c>
      <c r="AF541">
        <v>0</v>
      </c>
      <c r="AG541">
        <v>0</v>
      </c>
      <c r="AH541">
        <v>0</v>
      </c>
      <c r="AI541">
        <v>6.66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5.9999999999999995E-4</v>
      </c>
      <c r="AU541" t="s">
        <v>30</v>
      </c>
      <c r="AV541">
        <v>0</v>
      </c>
      <c r="AW541">
        <v>2</v>
      </c>
      <c r="AX541">
        <v>16667236</v>
      </c>
      <c r="AY541">
        <v>1</v>
      </c>
      <c r="AZ541">
        <v>0</v>
      </c>
      <c r="BA541">
        <v>537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Y541*Source!I279</f>
        <v>0</v>
      </c>
      <c r="CY541">
        <f>AA541</f>
        <v>33300</v>
      </c>
      <c r="CZ541">
        <f>AE541</f>
        <v>5000</v>
      </c>
      <c r="DA541">
        <f>AI541</f>
        <v>6.66</v>
      </c>
      <c r="DB541">
        <v>0</v>
      </c>
    </row>
    <row r="542" spans="1:106" x14ac:dyDescent="0.2">
      <c r="A542">
        <f>ROW(Source!A279)</f>
        <v>279</v>
      </c>
      <c r="B542">
        <v>16666349</v>
      </c>
      <c r="C542">
        <v>16667221</v>
      </c>
      <c r="D542">
        <v>15164559</v>
      </c>
      <c r="E542">
        <v>17</v>
      </c>
      <c r="F542">
        <v>1</v>
      </c>
      <c r="G542">
        <v>1</v>
      </c>
      <c r="H542">
        <v>3</v>
      </c>
      <c r="I542" t="s">
        <v>996</v>
      </c>
      <c r="J542" t="s">
        <v>6</v>
      </c>
      <c r="K542" t="s">
        <v>997</v>
      </c>
      <c r="L542">
        <v>1374</v>
      </c>
      <c r="N542">
        <v>1013</v>
      </c>
      <c r="O542" t="s">
        <v>998</v>
      </c>
      <c r="P542" t="s">
        <v>998</v>
      </c>
      <c r="Q542">
        <v>1</v>
      </c>
      <c r="W542">
        <v>0</v>
      </c>
      <c r="X542">
        <v>-1731369543</v>
      </c>
      <c r="Y542">
        <v>0</v>
      </c>
      <c r="AA542">
        <v>1</v>
      </c>
      <c r="AB542">
        <v>0</v>
      </c>
      <c r="AC542">
        <v>0</v>
      </c>
      <c r="AD542">
        <v>0</v>
      </c>
      <c r="AE542">
        <v>1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0.19</v>
      </c>
      <c r="AU542" t="s">
        <v>30</v>
      </c>
      <c r="AV542">
        <v>0</v>
      </c>
      <c r="AW542">
        <v>2</v>
      </c>
      <c r="AX542">
        <v>16667237</v>
      </c>
      <c r="AY542">
        <v>1</v>
      </c>
      <c r="AZ542">
        <v>0</v>
      </c>
      <c r="BA542">
        <v>538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Y542*Source!I279</f>
        <v>0</v>
      </c>
      <c r="CY542">
        <f>AA542</f>
        <v>1</v>
      </c>
      <c r="CZ542">
        <f>AE542</f>
        <v>1</v>
      </c>
      <c r="DA542">
        <f>AI542</f>
        <v>1</v>
      </c>
      <c r="DB542">
        <v>0</v>
      </c>
    </row>
    <row r="543" spans="1:106" x14ac:dyDescent="0.2">
      <c r="A543">
        <f>ROW(Source!A280)</f>
        <v>280</v>
      </c>
      <c r="B543">
        <v>16666348</v>
      </c>
      <c r="C543">
        <v>16667238</v>
      </c>
      <c r="D543">
        <v>15435721</v>
      </c>
      <c r="E543">
        <v>1</v>
      </c>
      <c r="F543">
        <v>1</v>
      </c>
      <c r="G543">
        <v>1</v>
      </c>
      <c r="H543">
        <v>1</v>
      </c>
      <c r="I543" t="s">
        <v>923</v>
      </c>
      <c r="J543" t="s">
        <v>6</v>
      </c>
      <c r="K543" t="s">
        <v>924</v>
      </c>
      <c r="L543">
        <v>1191</v>
      </c>
      <c r="N543">
        <v>1013</v>
      </c>
      <c r="O543" t="s">
        <v>727</v>
      </c>
      <c r="P543" t="s">
        <v>727</v>
      </c>
      <c r="Q543">
        <v>1</v>
      </c>
      <c r="W543">
        <v>0</v>
      </c>
      <c r="X543">
        <v>1983201532</v>
      </c>
      <c r="Y543">
        <v>0.46799999999999997</v>
      </c>
      <c r="AA543">
        <v>0</v>
      </c>
      <c r="AB543">
        <v>0</v>
      </c>
      <c r="AC543">
        <v>0</v>
      </c>
      <c r="AD543">
        <v>9.51</v>
      </c>
      <c r="AE543">
        <v>0</v>
      </c>
      <c r="AF543">
        <v>0</v>
      </c>
      <c r="AG543">
        <v>0</v>
      </c>
      <c r="AH543">
        <v>9.51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1.56</v>
      </c>
      <c r="AU543" t="s">
        <v>447</v>
      </c>
      <c r="AV543">
        <v>1</v>
      </c>
      <c r="AW543">
        <v>2</v>
      </c>
      <c r="AX543">
        <v>16667253</v>
      </c>
      <c r="AY543">
        <v>1</v>
      </c>
      <c r="AZ543">
        <v>0</v>
      </c>
      <c r="BA543">
        <v>539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Y543*Source!I280</f>
        <v>11.231999999999999</v>
      </c>
      <c r="CY543">
        <f>AD543</f>
        <v>9.51</v>
      </c>
      <c r="CZ543">
        <f>AH543</f>
        <v>9.51</v>
      </c>
      <c r="DA543">
        <f>AL543</f>
        <v>1</v>
      </c>
      <c r="DB543">
        <v>0</v>
      </c>
    </row>
    <row r="544" spans="1:106" x14ac:dyDescent="0.2">
      <c r="A544">
        <f>ROW(Source!A280)</f>
        <v>280</v>
      </c>
      <c r="B544">
        <v>16666348</v>
      </c>
      <c r="C544">
        <v>16667238</v>
      </c>
      <c r="D544">
        <v>15249377</v>
      </c>
      <c r="E544">
        <v>1</v>
      </c>
      <c r="F544">
        <v>1</v>
      </c>
      <c r="G544">
        <v>1</v>
      </c>
      <c r="H544">
        <v>2</v>
      </c>
      <c r="I544" t="s">
        <v>914</v>
      </c>
      <c r="J544" t="s">
        <v>915</v>
      </c>
      <c r="K544" t="s">
        <v>916</v>
      </c>
      <c r="L544">
        <v>1368</v>
      </c>
      <c r="N544">
        <v>1011</v>
      </c>
      <c r="O544" t="s">
        <v>733</v>
      </c>
      <c r="P544" t="s">
        <v>733</v>
      </c>
      <c r="Q544">
        <v>1</v>
      </c>
      <c r="W544">
        <v>0</v>
      </c>
      <c r="X544">
        <v>-353815937</v>
      </c>
      <c r="Y544">
        <v>3.9E-2</v>
      </c>
      <c r="AA544">
        <v>0</v>
      </c>
      <c r="AB544">
        <v>8.1</v>
      </c>
      <c r="AC544">
        <v>0</v>
      </c>
      <c r="AD544">
        <v>0</v>
      </c>
      <c r="AE544">
        <v>0</v>
      </c>
      <c r="AF544">
        <v>8.1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6</v>
      </c>
      <c r="AT544">
        <v>0.13</v>
      </c>
      <c r="AU544" t="s">
        <v>447</v>
      </c>
      <c r="AV544">
        <v>0</v>
      </c>
      <c r="AW544">
        <v>2</v>
      </c>
      <c r="AX544">
        <v>16667254</v>
      </c>
      <c r="AY544">
        <v>1</v>
      </c>
      <c r="AZ544">
        <v>0</v>
      </c>
      <c r="BA544">
        <v>540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Y544*Source!I280</f>
        <v>0.93599999999999994</v>
      </c>
      <c r="CY544">
        <f>AB544</f>
        <v>8.1</v>
      </c>
      <c r="CZ544">
        <f>AF544</f>
        <v>8.1</v>
      </c>
      <c r="DA544">
        <f>AJ544</f>
        <v>1</v>
      </c>
      <c r="DB544">
        <v>0</v>
      </c>
    </row>
    <row r="545" spans="1:106" x14ac:dyDescent="0.2">
      <c r="A545">
        <f>ROW(Source!A280)</f>
        <v>280</v>
      </c>
      <c r="B545">
        <v>16666348</v>
      </c>
      <c r="C545">
        <v>16667238</v>
      </c>
      <c r="D545">
        <v>15165537</v>
      </c>
      <c r="E545">
        <v>1</v>
      </c>
      <c r="F545">
        <v>1</v>
      </c>
      <c r="G545">
        <v>1</v>
      </c>
      <c r="H545">
        <v>3</v>
      </c>
      <c r="I545" t="s">
        <v>1007</v>
      </c>
      <c r="J545" t="s">
        <v>1008</v>
      </c>
      <c r="K545" t="s">
        <v>1009</v>
      </c>
      <c r="L545">
        <v>1346</v>
      </c>
      <c r="N545">
        <v>1009</v>
      </c>
      <c r="O545" t="s">
        <v>124</v>
      </c>
      <c r="P545" t="s">
        <v>124</v>
      </c>
      <c r="Q545">
        <v>1</v>
      </c>
      <c r="W545">
        <v>0</v>
      </c>
      <c r="X545">
        <v>618806536</v>
      </c>
      <c r="Y545">
        <v>0</v>
      </c>
      <c r="AA545">
        <v>44.97</v>
      </c>
      <c r="AB545">
        <v>0</v>
      </c>
      <c r="AC545">
        <v>0</v>
      </c>
      <c r="AD545">
        <v>0</v>
      </c>
      <c r="AE545">
        <v>44.97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6.0000000000000001E-3</v>
      </c>
      <c r="AU545" t="s">
        <v>30</v>
      </c>
      <c r="AV545">
        <v>0</v>
      </c>
      <c r="AW545">
        <v>2</v>
      </c>
      <c r="AX545">
        <v>16667255</v>
      </c>
      <c r="AY545">
        <v>1</v>
      </c>
      <c r="AZ545">
        <v>0</v>
      </c>
      <c r="BA545">
        <v>541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Y545*Source!I280</f>
        <v>0</v>
      </c>
      <c r="CY545">
        <f t="shared" ref="CY545:CY556" si="36">AA545</f>
        <v>44.97</v>
      </c>
      <c r="CZ545">
        <f t="shared" ref="CZ545:CZ556" si="37">AE545</f>
        <v>44.97</v>
      </c>
      <c r="DA545">
        <f t="shared" ref="DA545:DA556" si="38">AI545</f>
        <v>1</v>
      </c>
      <c r="DB545">
        <v>0</v>
      </c>
    </row>
    <row r="546" spans="1:106" x14ac:dyDescent="0.2">
      <c r="A546">
        <f>ROW(Source!A280)</f>
        <v>280</v>
      </c>
      <c r="B546">
        <v>16666348</v>
      </c>
      <c r="C546">
        <v>16667238</v>
      </c>
      <c r="D546">
        <v>15167269</v>
      </c>
      <c r="E546">
        <v>1</v>
      </c>
      <c r="F546">
        <v>1</v>
      </c>
      <c r="G546">
        <v>1</v>
      </c>
      <c r="H546">
        <v>3</v>
      </c>
      <c r="I546" t="s">
        <v>1010</v>
      </c>
      <c r="J546" t="s">
        <v>1011</v>
      </c>
      <c r="K546" t="s">
        <v>1012</v>
      </c>
      <c r="L546">
        <v>1346</v>
      </c>
      <c r="N546">
        <v>1009</v>
      </c>
      <c r="O546" t="s">
        <v>124</v>
      </c>
      <c r="P546" t="s">
        <v>124</v>
      </c>
      <c r="Q546">
        <v>1</v>
      </c>
      <c r="W546">
        <v>0</v>
      </c>
      <c r="X546">
        <v>56922527</v>
      </c>
      <c r="Y546">
        <v>0</v>
      </c>
      <c r="AA546">
        <v>11.5</v>
      </c>
      <c r="AB546">
        <v>0</v>
      </c>
      <c r="AC546">
        <v>0</v>
      </c>
      <c r="AD546">
        <v>0</v>
      </c>
      <c r="AE546">
        <v>11.5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1E-3</v>
      </c>
      <c r="AU546" t="s">
        <v>30</v>
      </c>
      <c r="AV546">
        <v>0</v>
      </c>
      <c r="AW546">
        <v>2</v>
      </c>
      <c r="AX546">
        <v>16667256</v>
      </c>
      <c r="AY546">
        <v>1</v>
      </c>
      <c r="AZ546">
        <v>0</v>
      </c>
      <c r="BA546">
        <v>542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Y546*Source!I280</f>
        <v>0</v>
      </c>
      <c r="CY546">
        <f t="shared" si="36"/>
        <v>11.5</v>
      </c>
      <c r="CZ546">
        <f t="shared" si="37"/>
        <v>11.5</v>
      </c>
      <c r="DA546">
        <f t="shared" si="38"/>
        <v>1</v>
      </c>
      <c r="DB546">
        <v>0</v>
      </c>
    </row>
    <row r="547" spans="1:106" x14ac:dyDescent="0.2">
      <c r="A547">
        <f>ROW(Source!A280)</f>
        <v>280</v>
      </c>
      <c r="B547">
        <v>16666348</v>
      </c>
      <c r="C547">
        <v>16667238</v>
      </c>
      <c r="D547">
        <v>15167588</v>
      </c>
      <c r="E547">
        <v>1</v>
      </c>
      <c r="F547">
        <v>1</v>
      </c>
      <c r="G547">
        <v>1</v>
      </c>
      <c r="H547">
        <v>3</v>
      </c>
      <c r="I547" t="s">
        <v>1001</v>
      </c>
      <c r="J547" t="s">
        <v>1002</v>
      </c>
      <c r="K547" t="s">
        <v>1003</v>
      </c>
      <c r="L547">
        <v>1346</v>
      </c>
      <c r="N547">
        <v>1009</v>
      </c>
      <c r="O547" t="s">
        <v>124</v>
      </c>
      <c r="P547" t="s">
        <v>124</v>
      </c>
      <c r="Q547">
        <v>1</v>
      </c>
      <c r="W547">
        <v>0</v>
      </c>
      <c r="X547">
        <v>-1088866022</v>
      </c>
      <c r="Y547">
        <v>0</v>
      </c>
      <c r="AA547">
        <v>30.4</v>
      </c>
      <c r="AB547">
        <v>0</v>
      </c>
      <c r="AC547">
        <v>0</v>
      </c>
      <c r="AD547">
        <v>0</v>
      </c>
      <c r="AE547">
        <v>30.4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1.2E-2</v>
      </c>
      <c r="AU547" t="s">
        <v>30</v>
      </c>
      <c r="AV547">
        <v>0</v>
      </c>
      <c r="AW547">
        <v>2</v>
      </c>
      <c r="AX547">
        <v>16667257</v>
      </c>
      <c r="AY547">
        <v>1</v>
      </c>
      <c r="AZ547">
        <v>0</v>
      </c>
      <c r="BA547">
        <v>543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Y547*Source!I280</f>
        <v>0</v>
      </c>
      <c r="CY547">
        <f t="shared" si="36"/>
        <v>30.4</v>
      </c>
      <c r="CZ547">
        <f t="shared" si="37"/>
        <v>30.4</v>
      </c>
      <c r="DA547">
        <f t="shared" si="38"/>
        <v>1</v>
      </c>
      <c r="DB547">
        <v>0</v>
      </c>
    </row>
    <row r="548" spans="1:106" x14ac:dyDescent="0.2">
      <c r="A548">
        <f>ROW(Source!A280)</f>
        <v>280</v>
      </c>
      <c r="B548">
        <v>16666348</v>
      </c>
      <c r="C548">
        <v>16667238</v>
      </c>
      <c r="D548">
        <v>15168752</v>
      </c>
      <c r="E548">
        <v>1</v>
      </c>
      <c r="F548">
        <v>1</v>
      </c>
      <c r="G548">
        <v>1</v>
      </c>
      <c r="H548">
        <v>3</v>
      </c>
      <c r="I548" t="s">
        <v>1013</v>
      </c>
      <c r="J548" t="s">
        <v>1014</v>
      </c>
      <c r="K548" t="s">
        <v>1015</v>
      </c>
      <c r="L548">
        <v>1346</v>
      </c>
      <c r="N548">
        <v>1009</v>
      </c>
      <c r="O548" t="s">
        <v>124</v>
      </c>
      <c r="P548" t="s">
        <v>124</v>
      </c>
      <c r="Q548">
        <v>1</v>
      </c>
      <c r="W548">
        <v>0</v>
      </c>
      <c r="X548">
        <v>586013393</v>
      </c>
      <c r="Y548">
        <v>0</v>
      </c>
      <c r="AA548">
        <v>10.57</v>
      </c>
      <c r="AB548">
        <v>0</v>
      </c>
      <c r="AC548">
        <v>0</v>
      </c>
      <c r="AD548">
        <v>0</v>
      </c>
      <c r="AE548">
        <v>10.57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7.0000000000000007E-2</v>
      </c>
      <c r="AU548" t="s">
        <v>30</v>
      </c>
      <c r="AV548">
        <v>0</v>
      </c>
      <c r="AW548">
        <v>2</v>
      </c>
      <c r="AX548">
        <v>16667258</v>
      </c>
      <c r="AY548">
        <v>1</v>
      </c>
      <c r="AZ548">
        <v>0</v>
      </c>
      <c r="BA548">
        <v>544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Y548*Source!I280</f>
        <v>0</v>
      </c>
      <c r="CY548">
        <f t="shared" si="36"/>
        <v>10.57</v>
      </c>
      <c r="CZ548">
        <f t="shared" si="37"/>
        <v>10.57</v>
      </c>
      <c r="DA548">
        <f t="shared" si="38"/>
        <v>1</v>
      </c>
      <c r="DB548">
        <v>0</v>
      </c>
    </row>
    <row r="549" spans="1:106" x14ac:dyDescent="0.2">
      <c r="A549">
        <f>ROW(Source!A280)</f>
        <v>280</v>
      </c>
      <c r="B549">
        <v>16666348</v>
      </c>
      <c r="C549">
        <v>16667238</v>
      </c>
      <c r="D549">
        <v>15169942</v>
      </c>
      <c r="E549">
        <v>1</v>
      </c>
      <c r="F549">
        <v>1</v>
      </c>
      <c r="G549">
        <v>1</v>
      </c>
      <c r="H549">
        <v>3</v>
      </c>
      <c r="I549" t="s">
        <v>993</v>
      </c>
      <c r="J549" t="s">
        <v>994</v>
      </c>
      <c r="K549" t="s">
        <v>995</v>
      </c>
      <c r="L549">
        <v>1346</v>
      </c>
      <c r="N549">
        <v>1009</v>
      </c>
      <c r="O549" t="s">
        <v>124</v>
      </c>
      <c r="P549" t="s">
        <v>124</v>
      </c>
      <c r="Q549">
        <v>1</v>
      </c>
      <c r="W549">
        <v>0</v>
      </c>
      <c r="X549">
        <v>103900845</v>
      </c>
      <c r="Y549">
        <v>0</v>
      </c>
      <c r="AA549">
        <v>9.0399999999999991</v>
      </c>
      <c r="AB549">
        <v>0</v>
      </c>
      <c r="AC549">
        <v>0</v>
      </c>
      <c r="AD549">
        <v>0</v>
      </c>
      <c r="AE549">
        <v>9.0399999999999991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4.9000000000000002E-2</v>
      </c>
      <c r="AU549" t="s">
        <v>30</v>
      </c>
      <c r="AV549">
        <v>0</v>
      </c>
      <c r="AW549">
        <v>2</v>
      </c>
      <c r="AX549">
        <v>16667259</v>
      </c>
      <c r="AY549">
        <v>1</v>
      </c>
      <c r="AZ549">
        <v>0</v>
      </c>
      <c r="BA549">
        <v>545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Y549*Source!I280</f>
        <v>0</v>
      </c>
      <c r="CY549">
        <f t="shared" si="36"/>
        <v>9.0399999999999991</v>
      </c>
      <c r="CZ549">
        <f t="shared" si="37"/>
        <v>9.0399999999999991</v>
      </c>
      <c r="DA549">
        <f t="shared" si="38"/>
        <v>1</v>
      </c>
      <c r="DB549">
        <v>0</v>
      </c>
    </row>
    <row r="550" spans="1:106" x14ac:dyDescent="0.2">
      <c r="A550">
        <f>ROW(Source!A280)</f>
        <v>280</v>
      </c>
      <c r="B550">
        <v>16666348</v>
      </c>
      <c r="C550">
        <v>16667238</v>
      </c>
      <c r="D550">
        <v>15170074</v>
      </c>
      <c r="E550">
        <v>1</v>
      </c>
      <c r="F550">
        <v>1</v>
      </c>
      <c r="G550">
        <v>1</v>
      </c>
      <c r="H550">
        <v>3</v>
      </c>
      <c r="I550" t="s">
        <v>1016</v>
      </c>
      <c r="J550" t="s">
        <v>1017</v>
      </c>
      <c r="K550" t="s">
        <v>1018</v>
      </c>
      <c r="L550">
        <v>1355</v>
      </c>
      <c r="N550">
        <v>1010</v>
      </c>
      <c r="O550" t="s">
        <v>279</v>
      </c>
      <c r="P550" t="s">
        <v>279</v>
      </c>
      <c r="Q550">
        <v>100</v>
      </c>
      <c r="W550">
        <v>0</v>
      </c>
      <c r="X550">
        <v>1794244060</v>
      </c>
      <c r="Y550">
        <v>0</v>
      </c>
      <c r="AA550">
        <v>86</v>
      </c>
      <c r="AB550">
        <v>0</v>
      </c>
      <c r="AC550">
        <v>0</v>
      </c>
      <c r="AD550">
        <v>0</v>
      </c>
      <c r="AE550">
        <v>86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1.4E-2</v>
      </c>
      <c r="AU550" t="s">
        <v>30</v>
      </c>
      <c r="AV550">
        <v>0</v>
      </c>
      <c r="AW550">
        <v>2</v>
      </c>
      <c r="AX550">
        <v>16667260</v>
      </c>
      <c r="AY550">
        <v>1</v>
      </c>
      <c r="AZ550">
        <v>0</v>
      </c>
      <c r="BA550">
        <v>546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Y550*Source!I280</f>
        <v>0</v>
      </c>
      <c r="CY550">
        <f t="shared" si="36"/>
        <v>86</v>
      </c>
      <c r="CZ550">
        <f t="shared" si="37"/>
        <v>86</v>
      </c>
      <c r="DA550">
        <f t="shared" si="38"/>
        <v>1</v>
      </c>
      <c r="DB550">
        <v>0</v>
      </c>
    </row>
    <row r="551" spans="1:106" x14ac:dyDescent="0.2">
      <c r="A551">
        <f>ROW(Source!A280)</f>
        <v>280</v>
      </c>
      <c r="B551">
        <v>16666348</v>
      </c>
      <c r="C551">
        <v>16667238</v>
      </c>
      <c r="D551">
        <v>15170994</v>
      </c>
      <c r="E551">
        <v>1</v>
      </c>
      <c r="F551">
        <v>1</v>
      </c>
      <c r="G551">
        <v>1</v>
      </c>
      <c r="H551">
        <v>3</v>
      </c>
      <c r="I551" t="s">
        <v>1019</v>
      </c>
      <c r="J551" t="s">
        <v>1020</v>
      </c>
      <c r="K551" t="s">
        <v>1021</v>
      </c>
      <c r="L551">
        <v>1346</v>
      </c>
      <c r="N551">
        <v>1009</v>
      </c>
      <c r="O551" t="s">
        <v>124</v>
      </c>
      <c r="P551" t="s">
        <v>124</v>
      </c>
      <c r="Q551">
        <v>1</v>
      </c>
      <c r="W551">
        <v>0</v>
      </c>
      <c r="X551">
        <v>-856710481</v>
      </c>
      <c r="Y551">
        <v>0</v>
      </c>
      <c r="AA551">
        <v>133.05000000000001</v>
      </c>
      <c r="AB551">
        <v>0</v>
      </c>
      <c r="AC551">
        <v>0</v>
      </c>
      <c r="AD551">
        <v>0</v>
      </c>
      <c r="AE551">
        <v>133.05000000000001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6</v>
      </c>
      <c r="AT551">
        <v>1E-3</v>
      </c>
      <c r="AU551" t="s">
        <v>30</v>
      </c>
      <c r="AV551">
        <v>0</v>
      </c>
      <c r="AW551">
        <v>2</v>
      </c>
      <c r="AX551">
        <v>16667261</v>
      </c>
      <c r="AY551">
        <v>1</v>
      </c>
      <c r="AZ551">
        <v>0</v>
      </c>
      <c r="BA551">
        <v>547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Y551*Source!I280</f>
        <v>0</v>
      </c>
      <c r="CY551">
        <f t="shared" si="36"/>
        <v>133.05000000000001</v>
      </c>
      <c r="CZ551">
        <f t="shared" si="37"/>
        <v>133.05000000000001</v>
      </c>
      <c r="DA551">
        <f t="shared" si="38"/>
        <v>1</v>
      </c>
      <c r="DB551">
        <v>0</v>
      </c>
    </row>
    <row r="552" spans="1:106" x14ac:dyDescent="0.2">
      <c r="A552">
        <f>ROW(Source!A280)</f>
        <v>280</v>
      </c>
      <c r="B552">
        <v>16666348</v>
      </c>
      <c r="C552">
        <v>16667238</v>
      </c>
      <c r="D552">
        <v>15188647</v>
      </c>
      <c r="E552">
        <v>1</v>
      </c>
      <c r="F552">
        <v>1</v>
      </c>
      <c r="G552">
        <v>1</v>
      </c>
      <c r="H552">
        <v>3</v>
      </c>
      <c r="I552" t="s">
        <v>1022</v>
      </c>
      <c r="J552" t="s">
        <v>1023</v>
      </c>
      <c r="K552" t="s">
        <v>1024</v>
      </c>
      <c r="L552">
        <v>1348</v>
      </c>
      <c r="N552">
        <v>1009</v>
      </c>
      <c r="O552" t="s">
        <v>120</v>
      </c>
      <c r="P552" t="s">
        <v>120</v>
      </c>
      <c r="Q552">
        <v>1000</v>
      </c>
      <c r="W552">
        <v>0</v>
      </c>
      <c r="X552">
        <v>426000481</v>
      </c>
      <c r="Y552">
        <v>0</v>
      </c>
      <c r="AA552">
        <v>11500</v>
      </c>
      <c r="AB552">
        <v>0</v>
      </c>
      <c r="AC552">
        <v>0</v>
      </c>
      <c r="AD552">
        <v>0</v>
      </c>
      <c r="AE552">
        <v>11500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6</v>
      </c>
      <c r="AT552">
        <v>1E-3</v>
      </c>
      <c r="AU552" t="s">
        <v>30</v>
      </c>
      <c r="AV552">
        <v>0</v>
      </c>
      <c r="AW552">
        <v>2</v>
      </c>
      <c r="AX552">
        <v>16667262</v>
      </c>
      <c r="AY552">
        <v>1</v>
      </c>
      <c r="AZ552">
        <v>0</v>
      </c>
      <c r="BA552">
        <v>548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Y552*Source!I280</f>
        <v>0</v>
      </c>
      <c r="CY552">
        <f t="shared" si="36"/>
        <v>11500</v>
      </c>
      <c r="CZ552">
        <f t="shared" si="37"/>
        <v>11500</v>
      </c>
      <c r="DA552">
        <f t="shared" si="38"/>
        <v>1</v>
      </c>
      <c r="DB552">
        <v>0</v>
      </c>
    </row>
    <row r="553" spans="1:106" x14ac:dyDescent="0.2">
      <c r="A553">
        <f>ROW(Source!A280)</f>
        <v>280</v>
      </c>
      <c r="B553">
        <v>16666348</v>
      </c>
      <c r="C553">
        <v>16667238</v>
      </c>
      <c r="D553">
        <v>15203834</v>
      </c>
      <c r="E553">
        <v>1</v>
      </c>
      <c r="F553">
        <v>1</v>
      </c>
      <c r="G553">
        <v>1</v>
      </c>
      <c r="H553">
        <v>3</v>
      </c>
      <c r="I553" t="s">
        <v>1025</v>
      </c>
      <c r="J553" t="s">
        <v>1026</v>
      </c>
      <c r="K553" t="s">
        <v>152</v>
      </c>
      <c r="L553">
        <v>1346</v>
      </c>
      <c r="N553">
        <v>1009</v>
      </c>
      <c r="O553" t="s">
        <v>124</v>
      </c>
      <c r="P553" t="s">
        <v>124</v>
      </c>
      <c r="Q553">
        <v>1</v>
      </c>
      <c r="W553">
        <v>0</v>
      </c>
      <c r="X553">
        <v>210558753</v>
      </c>
      <c r="Y553">
        <v>0</v>
      </c>
      <c r="AA553">
        <v>28.6</v>
      </c>
      <c r="AB553">
        <v>0</v>
      </c>
      <c r="AC553">
        <v>0</v>
      </c>
      <c r="AD553">
        <v>0</v>
      </c>
      <c r="AE553">
        <v>28.6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6</v>
      </c>
      <c r="AT553">
        <v>3.5999999999999997E-2</v>
      </c>
      <c r="AU553" t="s">
        <v>30</v>
      </c>
      <c r="AV553">
        <v>0</v>
      </c>
      <c r="AW553">
        <v>2</v>
      </c>
      <c r="AX553">
        <v>16667263</v>
      </c>
      <c r="AY553">
        <v>1</v>
      </c>
      <c r="AZ553">
        <v>0</v>
      </c>
      <c r="BA553">
        <v>549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Y553*Source!I280</f>
        <v>0</v>
      </c>
      <c r="CY553">
        <f t="shared" si="36"/>
        <v>28.6</v>
      </c>
      <c r="CZ553">
        <f t="shared" si="37"/>
        <v>28.6</v>
      </c>
      <c r="DA553">
        <f t="shared" si="38"/>
        <v>1</v>
      </c>
      <c r="DB553">
        <v>0</v>
      </c>
    </row>
    <row r="554" spans="1:106" x14ac:dyDescent="0.2">
      <c r="A554">
        <f>ROW(Source!A280)</f>
        <v>280</v>
      </c>
      <c r="B554">
        <v>16666348</v>
      </c>
      <c r="C554">
        <v>16667238</v>
      </c>
      <c r="D554">
        <v>15203987</v>
      </c>
      <c r="E554">
        <v>1</v>
      </c>
      <c r="F554">
        <v>1</v>
      </c>
      <c r="G554">
        <v>1</v>
      </c>
      <c r="H554">
        <v>3</v>
      </c>
      <c r="I554" t="s">
        <v>1027</v>
      </c>
      <c r="J554" t="s">
        <v>1028</v>
      </c>
      <c r="K554" t="s">
        <v>1029</v>
      </c>
      <c r="L554">
        <v>1346</v>
      </c>
      <c r="N554">
        <v>1009</v>
      </c>
      <c r="O554" t="s">
        <v>124</v>
      </c>
      <c r="P554" t="s">
        <v>124</v>
      </c>
      <c r="Q554">
        <v>1</v>
      </c>
      <c r="W554">
        <v>0</v>
      </c>
      <c r="X554">
        <v>-1274984028</v>
      </c>
      <c r="Y554">
        <v>0</v>
      </c>
      <c r="AA554">
        <v>35.630000000000003</v>
      </c>
      <c r="AB554">
        <v>0</v>
      </c>
      <c r="AC554">
        <v>0</v>
      </c>
      <c r="AD554">
        <v>0</v>
      </c>
      <c r="AE554">
        <v>35.630000000000003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6</v>
      </c>
      <c r="AT554">
        <v>6.0000000000000001E-3</v>
      </c>
      <c r="AU554" t="s">
        <v>30</v>
      </c>
      <c r="AV554">
        <v>0</v>
      </c>
      <c r="AW554">
        <v>2</v>
      </c>
      <c r="AX554">
        <v>16667264</v>
      </c>
      <c r="AY554">
        <v>1</v>
      </c>
      <c r="AZ554">
        <v>0</v>
      </c>
      <c r="BA554">
        <v>550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Y554*Source!I280</f>
        <v>0</v>
      </c>
      <c r="CY554">
        <f t="shared" si="36"/>
        <v>35.630000000000003</v>
      </c>
      <c r="CZ554">
        <f t="shared" si="37"/>
        <v>35.630000000000003</v>
      </c>
      <c r="DA554">
        <f t="shared" si="38"/>
        <v>1</v>
      </c>
      <c r="DB554">
        <v>0</v>
      </c>
    </row>
    <row r="555" spans="1:106" x14ac:dyDescent="0.2">
      <c r="A555">
        <f>ROW(Source!A280)</f>
        <v>280</v>
      </c>
      <c r="B555">
        <v>16666348</v>
      </c>
      <c r="C555">
        <v>16667238</v>
      </c>
      <c r="D555">
        <v>15217463</v>
      </c>
      <c r="E555">
        <v>1</v>
      </c>
      <c r="F555">
        <v>1</v>
      </c>
      <c r="G555">
        <v>1</v>
      </c>
      <c r="H555">
        <v>3</v>
      </c>
      <c r="I555" t="s">
        <v>1030</v>
      </c>
      <c r="J555" t="s">
        <v>1031</v>
      </c>
      <c r="K555" t="s">
        <v>1032</v>
      </c>
      <c r="L555">
        <v>1358</v>
      </c>
      <c r="N555">
        <v>1010</v>
      </c>
      <c r="O555" t="s">
        <v>513</v>
      </c>
      <c r="P555" t="s">
        <v>513</v>
      </c>
      <c r="Q555">
        <v>10</v>
      </c>
      <c r="W555">
        <v>0</v>
      </c>
      <c r="X555">
        <v>1386890308</v>
      </c>
      <c r="Y555">
        <v>0</v>
      </c>
      <c r="AA555">
        <v>39</v>
      </c>
      <c r="AB555">
        <v>0</v>
      </c>
      <c r="AC555">
        <v>0</v>
      </c>
      <c r="AD555">
        <v>0</v>
      </c>
      <c r="AE555">
        <v>39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0.1</v>
      </c>
      <c r="AU555" t="s">
        <v>30</v>
      </c>
      <c r="AV555">
        <v>0</v>
      </c>
      <c r="AW555">
        <v>2</v>
      </c>
      <c r="AX555">
        <v>16667265</v>
      </c>
      <c r="AY555">
        <v>1</v>
      </c>
      <c r="AZ555">
        <v>0</v>
      </c>
      <c r="BA555">
        <v>551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Y555*Source!I280</f>
        <v>0</v>
      </c>
      <c r="CY555">
        <f t="shared" si="36"/>
        <v>39</v>
      </c>
      <c r="CZ555">
        <f t="shared" si="37"/>
        <v>39</v>
      </c>
      <c r="DA555">
        <f t="shared" si="38"/>
        <v>1</v>
      </c>
      <c r="DB555">
        <v>0</v>
      </c>
    </row>
    <row r="556" spans="1:106" x14ac:dyDescent="0.2">
      <c r="A556">
        <f>ROW(Source!A280)</f>
        <v>280</v>
      </c>
      <c r="B556">
        <v>16666348</v>
      </c>
      <c r="C556">
        <v>16667238</v>
      </c>
      <c r="D556">
        <v>15164559</v>
      </c>
      <c r="E556">
        <v>17</v>
      </c>
      <c r="F556">
        <v>1</v>
      </c>
      <c r="G556">
        <v>1</v>
      </c>
      <c r="H556">
        <v>3</v>
      </c>
      <c r="I556" t="s">
        <v>996</v>
      </c>
      <c r="J556" t="s">
        <v>6</v>
      </c>
      <c r="K556" t="s">
        <v>997</v>
      </c>
      <c r="L556">
        <v>1374</v>
      </c>
      <c r="N556">
        <v>1013</v>
      </c>
      <c r="O556" t="s">
        <v>998</v>
      </c>
      <c r="P556" t="s">
        <v>998</v>
      </c>
      <c r="Q556">
        <v>1</v>
      </c>
      <c r="W556">
        <v>0</v>
      </c>
      <c r="X556">
        <v>-1731369543</v>
      </c>
      <c r="Y556">
        <v>0</v>
      </c>
      <c r="AA556">
        <v>1</v>
      </c>
      <c r="AB556">
        <v>0</v>
      </c>
      <c r="AC556">
        <v>0</v>
      </c>
      <c r="AD556">
        <v>0</v>
      </c>
      <c r="AE556">
        <v>1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</v>
      </c>
      <c r="AT556">
        <v>0.3</v>
      </c>
      <c r="AU556" t="s">
        <v>30</v>
      </c>
      <c r="AV556">
        <v>0</v>
      </c>
      <c r="AW556">
        <v>2</v>
      </c>
      <c r="AX556">
        <v>16667266</v>
      </c>
      <c r="AY556">
        <v>1</v>
      </c>
      <c r="AZ556">
        <v>0</v>
      </c>
      <c r="BA556">
        <v>552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Y556*Source!I280</f>
        <v>0</v>
      </c>
      <c r="CY556">
        <f t="shared" si="36"/>
        <v>1</v>
      </c>
      <c r="CZ556">
        <f t="shared" si="37"/>
        <v>1</v>
      </c>
      <c r="DA556">
        <f t="shared" si="38"/>
        <v>1</v>
      </c>
      <c r="DB556">
        <v>0</v>
      </c>
    </row>
    <row r="557" spans="1:106" x14ac:dyDescent="0.2">
      <c r="A557">
        <f>ROW(Source!A281)</f>
        <v>281</v>
      </c>
      <c r="B557">
        <v>16666349</v>
      </c>
      <c r="C557">
        <v>16667238</v>
      </c>
      <c r="D557">
        <v>15435721</v>
      </c>
      <c r="E557">
        <v>1</v>
      </c>
      <c r="F557">
        <v>1</v>
      </c>
      <c r="G557">
        <v>1</v>
      </c>
      <c r="H557">
        <v>1</v>
      </c>
      <c r="I557" t="s">
        <v>923</v>
      </c>
      <c r="J557" t="s">
        <v>6</v>
      </c>
      <c r="K557" t="s">
        <v>924</v>
      </c>
      <c r="L557">
        <v>1191</v>
      </c>
      <c r="N557">
        <v>1013</v>
      </c>
      <c r="O557" t="s">
        <v>727</v>
      </c>
      <c r="P557" t="s">
        <v>727</v>
      </c>
      <c r="Q557">
        <v>1</v>
      </c>
      <c r="W557">
        <v>0</v>
      </c>
      <c r="X557">
        <v>1983201532</v>
      </c>
      <c r="Y557">
        <v>0.46799999999999997</v>
      </c>
      <c r="AA557">
        <v>0</v>
      </c>
      <c r="AB557">
        <v>0</v>
      </c>
      <c r="AC557">
        <v>0</v>
      </c>
      <c r="AD557">
        <v>63.34</v>
      </c>
      <c r="AE557">
        <v>0</v>
      </c>
      <c r="AF557">
        <v>0</v>
      </c>
      <c r="AG557">
        <v>0</v>
      </c>
      <c r="AH557">
        <v>9.51</v>
      </c>
      <c r="AI557">
        <v>1</v>
      </c>
      <c r="AJ557">
        <v>1</v>
      </c>
      <c r="AK557">
        <v>1</v>
      </c>
      <c r="AL557">
        <v>6.66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</v>
      </c>
      <c r="AT557">
        <v>1.56</v>
      </c>
      <c r="AU557" t="s">
        <v>447</v>
      </c>
      <c r="AV557">
        <v>1</v>
      </c>
      <c r="AW557">
        <v>2</v>
      </c>
      <c r="AX557">
        <v>16667253</v>
      </c>
      <c r="AY557">
        <v>1</v>
      </c>
      <c r="AZ557">
        <v>0</v>
      </c>
      <c r="BA557">
        <v>553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Y557*Source!I281</f>
        <v>11.231999999999999</v>
      </c>
      <c r="CY557">
        <f>AD557</f>
        <v>63.34</v>
      </c>
      <c r="CZ557">
        <f>AH557</f>
        <v>9.51</v>
      </c>
      <c r="DA557">
        <f>AL557</f>
        <v>6.66</v>
      </c>
      <c r="DB557">
        <v>0</v>
      </c>
    </row>
    <row r="558" spans="1:106" x14ac:dyDescent="0.2">
      <c r="A558">
        <f>ROW(Source!A281)</f>
        <v>281</v>
      </c>
      <c r="B558">
        <v>16666349</v>
      </c>
      <c r="C558">
        <v>16667238</v>
      </c>
      <c r="D558">
        <v>15249377</v>
      </c>
      <c r="E558">
        <v>1</v>
      </c>
      <c r="F558">
        <v>1</v>
      </c>
      <c r="G558">
        <v>1</v>
      </c>
      <c r="H558">
        <v>2</v>
      </c>
      <c r="I558" t="s">
        <v>914</v>
      </c>
      <c r="J558" t="s">
        <v>915</v>
      </c>
      <c r="K558" t="s">
        <v>916</v>
      </c>
      <c r="L558">
        <v>1368</v>
      </c>
      <c r="N558">
        <v>1011</v>
      </c>
      <c r="O558" t="s">
        <v>733</v>
      </c>
      <c r="P558" t="s">
        <v>733</v>
      </c>
      <c r="Q558">
        <v>1</v>
      </c>
      <c r="W558">
        <v>0</v>
      </c>
      <c r="X558">
        <v>-353815937</v>
      </c>
      <c r="Y558">
        <v>3.9E-2</v>
      </c>
      <c r="AA558">
        <v>0</v>
      </c>
      <c r="AB558">
        <v>53.95</v>
      </c>
      <c r="AC558">
        <v>0</v>
      </c>
      <c r="AD558">
        <v>0</v>
      </c>
      <c r="AE558">
        <v>0</v>
      </c>
      <c r="AF558">
        <v>8.1</v>
      </c>
      <c r="AG558">
        <v>0</v>
      </c>
      <c r="AH558">
        <v>0</v>
      </c>
      <c r="AI558">
        <v>1</v>
      </c>
      <c r="AJ558">
        <v>6.66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0.13</v>
      </c>
      <c r="AU558" t="s">
        <v>447</v>
      </c>
      <c r="AV558">
        <v>0</v>
      </c>
      <c r="AW558">
        <v>2</v>
      </c>
      <c r="AX558">
        <v>16667254</v>
      </c>
      <c r="AY558">
        <v>1</v>
      </c>
      <c r="AZ558">
        <v>0</v>
      </c>
      <c r="BA558">
        <v>554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Y558*Source!I281</f>
        <v>0.93599999999999994</v>
      </c>
      <c r="CY558">
        <f>AB558</f>
        <v>53.95</v>
      </c>
      <c r="CZ558">
        <f>AF558</f>
        <v>8.1</v>
      </c>
      <c r="DA558">
        <f>AJ558</f>
        <v>6.66</v>
      </c>
      <c r="DB558">
        <v>0</v>
      </c>
    </row>
    <row r="559" spans="1:106" x14ac:dyDescent="0.2">
      <c r="A559">
        <f>ROW(Source!A281)</f>
        <v>281</v>
      </c>
      <c r="B559">
        <v>16666349</v>
      </c>
      <c r="C559">
        <v>16667238</v>
      </c>
      <c r="D559">
        <v>15165537</v>
      </c>
      <c r="E559">
        <v>1</v>
      </c>
      <c r="F559">
        <v>1</v>
      </c>
      <c r="G559">
        <v>1</v>
      </c>
      <c r="H559">
        <v>3</v>
      </c>
      <c r="I559" t="s">
        <v>1007</v>
      </c>
      <c r="J559" t="s">
        <v>1008</v>
      </c>
      <c r="K559" t="s">
        <v>1009</v>
      </c>
      <c r="L559">
        <v>1346</v>
      </c>
      <c r="N559">
        <v>1009</v>
      </c>
      <c r="O559" t="s">
        <v>124</v>
      </c>
      <c r="P559" t="s">
        <v>124</v>
      </c>
      <c r="Q559">
        <v>1</v>
      </c>
      <c r="W559">
        <v>0</v>
      </c>
      <c r="X559">
        <v>618806536</v>
      </c>
      <c r="Y559">
        <v>0</v>
      </c>
      <c r="AA559">
        <v>299.5</v>
      </c>
      <c r="AB559">
        <v>0</v>
      </c>
      <c r="AC559">
        <v>0</v>
      </c>
      <c r="AD559">
        <v>0</v>
      </c>
      <c r="AE559">
        <v>44.97</v>
      </c>
      <c r="AF559">
        <v>0</v>
      </c>
      <c r="AG559">
        <v>0</v>
      </c>
      <c r="AH559">
        <v>0</v>
      </c>
      <c r="AI559">
        <v>6.66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6.0000000000000001E-3</v>
      </c>
      <c r="AU559" t="s">
        <v>30</v>
      </c>
      <c r="AV559">
        <v>0</v>
      </c>
      <c r="AW559">
        <v>2</v>
      </c>
      <c r="AX559">
        <v>16667255</v>
      </c>
      <c r="AY559">
        <v>1</v>
      </c>
      <c r="AZ559">
        <v>0</v>
      </c>
      <c r="BA559">
        <v>555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Y559*Source!I281</f>
        <v>0</v>
      </c>
      <c r="CY559">
        <f t="shared" ref="CY559:CY570" si="39">AA559</f>
        <v>299.5</v>
      </c>
      <c r="CZ559">
        <f t="shared" ref="CZ559:CZ570" si="40">AE559</f>
        <v>44.97</v>
      </c>
      <c r="DA559">
        <f t="shared" ref="DA559:DA570" si="41">AI559</f>
        <v>6.66</v>
      </c>
      <c r="DB559">
        <v>0</v>
      </c>
    </row>
    <row r="560" spans="1:106" x14ac:dyDescent="0.2">
      <c r="A560">
        <f>ROW(Source!A281)</f>
        <v>281</v>
      </c>
      <c r="B560">
        <v>16666349</v>
      </c>
      <c r="C560">
        <v>16667238</v>
      </c>
      <c r="D560">
        <v>15167269</v>
      </c>
      <c r="E560">
        <v>1</v>
      </c>
      <c r="F560">
        <v>1</v>
      </c>
      <c r="G560">
        <v>1</v>
      </c>
      <c r="H560">
        <v>3</v>
      </c>
      <c r="I560" t="s">
        <v>1010</v>
      </c>
      <c r="J560" t="s">
        <v>1011</v>
      </c>
      <c r="K560" t="s">
        <v>1012</v>
      </c>
      <c r="L560">
        <v>1346</v>
      </c>
      <c r="N560">
        <v>1009</v>
      </c>
      <c r="O560" t="s">
        <v>124</v>
      </c>
      <c r="P560" t="s">
        <v>124</v>
      </c>
      <c r="Q560">
        <v>1</v>
      </c>
      <c r="W560">
        <v>0</v>
      </c>
      <c r="X560">
        <v>56922527</v>
      </c>
      <c r="Y560">
        <v>0</v>
      </c>
      <c r="AA560">
        <v>76.59</v>
      </c>
      <c r="AB560">
        <v>0</v>
      </c>
      <c r="AC560">
        <v>0</v>
      </c>
      <c r="AD560">
        <v>0</v>
      </c>
      <c r="AE560">
        <v>11.5</v>
      </c>
      <c r="AF560">
        <v>0</v>
      </c>
      <c r="AG560">
        <v>0</v>
      </c>
      <c r="AH560">
        <v>0</v>
      </c>
      <c r="AI560">
        <v>6.66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6</v>
      </c>
      <c r="AT560">
        <v>1E-3</v>
      </c>
      <c r="AU560" t="s">
        <v>30</v>
      </c>
      <c r="AV560">
        <v>0</v>
      </c>
      <c r="AW560">
        <v>2</v>
      </c>
      <c r="AX560">
        <v>16667256</v>
      </c>
      <c r="AY560">
        <v>1</v>
      </c>
      <c r="AZ560">
        <v>0</v>
      </c>
      <c r="BA560">
        <v>556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Y560*Source!I281</f>
        <v>0</v>
      </c>
      <c r="CY560">
        <f t="shared" si="39"/>
        <v>76.59</v>
      </c>
      <c r="CZ560">
        <f t="shared" si="40"/>
        <v>11.5</v>
      </c>
      <c r="DA560">
        <f t="shared" si="41"/>
        <v>6.66</v>
      </c>
      <c r="DB560">
        <v>0</v>
      </c>
    </row>
    <row r="561" spans="1:106" x14ac:dyDescent="0.2">
      <c r="A561">
        <f>ROW(Source!A281)</f>
        <v>281</v>
      </c>
      <c r="B561">
        <v>16666349</v>
      </c>
      <c r="C561">
        <v>16667238</v>
      </c>
      <c r="D561">
        <v>15167588</v>
      </c>
      <c r="E561">
        <v>1</v>
      </c>
      <c r="F561">
        <v>1</v>
      </c>
      <c r="G561">
        <v>1</v>
      </c>
      <c r="H561">
        <v>3</v>
      </c>
      <c r="I561" t="s">
        <v>1001</v>
      </c>
      <c r="J561" t="s">
        <v>1002</v>
      </c>
      <c r="K561" t="s">
        <v>1003</v>
      </c>
      <c r="L561">
        <v>1346</v>
      </c>
      <c r="N561">
        <v>1009</v>
      </c>
      <c r="O561" t="s">
        <v>124</v>
      </c>
      <c r="P561" t="s">
        <v>124</v>
      </c>
      <c r="Q561">
        <v>1</v>
      </c>
      <c r="W561">
        <v>0</v>
      </c>
      <c r="X561">
        <v>-1088866022</v>
      </c>
      <c r="Y561">
        <v>0</v>
      </c>
      <c r="AA561">
        <v>202.46</v>
      </c>
      <c r="AB561">
        <v>0</v>
      </c>
      <c r="AC561">
        <v>0</v>
      </c>
      <c r="AD561">
        <v>0</v>
      </c>
      <c r="AE561">
        <v>30.4</v>
      </c>
      <c r="AF561">
        <v>0</v>
      </c>
      <c r="AG561">
        <v>0</v>
      </c>
      <c r="AH561">
        <v>0</v>
      </c>
      <c r="AI561">
        <v>6.66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1.2E-2</v>
      </c>
      <c r="AU561" t="s">
        <v>30</v>
      </c>
      <c r="AV561">
        <v>0</v>
      </c>
      <c r="AW561">
        <v>2</v>
      </c>
      <c r="AX561">
        <v>16667257</v>
      </c>
      <c r="AY561">
        <v>1</v>
      </c>
      <c r="AZ561">
        <v>0</v>
      </c>
      <c r="BA561">
        <v>557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Y561*Source!I281</f>
        <v>0</v>
      </c>
      <c r="CY561">
        <f t="shared" si="39"/>
        <v>202.46</v>
      </c>
      <c r="CZ561">
        <f t="shared" si="40"/>
        <v>30.4</v>
      </c>
      <c r="DA561">
        <f t="shared" si="41"/>
        <v>6.66</v>
      </c>
      <c r="DB561">
        <v>0</v>
      </c>
    </row>
    <row r="562" spans="1:106" x14ac:dyDescent="0.2">
      <c r="A562">
        <f>ROW(Source!A281)</f>
        <v>281</v>
      </c>
      <c r="B562">
        <v>16666349</v>
      </c>
      <c r="C562">
        <v>16667238</v>
      </c>
      <c r="D562">
        <v>15168752</v>
      </c>
      <c r="E562">
        <v>1</v>
      </c>
      <c r="F562">
        <v>1</v>
      </c>
      <c r="G562">
        <v>1</v>
      </c>
      <c r="H562">
        <v>3</v>
      </c>
      <c r="I562" t="s">
        <v>1013</v>
      </c>
      <c r="J562" t="s">
        <v>1014</v>
      </c>
      <c r="K562" t="s">
        <v>1015</v>
      </c>
      <c r="L562">
        <v>1346</v>
      </c>
      <c r="N562">
        <v>1009</v>
      </c>
      <c r="O562" t="s">
        <v>124</v>
      </c>
      <c r="P562" t="s">
        <v>124</v>
      </c>
      <c r="Q562">
        <v>1</v>
      </c>
      <c r="W562">
        <v>0</v>
      </c>
      <c r="X562">
        <v>586013393</v>
      </c>
      <c r="Y562">
        <v>0</v>
      </c>
      <c r="AA562">
        <v>70.400000000000006</v>
      </c>
      <c r="AB562">
        <v>0</v>
      </c>
      <c r="AC562">
        <v>0</v>
      </c>
      <c r="AD562">
        <v>0</v>
      </c>
      <c r="AE562">
        <v>10.57</v>
      </c>
      <c r="AF562">
        <v>0</v>
      </c>
      <c r="AG562">
        <v>0</v>
      </c>
      <c r="AH562">
        <v>0</v>
      </c>
      <c r="AI562">
        <v>6.66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7.0000000000000007E-2</v>
      </c>
      <c r="AU562" t="s">
        <v>30</v>
      </c>
      <c r="AV562">
        <v>0</v>
      </c>
      <c r="AW562">
        <v>2</v>
      </c>
      <c r="AX562">
        <v>16667258</v>
      </c>
      <c r="AY562">
        <v>1</v>
      </c>
      <c r="AZ562">
        <v>0</v>
      </c>
      <c r="BA562">
        <v>558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Y562*Source!I281</f>
        <v>0</v>
      </c>
      <c r="CY562">
        <f t="shared" si="39"/>
        <v>70.400000000000006</v>
      </c>
      <c r="CZ562">
        <f t="shared" si="40"/>
        <v>10.57</v>
      </c>
      <c r="DA562">
        <f t="shared" si="41"/>
        <v>6.66</v>
      </c>
      <c r="DB562">
        <v>0</v>
      </c>
    </row>
    <row r="563" spans="1:106" x14ac:dyDescent="0.2">
      <c r="A563">
        <f>ROW(Source!A281)</f>
        <v>281</v>
      </c>
      <c r="B563">
        <v>16666349</v>
      </c>
      <c r="C563">
        <v>16667238</v>
      </c>
      <c r="D563">
        <v>15169942</v>
      </c>
      <c r="E563">
        <v>1</v>
      </c>
      <c r="F563">
        <v>1</v>
      </c>
      <c r="G563">
        <v>1</v>
      </c>
      <c r="H563">
        <v>3</v>
      </c>
      <c r="I563" t="s">
        <v>993</v>
      </c>
      <c r="J563" t="s">
        <v>994</v>
      </c>
      <c r="K563" t="s">
        <v>995</v>
      </c>
      <c r="L563">
        <v>1346</v>
      </c>
      <c r="N563">
        <v>1009</v>
      </c>
      <c r="O563" t="s">
        <v>124</v>
      </c>
      <c r="P563" t="s">
        <v>124</v>
      </c>
      <c r="Q563">
        <v>1</v>
      </c>
      <c r="W563">
        <v>0</v>
      </c>
      <c r="X563">
        <v>103900845</v>
      </c>
      <c r="Y563">
        <v>0</v>
      </c>
      <c r="AA563">
        <v>60.21</v>
      </c>
      <c r="AB563">
        <v>0</v>
      </c>
      <c r="AC563">
        <v>0</v>
      </c>
      <c r="AD563">
        <v>0</v>
      </c>
      <c r="AE563">
        <v>9.0399999999999991</v>
      </c>
      <c r="AF563">
        <v>0</v>
      </c>
      <c r="AG563">
        <v>0</v>
      </c>
      <c r="AH563">
        <v>0</v>
      </c>
      <c r="AI563">
        <v>6.66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</v>
      </c>
      <c r="AT563">
        <v>4.9000000000000002E-2</v>
      </c>
      <c r="AU563" t="s">
        <v>30</v>
      </c>
      <c r="AV563">
        <v>0</v>
      </c>
      <c r="AW563">
        <v>2</v>
      </c>
      <c r="AX563">
        <v>16667259</v>
      </c>
      <c r="AY563">
        <v>1</v>
      </c>
      <c r="AZ563">
        <v>0</v>
      </c>
      <c r="BA563">
        <v>559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Y563*Source!I281</f>
        <v>0</v>
      </c>
      <c r="CY563">
        <f t="shared" si="39"/>
        <v>60.21</v>
      </c>
      <c r="CZ563">
        <f t="shared" si="40"/>
        <v>9.0399999999999991</v>
      </c>
      <c r="DA563">
        <f t="shared" si="41"/>
        <v>6.66</v>
      </c>
      <c r="DB563">
        <v>0</v>
      </c>
    </row>
    <row r="564" spans="1:106" x14ac:dyDescent="0.2">
      <c r="A564">
        <f>ROW(Source!A281)</f>
        <v>281</v>
      </c>
      <c r="B564">
        <v>16666349</v>
      </c>
      <c r="C564">
        <v>16667238</v>
      </c>
      <c r="D564">
        <v>15170074</v>
      </c>
      <c r="E564">
        <v>1</v>
      </c>
      <c r="F564">
        <v>1</v>
      </c>
      <c r="G564">
        <v>1</v>
      </c>
      <c r="H564">
        <v>3</v>
      </c>
      <c r="I564" t="s">
        <v>1016</v>
      </c>
      <c r="J564" t="s">
        <v>1017</v>
      </c>
      <c r="K564" t="s">
        <v>1018</v>
      </c>
      <c r="L564">
        <v>1355</v>
      </c>
      <c r="N564">
        <v>1010</v>
      </c>
      <c r="O564" t="s">
        <v>279</v>
      </c>
      <c r="P564" t="s">
        <v>279</v>
      </c>
      <c r="Q564">
        <v>100</v>
      </c>
      <c r="W564">
        <v>0</v>
      </c>
      <c r="X564">
        <v>1794244060</v>
      </c>
      <c r="Y564">
        <v>0</v>
      </c>
      <c r="AA564">
        <v>572.76</v>
      </c>
      <c r="AB564">
        <v>0</v>
      </c>
      <c r="AC564">
        <v>0</v>
      </c>
      <c r="AD564">
        <v>0</v>
      </c>
      <c r="AE564">
        <v>86</v>
      </c>
      <c r="AF564">
        <v>0</v>
      </c>
      <c r="AG564">
        <v>0</v>
      </c>
      <c r="AH564">
        <v>0</v>
      </c>
      <c r="AI564">
        <v>6.66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1.4E-2</v>
      </c>
      <c r="AU564" t="s">
        <v>30</v>
      </c>
      <c r="AV564">
        <v>0</v>
      </c>
      <c r="AW564">
        <v>2</v>
      </c>
      <c r="AX564">
        <v>16667260</v>
      </c>
      <c r="AY564">
        <v>1</v>
      </c>
      <c r="AZ564">
        <v>0</v>
      </c>
      <c r="BA564">
        <v>560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Y564*Source!I281</f>
        <v>0</v>
      </c>
      <c r="CY564">
        <f t="shared" si="39"/>
        <v>572.76</v>
      </c>
      <c r="CZ564">
        <f t="shared" si="40"/>
        <v>86</v>
      </c>
      <c r="DA564">
        <f t="shared" si="41"/>
        <v>6.66</v>
      </c>
      <c r="DB564">
        <v>0</v>
      </c>
    </row>
    <row r="565" spans="1:106" x14ac:dyDescent="0.2">
      <c r="A565">
        <f>ROW(Source!A281)</f>
        <v>281</v>
      </c>
      <c r="B565">
        <v>16666349</v>
      </c>
      <c r="C565">
        <v>16667238</v>
      </c>
      <c r="D565">
        <v>15170994</v>
      </c>
      <c r="E565">
        <v>1</v>
      </c>
      <c r="F565">
        <v>1</v>
      </c>
      <c r="G565">
        <v>1</v>
      </c>
      <c r="H565">
        <v>3</v>
      </c>
      <c r="I565" t="s">
        <v>1019</v>
      </c>
      <c r="J565" t="s">
        <v>1020</v>
      </c>
      <c r="K565" t="s">
        <v>1021</v>
      </c>
      <c r="L565">
        <v>1346</v>
      </c>
      <c r="N565">
        <v>1009</v>
      </c>
      <c r="O565" t="s">
        <v>124</v>
      </c>
      <c r="P565" t="s">
        <v>124</v>
      </c>
      <c r="Q565">
        <v>1</v>
      </c>
      <c r="W565">
        <v>0</v>
      </c>
      <c r="X565">
        <v>-856710481</v>
      </c>
      <c r="Y565">
        <v>0</v>
      </c>
      <c r="AA565">
        <v>886.11</v>
      </c>
      <c r="AB565">
        <v>0</v>
      </c>
      <c r="AC565">
        <v>0</v>
      </c>
      <c r="AD565">
        <v>0</v>
      </c>
      <c r="AE565">
        <v>133.05000000000001</v>
      </c>
      <c r="AF565">
        <v>0</v>
      </c>
      <c r="AG565">
        <v>0</v>
      </c>
      <c r="AH565">
        <v>0</v>
      </c>
      <c r="AI565">
        <v>6.66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6</v>
      </c>
      <c r="AT565">
        <v>1E-3</v>
      </c>
      <c r="AU565" t="s">
        <v>30</v>
      </c>
      <c r="AV565">
        <v>0</v>
      </c>
      <c r="AW565">
        <v>2</v>
      </c>
      <c r="AX565">
        <v>16667261</v>
      </c>
      <c r="AY565">
        <v>1</v>
      </c>
      <c r="AZ565">
        <v>0</v>
      </c>
      <c r="BA565">
        <v>561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Y565*Source!I281</f>
        <v>0</v>
      </c>
      <c r="CY565">
        <f t="shared" si="39"/>
        <v>886.11</v>
      </c>
      <c r="CZ565">
        <f t="shared" si="40"/>
        <v>133.05000000000001</v>
      </c>
      <c r="DA565">
        <f t="shared" si="41"/>
        <v>6.66</v>
      </c>
      <c r="DB565">
        <v>0</v>
      </c>
    </row>
    <row r="566" spans="1:106" x14ac:dyDescent="0.2">
      <c r="A566">
        <f>ROW(Source!A281)</f>
        <v>281</v>
      </c>
      <c r="B566">
        <v>16666349</v>
      </c>
      <c r="C566">
        <v>16667238</v>
      </c>
      <c r="D566">
        <v>15188647</v>
      </c>
      <c r="E566">
        <v>1</v>
      </c>
      <c r="F566">
        <v>1</v>
      </c>
      <c r="G566">
        <v>1</v>
      </c>
      <c r="H566">
        <v>3</v>
      </c>
      <c r="I566" t="s">
        <v>1022</v>
      </c>
      <c r="J566" t="s">
        <v>1023</v>
      </c>
      <c r="K566" t="s">
        <v>1024</v>
      </c>
      <c r="L566">
        <v>1348</v>
      </c>
      <c r="N566">
        <v>1009</v>
      </c>
      <c r="O566" t="s">
        <v>120</v>
      </c>
      <c r="P566" t="s">
        <v>120</v>
      </c>
      <c r="Q566">
        <v>1000</v>
      </c>
      <c r="W566">
        <v>0</v>
      </c>
      <c r="X566">
        <v>426000481</v>
      </c>
      <c r="Y566">
        <v>0</v>
      </c>
      <c r="AA566">
        <v>76590</v>
      </c>
      <c r="AB566">
        <v>0</v>
      </c>
      <c r="AC566">
        <v>0</v>
      </c>
      <c r="AD566">
        <v>0</v>
      </c>
      <c r="AE566">
        <v>11500</v>
      </c>
      <c r="AF566">
        <v>0</v>
      </c>
      <c r="AG566">
        <v>0</v>
      </c>
      <c r="AH566">
        <v>0</v>
      </c>
      <c r="AI566">
        <v>6.66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6</v>
      </c>
      <c r="AT566">
        <v>1E-3</v>
      </c>
      <c r="AU566" t="s">
        <v>30</v>
      </c>
      <c r="AV566">
        <v>0</v>
      </c>
      <c r="AW566">
        <v>2</v>
      </c>
      <c r="AX566">
        <v>16667262</v>
      </c>
      <c r="AY566">
        <v>1</v>
      </c>
      <c r="AZ566">
        <v>0</v>
      </c>
      <c r="BA566">
        <v>562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Y566*Source!I281</f>
        <v>0</v>
      </c>
      <c r="CY566">
        <f t="shared" si="39"/>
        <v>76590</v>
      </c>
      <c r="CZ566">
        <f t="shared" si="40"/>
        <v>11500</v>
      </c>
      <c r="DA566">
        <f t="shared" si="41"/>
        <v>6.66</v>
      </c>
      <c r="DB566">
        <v>0</v>
      </c>
    </row>
    <row r="567" spans="1:106" x14ac:dyDescent="0.2">
      <c r="A567">
        <f>ROW(Source!A281)</f>
        <v>281</v>
      </c>
      <c r="B567">
        <v>16666349</v>
      </c>
      <c r="C567">
        <v>16667238</v>
      </c>
      <c r="D567">
        <v>15203834</v>
      </c>
      <c r="E567">
        <v>1</v>
      </c>
      <c r="F567">
        <v>1</v>
      </c>
      <c r="G567">
        <v>1</v>
      </c>
      <c r="H567">
        <v>3</v>
      </c>
      <c r="I567" t="s">
        <v>1025</v>
      </c>
      <c r="J567" t="s">
        <v>1026</v>
      </c>
      <c r="K567" t="s">
        <v>152</v>
      </c>
      <c r="L567">
        <v>1346</v>
      </c>
      <c r="N567">
        <v>1009</v>
      </c>
      <c r="O567" t="s">
        <v>124</v>
      </c>
      <c r="P567" t="s">
        <v>124</v>
      </c>
      <c r="Q567">
        <v>1</v>
      </c>
      <c r="W567">
        <v>0</v>
      </c>
      <c r="X567">
        <v>210558753</v>
      </c>
      <c r="Y567">
        <v>0</v>
      </c>
      <c r="AA567">
        <v>190.48</v>
      </c>
      <c r="AB567">
        <v>0</v>
      </c>
      <c r="AC567">
        <v>0</v>
      </c>
      <c r="AD567">
        <v>0</v>
      </c>
      <c r="AE567">
        <v>28.6</v>
      </c>
      <c r="AF567">
        <v>0</v>
      </c>
      <c r="AG567">
        <v>0</v>
      </c>
      <c r="AH567">
        <v>0</v>
      </c>
      <c r="AI567">
        <v>6.66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6</v>
      </c>
      <c r="AT567">
        <v>3.5999999999999997E-2</v>
      </c>
      <c r="AU567" t="s">
        <v>30</v>
      </c>
      <c r="AV567">
        <v>0</v>
      </c>
      <c r="AW567">
        <v>2</v>
      </c>
      <c r="AX567">
        <v>16667263</v>
      </c>
      <c r="AY567">
        <v>1</v>
      </c>
      <c r="AZ567">
        <v>0</v>
      </c>
      <c r="BA567">
        <v>563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Y567*Source!I281</f>
        <v>0</v>
      </c>
      <c r="CY567">
        <f t="shared" si="39"/>
        <v>190.48</v>
      </c>
      <c r="CZ567">
        <f t="shared" si="40"/>
        <v>28.6</v>
      </c>
      <c r="DA567">
        <f t="shared" si="41"/>
        <v>6.66</v>
      </c>
      <c r="DB567">
        <v>0</v>
      </c>
    </row>
    <row r="568" spans="1:106" x14ac:dyDescent="0.2">
      <c r="A568">
        <f>ROW(Source!A281)</f>
        <v>281</v>
      </c>
      <c r="B568">
        <v>16666349</v>
      </c>
      <c r="C568">
        <v>16667238</v>
      </c>
      <c r="D568">
        <v>15203987</v>
      </c>
      <c r="E568">
        <v>1</v>
      </c>
      <c r="F568">
        <v>1</v>
      </c>
      <c r="G568">
        <v>1</v>
      </c>
      <c r="H568">
        <v>3</v>
      </c>
      <c r="I568" t="s">
        <v>1027</v>
      </c>
      <c r="J568" t="s">
        <v>1028</v>
      </c>
      <c r="K568" t="s">
        <v>1029</v>
      </c>
      <c r="L568">
        <v>1346</v>
      </c>
      <c r="N568">
        <v>1009</v>
      </c>
      <c r="O568" t="s">
        <v>124</v>
      </c>
      <c r="P568" t="s">
        <v>124</v>
      </c>
      <c r="Q568">
        <v>1</v>
      </c>
      <c r="W568">
        <v>0</v>
      </c>
      <c r="X568">
        <v>-1274984028</v>
      </c>
      <c r="Y568">
        <v>0</v>
      </c>
      <c r="AA568">
        <v>237.3</v>
      </c>
      <c r="AB568">
        <v>0</v>
      </c>
      <c r="AC568">
        <v>0</v>
      </c>
      <c r="AD568">
        <v>0</v>
      </c>
      <c r="AE568">
        <v>35.630000000000003</v>
      </c>
      <c r="AF568">
        <v>0</v>
      </c>
      <c r="AG568">
        <v>0</v>
      </c>
      <c r="AH568">
        <v>0</v>
      </c>
      <c r="AI568">
        <v>6.66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6</v>
      </c>
      <c r="AT568">
        <v>6.0000000000000001E-3</v>
      </c>
      <c r="AU568" t="s">
        <v>30</v>
      </c>
      <c r="AV568">
        <v>0</v>
      </c>
      <c r="AW568">
        <v>2</v>
      </c>
      <c r="AX568">
        <v>16667264</v>
      </c>
      <c r="AY568">
        <v>1</v>
      </c>
      <c r="AZ568">
        <v>0</v>
      </c>
      <c r="BA568">
        <v>564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Y568*Source!I281</f>
        <v>0</v>
      </c>
      <c r="CY568">
        <f t="shared" si="39"/>
        <v>237.3</v>
      </c>
      <c r="CZ568">
        <f t="shared" si="40"/>
        <v>35.630000000000003</v>
      </c>
      <c r="DA568">
        <f t="shared" si="41"/>
        <v>6.66</v>
      </c>
      <c r="DB568">
        <v>0</v>
      </c>
    </row>
    <row r="569" spans="1:106" x14ac:dyDescent="0.2">
      <c r="A569">
        <f>ROW(Source!A281)</f>
        <v>281</v>
      </c>
      <c r="B569">
        <v>16666349</v>
      </c>
      <c r="C569">
        <v>16667238</v>
      </c>
      <c r="D569">
        <v>15217463</v>
      </c>
      <c r="E569">
        <v>1</v>
      </c>
      <c r="F569">
        <v>1</v>
      </c>
      <c r="G569">
        <v>1</v>
      </c>
      <c r="H569">
        <v>3</v>
      </c>
      <c r="I569" t="s">
        <v>1030</v>
      </c>
      <c r="J569" t="s">
        <v>1031</v>
      </c>
      <c r="K569" t="s">
        <v>1032</v>
      </c>
      <c r="L569">
        <v>1358</v>
      </c>
      <c r="N569">
        <v>1010</v>
      </c>
      <c r="O569" t="s">
        <v>513</v>
      </c>
      <c r="P569" t="s">
        <v>513</v>
      </c>
      <c r="Q569">
        <v>10</v>
      </c>
      <c r="W569">
        <v>0</v>
      </c>
      <c r="X569">
        <v>1386890308</v>
      </c>
      <c r="Y569">
        <v>0</v>
      </c>
      <c r="AA569">
        <v>259.74</v>
      </c>
      <c r="AB569">
        <v>0</v>
      </c>
      <c r="AC569">
        <v>0</v>
      </c>
      <c r="AD569">
        <v>0</v>
      </c>
      <c r="AE569">
        <v>39</v>
      </c>
      <c r="AF569">
        <v>0</v>
      </c>
      <c r="AG569">
        <v>0</v>
      </c>
      <c r="AH569">
        <v>0</v>
      </c>
      <c r="AI569">
        <v>6.66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0.1</v>
      </c>
      <c r="AU569" t="s">
        <v>30</v>
      </c>
      <c r="AV569">
        <v>0</v>
      </c>
      <c r="AW569">
        <v>2</v>
      </c>
      <c r="AX569">
        <v>16667265</v>
      </c>
      <c r="AY569">
        <v>1</v>
      </c>
      <c r="AZ569">
        <v>0</v>
      </c>
      <c r="BA569">
        <v>565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Y569*Source!I281</f>
        <v>0</v>
      </c>
      <c r="CY569">
        <f t="shared" si="39"/>
        <v>259.74</v>
      </c>
      <c r="CZ569">
        <f t="shared" si="40"/>
        <v>39</v>
      </c>
      <c r="DA569">
        <f t="shared" si="41"/>
        <v>6.66</v>
      </c>
      <c r="DB569">
        <v>0</v>
      </c>
    </row>
    <row r="570" spans="1:106" x14ac:dyDescent="0.2">
      <c r="A570">
        <f>ROW(Source!A281)</f>
        <v>281</v>
      </c>
      <c r="B570">
        <v>16666349</v>
      </c>
      <c r="C570">
        <v>16667238</v>
      </c>
      <c r="D570">
        <v>15164559</v>
      </c>
      <c r="E570">
        <v>17</v>
      </c>
      <c r="F570">
        <v>1</v>
      </c>
      <c r="G570">
        <v>1</v>
      </c>
      <c r="H570">
        <v>3</v>
      </c>
      <c r="I570" t="s">
        <v>996</v>
      </c>
      <c r="J570" t="s">
        <v>6</v>
      </c>
      <c r="K570" t="s">
        <v>997</v>
      </c>
      <c r="L570">
        <v>1374</v>
      </c>
      <c r="N570">
        <v>1013</v>
      </c>
      <c r="O570" t="s">
        <v>998</v>
      </c>
      <c r="P570" t="s">
        <v>998</v>
      </c>
      <c r="Q570">
        <v>1</v>
      </c>
      <c r="W570">
        <v>0</v>
      </c>
      <c r="X570">
        <v>-1731369543</v>
      </c>
      <c r="Y570">
        <v>0</v>
      </c>
      <c r="AA570">
        <v>1</v>
      </c>
      <c r="AB570">
        <v>0</v>
      </c>
      <c r="AC570">
        <v>0</v>
      </c>
      <c r="AD570">
        <v>0</v>
      </c>
      <c r="AE570">
        <v>1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0.3</v>
      </c>
      <c r="AU570" t="s">
        <v>30</v>
      </c>
      <c r="AV570">
        <v>0</v>
      </c>
      <c r="AW570">
        <v>2</v>
      </c>
      <c r="AX570">
        <v>16667266</v>
      </c>
      <c r="AY570">
        <v>1</v>
      </c>
      <c r="AZ570">
        <v>0</v>
      </c>
      <c r="BA570">
        <v>566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Y570*Source!I281</f>
        <v>0</v>
      </c>
      <c r="CY570">
        <f t="shared" si="39"/>
        <v>1</v>
      </c>
      <c r="CZ570">
        <f t="shared" si="40"/>
        <v>1</v>
      </c>
      <c r="DA570">
        <f t="shared" si="41"/>
        <v>1</v>
      </c>
      <c r="DB570">
        <v>0</v>
      </c>
    </row>
    <row r="571" spans="1:106" x14ac:dyDescent="0.2">
      <c r="A571">
        <f>ROW(Source!A282)</f>
        <v>282</v>
      </c>
      <c r="B571">
        <v>16666348</v>
      </c>
      <c r="C571">
        <v>16667267</v>
      </c>
      <c r="D571">
        <v>15442878</v>
      </c>
      <c r="E571">
        <v>1</v>
      </c>
      <c r="F571">
        <v>1</v>
      </c>
      <c r="G571">
        <v>1</v>
      </c>
      <c r="H571">
        <v>1</v>
      </c>
      <c r="I571" t="s">
        <v>999</v>
      </c>
      <c r="J571" t="s">
        <v>6</v>
      </c>
      <c r="K571" t="s">
        <v>1000</v>
      </c>
      <c r="L571">
        <v>1191</v>
      </c>
      <c r="N571">
        <v>1013</v>
      </c>
      <c r="O571" t="s">
        <v>727</v>
      </c>
      <c r="P571" t="s">
        <v>727</v>
      </c>
      <c r="Q571">
        <v>1</v>
      </c>
      <c r="W571">
        <v>0</v>
      </c>
      <c r="X571">
        <v>-362667798</v>
      </c>
      <c r="Y571">
        <v>0.9</v>
      </c>
      <c r="AA571">
        <v>0</v>
      </c>
      <c r="AB571">
        <v>0</v>
      </c>
      <c r="AC571">
        <v>0</v>
      </c>
      <c r="AD571">
        <v>10.5</v>
      </c>
      <c r="AE571">
        <v>0</v>
      </c>
      <c r="AF571">
        <v>0</v>
      </c>
      <c r="AG571">
        <v>0</v>
      </c>
      <c r="AH571">
        <v>10.5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0.9</v>
      </c>
      <c r="AU571" t="s">
        <v>6</v>
      </c>
      <c r="AV571">
        <v>1</v>
      </c>
      <c r="AW571">
        <v>2</v>
      </c>
      <c r="AX571">
        <v>16667277</v>
      </c>
      <c r="AY571">
        <v>1</v>
      </c>
      <c r="AZ571">
        <v>0</v>
      </c>
      <c r="BA571">
        <v>567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Y571*Source!I282</f>
        <v>1.8</v>
      </c>
      <c r="CY571">
        <f>AD571</f>
        <v>10.5</v>
      </c>
      <c r="CZ571">
        <f>AH571</f>
        <v>10.5</v>
      </c>
      <c r="DA571">
        <f>AL571</f>
        <v>1</v>
      </c>
      <c r="DB571">
        <v>0</v>
      </c>
    </row>
    <row r="572" spans="1:106" x14ac:dyDescent="0.2">
      <c r="A572">
        <f>ROW(Source!A282)</f>
        <v>282</v>
      </c>
      <c r="B572">
        <v>16666348</v>
      </c>
      <c r="C572">
        <v>16667267</v>
      </c>
      <c r="D572">
        <v>15430395</v>
      </c>
      <c r="E572">
        <v>1</v>
      </c>
      <c r="F572">
        <v>1</v>
      </c>
      <c r="G572">
        <v>1</v>
      </c>
      <c r="H572">
        <v>1</v>
      </c>
      <c r="I572" t="s">
        <v>728</v>
      </c>
      <c r="J572" t="s">
        <v>6</v>
      </c>
      <c r="K572" t="s">
        <v>729</v>
      </c>
      <c r="L572">
        <v>1191</v>
      </c>
      <c r="N572">
        <v>1013</v>
      </c>
      <c r="O572" t="s">
        <v>727</v>
      </c>
      <c r="P572" t="s">
        <v>727</v>
      </c>
      <c r="Q572">
        <v>1</v>
      </c>
      <c r="W572">
        <v>0</v>
      </c>
      <c r="X572">
        <v>-1417349443</v>
      </c>
      <c r="Y572">
        <v>0.2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0.2</v>
      </c>
      <c r="AU572" t="s">
        <v>6</v>
      </c>
      <c r="AV572">
        <v>2</v>
      </c>
      <c r="AW572">
        <v>2</v>
      </c>
      <c r="AX572">
        <v>16667278</v>
      </c>
      <c r="AY572">
        <v>1</v>
      </c>
      <c r="AZ572">
        <v>0</v>
      </c>
      <c r="BA572">
        <v>568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Y572*Source!I282</f>
        <v>0.4</v>
      </c>
      <c r="CY572">
        <f>AD572</f>
        <v>0</v>
      </c>
      <c r="CZ572">
        <f>AH572</f>
        <v>0</v>
      </c>
      <c r="DA572">
        <f>AL572</f>
        <v>1</v>
      </c>
      <c r="DB572">
        <v>0</v>
      </c>
    </row>
    <row r="573" spans="1:106" x14ac:dyDescent="0.2">
      <c r="A573">
        <f>ROW(Source!A282)</f>
        <v>282</v>
      </c>
      <c r="B573">
        <v>16666348</v>
      </c>
      <c r="C573">
        <v>16667267</v>
      </c>
      <c r="D573">
        <v>15247680</v>
      </c>
      <c r="E573">
        <v>1</v>
      </c>
      <c r="F573">
        <v>1</v>
      </c>
      <c r="G573">
        <v>1</v>
      </c>
      <c r="H573">
        <v>2</v>
      </c>
      <c r="I573" t="s">
        <v>736</v>
      </c>
      <c r="J573" t="s">
        <v>737</v>
      </c>
      <c r="K573" t="s">
        <v>738</v>
      </c>
      <c r="L573">
        <v>1368</v>
      </c>
      <c r="N573">
        <v>1011</v>
      </c>
      <c r="O573" t="s">
        <v>733</v>
      </c>
      <c r="P573" t="s">
        <v>733</v>
      </c>
      <c r="Q573">
        <v>1</v>
      </c>
      <c r="W573">
        <v>0</v>
      </c>
      <c r="X573">
        <v>-1718674368</v>
      </c>
      <c r="Y573">
        <v>0.1</v>
      </c>
      <c r="AA573">
        <v>0</v>
      </c>
      <c r="AB573">
        <v>111.99</v>
      </c>
      <c r="AC573">
        <v>13.5</v>
      </c>
      <c r="AD573">
        <v>0</v>
      </c>
      <c r="AE573">
        <v>0</v>
      </c>
      <c r="AF573">
        <v>111.99</v>
      </c>
      <c r="AG573">
        <v>13.5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6</v>
      </c>
      <c r="AT573">
        <v>0.1</v>
      </c>
      <c r="AU573" t="s">
        <v>6</v>
      </c>
      <c r="AV573">
        <v>0</v>
      </c>
      <c r="AW573">
        <v>2</v>
      </c>
      <c r="AX573">
        <v>16667279</v>
      </c>
      <c r="AY573">
        <v>1</v>
      </c>
      <c r="AZ573">
        <v>0</v>
      </c>
      <c r="BA573">
        <v>569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Y573*Source!I282</f>
        <v>0.2</v>
      </c>
      <c r="CY573">
        <f>AB573</f>
        <v>111.99</v>
      </c>
      <c r="CZ573">
        <f>AF573</f>
        <v>111.99</v>
      </c>
      <c r="DA573">
        <f>AJ573</f>
        <v>1</v>
      </c>
      <c r="DB573">
        <v>0</v>
      </c>
    </row>
    <row r="574" spans="1:106" x14ac:dyDescent="0.2">
      <c r="A574">
        <f>ROW(Source!A282)</f>
        <v>282</v>
      </c>
      <c r="B574">
        <v>16666348</v>
      </c>
      <c r="C574">
        <v>16667267</v>
      </c>
      <c r="D574">
        <v>15249073</v>
      </c>
      <c r="E574">
        <v>1</v>
      </c>
      <c r="F574">
        <v>1</v>
      </c>
      <c r="G574">
        <v>1</v>
      </c>
      <c r="H574">
        <v>2</v>
      </c>
      <c r="I574" t="s">
        <v>742</v>
      </c>
      <c r="J574" t="s">
        <v>743</v>
      </c>
      <c r="K574" t="s">
        <v>744</v>
      </c>
      <c r="L574">
        <v>1368</v>
      </c>
      <c r="N574">
        <v>1011</v>
      </c>
      <c r="O574" t="s">
        <v>733</v>
      </c>
      <c r="P574" t="s">
        <v>733</v>
      </c>
      <c r="Q574">
        <v>1</v>
      </c>
      <c r="W574">
        <v>0</v>
      </c>
      <c r="X574">
        <v>1372534845</v>
      </c>
      <c r="Y574">
        <v>0.1</v>
      </c>
      <c r="AA574">
        <v>0</v>
      </c>
      <c r="AB574">
        <v>65.709999999999994</v>
      </c>
      <c r="AC574">
        <v>11.6</v>
      </c>
      <c r="AD574">
        <v>0</v>
      </c>
      <c r="AE574">
        <v>0</v>
      </c>
      <c r="AF574">
        <v>65.709999999999994</v>
      </c>
      <c r="AG574">
        <v>11.6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0.1</v>
      </c>
      <c r="AU574" t="s">
        <v>6</v>
      </c>
      <c r="AV574">
        <v>0</v>
      </c>
      <c r="AW574">
        <v>2</v>
      </c>
      <c r="AX574">
        <v>16667280</v>
      </c>
      <c r="AY574">
        <v>1</v>
      </c>
      <c r="AZ574">
        <v>0</v>
      </c>
      <c r="BA574">
        <v>570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Y574*Source!I282</f>
        <v>0.2</v>
      </c>
      <c r="CY574">
        <f>AB574</f>
        <v>65.709999999999994</v>
      </c>
      <c r="CZ574">
        <f>AF574</f>
        <v>65.709999999999994</v>
      </c>
      <c r="DA574">
        <f>AJ574</f>
        <v>1</v>
      </c>
      <c r="DB574">
        <v>0</v>
      </c>
    </row>
    <row r="575" spans="1:106" x14ac:dyDescent="0.2">
      <c r="A575">
        <f>ROW(Source!A282)</f>
        <v>282</v>
      </c>
      <c r="B575">
        <v>16666348</v>
      </c>
      <c r="C575">
        <v>16667267</v>
      </c>
      <c r="D575">
        <v>15167588</v>
      </c>
      <c r="E575">
        <v>1</v>
      </c>
      <c r="F575">
        <v>1</v>
      </c>
      <c r="G575">
        <v>1</v>
      </c>
      <c r="H575">
        <v>3</v>
      </c>
      <c r="I575" t="s">
        <v>1001</v>
      </c>
      <c r="J575" t="s">
        <v>1002</v>
      </c>
      <c r="K575" t="s">
        <v>1003</v>
      </c>
      <c r="L575">
        <v>1346</v>
      </c>
      <c r="N575">
        <v>1009</v>
      </c>
      <c r="O575" t="s">
        <v>124</v>
      </c>
      <c r="P575" t="s">
        <v>124</v>
      </c>
      <c r="Q575">
        <v>1</v>
      </c>
      <c r="W575">
        <v>0</v>
      </c>
      <c r="X575">
        <v>-1088866022</v>
      </c>
      <c r="Y575">
        <v>0.01</v>
      </c>
      <c r="AA575">
        <v>30.4</v>
      </c>
      <c r="AB575">
        <v>0</v>
      </c>
      <c r="AC575">
        <v>0</v>
      </c>
      <c r="AD575">
        <v>0</v>
      </c>
      <c r="AE575">
        <v>30.4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6</v>
      </c>
      <c r="AT575">
        <v>0.01</v>
      </c>
      <c r="AU575" t="s">
        <v>6</v>
      </c>
      <c r="AV575">
        <v>0</v>
      </c>
      <c r="AW575">
        <v>2</v>
      </c>
      <c r="AX575">
        <v>16667281</v>
      </c>
      <c r="AY575">
        <v>1</v>
      </c>
      <c r="AZ575">
        <v>0</v>
      </c>
      <c r="BA575">
        <v>571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Y575*Source!I282</f>
        <v>0.02</v>
      </c>
      <c r="CY575">
        <f>AA575</f>
        <v>30.4</v>
      </c>
      <c r="CZ575">
        <f>AE575</f>
        <v>30.4</v>
      </c>
      <c r="DA575">
        <f>AI575</f>
        <v>1</v>
      </c>
      <c r="DB575">
        <v>0</v>
      </c>
    </row>
    <row r="576" spans="1:106" x14ac:dyDescent="0.2">
      <c r="A576">
        <f>ROW(Source!A282)</f>
        <v>282</v>
      </c>
      <c r="B576">
        <v>16666348</v>
      </c>
      <c r="C576">
        <v>16667267</v>
      </c>
      <c r="D576">
        <v>15169942</v>
      </c>
      <c r="E576">
        <v>1</v>
      </c>
      <c r="F576">
        <v>1</v>
      </c>
      <c r="G576">
        <v>1</v>
      </c>
      <c r="H576">
        <v>3</v>
      </c>
      <c r="I576" t="s">
        <v>993</v>
      </c>
      <c r="J576" t="s">
        <v>994</v>
      </c>
      <c r="K576" t="s">
        <v>995</v>
      </c>
      <c r="L576">
        <v>1346</v>
      </c>
      <c r="N576">
        <v>1009</v>
      </c>
      <c r="O576" t="s">
        <v>124</v>
      </c>
      <c r="P576" t="s">
        <v>124</v>
      </c>
      <c r="Q576">
        <v>1</v>
      </c>
      <c r="W576">
        <v>0</v>
      </c>
      <c r="X576">
        <v>103900845</v>
      </c>
      <c r="Y576">
        <v>0.3</v>
      </c>
      <c r="AA576">
        <v>9.0399999999999991</v>
      </c>
      <c r="AB576">
        <v>0</v>
      </c>
      <c r="AC576">
        <v>0</v>
      </c>
      <c r="AD576">
        <v>0</v>
      </c>
      <c r="AE576">
        <v>9.0399999999999991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6</v>
      </c>
      <c r="AT576">
        <v>0.3</v>
      </c>
      <c r="AU576" t="s">
        <v>6</v>
      </c>
      <c r="AV576">
        <v>0</v>
      </c>
      <c r="AW576">
        <v>2</v>
      </c>
      <c r="AX576">
        <v>16667282</v>
      </c>
      <c r="AY576">
        <v>1</v>
      </c>
      <c r="AZ576">
        <v>0</v>
      </c>
      <c r="BA576">
        <v>572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Y576*Source!I282</f>
        <v>0.6</v>
      </c>
      <c r="CY576">
        <f>AA576</f>
        <v>9.0399999999999991</v>
      </c>
      <c r="CZ576">
        <f>AE576</f>
        <v>9.0399999999999991</v>
      </c>
      <c r="DA576">
        <f>AI576</f>
        <v>1</v>
      </c>
      <c r="DB576">
        <v>0</v>
      </c>
    </row>
    <row r="577" spans="1:106" x14ac:dyDescent="0.2">
      <c r="A577">
        <f>ROW(Source!A282)</f>
        <v>282</v>
      </c>
      <c r="B577">
        <v>16666348</v>
      </c>
      <c r="C577">
        <v>16667267</v>
      </c>
      <c r="D577">
        <v>15191488</v>
      </c>
      <c r="E577">
        <v>1</v>
      </c>
      <c r="F577">
        <v>1</v>
      </c>
      <c r="G577">
        <v>1</v>
      </c>
      <c r="H577">
        <v>3</v>
      </c>
      <c r="I577" t="s">
        <v>1004</v>
      </c>
      <c r="J577" t="s">
        <v>1005</v>
      </c>
      <c r="K577" t="s">
        <v>1006</v>
      </c>
      <c r="L577">
        <v>1348</v>
      </c>
      <c r="N577">
        <v>1009</v>
      </c>
      <c r="O577" t="s">
        <v>120</v>
      </c>
      <c r="P577" t="s">
        <v>120</v>
      </c>
      <c r="Q577">
        <v>1000</v>
      </c>
      <c r="W577">
        <v>0</v>
      </c>
      <c r="X577">
        <v>-1598896989</v>
      </c>
      <c r="Y577">
        <v>5.9999999999999995E-4</v>
      </c>
      <c r="AA577">
        <v>5000</v>
      </c>
      <c r="AB577">
        <v>0</v>
      </c>
      <c r="AC577">
        <v>0</v>
      </c>
      <c r="AD577">
        <v>0</v>
      </c>
      <c r="AE577">
        <v>5000</v>
      </c>
      <c r="AF577">
        <v>0</v>
      </c>
      <c r="AG577">
        <v>0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6</v>
      </c>
      <c r="AT577">
        <v>5.9999999999999995E-4</v>
      </c>
      <c r="AU577" t="s">
        <v>6</v>
      </c>
      <c r="AV577">
        <v>0</v>
      </c>
      <c r="AW577">
        <v>2</v>
      </c>
      <c r="AX577">
        <v>16667283</v>
      </c>
      <c r="AY577">
        <v>1</v>
      </c>
      <c r="AZ577">
        <v>0</v>
      </c>
      <c r="BA577">
        <v>573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Y577*Source!I282</f>
        <v>1.1999999999999999E-3</v>
      </c>
      <c r="CY577">
        <f>AA577</f>
        <v>5000</v>
      </c>
      <c r="CZ577">
        <f>AE577</f>
        <v>5000</v>
      </c>
      <c r="DA577">
        <f>AI577</f>
        <v>1</v>
      </c>
      <c r="DB577">
        <v>0</v>
      </c>
    </row>
    <row r="578" spans="1:106" x14ac:dyDescent="0.2">
      <c r="A578">
        <f>ROW(Source!A282)</f>
        <v>282</v>
      </c>
      <c r="B578">
        <v>16666348</v>
      </c>
      <c r="C578">
        <v>16667267</v>
      </c>
      <c r="D578">
        <v>15239979</v>
      </c>
      <c r="E578">
        <v>1</v>
      </c>
      <c r="F578">
        <v>1</v>
      </c>
      <c r="G578">
        <v>1</v>
      </c>
      <c r="H578">
        <v>3</v>
      </c>
      <c r="I578" t="s">
        <v>463</v>
      </c>
      <c r="J578" t="s">
        <v>465</v>
      </c>
      <c r="K578" t="s">
        <v>464</v>
      </c>
      <c r="L578">
        <v>1354</v>
      </c>
      <c r="N578">
        <v>1010</v>
      </c>
      <c r="O578" t="s">
        <v>185</v>
      </c>
      <c r="P578" t="s">
        <v>185</v>
      </c>
      <c r="Q578">
        <v>1</v>
      </c>
      <c r="W578">
        <v>0</v>
      </c>
      <c r="X578">
        <v>1834824720</v>
      </c>
      <c r="Y578">
        <v>1</v>
      </c>
      <c r="AA578">
        <v>405.67</v>
      </c>
      <c r="AB578">
        <v>0</v>
      </c>
      <c r="AC578">
        <v>0</v>
      </c>
      <c r="AD578">
        <v>0</v>
      </c>
      <c r="AE578">
        <v>405.67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6</v>
      </c>
      <c r="AT578">
        <v>1</v>
      </c>
      <c r="AU578" t="s">
        <v>6</v>
      </c>
      <c r="AV578">
        <v>0</v>
      </c>
      <c r="AW578">
        <v>1</v>
      </c>
      <c r="AX578">
        <v>-1</v>
      </c>
      <c r="AY578">
        <v>0</v>
      </c>
      <c r="AZ578">
        <v>0</v>
      </c>
      <c r="BA578" t="s">
        <v>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Y578*Source!I282</f>
        <v>2</v>
      </c>
      <c r="CY578">
        <f>AA578</f>
        <v>405.67</v>
      </c>
      <c r="CZ578">
        <f>AE578</f>
        <v>405.67</v>
      </c>
      <c r="DA578">
        <f>AI578</f>
        <v>1</v>
      </c>
      <c r="DB578">
        <v>0</v>
      </c>
    </row>
    <row r="579" spans="1:106" x14ac:dyDescent="0.2">
      <c r="A579">
        <f>ROW(Source!A282)</f>
        <v>282</v>
      </c>
      <c r="B579">
        <v>16666348</v>
      </c>
      <c r="C579">
        <v>16667267</v>
      </c>
      <c r="D579">
        <v>15164559</v>
      </c>
      <c r="E579">
        <v>17</v>
      </c>
      <c r="F579">
        <v>1</v>
      </c>
      <c r="G579">
        <v>1</v>
      </c>
      <c r="H579">
        <v>3</v>
      </c>
      <c r="I579" t="s">
        <v>996</v>
      </c>
      <c r="J579" t="s">
        <v>6</v>
      </c>
      <c r="K579" t="s">
        <v>997</v>
      </c>
      <c r="L579">
        <v>1374</v>
      </c>
      <c r="N579">
        <v>1013</v>
      </c>
      <c r="O579" t="s">
        <v>998</v>
      </c>
      <c r="P579" t="s">
        <v>998</v>
      </c>
      <c r="Q579">
        <v>1</v>
      </c>
      <c r="W579">
        <v>0</v>
      </c>
      <c r="X579">
        <v>-1731369543</v>
      </c>
      <c r="Y579">
        <v>0.19</v>
      </c>
      <c r="AA579">
        <v>1</v>
      </c>
      <c r="AB579">
        <v>0</v>
      </c>
      <c r="AC579">
        <v>0</v>
      </c>
      <c r="AD579">
        <v>0</v>
      </c>
      <c r="AE579">
        <v>1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</v>
      </c>
      <c r="AT579">
        <v>0.19</v>
      </c>
      <c r="AU579" t="s">
        <v>6</v>
      </c>
      <c r="AV579">
        <v>0</v>
      </c>
      <c r="AW579">
        <v>2</v>
      </c>
      <c r="AX579">
        <v>16667284</v>
      </c>
      <c r="AY579">
        <v>1</v>
      </c>
      <c r="AZ579">
        <v>0</v>
      </c>
      <c r="BA579">
        <v>574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Y579*Source!I282</f>
        <v>0.38</v>
      </c>
      <c r="CY579">
        <f>AA579</f>
        <v>1</v>
      </c>
      <c r="CZ579">
        <f>AE579</f>
        <v>1</v>
      </c>
      <c r="DA579">
        <f>AI579</f>
        <v>1</v>
      </c>
      <c r="DB579">
        <v>0</v>
      </c>
    </row>
    <row r="580" spans="1:106" x14ac:dyDescent="0.2">
      <c r="A580">
        <f>ROW(Source!A283)</f>
        <v>283</v>
      </c>
      <c r="B580">
        <v>16666349</v>
      </c>
      <c r="C580">
        <v>16667267</v>
      </c>
      <c r="D580">
        <v>15442878</v>
      </c>
      <c r="E580">
        <v>1</v>
      </c>
      <c r="F580">
        <v>1</v>
      </c>
      <c r="G580">
        <v>1</v>
      </c>
      <c r="H580">
        <v>1</v>
      </c>
      <c r="I580" t="s">
        <v>999</v>
      </c>
      <c r="J580" t="s">
        <v>6</v>
      </c>
      <c r="K580" t="s">
        <v>1000</v>
      </c>
      <c r="L580">
        <v>1191</v>
      </c>
      <c r="N580">
        <v>1013</v>
      </c>
      <c r="O580" t="s">
        <v>727</v>
      </c>
      <c r="P580" t="s">
        <v>727</v>
      </c>
      <c r="Q580">
        <v>1</v>
      </c>
      <c r="W580">
        <v>0</v>
      </c>
      <c r="X580">
        <v>-362667798</v>
      </c>
      <c r="Y580">
        <v>0.9</v>
      </c>
      <c r="AA580">
        <v>0</v>
      </c>
      <c r="AB580">
        <v>0</v>
      </c>
      <c r="AC580">
        <v>0</v>
      </c>
      <c r="AD580">
        <v>69.930000000000007</v>
      </c>
      <c r="AE580">
        <v>0</v>
      </c>
      <c r="AF580">
        <v>0</v>
      </c>
      <c r="AG580">
        <v>0</v>
      </c>
      <c r="AH580">
        <v>10.5</v>
      </c>
      <c r="AI580">
        <v>1</v>
      </c>
      <c r="AJ580">
        <v>1</v>
      </c>
      <c r="AK580">
        <v>1</v>
      </c>
      <c r="AL580">
        <v>6.66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6</v>
      </c>
      <c r="AT580">
        <v>0.9</v>
      </c>
      <c r="AU580" t="s">
        <v>6</v>
      </c>
      <c r="AV580">
        <v>1</v>
      </c>
      <c r="AW580">
        <v>2</v>
      </c>
      <c r="AX580">
        <v>16667277</v>
      </c>
      <c r="AY580">
        <v>1</v>
      </c>
      <c r="AZ580">
        <v>0</v>
      </c>
      <c r="BA580">
        <v>575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Y580*Source!I283</f>
        <v>1.8</v>
      </c>
      <c r="CY580">
        <f>AD580</f>
        <v>69.930000000000007</v>
      </c>
      <c r="CZ580">
        <f>AH580</f>
        <v>10.5</v>
      </c>
      <c r="DA580">
        <f>AL580</f>
        <v>6.66</v>
      </c>
      <c r="DB580">
        <v>0</v>
      </c>
    </row>
    <row r="581" spans="1:106" x14ac:dyDescent="0.2">
      <c r="A581">
        <f>ROW(Source!A283)</f>
        <v>283</v>
      </c>
      <c r="B581">
        <v>16666349</v>
      </c>
      <c r="C581">
        <v>16667267</v>
      </c>
      <c r="D581">
        <v>15430395</v>
      </c>
      <c r="E581">
        <v>1</v>
      </c>
      <c r="F581">
        <v>1</v>
      </c>
      <c r="G581">
        <v>1</v>
      </c>
      <c r="H581">
        <v>1</v>
      </c>
      <c r="I581" t="s">
        <v>728</v>
      </c>
      <c r="J581" t="s">
        <v>6</v>
      </c>
      <c r="K581" t="s">
        <v>729</v>
      </c>
      <c r="L581">
        <v>1191</v>
      </c>
      <c r="N581">
        <v>1013</v>
      </c>
      <c r="O581" t="s">
        <v>727</v>
      </c>
      <c r="P581" t="s">
        <v>727</v>
      </c>
      <c r="Q581">
        <v>1</v>
      </c>
      <c r="W581">
        <v>0</v>
      </c>
      <c r="X581">
        <v>-1417349443</v>
      </c>
      <c r="Y581">
        <v>0.2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6.66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0.2</v>
      </c>
      <c r="AU581" t="s">
        <v>6</v>
      </c>
      <c r="AV581">
        <v>2</v>
      </c>
      <c r="AW581">
        <v>2</v>
      </c>
      <c r="AX581">
        <v>16667278</v>
      </c>
      <c r="AY581">
        <v>1</v>
      </c>
      <c r="AZ581">
        <v>0</v>
      </c>
      <c r="BA581">
        <v>576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Y581*Source!I283</f>
        <v>0.4</v>
      </c>
      <c r="CY581">
        <f>AD581</f>
        <v>0</v>
      </c>
      <c r="CZ581">
        <f>AH581</f>
        <v>0</v>
      </c>
      <c r="DA581">
        <f>AL581</f>
        <v>1</v>
      </c>
      <c r="DB581">
        <v>0</v>
      </c>
    </row>
    <row r="582" spans="1:106" x14ac:dyDescent="0.2">
      <c r="A582">
        <f>ROW(Source!A283)</f>
        <v>283</v>
      </c>
      <c r="B582">
        <v>16666349</v>
      </c>
      <c r="C582">
        <v>16667267</v>
      </c>
      <c r="D582">
        <v>15247680</v>
      </c>
      <c r="E582">
        <v>1</v>
      </c>
      <c r="F582">
        <v>1</v>
      </c>
      <c r="G582">
        <v>1</v>
      </c>
      <c r="H582">
        <v>2</v>
      </c>
      <c r="I582" t="s">
        <v>736</v>
      </c>
      <c r="J582" t="s">
        <v>737</v>
      </c>
      <c r="K582" t="s">
        <v>738</v>
      </c>
      <c r="L582">
        <v>1368</v>
      </c>
      <c r="N582">
        <v>1011</v>
      </c>
      <c r="O582" t="s">
        <v>733</v>
      </c>
      <c r="P582" t="s">
        <v>733</v>
      </c>
      <c r="Q582">
        <v>1</v>
      </c>
      <c r="W582">
        <v>0</v>
      </c>
      <c r="X582">
        <v>-1718674368</v>
      </c>
      <c r="Y582">
        <v>0.1</v>
      </c>
      <c r="AA582">
        <v>0</v>
      </c>
      <c r="AB582">
        <v>745.85</v>
      </c>
      <c r="AC582">
        <v>13.5</v>
      </c>
      <c r="AD582">
        <v>0</v>
      </c>
      <c r="AE582">
        <v>0</v>
      </c>
      <c r="AF582">
        <v>111.99</v>
      </c>
      <c r="AG582">
        <v>13.5</v>
      </c>
      <c r="AH582">
        <v>0</v>
      </c>
      <c r="AI582">
        <v>1</v>
      </c>
      <c r="AJ582">
        <v>6.66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</v>
      </c>
      <c r="AT582">
        <v>0.1</v>
      </c>
      <c r="AU582" t="s">
        <v>6</v>
      </c>
      <c r="AV582">
        <v>0</v>
      </c>
      <c r="AW582">
        <v>2</v>
      </c>
      <c r="AX582">
        <v>16667279</v>
      </c>
      <c r="AY582">
        <v>1</v>
      </c>
      <c r="AZ582">
        <v>0</v>
      </c>
      <c r="BA582">
        <v>577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Y582*Source!I283</f>
        <v>0.2</v>
      </c>
      <c r="CY582">
        <f>AB582</f>
        <v>745.85</v>
      </c>
      <c r="CZ582">
        <f>AF582</f>
        <v>111.99</v>
      </c>
      <c r="DA582">
        <f>AJ582</f>
        <v>6.66</v>
      </c>
      <c r="DB582">
        <v>0</v>
      </c>
    </row>
    <row r="583" spans="1:106" x14ac:dyDescent="0.2">
      <c r="A583">
        <f>ROW(Source!A283)</f>
        <v>283</v>
      </c>
      <c r="B583">
        <v>16666349</v>
      </c>
      <c r="C583">
        <v>16667267</v>
      </c>
      <c r="D583">
        <v>15249073</v>
      </c>
      <c r="E583">
        <v>1</v>
      </c>
      <c r="F583">
        <v>1</v>
      </c>
      <c r="G583">
        <v>1</v>
      </c>
      <c r="H583">
        <v>2</v>
      </c>
      <c r="I583" t="s">
        <v>742</v>
      </c>
      <c r="J583" t="s">
        <v>743</v>
      </c>
      <c r="K583" t="s">
        <v>744</v>
      </c>
      <c r="L583">
        <v>1368</v>
      </c>
      <c r="N583">
        <v>1011</v>
      </c>
      <c r="O583" t="s">
        <v>733</v>
      </c>
      <c r="P583" t="s">
        <v>733</v>
      </c>
      <c r="Q583">
        <v>1</v>
      </c>
      <c r="W583">
        <v>0</v>
      </c>
      <c r="X583">
        <v>1372534845</v>
      </c>
      <c r="Y583">
        <v>0.1</v>
      </c>
      <c r="AA583">
        <v>0</v>
      </c>
      <c r="AB583">
        <v>437.63</v>
      </c>
      <c r="AC583">
        <v>11.6</v>
      </c>
      <c r="AD583">
        <v>0</v>
      </c>
      <c r="AE583">
        <v>0</v>
      </c>
      <c r="AF583">
        <v>65.709999999999994</v>
      </c>
      <c r="AG583">
        <v>11.6</v>
      </c>
      <c r="AH583">
        <v>0</v>
      </c>
      <c r="AI583">
        <v>1</v>
      </c>
      <c r="AJ583">
        <v>6.66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0.1</v>
      </c>
      <c r="AU583" t="s">
        <v>6</v>
      </c>
      <c r="AV583">
        <v>0</v>
      </c>
      <c r="AW583">
        <v>2</v>
      </c>
      <c r="AX583">
        <v>16667280</v>
      </c>
      <c r="AY583">
        <v>1</v>
      </c>
      <c r="AZ583">
        <v>0</v>
      </c>
      <c r="BA583">
        <v>578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Y583*Source!I283</f>
        <v>0.2</v>
      </c>
      <c r="CY583">
        <f>AB583</f>
        <v>437.63</v>
      </c>
      <c r="CZ583">
        <f>AF583</f>
        <v>65.709999999999994</v>
      </c>
      <c r="DA583">
        <f>AJ583</f>
        <v>6.66</v>
      </c>
      <c r="DB583">
        <v>0</v>
      </c>
    </row>
    <row r="584" spans="1:106" x14ac:dyDescent="0.2">
      <c r="A584">
        <f>ROW(Source!A283)</f>
        <v>283</v>
      </c>
      <c r="B584">
        <v>16666349</v>
      </c>
      <c r="C584">
        <v>16667267</v>
      </c>
      <c r="D584">
        <v>15167588</v>
      </c>
      <c r="E584">
        <v>1</v>
      </c>
      <c r="F584">
        <v>1</v>
      </c>
      <c r="G584">
        <v>1</v>
      </c>
      <c r="H584">
        <v>3</v>
      </c>
      <c r="I584" t="s">
        <v>1001</v>
      </c>
      <c r="J584" t="s">
        <v>1002</v>
      </c>
      <c r="K584" t="s">
        <v>1003</v>
      </c>
      <c r="L584">
        <v>1346</v>
      </c>
      <c r="N584">
        <v>1009</v>
      </c>
      <c r="O584" t="s">
        <v>124</v>
      </c>
      <c r="P584" t="s">
        <v>124</v>
      </c>
      <c r="Q584">
        <v>1</v>
      </c>
      <c r="W584">
        <v>0</v>
      </c>
      <c r="X584">
        <v>-1088866022</v>
      </c>
      <c r="Y584">
        <v>0.01</v>
      </c>
      <c r="AA584">
        <v>202.46</v>
      </c>
      <c r="AB584">
        <v>0</v>
      </c>
      <c r="AC584">
        <v>0</v>
      </c>
      <c r="AD584">
        <v>0</v>
      </c>
      <c r="AE584">
        <v>30.4</v>
      </c>
      <c r="AF584">
        <v>0</v>
      </c>
      <c r="AG584">
        <v>0</v>
      </c>
      <c r="AH584">
        <v>0</v>
      </c>
      <c r="AI584">
        <v>6.66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6</v>
      </c>
      <c r="AT584">
        <v>0.01</v>
      </c>
      <c r="AU584" t="s">
        <v>6</v>
      </c>
      <c r="AV584">
        <v>0</v>
      </c>
      <c r="AW584">
        <v>2</v>
      </c>
      <c r="AX584">
        <v>16667281</v>
      </c>
      <c r="AY584">
        <v>1</v>
      </c>
      <c r="AZ584">
        <v>0</v>
      </c>
      <c r="BA584">
        <v>579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Y584*Source!I283</f>
        <v>0.02</v>
      </c>
      <c r="CY584">
        <f>AA584</f>
        <v>202.46</v>
      </c>
      <c r="CZ584">
        <f>AE584</f>
        <v>30.4</v>
      </c>
      <c r="DA584">
        <f>AI584</f>
        <v>6.66</v>
      </c>
      <c r="DB584">
        <v>0</v>
      </c>
    </row>
    <row r="585" spans="1:106" x14ac:dyDescent="0.2">
      <c r="A585">
        <f>ROW(Source!A283)</f>
        <v>283</v>
      </c>
      <c r="B585">
        <v>16666349</v>
      </c>
      <c r="C585">
        <v>16667267</v>
      </c>
      <c r="D585">
        <v>15169942</v>
      </c>
      <c r="E585">
        <v>1</v>
      </c>
      <c r="F585">
        <v>1</v>
      </c>
      <c r="G585">
        <v>1</v>
      </c>
      <c r="H585">
        <v>3</v>
      </c>
      <c r="I585" t="s">
        <v>993</v>
      </c>
      <c r="J585" t="s">
        <v>994</v>
      </c>
      <c r="K585" t="s">
        <v>995</v>
      </c>
      <c r="L585">
        <v>1346</v>
      </c>
      <c r="N585">
        <v>1009</v>
      </c>
      <c r="O585" t="s">
        <v>124</v>
      </c>
      <c r="P585" t="s">
        <v>124</v>
      </c>
      <c r="Q585">
        <v>1</v>
      </c>
      <c r="W585">
        <v>0</v>
      </c>
      <c r="X585">
        <v>103900845</v>
      </c>
      <c r="Y585">
        <v>0.3</v>
      </c>
      <c r="AA585">
        <v>60.21</v>
      </c>
      <c r="AB585">
        <v>0</v>
      </c>
      <c r="AC585">
        <v>0</v>
      </c>
      <c r="AD585">
        <v>0</v>
      </c>
      <c r="AE585">
        <v>9.0399999999999991</v>
      </c>
      <c r="AF585">
        <v>0</v>
      </c>
      <c r="AG585">
        <v>0</v>
      </c>
      <c r="AH585">
        <v>0</v>
      </c>
      <c r="AI585">
        <v>6.66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6</v>
      </c>
      <c r="AT585">
        <v>0.3</v>
      </c>
      <c r="AU585" t="s">
        <v>6</v>
      </c>
      <c r="AV585">
        <v>0</v>
      </c>
      <c r="AW585">
        <v>2</v>
      </c>
      <c r="AX585">
        <v>16667282</v>
      </c>
      <c r="AY585">
        <v>1</v>
      </c>
      <c r="AZ585">
        <v>0</v>
      </c>
      <c r="BA585">
        <v>580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Y585*Source!I283</f>
        <v>0.6</v>
      </c>
      <c r="CY585">
        <f>AA585</f>
        <v>60.21</v>
      </c>
      <c r="CZ585">
        <f>AE585</f>
        <v>9.0399999999999991</v>
      </c>
      <c r="DA585">
        <f>AI585</f>
        <v>6.66</v>
      </c>
      <c r="DB585">
        <v>0</v>
      </c>
    </row>
    <row r="586" spans="1:106" x14ac:dyDescent="0.2">
      <c r="A586">
        <f>ROW(Source!A283)</f>
        <v>283</v>
      </c>
      <c r="B586">
        <v>16666349</v>
      </c>
      <c r="C586">
        <v>16667267</v>
      </c>
      <c r="D586">
        <v>15191488</v>
      </c>
      <c r="E586">
        <v>1</v>
      </c>
      <c r="F586">
        <v>1</v>
      </c>
      <c r="G586">
        <v>1</v>
      </c>
      <c r="H586">
        <v>3</v>
      </c>
      <c r="I586" t="s">
        <v>1004</v>
      </c>
      <c r="J586" t="s">
        <v>1005</v>
      </c>
      <c r="K586" t="s">
        <v>1006</v>
      </c>
      <c r="L586">
        <v>1348</v>
      </c>
      <c r="N586">
        <v>1009</v>
      </c>
      <c r="O586" t="s">
        <v>120</v>
      </c>
      <c r="P586" t="s">
        <v>120</v>
      </c>
      <c r="Q586">
        <v>1000</v>
      </c>
      <c r="W586">
        <v>0</v>
      </c>
      <c r="X586">
        <v>-1598896989</v>
      </c>
      <c r="Y586">
        <v>5.9999999999999995E-4</v>
      </c>
      <c r="AA586">
        <v>33300</v>
      </c>
      <c r="AB586">
        <v>0</v>
      </c>
      <c r="AC586">
        <v>0</v>
      </c>
      <c r="AD586">
        <v>0</v>
      </c>
      <c r="AE586">
        <v>5000</v>
      </c>
      <c r="AF586">
        <v>0</v>
      </c>
      <c r="AG586">
        <v>0</v>
      </c>
      <c r="AH586">
        <v>0</v>
      </c>
      <c r="AI586">
        <v>6.66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6</v>
      </c>
      <c r="AT586">
        <v>5.9999999999999995E-4</v>
      </c>
      <c r="AU586" t="s">
        <v>6</v>
      </c>
      <c r="AV586">
        <v>0</v>
      </c>
      <c r="AW586">
        <v>2</v>
      </c>
      <c r="AX586">
        <v>16667283</v>
      </c>
      <c r="AY586">
        <v>1</v>
      </c>
      <c r="AZ586">
        <v>0</v>
      </c>
      <c r="BA586">
        <v>581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Y586*Source!I283</f>
        <v>1.1999999999999999E-3</v>
      </c>
      <c r="CY586">
        <f>AA586</f>
        <v>33300</v>
      </c>
      <c r="CZ586">
        <f>AE586</f>
        <v>5000</v>
      </c>
      <c r="DA586">
        <f>AI586</f>
        <v>6.66</v>
      </c>
      <c r="DB586">
        <v>0</v>
      </c>
    </row>
    <row r="587" spans="1:106" x14ac:dyDescent="0.2">
      <c r="A587">
        <f>ROW(Source!A283)</f>
        <v>283</v>
      </c>
      <c r="B587">
        <v>16666349</v>
      </c>
      <c r="C587">
        <v>16667267</v>
      </c>
      <c r="D587">
        <v>15239979</v>
      </c>
      <c r="E587">
        <v>1</v>
      </c>
      <c r="F587">
        <v>1</v>
      </c>
      <c r="G587">
        <v>1</v>
      </c>
      <c r="H587">
        <v>3</v>
      </c>
      <c r="I587" t="s">
        <v>463</v>
      </c>
      <c r="J587" t="s">
        <v>465</v>
      </c>
      <c r="K587" t="s">
        <v>464</v>
      </c>
      <c r="L587">
        <v>1354</v>
      </c>
      <c r="N587">
        <v>1010</v>
      </c>
      <c r="O587" t="s">
        <v>185</v>
      </c>
      <c r="P587" t="s">
        <v>185</v>
      </c>
      <c r="Q587">
        <v>1</v>
      </c>
      <c r="W587">
        <v>0</v>
      </c>
      <c r="X587">
        <v>1834824720</v>
      </c>
      <c r="Y587">
        <v>1</v>
      </c>
      <c r="AA587">
        <v>2701.76</v>
      </c>
      <c r="AB587">
        <v>0</v>
      </c>
      <c r="AC587">
        <v>0</v>
      </c>
      <c r="AD587">
        <v>0</v>
      </c>
      <c r="AE587">
        <v>405.67</v>
      </c>
      <c r="AF587">
        <v>0</v>
      </c>
      <c r="AG587">
        <v>0</v>
      </c>
      <c r="AH587">
        <v>0</v>
      </c>
      <c r="AI587">
        <v>6.66</v>
      </c>
      <c r="AJ587">
        <v>1</v>
      </c>
      <c r="AK587">
        <v>1</v>
      </c>
      <c r="AL587">
        <v>1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6</v>
      </c>
      <c r="AT587">
        <v>1</v>
      </c>
      <c r="AU587" t="s">
        <v>6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Y587*Source!I283</f>
        <v>2</v>
      </c>
      <c r="CY587">
        <f>AA587</f>
        <v>2701.76</v>
      </c>
      <c r="CZ587">
        <f>AE587</f>
        <v>405.67</v>
      </c>
      <c r="DA587">
        <f>AI587</f>
        <v>6.66</v>
      </c>
      <c r="DB587">
        <v>0</v>
      </c>
    </row>
    <row r="588" spans="1:106" x14ac:dyDescent="0.2">
      <c r="A588">
        <f>ROW(Source!A283)</f>
        <v>283</v>
      </c>
      <c r="B588">
        <v>16666349</v>
      </c>
      <c r="C588">
        <v>16667267</v>
      </c>
      <c r="D588">
        <v>15164559</v>
      </c>
      <c r="E588">
        <v>17</v>
      </c>
      <c r="F588">
        <v>1</v>
      </c>
      <c r="G588">
        <v>1</v>
      </c>
      <c r="H588">
        <v>3</v>
      </c>
      <c r="I588" t="s">
        <v>996</v>
      </c>
      <c r="J588" t="s">
        <v>6</v>
      </c>
      <c r="K588" t="s">
        <v>997</v>
      </c>
      <c r="L588">
        <v>1374</v>
      </c>
      <c r="N588">
        <v>1013</v>
      </c>
      <c r="O588" t="s">
        <v>998</v>
      </c>
      <c r="P588" t="s">
        <v>998</v>
      </c>
      <c r="Q588">
        <v>1</v>
      </c>
      <c r="W588">
        <v>0</v>
      </c>
      <c r="X588">
        <v>-1731369543</v>
      </c>
      <c r="Y588">
        <v>0.19</v>
      </c>
      <c r="AA588">
        <v>1</v>
      </c>
      <c r="AB588">
        <v>0</v>
      </c>
      <c r="AC588">
        <v>0</v>
      </c>
      <c r="AD588">
        <v>0</v>
      </c>
      <c r="AE588">
        <v>1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6</v>
      </c>
      <c r="AT588">
        <v>0.19</v>
      </c>
      <c r="AU588" t="s">
        <v>6</v>
      </c>
      <c r="AV588">
        <v>0</v>
      </c>
      <c r="AW588">
        <v>2</v>
      </c>
      <c r="AX588">
        <v>16667284</v>
      </c>
      <c r="AY588">
        <v>1</v>
      </c>
      <c r="AZ588">
        <v>0</v>
      </c>
      <c r="BA588">
        <v>582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Y588*Source!I283</f>
        <v>0.38</v>
      </c>
      <c r="CY588">
        <f>AA588</f>
        <v>1</v>
      </c>
      <c r="CZ588">
        <f>AE588</f>
        <v>1</v>
      </c>
      <c r="DA588">
        <f>AI588</f>
        <v>1</v>
      </c>
      <c r="DB588">
        <v>0</v>
      </c>
    </row>
    <row r="589" spans="1:106" x14ac:dyDescent="0.2">
      <c r="A589">
        <f>ROW(Source!A286)</f>
        <v>286</v>
      </c>
      <c r="B589">
        <v>16666348</v>
      </c>
      <c r="C589">
        <v>16667286</v>
      </c>
      <c r="D589">
        <v>15435721</v>
      </c>
      <c r="E589">
        <v>1</v>
      </c>
      <c r="F589">
        <v>1</v>
      </c>
      <c r="G589">
        <v>1</v>
      </c>
      <c r="H589">
        <v>1</v>
      </c>
      <c r="I589" t="s">
        <v>923</v>
      </c>
      <c r="J589" t="s">
        <v>6</v>
      </c>
      <c r="K589" t="s">
        <v>924</v>
      </c>
      <c r="L589">
        <v>1191</v>
      </c>
      <c r="N589">
        <v>1013</v>
      </c>
      <c r="O589" t="s">
        <v>727</v>
      </c>
      <c r="P589" t="s">
        <v>727</v>
      </c>
      <c r="Q589">
        <v>1</v>
      </c>
      <c r="W589">
        <v>0</v>
      </c>
      <c r="X589">
        <v>1983201532</v>
      </c>
      <c r="Y589">
        <v>1.56</v>
      </c>
      <c r="AA589">
        <v>0</v>
      </c>
      <c r="AB589">
        <v>0</v>
      </c>
      <c r="AC589">
        <v>0</v>
      </c>
      <c r="AD589">
        <v>9.51</v>
      </c>
      <c r="AE589">
        <v>0</v>
      </c>
      <c r="AF589">
        <v>0</v>
      </c>
      <c r="AG589">
        <v>0</v>
      </c>
      <c r="AH589">
        <v>9.51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1.56</v>
      </c>
      <c r="AU589" t="s">
        <v>6</v>
      </c>
      <c r="AV589">
        <v>1</v>
      </c>
      <c r="AW589">
        <v>2</v>
      </c>
      <c r="AX589">
        <v>16667304</v>
      </c>
      <c r="AY589">
        <v>1</v>
      </c>
      <c r="AZ589">
        <v>0</v>
      </c>
      <c r="BA589">
        <v>583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Y589*Source!I286</f>
        <v>35.880000000000003</v>
      </c>
      <c r="CY589">
        <f>AD589</f>
        <v>9.51</v>
      </c>
      <c r="CZ589">
        <f>AH589</f>
        <v>9.51</v>
      </c>
      <c r="DA589">
        <f>AL589</f>
        <v>1</v>
      </c>
      <c r="DB589">
        <v>0</v>
      </c>
    </row>
    <row r="590" spans="1:106" x14ac:dyDescent="0.2">
      <c r="A590">
        <f>ROW(Source!A286)</f>
        <v>286</v>
      </c>
      <c r="B590">
        <v>16666348</v>
      </c>
      <c r="C590">
        <v>16667286</v>
      </c>
      <c r="D590">
        <v>15249377</v>
      </c>
      <c r="E590">
        <v>1</v>
      </c>
      <c r="F590">
        <v>1</v>
      </c>
      <c r="G590">
        <v>1</v>
      </c>
      <c r="H590">
        <v>2</v>
      </c>
      <c r="I590" t="s">
        <v>914</v>
      </c>
      <c r="J590" t="s">
        <v>915</v>
      </c>
      <c r="K590" t="s">
        <v>916</v>
      </c>
      <c r="L590">
        <v>1368</v>
      </c>
      <c r="N590">
        <v>1011</v>
      </c>
      <c r="O590" t="s">
        <v>733</v>
      </c>
      <c r="P590" t="s">
        <v>733</v>
      </c>
      <c r="Q590">
        <v>1</v>
      </c>
      <c r="W590">
        <v>0</v>
      </c>
      <c r="X590">
        <v>-353815937</v>
      </c>
      <c r="Y590">
        <v>0.13</v>
      </c>
      <c r="AA590">
        <v>0</v>
      </c>
      <c r="AB590">
        <v>8.1</v>
      </c>
      <c r="AC590">
        <v>0</v>
      </c>
      <c r="AD590">
        <v>0</v>
      </c>
      <c r="AE590">
        <v>0</v>
      </c>
      <c r="AF590">
        <v>8.1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0.13</v>
      </c>
      <c r="AU590" t="s">
        <v>6</v>
      </c>
      <c r="AV590">
        <v>0</v>
      </c>
      <c r="AW590">
        <v>2</v>
      </c>
      <c r="AX590">
        <v>16667305</v>
      </c>
      <c r="AY590">
        <v>1</v>
      </c>
      <c r="AZ590">
        <v>0</v>
      </c>
      <c r="BA590">
        <v>584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Y590*Source!I286</f>
        <v>2.99</v>
      </c>
      <c r="CY590">
        <f>AB590</f>
        <v>8.1</v>
      </c>
      <c r="CZ590">
        <f>AF590</f>
        <v>8.1</v>
      </c>
      <c r="DA590">
        <f>AJ590</f>
        <v>1</v>
      </c>
      <c r="DB590">
        <v>0</v>
      </c>
    </row>
    <row r="591" spans="1:106" x14ac:dyDescent="0.2">
      <c r="A591">
        <f>ROW(Source!A286)</f>
        <v>286</v>
      </c>
      <c r="B591">
        <v>16666348</v>
      </c>
      <c r="C591">
        <v>16667286</v>
      </c>
      <c r="D591">
        <v>15165537</v>
      </c>
      <c r="E591">
        <v>1</v>
      </c>
      <c r="F591">
        <v>1</v>
      </c>
      <c r="G591">
        <v>1</v>
      </c>
      <c r="H591">
        <v>3</v>
      </c>
      <c r="I591" t="s">
        <v>1007</v>
      </c>
      <c r="J591" t="s">
        <v>1008</v>
      </c>
      <c r="K591" t="s">
        <v>1009</v>
      </c>
      <c r="L591">
        <v>1346</v>
      </c>
      <c r="N591">
        <v>1009</v>
      </c>
      <c r="O591" t="s">
        <v>124</v>
      </c>
      <c r="P591" t="s">
        <v>124</v>
      </c>
      <c r="Q591">
        <v>1</v>
      </c>
      <c r="W591">
        <v>0</v>
      </c>
      <c r="X591">
        <v>618806536</v>
      </c>
      <c r="Y591">
        <v>6.0000000000000001E-3</v>
      </c>
      <c r="AA591">
        <v>44.97</v>
      </c>
      <c r="AB591">
        <v>0</v>
      </c>
      <c r="AC591">
        <v>0</v>
      </c>
      <c r="AD591">
        <v>0</v>
      </c>
      <c r="AE591">
        <v>44.97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6.0000000000000001E-3</v>
      </c>
      <c r="AU591" t="s">
        <v>6</v>
      </c>
      <c r="AV591">
        <v>0</v>
      </c>
      <c r="AW591">
        <v>2</v>
      </c>
      <c r="AX591">
        <v>16667306</v>
      </c>
      <c r="AY591">
        <v>1</v>
      </c>
      <c r="AZ591">
        <v>0</v>
      </c>
      <c r="BA591">
        <v>585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Y591*Source!I286</f>
        <v>0.13800000000000001</v>
      </c>
      <c r="CY591">
        <f t="shared" ref="CY591:CY605" si="42">AA591</f>
        <v>44.97</v>
      </c>
      <c r="CZ591">
        <f t="shared" ref="CZ591:CZ605" si="43">AE591</f>
        <v>44.97</v>
      </c>
      <c r="DA591">
        <f t="shared" ref="DA591:DA605" si="44">AI591</f>
        <v>1</v>
      </c>
      <c r="DB591">
        <v>0</v>
      </c>
    </row>
    <row r="592" spans="1:106" x14ac:dyDescent="0.2">
      <c r="A592">
        <f>ROW(Source!A286)</f>
        <v>286</v>
      </c>
      <c r="B592">
        <v>16666348</v>
      </c>
      <c r="C592">
        <v>16667286</v>
      </c>
      <c r="D592">
        <v>15167269</v>
      </c>
      <c r="E592">
        <v>1</v>
      </c>
      <c r="F592">
        <v>1</v>
      </c>
      <c r="G592">
        <v>1</v>
      </c>
      <c r="H592">
        <v>3</v>
      </c>
      <c r="I592" t="s">
        <v>1010</v>
      </c>
      <c r="J592" t="s">
        <v>1011</v>
      </c>
      <c r="K592" t="s">
        <v>1012</v>
      </c>
      <c r="L592">
        <v>1346</v>
      </c>
      <c r="N592">
        <v>1009</v>
      </c>
      <c r="O592" t="s">
        <v>124</v>
      </c>
      <c r="P592" t="s">
        <v>124</v>
      </c>
      <c r="Q592">
        <v>1</v>
      </c>
      <c r="W592">
        <v>0</v>
      </c>
      <c r="X592">
        <v>56922527</v>
      </c>
      <c r="Y592">
        <v>1E-3</v>
      </c>
      <c r="AA592">
        <v>11.5</v>
      </c>
      <c r="AB592">
        <v>0</v>
      </c>
      <c r="AC592">
        <v>0</v>
      </c>
      <c r="AD592">
        <v>0</v>
      </c>
      <c r="AE592">
        <v>11.5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1E-3</v>
      </c>
      <c r="AU592" t="s">
        <v>6</v>
      </c>
      <c r="AV592">
        <v>0</v>
      </c>
      <c r="AW592">
        <v>2</v>
      </c>
      <c r="AX592">
        <v>16667307</v>
      </c>
      <c r="AY592">
        <v>1</v>
      </c>
      <c r="AZ592">
        <v>0</v>
      </c>
      <c r="BA592">
        <v>586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Y592*Source!I286</f>
        <v>2.3E-2</v>
      </c>
      <c r="CY592">
        <f t="shared" si="42"/>
        <v>11.5</v>
      </c>
      <c r="CZ592">
        <f t="shared" si="43"/>
        <v>11.5</v>
      </c>
      <c r="DA592">
        <f t="shared" si="44"/>
        <v>1</v>
      </c>
      <c r="DB592">
        <v>0</v>
      </c>
    </row>
    <row r="593" spans="1:106" x14ac:dyDescent="0.2">
      <c r="A593">
        <f>ROW(Source!A286)</f>
        <v>286</v>
      </c>
      <c r="B593">
        <v>16666348</v>
      </c>
      <c r="C593">
        <v>16667286</v>
      </c>
      <c r="D593">
        <v>15167588</v>
      </c>
      <c r="E593">
        <v>1</v>
      </c>
      <c r="F593">
        <v>1</v>
      </c>
      <c r="G593">
        <v>1</v>
      </c>
      <c r="H593">
        <v>3</v>
      </c>
      <c r="I593" t="s">
        <v>1001</v>
      </c>
      <c r="J593" t="s">
        <v>1002</v>
      </c>
      <c r="K593" t="s">
        <v>1003</v>
      </c>
      <c r="L593">
        <v>1346</v>
      </c>
      <c r="N593">
        <v>1009</v>
      </c>
      <c r="O593" t="s">
        <v>124</v>
      </c>
      <c r="P593" t="s">
        <v>124</v>
      </c>
      <c r="Q593">
        <v>1</v>
      </c>
      <c r="W593">
        <v>0</v>
      </c>
      <c r="X593">
        <v>-1088866022</v>
      </c>
      <c r="Y593">
        <v>1.2E-2</v>
      </c>
      <c r="AA593">
        <v>30.4</v>
      </c>
      <c r="AB593">
        <v>0</v>
      </c>
      <c r="AC593">
        <v>0</v>
      </c>
      <c r="AD593">
        <v>0</v>
      </c>
      <c r="AE593">
        <v>30.4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1.2E-2</v>
      </c>
      <c r="AU593" t="s">
        <v>6</v>
      </c>
      <c r="AV593">
        <v>0</v>
      </c>
      <c r="AW593">
        <v>2</v>
      </c>
      <c r="AX593">
        <v>16667308</v>
      </c>
      <c r="AY593">
        <v>1</v>
      </c>
      <c r="AZ593">
        <v>0</v>
      </c>
      <c r="BA593">
        <v>587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Y593*Source!I286</f>
        <v>0.27600000000000002</v>
      </c>
      <c r="CY593">
        <f t="shared" si="42"/>
        <v>30.4</v>
      </c>
      <c r="CZ593">
        <f t="shared" si="43"/>
        <v>30.4</v>
      </c>
      <c r="DA593">
        <f t="shared" si="44"/>
        <v>1</v>
      </c>
      <c r="DB593">
        <v>0</v>
      </c>
    </row>
    <row r="594" spans="1:106" x14ac:dyDescent="0.2">
      <c r="A594">
        <f>ROW(Source!A286)</f>
        <v>286</v>
      </c>
      <c r="B594">
        <v>16666348</v>
      </c>
      <c r="C594">
        <v>16667286</v>
      </c>
      <c r="D594">
        <v>15168752</v>
      </c>
      <c r="E594">
        <v>1</v>
      </c>
      <c r="F594">
        <v>1</v>
      </c>
      <c r="G594">
        <v>1</v>
      </c>
      <c r="H594">
        <v>3</v>
      </c>
      <c r="I594" t="s">
        <v>1013</v>
      </c>
      <c r="J594" t="s">
        <v>1014</v>
      </c>
      <c r="K594" t="s">
        <v>1015</v>
      </c>
      <c r="L594">
        <v>1346</v>
      </c>
      <c r="N594">
        <v>1009</v>
      </c>
      <c r="O594" t="s">
        <v>124</v>
      </c>
      <c r="P594" t="s">
        <v>124</v>
      </c>
      <c r="Q594">
        <v>1</v>
      </c>
      <c r="W594">
        <v>0</v>
      </c>
      <c r="X594">
        <v>586013393</v>
      </c>
      <c r="Y594">
        <v>7.0000000000000007E-2</v>
      </c>
      <c r="AA594">
        <v>10.57</v>
      </c>
      <c r="AB594">
        <v>0</v>
      </c>
      <c r="AC594">
        <v>0</v>
      </c>
      <c r="AD594">
        <v>0</v>
      </c>
      <c r="AE594">
        <v>10.57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7.0000000000000007E-2</v>
      </c>
      <c r="AU594" t="s">
        <v>6</v>
      </c>
      <c r="AV594">
        <v>0</v>
      </c>
      <c r="AW594">
        <v>2</v>
      </c>
      <c r="AX594">
        <v>16667309</v>
      </c>
      <c r="AY594">
        <v>1</v>
      </c>
      <c r="AZ594">
        <v>0</v>
      </c>
      <c r="BA594">
        <v>588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Y594*Source!I286</f>
        <v>1.61</v>
      </c>
      <c r="CY594">
        <f t="shared" si="42"/>
        <v>10.57</v>
      </c>
      <c r="CZ594">
        <f t="shared" si="43"/>
        <v>10.57</v>
      </c>
      <c r="DA594">
        <f t="shared" si="44"/>
        <v>1</v>
      </c>
      <c r="DB594">
        <v>0</v>
      </c>
    </row>
    <row r="595" spans="1:106" x14ac:dyDescent="0.2">
      <c r="A595">
        <f>ROW(Source!A286)</f>
        <v>286</v>
      </c>
      <c r="B595">
        <v>16666348</v>
      </c>
      <c r="C595">
        <v>16667286</v>
      </c>
      <c r="D595">
        <v>15169942</v>
      </c>
      <c r="E595">
        <v>1</v>
      </c>
      <c r="F595">
        <v>1</v>
      </c>
      <c r="G595">
        <v>1</v>
      </c>
      <c r="H595">
        <v>3</v>
      </c>
      <c r="I595" t="s">
        <v>993</v>
      </c>
      <c r="J595" t="s">
        <v>994</v>
      </c>
      <c r="K595" t="s">
        <v>995</v>
      </c>
      <c r="L595">
        <v>1346</v>
      </c>
      <c r="N595">
        <v>1009</v>
      </c>
      <c r="O595" t="s">
        <v>124</v>
      </c>
      <c r="P595" t="s">
        <v>124</v>
      </c>
      <c r="Q595">
        <v>1</v>
      </c>
      <c r="W595">
        <v>0</v>
      </c>
      <c r="X595">
        <v>103900845</v>
      </c>
      <c r="Y595">
        <v>4.9000000000000002E-2</v>
      </c>
      <c r="AA595">
        <v>9.0399999999999991</v>
      </c>
      <c r="AB595">
        <v>0</v>
      </c>
      <c r="AC595">
        <v>0</v>
      </c>
      <c r="AD595">
        <v>0</v>
      </c>
      <c r="AE595">
        <v>9.0399999999999991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4.9000000000000002E-2</v>
      </c>
      <c r="AU595" t="s">
        <v>6</v>
      </c>
      <c r="AV595">
        <v>0</v>
      </c>
      <c r="AW595">
        <v>2</v>
      </c>
      <c r="AX595">
        <v>16667310</v>
      </c>
      <c r="AY595">
        <v>1</v>
      </c>
      <c r="AZ595">
        <v>0</v>
      </c>
      <c r="BA595">
        <v>589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Y595*Source!I286</f>
        <v>1.127</v>
      </c>
      <c r="CY595">
        <f t="shared" si="42"/>
        <v>9.0399999999999991</v>
      </c>
      <c r="CZ595">
        <f t="shared" si="43"/>
        <v>9.0399999999999991</v>
      </c>
      <c r="DA595">
        <f t="shared" si="44"/>
        <v>1</v>
      </c>
      <c r="DB595">
        <v>0</v>
      </c>
    </row>
    <row r="596" spans="1:106" x14ac:dyDescent="0.2">
      <c r="A596">
        <f>ROW(Source!A286)</f>
        <v>286</v>
      </c>
      <c r="B596">
        <v>16666348</v>
      </c>
      <c r="C596">
        <v>16667286</v>
      </c>
      <c r="D596">
        <v>15170074</v>
      </c>
      <c r="E596">
        <v>1</v>
      </c>
      <c r="F596">
        <v>1</v>
      </c>
      <c r="G596">
        <v>1</v>
      </c>
      <c r="H596">
        <v>3</v>
      </c>
      <c r="I596" t="s">
        <v>1016</v>
      </c>
      <c r="J596" t="s">
        <v>1017</v>
      </c>
      <c r="K596" t="s">
        <v>1018</v>
      </c>
      <c r="L596">
        <v>1355</v>
      </c>
      <c r="N596">
        <v>1010</v>
      </c>
      <c r="O596" t="s">
        <v>279</v>
      </c>
      <c r="P596" t="s">
        <v>279</v>
      </c>
      <c r="Q596">
        <v>100</v>
      </c>
      <c r="W596">
        <v>0</v>
      </c>
      <c r="X596">
        <v>1794244060</v>
      </c>
      <c r="Y596">
        <v>1.4E-2</v>
      </c>
      <c r="AA596">
        <v>86</v>
      </c>
      <c r="AB596">
        <v>0</v>
      </c>
      <c r="AC596">
        <v>0</v>
      </c>
      <c r="AD596">
        <v>0</v>
      </c>
      <c r="AE596">
        <v>86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1.4E-2</v>
      </c>
      <c r="AU596" t="s">
        <v>6</v>
      </c>
      <c r="AV596">
        <v>0</v>
      </c>
      <c r="AW596">
        <v>2</v>
      </c>
      <c r="AX596">
        <v>16667311</v>
      </c>
      <c r="AY596">
        <v>1</v>
      </c>
      <c r="AZ596">
        <v>0</v>
      </c>
      <c r="BA596">
        <v>590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Y596*Source!I286</f>
        <v>0.32200000000000001</v>
      </c>
      <c r="CY596">
        <f t="shared" si="42"/>
        <v>86</v>
      </c>
      <c r="CZ596">
        <f t="shared" si="43"/>
        <v>86</v>
      </c>
      <c r="DA596">
        <f t="shared" si="44"/>
        <v>1</v>
      </c>
      <c r="DB596">
        <v>0</v>
      </c>
    </row>
    <row r="597" spans="1:106" x14ac:dyDescent="0.2">
      <c r="A597">
        <f>ROW(Source!A286)</f>
        <v>286</v>
      </c>
      <c r="B597">
        <v>16666348</v>
      </c>
      <c r="C597">
        <v>16667286</v>
      </c>
      <c r="D597">
        <v>15170994</v>
      </c>
      <c r="E597">
        <v>1</v>
      </c>
      <c r="F597">
        <v>1</v>
      </c>
      <c r="G597">
        <v>1</v>
      </c>
      <c r="H597">
        <v>3</v>
      </c>
      <c r="I597" t="s">
        <v>1019</v>
      </c>
      <c r="J597" t="s">
        <v>1020</v>
      </c>
      <c r="K597" t="s">
        <v>1021</v>
      </c>
      <c r="L597">
        <v>1346</v>
      </c>
      <c r="N597">
        <v>1009</v>
      </c>
      <c r="O597" t="s">
        <v>124</v>
      </c>
      <c r="P597" t="s">
        <v>124</v>
      </c>
      <c r="Q597">
        <v>1</v>
      </c>
      <c r="W597">
        <v>0</v>
      </c>
      <c r="X597">
        <v>-856710481</v>
      </c>
      <c r="Y597">
        <v>1E-3</v>
      </c>
      <c r="AA597">
        <v>133.05000000000001</v>
      </c>
      <c r="AB597">
        <v>0</v>
      </c>
      <c r="AC597">
        <v>0</v>
      </c>
      <c r="AD597">
        <v>0</v>
      </c>
      <c r="AE597">
        <v>133.05000000000001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1E-3</v>
      </c>
      <c r="AU597" t="s">
        <v>6</v>
      </c>
      <c r="AV597">
        <v>0</v>
      </c>
      <c r="AW597">
        <v>2</v>
      </c>
      <c r="AX597">
        <v>16667312</v>
      </c>
      <c r="AY597">
        <v>1</v>
      </c>
      <c r="AZ597">
        <v>0</v>
      </c>
      <c r="BA597">
        <v>591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Y597*Source!I286</f>
        <v>2.3E-2</v>
      </c>
      <c r="CY597">
        <f t="shared" si="42"/>
        <v>133.05000000000001</v>
      </c>
      <c r="CZ597">
        <f t="shared" si="43"/>
        <v>133.05000000000001</v>
      </c>
      <c r="DA597">
        <f t="shared" si="44"/>
        <v>1</v>
      </c>
      <c r="DB597">
        <v>0</v>
      </c>
    </row>
    <row r="598" spans="1:106" x14ac:dyDescent="0.2">
      <c r="A598">
        <f>ROW(Source!A286)</f>
        <v>286</v>
      </c>
      <c r="B598">
        <v>16666348</v>
      </c>
      <c r="C598">
        <v>16667286</v>
      </c>
      <c r="D598">
        <v>15188647</v>
      </c>
      <c r="E598">
        <v>1</v>
      </c>
      <c r="F598">
        <v>1</v>
      </c>
      <c r="G598">
        <v>1</v>
      </c>
      <c r="H598">
        <v>3</v>
      </c>
      <c r="I598" t="s">
        <v>1022</v>
      </c>
      <c r="J598" t="s">
        <v>1023</v>
      </c>
      <c r="K598" t="s">
        <v>1024</v>
      </c>
      <c r="L598">
        <v>1348</v>
      </c>
      <c r="N598">
        <v>1009</v>
      </c>
      <c r="O598" t="s">
        <v>120</v>
      </c>
      <c r="P598" t="s">
        <v>120</v>
      </c>
      <c r="Q598">
        <v>1000</v>
      </c>
      <c r="W598">
        <v>0</v>
      </c>
      <c r="X598">
        <v>426000481</v>
      </c>
      <c r="Y598">
        <v>1E-3</v>
      </c>
      <c r="AA598">
        <v>11500</v>
      </c>
      <c r="AB598">
        <v>0</v>
      </c>
      <c r="AC598">
        <v>0</v>
      </c>
      <c r="AD598">
        <v>0</v>
      </c>
      <c r="AE598">
        <v>11500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1E-3</v>
      </c>
      <c r="AU598" t="s">
        <v>6</v>
      </c>
      <c r="AV598">
        <v>0</v>
      </c>
      <c r="AW598">
        <v>2</v>
      </c>
      <c r="AX598">
        <v>16667313</v>
      </c>
      <c r="AY598">
        <v>1</v>
      </c>
      <c r="AZ598">
        <v>0</v>
      </c>
      <c r="BA598">
        <v>592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Y598*Source!I286</f>
        <v>2.3E-2</v>
      </c>
      <c r="CY598">
        <f t="shared" si="42"/>
        <v>11500</v>
      </c>
      <c r="CZ598">
        <f t="shared" si="43"/>
        <v>11500</v>
      </c>
      <c r="DA598">
        <f t="shared" si="44"/>
        <v>1</v>
      </c>
      <c r="DB598">
        <v>0</v>
      </c>
    </row>
    <row r="599" spans="1:106" x14ac:dyDescent="0.2">
      <c r="A599">
        <f>ROW(Source!A286)</f>
        <v>286</v>
      </c>
      <c r="B599">
        <v>16666348</v>
      </c>
      <c r="C599">
        <v>16667286</v>
      </c>
      <c r="D599">
        <v>15203834</v>
      </c>
      <c r="E599">
        <v>1</v>
      </c>
      <c r="F599">
        <v>1</v>
      </c>
      <c r="G599">
        <v>1</v>
      </c>
      <c r="H599">
        <v>3</v>
      </c>
      <c r="I599" t="s">
        <v>1025</v>
      </c>
      <c r="J599" t="s">
        <v>1026</v>
      </c>
      <c r="K599" t="s">
        <v>152</v>
      </c>
      <c r="L599">
        <v>1346</v>
      </c>
      <c r="N599">
        <v>1009</v>
      </c>
      <c r="O599" t="s">
        <v>124</v>
      </c>
      <c r="P599" t="s">
        <v>124</v>
      </c>
      <c r="Q599">
        <v>1</v>
      </c>
      <c r="W599">
        <v>0</v>
      </c>
      <c r="X599">
        <v>210558753</v>
      </c>
      <c r="Y599">
        <v>3.5999999999999997E-2</v>
      </c>
      <c r="AA599">
        <v>28.6</v>
      </c>
      <c r="AB599">
        <v>0</v>
      </c>
      <c r="AC599">
        <v>0</v>
      </c>
      <c r="AD599">
        <v>0</v>
      </c>
      <c r="AE599">
        <v>28.6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3.5999999999999997E-2</v>
      </c>
      <c r="AU599" t="s">
        <v>6</v>
      </c>
      <c r="AV599">
        <v>0</v>
      </c>
      <c r="AW599">
        <v>2</v>
      </c>
      <c r="AX599">
        <v>16667314</v>
      </c>
      <c r="AY599">
        <v>1</v>
      </c>
      <c r="AZ599">
        <v>0</v>
      </c>
      <c r="BA599">
        <v>593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Y599*Source!I286</f>
        <v>0.82799999999999996</v>
      </c>
      <c r="CY599">
        <f t="shared" si="42"/>
        <v>28.6</v>
      </c>
      <c r="CZ599">
        <f t="shared" si="43"/>
        <v>28.6</v>
      </c>
      <c r="DA599">
        <f t="shared" si="44"/>
        <v>1</v>
      </c>
      <c r="DB599">
        <v>0</v>
      </c>
    </row>
    <row r="600" spans="1:106" x14ac:dyDescent="0.2">
      <c r="A600">
        <f>ROW(Source!A286)</f>
        <v>286</v>
      </c>
      <c r="B600">
        <v>16666348</v>
      </c>
      <c r="C600">
        <v>16667286</v>
      </c>
      <c r="D600">
        <v>15203987</v>
      </c>
      <c r="E600">
        <v>1</v>
      </c>
      <c r="F600">
        <v>1</v>
      </c>
      <c r="G600">
        <v>1</v>
      </c>
      <c r="H600">
        <v>3</v>
      </c>
      <c r="I600" t="s">
        <v>1027</v>
      </c>
      <c r="J600" t="s">
        <v>1028</v>
      </c>
      <c r="K600" t="s">
        <v>1029</v>
      </c>
      <c r="L600">
        <v>1346</v>
      </c>
      <c r="N600">
        <v>1009</v>
      </c>
      <c r="O600" t="s">
        <v>124</v>
      </c>
      <c r="P600" t="s">
        <v>124</v>
      </c>
      <c r="Q600">
        <v>1</v>
      </c>
      <c r="W600">
        <v>0</v>
      </c>
      <c r="X600">
        <v>-1274984028</v>
      </c>
      <c r="Y600">
        <v>6.0000000000000001E-3</v>
      </c>
      <c r="AA600">
        <v>35.630000000000003</v>
      </c>
      <c r="AB600">
        <v>0</v>
      </c>
      <c r="AC600">
        <v>0</v>
      </c>
      <c r="AD600">
        <v>0</v>
      </c>
      <c r="AE600">
        <v>35.630000000000003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6.0000000000000001E-3</v>
      </c>
      <c r="AU600" t="s">
        <v>6</v>
      </c>
      <c r="AV600">
        <v>0</v>
      </c>
      <c r="AW600">
        <v>2</v>
      </c>
      <c r="AX600">
        <v>16667315</v>
      </c>
      <c r="AY600">
        <v>1</v>
      </c>
      <c r="AZ600">
        <v>0</v>
      </c>
      <c r="BA600">
        <v>594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Y600*Source!I286</f>
        <v>0.13800000000000001</v>
      </c>
      <c r="CY600">
        <f t="shared" si="42"/>
        <v>35.630000000000003</v>
      </c>
      <c r="CZ600">
        <f t="shared" si="43"/>
        <v>35.630000000000003</v>
      </c>
      <c r="DA600">
        <f t="shared" si="44"/>
        <v>1</v>
      </c>
      <c r="DB600">
        <v>0</v>
      </c>
    </row>
    <row r="601" spans="1:106" x14ac:dyDescent="0.2">
      <c r="A601">
        <f>ROW(Source!A286)</f>
        <v>286</v>
      </c>
      <c r="B601">
        <v>16666348</v>
      </c>
      <c r="C601">
        <v>16667286</v>
      </c>
      <c r="D601">
        <v>15217463</v>
      </c>
      <c r="E601">
        <v>1</v>
      </c>
      <c r="F601">
        <v>1</v>
      </c>
      <c r="G601">
        <v>1</v>
      </c>
      <c r="H601">
        <v>3</v>
      </c>
      <c r="I601" t="s">
        <v>1030</v>
      </c>
      <c r="J601" t="s">
        <v>1031</v>
      </c>
      <c r="K601" t="s">
        <v>1032</v>
      </c>
      <c r="L601">
        <v>1358</v>
      </c>
      <c r="N601">
        <v>1010</v>
      </c>
      <c r="O601" t="s">
        <v>513</v>
      </c>
      <c r="P601" t="s">
        <v>513</v>
      </c>
      <c r="Q601">
        <v>10</v>
      </c>
      <c r="W601">
        <v>0</v>
      </c>
      <c r="X601">
        <v>1386890308</v>
      </c>
      <c r="Y601">
        <v>0.1</v>
      </c>
      <c r="AA601">
        <v>39</v>
      </c>
      <c r="AB601">
        <v>0</v>
      </c>
      <c r="AC601">
        <v>0</v>
      </c>
      <c r="AD601">
        <v>0</v>
      </c>
      <c r="AE601">
        <v>39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6</v>
      </c>
      <c r="AT601">
        <v>0.1</v>
      </c>
      <c r="AU601" t="s">
        <v>6</v>
      </c>
      <c r="AV601">
        <v>0</v>
      </c>
      <c r="AW601">
        <v>2</v>
      </c>
      <c r="AX601">
        <v>16667316</v>
      </c>
      <c r="AY601">
        <v>1</v>
      </c>
      <c r="AZ601">
        <v>0</v>
      </c>
      <c r="BA601">
        <v>595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Y601*Source!I286</f>
        <v>2.3000000000000003</v>
      </c>
      <c r="CY601">
        <f t="shared" si="42"/>
        <v>39</v>
      </c>
      <c r="CZ601">
        <f t="shared" si="43"/>
        <v>39</v>
      </c>
      <c r="DA601">
        <f t="shared" si="44"/>
        <v>1</v>
      </c>
      <c r="DB601">
        <v>0</v>
      </c>
    </row>
    <row r="602" spans="1:106" x14ac:dyDescent="0.2">
      <c r="A602">
        <f>ROW(Source!A286)</f>
        <v>286</v>
      </c>
      <c r="B602">
        <v>16666348</v>
      </c>
      <c r="C602">
        <v>16667286</v>
      </c>
      <c r="D602">
        <v>15238946</v>
      </c>
      <c r="E602">
        <v>1</v>
      </c>
      <c r="F602">
        <v>1</v>
      </c>
      <c r="G602">
        <v>1</v>
      </c>
      <c r="H602">
        <v>3</v>
      </c>
      <c r="I602" t="s">
        <v>473</v>
      </c>
      <c r="J602" t="s">
        <v>475</v>
      </c>
      <c r="K602" t="s">
        <v>474</v>
      </c>
      <c r="L602">
        <v>1354</v>
      </c>
      <c r="N602">
        <v>1010</v>
      </c>
      <c r="O602" t="s">
        <v>185</v>
      </c>
      <c r="P602" t="s">
        <v>185</v>
      </c>
      <c r="Q602">
        <v>1</v>
      </c>
      <c r="W602">
        <v>0</v>
      </c>
      <c r="X602">
        <v>539432230</v>
      </c>
      <c r="Y602">
        <v>0.17391300000000001</v>
      </c>
      <c r="AA602">
        <v>73.63</v>
      </c>
      <c r="AB602">
        <v>0</v>
      </c>
      <c r="AC602">
        <v>0</v>
      </c>
      <c r="AD602">
        <v>0</v>
      </c>
      <c r="AE602">
        <v>73.63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</v>
      </c>
      <c r="AT602">
        <v>0.17391300000000001</v>
      </c>
      <c r="AU602" t="s">
        <v>6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6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Y602*Source!I286</f>
        <v>3.9999990000000003</v>
      </c>
      <c r="CY602">
        <f t="shared" si="42"/>
        <v>73.63</v>
      </c>
      <c r="CZ602">
        <f t="shared" si="43"/>
        <v>73.63</v>
      </c>
      <c r="DA602">
        <f t="shared" si="44"/>
        <v>1</v>
      </c>
      <c r="DB602">
        <v>0</v>
      </c>
    </row>
    <row r="603" spans="1:106" x14ac:dyDescent="0.2">
      <c r="A603">
        <f>ROW(Source!A286)</f>
        <v>286</v>
      </c>
      <c r="B603">
        <v>16666348</v>
      </c>
      <c r="C603">
        <v>16667286</v>
      </c>
      <c r="D603">
        <v>15238947</v>
      </c>
      <c r="E603">
        <v>1</v>
      </c>
      <c r="F603">
        <v>1</v>
      </c>
      <c r="G603">
        <v>1</v>
      </c>
      <c r="H603">
        <v>3</v>
      </c>
      <c r="I603" t="s">
        <v>469</v>
      </c>
      <c r="J603" t="s">
        <v>471</v>
      </c>
      <c r="K603" t="s">
        <v>470</v>
      </c>
      <c r="L603">
        <v>1354</v>
      </c>
      <c r="N603">
        <v>1010</v>
      </c>
      <c r="O603" t="s">
        <v>185</v>
      </c>
      <c r="P603" t="s">
        <v>185</v>
      </c>
      <c r="Q603">
        <v>1</v>
      </c>
      <c r="W603">
        <v>0</v>
      </c>
      <c r="X603">
        <v>322856410</v>
      </c>
      <c r="Y603">
        <v>8.6957000000000007E-2</v>
      </c>
      <c r="AA603">
        <v>66.48</v>
      </c>
      <c r="AB603">
        <v>0</v>
      </c>
      <c r="AC603">
        <v>0</v>
      </c>
      <c r="AD603">
        <v>0</v>
      </c>
      <c r="AE603">
        <v>66.48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0</v>
      </c>
      <c r="AP603">
        <v>0</v>
      </c>
      <c r="AQ603">
        <v>0</v>
      </c>
      <c r="AR603">
        <v>0</v>
      </c>
      <c r="AS603" t="s">
        <v>6</v>
      </c>
      <c r="AT603">
        <v>8.6957000000000007E-2</v>
      </c>
      <c r="AU603" t="s">
        <v>6</v>
      </c>
      <c r="AV603">
        <v>0</v>
      </c>
      <c r="AW603">
        <v>1</v>
      </c>
      <c r="AX603">
        <v>-1</v>
      </c>
      <c r="AY603">
        <v>0</v>
      </c>
      <c r="AZ603">
        <v>0</v>
      </c>
      <c r="BA603" t="s">
        <v>6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Y603*Source!I286</f>
        <v>2.0000110000000002</v>
      </c>
      <c r="CY603">
        <f t="shared" si="42"/>
        <v>66.48</v>
      </c>
      <c r="CZ603">
        <f t="shared" si="43"/>
        <v>66.48</v>
      </c>
      <c r="DA603">
        <f t="shared" si="44"/>
        <v>1</v>
      </c>
      <c r="DB603">
        <v>0</v>
      </c>
    </row>
    <row r="604" spans="1:106" x14ac:dyDescent="0.2">
      <c r="A604">
        <f>ROW(Source!A286)</f>
        <v>286</v>
      </c>
      <c r="B604">
        <v>16666348</v>
      </c>
      <c r="C604">
        <v>16667286</v>
      </c>
      <c r="D604">
        <v>15238948</v>
      </c>
      <c r="E604">
        <v>1</v>
      </c>
      <c r="F604">
        <v>1</v>
      </c>
      <c r="G604">
        <v>1</v>
      </c>
      <c r="H604">
        <v>3</v>
      </c>
      <c r="I604" t="s">
        <v>477</v>
      </c>
      <c r="J604" t="s">
        <v>479</v>
      </c>
      <c r="K604" t="s">
        <v>478</v>
      </c>
      <c r="L604">
        <v>1354</v>
      </c>
      <c r="N604">
        <v>1010</v>
      </c>
      <c r="O604" t="s">
        <v>185</v>
      </c>
      <c r="P604" t="s">
        <v>185</v>
      </c>
      <c r="Q604">
        <v>1</v>
      </c>
      <c r="W604">
        <v>0</v>
      </c>
      <c r="X604">
        <v>50566029</v>
      </c>
      <c r="Y604">
        <v>0.73912999999999995</v>
      </c>
      <c r="AA604">
        <v>73.290000000000006</v>
      </c>
      <c r="AB604">
        <v>0</v>
      </c>
      <c r="AC604">
        <v>0</v>
      </c>
      <c r="AD604">
        <v>0</v>
      </c>
      <c r="AE604">
        <v>73.290000000000006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0</v>
      </c>
      <c r="AP604">
        <v>0</v>
      </c>
      <c r="AQ604">
        <v>0</v>
      </c>
      <c r="AR604">
        <v>0</v>
      </c>
      <c r="AS604" t="s">
        <v>6</v>
      </c>
      <c r="AT604">
        <v>0.73912999999999995</v>
      </c>
      <c r="AU604" t="s">
        <v>6</v>
      </c>
      <c r="AV604">
        <v>0</v>
      </c>
      <c r="AW604">
        <v>1</v>
      </c>
      <c r="AX604">
        <v>-1</v>
      </c>
      <c r="AY604">
        <v>0</v>
      </c>
      <c r="AZ604">
        <v>0</v>
      </c>
      <c r="BA604" t="s">
        <v>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Y604*Source!I286</f>
        <v>16.99999</v>
      </c>
      <c r="CY604">
        <f t="shared" si="42"/>
        <v>73.290000000000006</v>
      </c>
      <c r="CZ604">
        <f t="shared" si="43"/>
        <v>73.290000000000006</v>
      </c>
      <c r="DA604">
        <f t="shared" si="44"/>
        <v>1</v>
      </c>
      <c r="DB604">
        <v>0</v>
      </c>
    </row>
    <row r="605" spans="1:106" x14ac:dyDescent="0.2">
      <c r="A605">
        <f>ROW(Source!A286)</f>
        <v>286</v>
      </c>
      <c r="B605">
        <v>16666348</v>
      </c>
      <c r="C605">
        <v>16667286</v>
      </c>
      <c r="D605">
        <v>15164559</v>
      </c>
      <c r="E605">
        <v>17</v>
      </c>
      <c r="F605">
        <v>1</v>
      </c>
      <c r="G605">
        <v>1</v>
      </c>
      <c r="H605">
        <v>3</v>
      </c>
      <c r="I605" t="s">
        <v>996</v>
      </c>
      <c r="J605" t="s">
        <v>6</v>
      </c>
      <c r="K605" t="s">
        <v>997</v>
      </c>
      <c r="L605">
        <v>1374</v>
      </c>
      <c r="N605">
        <v>1013</v>
      </c>
      <c r="O605" t="s">
        <v>998</v>
      </c>
      <c r="P605" t="s">
        <v>998</v>
      </c>
      <c r="Q605">
        <v>1</v>
      </c>
      <c r="W605">
        <v>0</v>
      </c>
      <c r="X605">
        <v>-1731369543</v>
      </c>
      <c r="Y605">
        <v>0.3</v>
      </c>
      <c r="AA605">
        <v>1</v>
      </c>
      <c r="AB605">
        <v>0</v>
      </c>
      <c r="AC605">
        <v>0</v>
      </c>
      <c r="AD605">
        <v>0</v>
      </c>
      <c r="AE605">
        <v>1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0.3</v>
      </c>
      <c r="AU605" t="s">
        <v>6</v>
      </c>
      <c r="AV605">
        <v>0</v>
      </c>
      <c r="AW605">
        <v>2</v>
      </c>
      <c r="AX605">
        <v>16667317</v>
      </c>
      <c r="AY605">
        <v>1</v>
      </c>
      <c r="AZ605">
        <v>0</v>
      </c>
      <c r="BA605">
        <v>596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Y605*Source!I286</f>
        <v>6.8999999999999995</v>
      </c>
      <c r="CY605">
        <f t="shared" si="42"/>
        <v>1</v>
      </c>
      <c r="CZ605">
        <f t="shared" si="43"/>
        <v>1</v>
      </c>
      <c r="DA605">
        <f t="shared" si="44"/>
        <v>1</v>
      </c>
      <c r="DB605">
        <v>0</v>
      </c>
    </row>
    <row r="606" spans="1:106" x14ac:dyDescent="0.2">
      <c r="A606">
        <f>ROW(Source!A287)</f>
        <v>287</v>
      </c>
      <c r="B606">
        <v>16666349</v>
      </c>
      <c r="C606">
        <v>16667286</v>
      </c>
      <c r="D606">
        <v>15435721</v>
      </c>
      <c r="E606">
        <v>1</v>
      </c>
      <c r="F606">
        <v>1</v>
      </c>
      <c r="G606">
        <v>1</v>
      </c>
      <c r="H606">
        <v>1</v>
      </c>
      <c r="I606" t="s">
        <v>923</v>
      </c>
      <c r="J606" t="s">
        <v>6</v>
      </c>
      <c r="K606" t="s">
        <v>924</v>
      </c>
      <c r="L606">
        <v>1191</v>
      </c>
      <c r="N606">
        <v>1013</v>
      </c>
      <c r="O606" t="s">
        <v>727</v>
      </c>
      <c r="P606" t="s">
        <v>727</v>
      </c>
      <c r="Q606">
        <v>1</v>
      </c>
      <c r="W606">
        <v>0</v>
      </c>
      <c r="X606">
        <v>1983201532</v>
      </c>
      <c r="Y606">
        <v>1.56</v>
      </c>
      <c r="AA606">
        <v>0</v>
      </c>
      <c r="AB606">
        <v>0</v>
      </c>
      <c r="AC606">
        <v>0</v>
      </c>
      <c r="AD606">
        <v>63.34</v>
      </c>
      <c r="AE606">
        <v>0</v>
      </c>
      <c r="AF606">
        <v>0</v>
      </c>
      <c r="AG606">
        <v>0</v>
      </c>
      <c r="AH606">
        <v>9.51</v>
      </c>
      <c r="AI606">
        <v>1</v>
      </c>
      <c r="AJ606">
        <v>1</v>
      </c>
      <c r="AK606">
        <v>1</v>
      </c>
      <c r="AL606">
        <v>6.66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1.56</v>
      </c>
      <c r="AU606" t="s">
        <v>6</v>
      </c>
      <c r="AV606">
        <v>1</v>
      </c>
      <c r="AW606">
        <v>2</v>
      </c>
      <c r="AX606">
        <v>16667304</v>
      </c>
      <c r="AY606">
        <v>1</v>
      </c>
      <c r="AZ606">
        <v>0</v>
      </c>
      <c r="BA606">
        <v>597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Y606*Source!I287</f>
        <v>35.880000000000003</v>
      </c>
      <c r="CY606">
        <f>AD606</f>
        <v>63.34</v>
      </c>
      <c r="CZ606">
        <f>AH606</f>
        <v>9.51</v>
      </c>
      <c r="DA606">
        <f>AL606</f>
        <v>6.66</v>
      </c>
      <c r="DB606">
        <v>0</v>
      </c>
    </row>
    <row r="607" spans="1:106" x14ac:dyDescent="0.2">
      <c r="A607">
        <f>ROW(Source!A287)</f>
        <v>287</v>
      </c>
      <c r="B607">
        <v>16666349</v>
      </c>
      <c r="C607">
        <v>16667286</v>
      </c>
      <c r="D607">
        <v>15249377</v>
      </c>
      <c r="E607">
        <v>1</v>
      </c>
      <c r="F607">
        <v>1</v>
      </c>
      <c r="G607">
        <v>1</v>
      </c>
      <c r="H607">
        <v>2</v>
      </c>
      <c r="I607" t="s">
        <v>914</v>
      </c>
      <c r="J607" t="s">
        <v>915</v>
      </c>
      <c r="K607" t="s">
        <v>916</v>
      </c>
      <c r="L607">
        <v>1368</v>
      </c>
      <c r="N607">
        <v>1011</v>
      </c>
      <c r="O607" t="s">
        <v>733</v>
      </c>
      <c r="P607" t="s">
        <v>733</v>
      </c>
      <c r="Q607">
        <v>1</v>
      </c>
      <c r="W607">
        <v>0</v>
      </c>
      <c r="X607">
        <v>-353815937</v>
      </c>
      <c r="Y607">
        <v>0.13</v>
      </c>
      <c r="AA607">
        <v>0</v>
      </c>
      <c r="AB607">
        <v>53.95</v>
      </c>
      <c r="AC607">
        <v>0</v>
      </c>
      <c r="AD607">
        <v>0</v>
      </c>
      <c r="AE607">
        <v>0</v>
      </c>
      <c r="AF607">
        <v>8.1</v>
      </c>
      <c r="AG607">
        <v>0</v>
      </c>
      <c r="AH607">
        <v>0</v>
      </c>
      <c r="AI607">
        <v>1</v>
      </c>
      <c r="AJ607">
        <v>6.66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0.13</v>
      </c>
      <c r="AU607" t="s">
        <v>6</v>
      </c>
      <c r="AV607">
        <v>0</v>
      </c>
      <c r="AW607">
        <v>2</v>
      </c>
      <c r="AX607">
        <v>16667305</v>
      </c>
      <c r="AY607">
        <v>1</v>
      </c>
      <c r="AZ607">
        <v>0</v>
      </c>
      <c r="BA607">
        <v>598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Y607*Source!I287</f>
        <v>2.99</v>
      </c>
      <c r="CY607">
        <f>AB607</f>
        <v>53.95</v>
      </c>
      <c r="CZ607">
        <f>AF607</f>
        <v>8.1</v>
      </c>
      <c r="DA607">
        <f>AJ607</f>
        <v>6.66</v>
      </c>
      <c r="DB607">
        <v>0</v>
      </c>
    </row>
    <row r="608" spans="1:106" x14ac:dyDescent="0.2">
      <c r="A608">
        <f>ROW(Source!A287)</f>
        <v>287</v>
      </c>
      <c r="B608">
        <v>16666349</v>
      </c>
      <c r="C608">
        <v>16667286</v>
      </c>
      <c r="D608">
        <v>15165537</v>
      </c>
      <c r="E608">
        <v>1</v>
      </c>
      <c r="F608">
        <v>1</v>
      </c>
      <c r="G608">
        <v>1</v>
      </c>
      <c r="H608">
        <v>3</v>
      </c>
      <c r="I608" t="s">
        <v>1007</v>
      </c>
      <c r="J608" t="s">
        <v>1008</v>
      </c>
      <c r="K608" t="s">
        <v>1009</v>
      </c>
      <c r="L608">
        <v>1346</v>
      </c>
      <c r="N608">
        <v>1009</v>
      </c>
      <c r="O608" t="s">
        <v>124</v>
      </c>
      <c r="P608" t="s">
        <v>124</v>
      </c>
      <c r="Q608">
        <v>1</v>
      </c>
      <c r="W608">
        <v>0</v>
      </c>
      <c r="X608">
        <v>618806536</v>
      </c>
      <c r="Y608">
        <v>6.0000000000000001E-3</v>
      </c>
      <c r="AA608">
        <v>299.5</v>
      </c>
      <c r="AB608">
        <v>0</v>
      </c>
      <c r="AC608">
        <v>0</v>
      </c>
      <c r="AD608">
        <v>0</v>
      </c>
      <c r="AE608">
        <v>44.97</v>
      </c>
      <c r="AF608">
        <v>0</v>
      </c>
      <c r="AG608">
        <v>0</v>
      </c>
      <c r="AH608">
        <v>0</v>
      </c>
      <c r="AI608">
        <v>6.66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6.0000000000000001E-3</v>
      </c>
      <c r="AU608" t="s">
        <v>6</v>
      </c>
      <c r="AV608">
        <v>0</v>
      </c>
      <c r="AW608">
        <v>2</v>
      </c>
      <c r="AX608">
        <v>16667306</v>
      </c>
      <c r="AY608">
        <v>1</v>
      </c>
      <c r="AZ608">
        <v>0</v>
      </c>
      <c r="BA608">
        <v>599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Y608*Source!I287</f>
        <v>0.13800000000000001</v>
      </c>
      <c r="CY608">
        <f t="shared" ref="CY608:CY622" si="45">AA608</f>
        <v>299.5</v>
      </c>
      <c r="CZ608">
        <f t="shared" ref="CZ608:CZ622" si="46">AE608</f>
        <v>44.97</v>
      </c>
      <c r="DA608">
        <f t="shared" ref="DA608:DA622" si="47">AI608</f>
        <v>6.66</v>
      </c>
      <c r="DB608">
        <v>0</v>
      </c>
    </row>
    <row r="609" spans="1:106" x14ac:dyDescent="0.2">
      <c r="A609">
        <f>ROW(Source!A287)</f>
        <v>287</v>
      </c>
      <c r="B609">
        <v>16666349</v>
      </c>
      <c r="C609">
        <v>16667286</v>
      </c>
      <c r="D609">
        <v>15167269</v>
      </c>
      <c r="E609">
        <v>1</v>
      </c>
      <c r="F609">
        <v>1</v>
      </c>
      <c r="G609">
        <v>1</v>
      </c>
      <c r="H609">
        <v>3</v>
      </c>
      <c r="I609" t="s">
        <v>1010</v>
      </c>
      <c r="J609" t="s">
        <v>1011</v>
      </c>
      <c r="K609" t="s">
        <v>1012</v>
      </c>
      <c r="L609">
        <v>1346</v>
      </c>
      <c r="N609">
        <v>1009</v>
      </c>
      <c r="O609" t="s">
        <v>124</v>
      </c>
      <c r="P609" t="s">
        <v>124</v>
      </c>
      <c r="Q609">
        <v>1</v>
      </c>
      <c r="W609">
        <v>0</v>
      </c>
      <c r="X609">
        <v>56922527</v>
      </c>
      <c r="Y609">
        <v>1E-3</v>
      </c>
      <c r="AA609">
        <v>76.59</v>
      </c>
      <c r="AB609">
        <v>0</v>
      </c>
      <c r="AC609">
        <v>0</v>
      </c>
      <c r="AD609">
        <v>0</v>
      </c>
      <c r="AE609">
        <v>11.5</v>
      </c>
      <c r="AF609">
        <v>0</v>
      </c>
      <c r="AG609">
        <v>0</v>
      </c>
      <c r="AH609">
        <v>0</v>
      </c>
      <c r="AI609">
        <v>6.66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1E-3</v>
      </c>
      <c r="AU609" t="s">
        <v>6</v>
      </c>
      <c r="AV609">
        <v>0</v>
      </c>
      <c r="AW609">
        <v>2</v>
      </c>
      <c r="AX609">
        <v>16667307</v>
      </c>
      <c r="AY609">
        <v>1</v>
      </c>
      <c r="AZ609">
        <v>0</v>
      </c>
      <c r="BA609">
        <v>600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Y609*Source!I287</f>
        <v>2.3E-2</v>
      </c>
      <c r="CY609">
        <f t="shared" si="45"/>
        <v>76.59</v>
      </c>
      <c r="CZ609">
        <f t="shared" si="46"/>
        <v>11.5</v>
      </c>
      <c r="DA609">
        <f t="shared" si="47"/>
        <v>6.66</v>
      </c>
      <c r="DB609">
        <v>0</v>
      </c>
    </row>
    <row r="610" spans="1:106" x14ac:dyDescent="0.2">
      <c r="A610">
        <f>ROW(Source!A287)</f>
        <v>287</v>
      </c>
      <c r="B610">
        <v>16666349</v>
      </c>
      <c r="C610">
        <v>16667286</v>
      </c>
      <c r="D610">
        <v>15167588</v>
      </c>
      <c r="E610">
        <v>1</v>
      </c>
      <c r="F610">
        <v>1</v>
      </c>
      <c r="G610">
        <v>1</v>
      </c>
      <c r="H610">
        <v>3</v>
      </c>
      <c r="I610" t="s">
        <v>1001</v>
      </c>
      <c r="J610" t="s">
        <v>1002</v>
      </c>
      <c r="K610" t="s">
        <v>1003</v>
      </c>
      <c r="L610">
        <v>1346</v>
      </c>
      <c r="N610">
        <v>1009</v>
      </c>
      <c r="O610" t="s">
        <v>124</v>
      </c>
      <c r="P610" t="s">
        <v>124</v>
      </c>
      <c r="Q610">
        <v>1</v>
      </c>
      <c r="W610">
        <v>0</v>
      </c>
      <c r="X610">
        <v>-1088866022</v>
      </c>
      <c r="Y610">
        <v>1.2E-2</v>
      </c>
      <c r="AA610">
        <v>202.46</v>
      </c>
      <c r="AB610">
        <v>0</v>
      </c>
      <c r="AC610">
        <v>0</v>
      </c>
      <c r="AD610">
        <v>0</v>
      </c>
      <c r="AE610">
        <v>30.4</v>
      </c>
      <c r="AF610">
        <v>0</v>
      </c>
      <c r="AG610">
        <v>0</v>
      </c>
      <c r="AH610">
        <v>0</v>
      </c>
      <c r="AI610">
        <v>6.66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1.2E-2</v>
      </c>
      <c r="AU610" t="s">
        <v>6</v>
      </c>
      <c r="AV610">
        <v>0</v>
      </c>
      <c r="AW610">
        <v>2</v>
      </c>
      <c r="AX610">
        <v>16667308</v>
      </c>
      <c r="AY610">
        <v>1</v>
      </c>
      <c r="AZ610">
        <v>0</v>
      </c>
      <c r="BA610">
        <v>601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Y610*Source!I287</f>
        <v>0.27600000000000002</v>
      </c>
      <c r="CY610">
        <f t="shared" si="45"/>
        <v>202.46</v>
      </c>
      <c r="CZ610">
        <f t="shared" si="46"/>
        <v>30.4</v>
      </c>
      <c r="DA610">
        <f t="shared" si="47"/>
        <v>6.66</v>
      </c>
      <c r="DB610">
        <v>0</v>
      </c>
    </row>
    <row r="611" spans="1:106" x14ac:dyDescent="0.2">
      <c r="A611">
        <f>ROW(Source!A287)</f>
        <v>287</v>
      </c>
      <c r="B611">
        <v>16666349</v>
      </c>
      <c r="C611">
        <v>16667286</v>
      </c>
      <c r="D611">
        <v>15168752</v>
      </c>
      <c r="E611">
        <v>1</v>
      </c>
      <c r="F611">
        <v>1</v>
      </c>
      <c r="G611">
        <v>1</v>
      </c>
      <c r="H611">
        <v>3</v>
      </c>
      <c r="I611" t="s">
        <v>1013</v>
      </c>
      <c r="J611" t="s">
        <v>1014</v>
      </c>
      <c r="K611" t="s">
        <v>1015</v>
      </c>
      <c r="L611">
        <v>1346</v>
      </c>
      <c r="N611">
        <v>1009</v>
      </c>
      <c r="O611" t="s">
        <v>124</v>
      </c>
      <c r="P611" t="s">
        <v>124</v>
      </c>
      <c r="Q611">
        <v>1</v>
      </c>
      <c r="W611">
        <v>0</v>
      </c>
      <c r="X611">
        <v>586013393</v>
      </c>
      <c r="Y611">
        <v>7.0000000000000007E-2</v>
      </c>
      <c r="AA611">
        <v>70.400000000000006</v>
      </c>
      <c r="AB611">
        <v>0</v>
      </c>
      <c r="AC611">
        <v>0</v>
      </c>
      <c r="AD611">
        <v>0</v>
      </c>
      <c r="AE611">
        <v>10.57</v>
      </c>
      <c r="AF611">
        <v>0</v>
      </c>
      <c r="AG611">
        <v>0</v>
      </c>
      <c r="AH611">
        <v>0</v>
      </c>
      <c r="AI611">
        <v>6.66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7.0000000000000007E-2</v>
      </c>
      <c r="AU611" t="s">
        <v>6</v>
      </c>
      <c r="AV611">
        <v>0</v>
      </c>
      <c r="AW611">
        <v>2</v>
      </c>
      <c r="AX611">
        <v>16667309</v>
      </c>
      <c r="AY611">
        <v>1</v>
      </c>
      <c r="AZ611">
        <v>0</v>
      </c>
      <c r="BA611">
        <v>602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Y611*Source!I287</f>
        <v>1.61</v>
      </c>
      <c r="CY611">
        <f t="shared" si="45"/>
        <v>70.400000000000006</v>
      </c>
      <c r="CZ611">
        <f t="shared" si="46"/>
        <v>10.57</v>
      </c>
      <c r="DA611">
        <f t="shared" si="47"/>
        <v>6.66</v>
      </c>
      <c r="DB611">
        <v>0</v>
      </c>
    </row>
    <row r="612" spans="1:106" x14ac:dyDescent="0.2">
      <c r="A612">
        <f>ROW(Source!A287)</f>
        <v>287</v>
      </c>
      <c r="B612">
        <v>16666349</v>
      </c>
      <c r="C612">
        <v>16667286</v>
      </c>
      <c r="D612">
        <v>15169942</v>
      </c>
      <c r="E612">
        <v>1</v>
      </c>
      <c r="F612">
        <v>1</v>
      </c>
      <c r="G612">
        <v>1</v>
      </c>
      <c r="H612">
        <v>3</v>
      </c>
      <c r="I612" t="s">
        <v>993</v>
      </c>
      <c r="J612" t="s">
        <v>994</v>
      </c>
      <c r="K612" t="s">
        <v>995</v>
      </c>
      <c r="L612">
        <v>1346</v>
      </c>
      <c r="N612">
        <v>1009</v>
      </c>
      <c r="O612" t="s">
        <v>124</v>
      </c>
      <c r="P612" t="s">
        <v>124</v>
      </c>
      <c r="Q612">
        <v>1</v>
      </c>
      <c r="W612">
        <v>0</v>
      </c>
      <c r="X612">
        <v>103900845</v>
      </c>
      <c r="Y612">
        <v>4.9000000000000002E-2</v>
      </c>
      <c r="AA612">
        <v>60.21</v>
      </c>
      <c r="AB612">
        <v>0</v>
      </c>
      <c r="AC612">
        <v>0</v>
      </c>
      <c r="AD612">
        <v>0</v>
      </c>
      <c r="AE612">
        <v>9.0399999999999991</v>
      </c>
      <c r="AF612">
        <v>0</v>
      </c>
      <c r="AG612">
        <v>0</v>
      </c>
      <c r="AH612">
        <v>0</v>
      </c>
      <c r="AI612">
        <v>6.66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4.9000000000000002E-2</v>
      </c>
      <c r="AU612" t="s">
        <v>6</v>
      </c>
      <c r="AV612">
        <v>0</v>
      </c>
      <c r="AW612">
        <v>2</v>
      </c>
      <c r="AX612">
        <v>16667310</v>
      </c>
      <c r="AY612">
        <v>1</v>
      </c>
      <c r="AZ612">
        <v>0</v>
      </c>
      <c r="BA612">
        <v>603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Y612*Source!I287</f>
        <v>1.127</v>
      </c>
      <c r="CY612">
        <f t="shared" si="45"/>
        <v>60.21</v>
      </c>
      <c r="CZ612">
        <f t="shared" si="46"/>
        <v>9.0399999999999991</v>
      </c>
      <c r="DA612">
        <f t="shared" si="47"/>
        <v>6.66</v>
      </c>
      <c r="DB612">
        <v>0</v>
      </c>
    </row>
    <row r="613" spans="1:106" x14ac:dyDescent="0.2">
      <c r="A613">
        <f>ROW(Source!A287)</f>
        <v>287</v>
      </c>
      <c r="B613">
        <v>16666349</v>
      </c>
      <c r="C613">
        <v>16667286</v>
      </c>
      <c r="D613">
        <v>15170074</v>
      </c>
      <c r="E613">
        <v>1</v>
      </c>
      <c r="F613">
        <v>1</v>
      </c>
      <c r="G613">
        <v>1</v>
      </c>
      <c r="H613">
        <v>3</v>
      </c>
      <c r="I613" t="s">
        <v>1016</v>
      </c>
      <c r="J613" t="s">
        <v>1017</v>
      </c>
      <c r="K613" t="s">
        <v>1018</v>
      </c>
      <c r="L613">
        <v>1355</v>
      </c>
      <c r="N613">
        <v>1010</v>
      </c>
      <c r="O613" t="s">
        <v>279</v>
      </c>
      <c r="P613" t="s">
        <v>279</v>
      </c>
      <c r="Q613">
        <v>100</v>
      </c>
      <c r="W613">
        <v>0</v>
      </c>
      <c r="X613">
        <v>1794244060</v>
      </c>
      <c r="Y613">
        <v>1.4E-2</v>
      </c>
      <c r="AA613">
        <v>572.76</v>
      </c>
      <c r="AB613">
        <v>0</v>
      </c>
      <c r="AC613">
        <v>0</v>
      </c>
      <c r="AD613">
        <v>0</v>
      </c>
      <c r="AE613">
        <v>86</v>
      </c>
      <c r="AF613">
        <v>0</v>
      </c>
      <c r="AG613">
        <v>0</v>
      </c>
      <c r="AH613">
        <v>0</v>
      </c>
      <c r="AI613">
        <v>6.66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1.4E-2</v>
      </c>
      <c r="AU613" t="s">
        <v>6</v>
      </c>
      <c r="AV613">
        <v>0</v>
      </c>
      <c r="AW613">
        <v>2</v>
      </c>
      <c r="AX613">
        <v>16667311</v>
      </c>
      <c r="AY613">
        <v>1</v>
      </c>
      <c r="AZ613">
        <v>0</v>
      </c>
      <c r="BA613">
        <v>604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Y613*Source!I287</f>
        <v>0.32200000000000001</v>
      </c>
      <c r="CY613">
        <f t="shared" si="45"/>
        <v>572.76</v>
      </c>
      <c r="CZ613">
        <f t="shared" si="46"/>
        <v>86</v>
      </c>
      <c r="DA613">
        <f t="shared" si="47"/>
        <v>6.66</v>
      </c>
      <c r="DB613">
        <v>0</v>
      </c>
    </row>
    <row r="614" spans="1:106" x14ac:dyDescent="0.2">
      <c r="A614">
        <f>ROW(Source!A287)</f>
        <v>287</v>
      </c>
      <c r="B614">
        <v>16666349</v>
      </c>
      <c r="C614">
        <v>16667286</v>
      </c>
      <c r="D614">
        <v>15170994</v>
      </c>
      <c r="E614">
        <v>1</v>
      </c>
      <c r="F614">
        <v>1</v>
      </c>
      <c r="G614">
        <v>1</v>
      </c>
      <c r="H614">
        <v>3</v>
      </c>
      <c r="I614" t="s">
        <v>1019</v>
      </c>
      <c r="J614" t="s">
        <v>1020</v>
      </c>
      <c r="K614" t="s">
        <v>1021</v>
      </c>
      <c r="L614">
        <v>1346</v>
      </c>
      <c r="N614">
        <v>1009</v>
      </c>
      <c r="O614" t="s">
        <v>124</v>
      </c>
      <c r="P614" t="s">
        <v>124</v>
      </c>
      <c r="Q614">
        <v>1</v>
      </c>
      <c r="W614">
        <v>0</v>
      </c>
      <c r="X614">
        <v>-856710481</v>
      </c>
      <c r="Y614">
        <v>1E-3</v>
      </c>
      <c r="AA614">
        <v>886.11</v>
      </c>
      <c r="AB614">
        <v>0</v>
      </c>
      <c r="AC614">
        <v>0</v>
      </c>
      <c r="AD614">
        <v>0</v>
      </c>
      <c r="AE614">
        <v>133.05000000000001</v>
      </c>
      <c r="AF614">
        <v>0</v>
      </c>
      <c r="AG614">
        <v>0</v>
      </c>
      <c r="AH614">
        <v>0</v>
      </c>
      <c r="AI614">
        <v>6.66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1E-3</v>
      </c>
      <c r="AU614" t="s">
        <v>6</v>
      </c>
      <c r="AV614">
        <v>0</v>
      </c>
      <c r="AW614">
        <v>2</v>
      </c>
      <c r="AX614">
        <v>16667312</v>
      </c>
      <c r="AY614">
        <v>1</v>
      </c>
      <c r="AZ614">
        <v>0</v>
      </c>
      <c r="BA614">
        <v>605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Y614*Source!I287</f>
        <v>2.3E-2</v>
      </c>
      <c r="CY614">
        <f t="shared" si="45"/>
        <v>886.11</v>
      </c>
      <c r="CZ614">
        <f t="shared" si="46"/>
        <v>133.05000000000001</v>
      </c>
      <c r="DA614">
        <f t="shared" si="47"/>
        <v>6.66</v>
      </c>
      <c r="DB614">
        <v>0</v>
      </c>
    </row>
    <row r="615" spans="1:106" x14ac:dyDescent="0.2">
      <c r="A615">
        <f>ROW(Source!A287)</f>
        <v>287</v>
      </c>
      <c r="B615">
        <v>16666349</v>
      </c>
      <c r="C615">
        <v>16667286</v>
      </c>
      <c r="D615">
        <v>15188647</v>
      </c>
      <c r="E615">
        <v>1</v>
      </c>
      <c r="F615">
        <v>1</v>
      </c>
      <c r="G615">
        <v>1</v>
      </c>
      <c r="H615">
        <v>3</v>
      </c>
      <c r="I615" t="s">
        <v>1022</v>
      </c>
      <c r="J615" t="s">
        <v>1023</v>
      </c>
      <c r="K615" t="s">
        <v>1024</v>
      </c>
      <c r="L615">
        <v>1348</v>
      </c>
      <c r="N615">
        <v>1009</v>
      </c>
      <c r="O615" t="s">
        <v>120</v>
      </c>
      <c r="P615" t="s">
        <v>120</v>
      </c>
      <c r="Q615">
        <v>1000</v>
      </c>
      <c r="W615">
        <v>0</v>
      </c>
      <c r="X615">
        <v>426000481</v>
      </c>
      <c r="Y615">
        <v>1E-3</v>
      </c>
      <c r="AA615">
        <v>76590</v>
      </c>
      <c r="AB615">
        <v>0</v>
      </c>
      <c r="AC615">
        <v>0</v>
      </c>
      <c r="AD615">
        <v>0</v>
      </c>
      <c r="AE615">
        <v>11500</v>
      </c>
      <c r="AF615">
        <v>0</v>
      </c>
      <c r="AG615">
        <v>0</v>
      </c>
      <c r="AH615">
        <v>0</v>
      </c>
      <c r="AI615">
        <v>6.66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1E-3</v>
      </c>
      <c r="AU615" t="s">
        <v>6</v>
      </c>
      <c r="AV615">
        <v>0</v>
      </c>
      <c r="AW615">
        <v>2</v>
      </c>
      <c r="AX615">
        <v>16667313</v>
      </c>
      <c r="AY615">
        <v>1</v>
      </c>
      <c r="AZ615">
        <v>0</v>
      </c>
      <c r="BA615">
        <v>606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Y615*Source!I287</f>
        <v>2.3E-2</v>
      </c>
      <c r="CY615">
        <f t="shared" si="45"/>
        <v>76590</v>
      </c>
      <c r="CZ615">
        <f t="shared" si="46"/>
        <v>11500</v>
      </c>
      <c r="DA615">
        <f t="shared" si="47"/>
        <v>6.66</v>
      </c>
      <c r="DB615">
        <v>0</v>
      </c>
    </row>
    <row r="616" spans="1:106" x14ac:dyDescent="0.2">
      <c r="A616">
        <f>ROW(Source!A287)</f>
        <v>287</v>
      </c>
      <c r="B616">
        <v>16666349</v>
      </c>
      <c r="C616">
        <v>16667286</v>
      </c>
      <c r="D616">
        <v>15203834</v>
      </c>
      <c r="E616">
        <v>1</v>
      </c>
      <c r="F616">
        <v>1</v>
      </c>
      <c r="G616">
        <v>1</v>
      </c>
      <c r="H616">
        <v>3</v>
      </c>
      <c r="I616" t="s">
        <v>1025</v>
      </c>
      <c r="J616" t="s">
        <v>1026</v>
      </c>
      <c r="K616" t="s">
        <v>152</v>
      </c>
      <c r="L616">
        <v>1346</v>
      </c>
      <c r="N616">
        <v>1009</v>
      </c>
      <c r="O616" t="s">
        <v>124</v>
      </c>
      <c r="P616" t="s">
        <v>124</v>
      </c>
      <c r="Q616">
        <v>1</v>
      </c>
      <c r="W616">
        <v>0</v>
      </c>
      <c r="X616">
        <v>210558753</v>
      </c>
      <c r="Y616">
        <v>3.5999999999999997E-2</v>
      </c>
      <c r="AA616">
        <v>190.48</v>
      </c>
      <c r="AB616">
        <v>0</v>
      </c>
      <c r="AC616">
        <v>0</v>
      </c>
      <c r="AD616">
        <v>0</v>
      </c>
      <c r="AE616">
        <v>28.6</v>
      </c>
      <c r="AF616">
        <v>0</v>
      </c>
      <c r="AG616">
        <v>0</v>
      </c>
      <c r="AH616">
        <v>0</v>
      </c>
      <c r="AI616">
        <v>6.66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3.5999999999999997E-2</v>
      </c>
      <c r="AU616" t="s">
        <v>6</v>
      </c>
      <c r="AV616">
        <v>0</v>
      </c>
      <c r="AW616">
        <v>2</v>
      </c>
      <c r="AX616">
        <v>16667314</v>
      </c>
      <c r="AY616">
        <v>1</v>
      </c>
      <c r="AZ616">
        <v>0</v>
      </c>
      <c r="BA616">
        <v>607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Y616*Source!I287</f>
        <v>0.82799999999999996</v>
      </c>
      <c r="CY616">
        <f t="shared" si="45"/>
        <v>190.48</v>
      </c>
      <c r="CZ616">
        <f t="shared" si="46"/>
        <v>28.6</v>
      </c>
      <c r="DA616">
        <f t="shared" si="47"/>
        <v>6.66</v>
      </c>
      <c r="DB616">
        <v>0</v>
      </c>
    </row>
    <row r="617" spans="1:106" x14ac:dyDescent="0.2">
      <c r="A617">
        <f>ROW(Source!A287)</f>
        <v>287</v>
      </c>
      <c r="B617">
        <v>16666349</v>
      </c>
      <c r="C617">
        <v>16667286</v>
      </c>
      <c r="D617">
        <v>15203987</v>
      </c>
      <c r="E617">
        <v>1</v>
      </c>
      <c r="F617">
        <v>1</v>
      </c>
      <c r="G617">
        <v>1</v>
      </c>
      <c r="H617">
        <v>3</v>
      </c>
      <c r="I617" t="s">
        <v>1027</v>
      </c>
      <c r="J617" t="s">
        <v>1028</v>
      </c>
      <c r="K617" t="s">
        <v>1029</v>
      </c>
      <c r="L617">
        <v>1346</v>
      </c>
      <c r="N617">
        <v>1009</v>
      </c>
      <c r="O617" t="s">
        <v>124</v>
      </c>
      <c r="P617" t="s">
        <v>124</v>
      </c>
      <c r="Q617">
        <v>1</v>
      </c>
      <c r="W617">
        <v>0</v>
      </c>
      <c r="X617">
        <v>-1274984028</v>
      </c>
      <c r="Y617">
        <v>6.0000000000000001E-3</v>
      </c>
      <c r="AA617">
        <v>237.3</v>
      </c>
      <c r="AB617">
        <v>0</v>
      </c>
      <c r="AC617">
        <v>0</v>
      </c>
      <c r="AD617">
        <v>0</v>
      </c>
      <c r="AE617">
        <v>35.630000000000003</v>
      </c>
      <c r="AF617">
        <v>0</v>
      </c>
      <c r="AG617">
        <v>0</v>
      </c>
      <c r="AH617">
        <v>0</v>
      </c>
      <c r="AI617">
        <v>6.66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6.0000000000000001E-3</v>
      </c>
      <c r="AU617" t="s">
        <v>6</v>
      </c>
      <c r="AV617">
        <v>0</v>
      </c>
      <c r="AW617">
        <v>2</v>
      </c>
      <c r="AX617">
        <v>16667315</v>
      </c>
      <c r="AY617">
        <v>1</v>
      </c>
      <c r="AZ617">
        <v>0</v>
      </c>
      <c r="BA617">
        <v>608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Y617*Source!I287</f>
        <v>0.13800000000000001</v>
      </c>
      <c r="CY617">
        <f t="shared" si="45"/>
        <v>237.3</v>
      </c>
      <c r="CZ617">
        <f t="shared" si="46"/>
        <v>35.630000000000003</v>
      </c>
      <c r="DA617">
        <f t="shared" si="47"/>
        <v>6.66</v>
      </c>
      <c r="DB617">
        <v>0</v>
      </c>
    </row>
    <row r="618" spans="1:106" x14ac:dyDescent="0.2">
      <c r="A618">
        <f>ROW(Source!A287)</f>
        <v>287</v>
      </c>
      <c r="B618">
        <v>16666349</v>
      </c>
      <c r="C618">
        <v>16667286</v>
      </c>
      <c r="D618">
        <v>15217463</v>
      </c>
      <c r="E618">
        <v>1</v>
      </c>
      <c r="F618">
        <v>1</v>
      </c>
      <c r="G618">
        <v>1</v>
      </c>
      <c r="H618">
        <v>3</v>
      </c>
      <c r="I618" t="s">
        <v>1030</v>
      </c>
      <c r="J618" t="s">
        <v>1031</v>
      </c>
      <c r="K618" t="s">
        <v>1032</v>
      </c>
      <c r="L618">
        <v>1358</v>
      </c>
      <c r="N618">
        <v>1010</v>
      </c>
      <c r="O618" t="s">
        <v>513</v>
      </c>
      <c r="P618" t="s">
        <v>513</v>
      </c>
      <c r="Q618">
        <v>10</v>
      </c>
      <c r="W618">
        <v>0</v>
      </c>
      <c r="X618">
        <v>1386890308</v>
      </c>
      <c r="Y618">
        <v>0.1</v>
      </c>
      <c r="AA618">
        <v>259.74</v>
      </c>
      <c r="AB618">
        <v>0</v>
      </c>
      <c r="AC618">
        <v>0</v>
      </c>
      <c r="AD618">
        <v>0</v>
      </c>
      <c r="AE618">
        <v>39</v>
      </c>
      <c r="AF618">
        <v>0</v>
      </c>
      <c r="AG618">
        <v>0</v>
      </c>
      <c r="AH618">
        <v>0</v>
      </c>
      <c r="AI618">
        <v>6.66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0.1</v>
      </c>
      <c r="AU618" t="s">
        <v>6</v>
      </c>
      <c r="AV618">
        <v>0</v>
      </c>
      <c r="AW618">
        <v>2</v>
      </c>
      <c r="AX618">
        <v>16667316</v>
      </c>
      <c r="AY618">
        <v>1</v>
      </c>
      <c r="AZ618">
        <v>0</v>
      </c>
      <c r="BA618">
        <v>609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Y618*Source!I287</f>
        <v>2.3000000000000003</v>
      </c>
      <c r="CY618">
        <f t="shared" si="45"/>
        <v>259.74</v>
      </c>
      <c r="CZ618">
        <f t="shared" si="46"/>
        <v>39</v>
      </c>
      <c r="DA618">
        <f t="shared" si="47"/>
        <v>6.66</v>
      </c>
      <c r="DB618">
        <v>0</v>
      </c>
    </row>
    <row r="619" spans="1:106" x14ac:dyDescent="0.2">
      <c r="A619">
        <f>ROW(Source!A287)</f>
        <v>287</v>
      </c>
      <c r="B619">
        <v>16666349</v>
      </c>
      <c r="C619">
        <v>16667286</v>
      </c>
      <c r="D619">
        <v>15238946</v>
      </c>
      <c r="E619">
        <v>1</v>
      </c>
      <c r="F619">
        <v>1</v>
      </c>
      <c r="G619">
        <v>1</v>
      </c>
      <c r="H619">
        <v>3</v>
      </c>
      <c r="I619" t="s">
        <v>473</v>
      </c>
      <c r="J619" t="s">
        <v>475</v>
      </c>
      <c r="K619" t="s">
        <v>474</v>
      </c>
      <c r="L619">
        <v>1354</v>
      </c>
      <c r="N619">
        <v>1010</v>
      </c>
      <c r="O619" t="s">
        <v>185</v>
      </c>
      <c r="P619" t="s">
        <v>185</v>
      </c>
      <c r="Q619">
        <v>1</v>
      </c>
      <c r="W619">
        <v>0</v>
      </c>
      <c r="X619">
        <v>539432230</v>
      </c>
      <c r="Y619">
        <v>0.17391300000000001</v>
      </c>
      <c r="AA619">
        <v>490.38</v>
      </c>
      <c r="AB619">
        <v>0</v>
      </c>
      <c r="AC619">
        <v>0</v>
      </c>
      <c r="AD619">
        <v>0</v>
      </c>
      <c r="AE619">
        <v>73.63</v>
      </c>
      <c r="AF619">
        <v>0</v>
      </c>
      <c r="AG619">
        <v>0</v>
      </c>
      <c r="AH619">
        <v>0</v>
      </c>
      <c r="AI619">
        <v>6.66</v>
      </c>
      <c r="AJ619">
        <v>1</v>
      </c>
      <c r="AK619">
        <v>1</v>
      </c>
      <c r="AL619">
        <v>1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6</v>
      </c>
      <c r="AT619">
        <v>0.17391300000000001</v>
      </c>
      <c r="AU619" t="s">
        <v>6</v>
      </c>
      <c r="AV619">
        <v>0</v>
      </c>
      <c r="AW619">
        <v>1</v>
      </c>
      <c r="AX619">
        <v>-1</v>
      </c>
      <c r="AY619">
        <v>0</v>
      </c>
      <c r="AZ619">
        <v>0</v>
      </c>
      <c r="BA619" t="s">
        <v>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Y619*Source!I287</f>
        <v>3.9999990000000003</v>
      </c>
      <c r="CY619">
        <f t="shared" si="45"/>
        <v>490.38</v>
      </c>
      <c r="CZ619">
        <f t="shared" si="46"/>
        <v>73.63</v>
      </c>
      <c r="DA619">
        <f t="shared" si="47"/>
        <v>6.66</v>
      </c>
      <c r="DB619">
        <v>0</v>
      </c>
    </row>
    <row r="620" spans="1:106" x14ac:dyDescent="0.2">
      <c r="A620">
        <f>ROW(Source!A287)</f>
        <v>287</v>
      </c>
      <c r="B620">
        <v>16666349</v>
      </c>
      <c r="C620">
        <v>16667286</v>
      </c>
      <c r="D620">
        <v>15238947</v>
      </c>
      <c r="E620">
        <v>1</v>
      </c>
      <c r="F620">
        <v>1</v>
      </c>
      <c r="G620">
        <v>1</v>
      </c>
      <c r="H620">
        <v>3</v>
      </c>
      <c r="I620" t="s">
        <v>469</v>
      </c>
      <c r="J620" t="s">
        <v>471</v>
      </c>
      <c r="K620" t="s">
        <v>470</v>
      </c>
      <c r="L620">
        <v>1354</v>
      </c>
      <c r="N620">
        <v>1010</v>
      </c>
      <c r="O620" t="s">
        <v>185</v>
      </c>
      <c r="P620" t="s">
        <v>185</v>
      </c>
      <c r="Q620">
        <v>1</v>
      </c>
      <c r="W620">
        <v>0</v>
      </c>
      <c r="X620">
        <v>322856410</v>
      </c>
      <c r="Y620">
        <v>8.6957000000000007E-2</v>
      </c>
      <c r="AA620">
        <v>442.76</v>
      </c>
      <c r="AB620">
        <v>0</v>
      </c>
      <c r="AC620">
        <v>0</v>
      </c>
      <c r="AD620">
        <v>0</v>
      </c>
      <c r="AE620">
        <v>66.48</v>
      </c>
      <c r="AF620">
        <v>0</v>
      </c>
      <c r="AG620">
        <v>0</v>
      </c>
      <c r="AH620">
        <v>0</v>
      </c>
      <c r="AI620">
        <v>6.66</v>
      </c>
      <c r="AJ620">
        <v>1</v>
      </c>
      <c r="AK620">
        <v>1</v>
      </c>
      <c r="AL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</v>
      </c>
      <c r="AT620">
        <v>8.6957000000000007E-2</v>
      </c>
      <c r="AU620" t="s">
        <v>6</v>
      </c>
      <c r="AV620">
        <v>0</v>
      </c>
      <c r="AW620">
        <v>1</v>
      </c>
      <c r="AX620">
        <v>-1</v>
      </c>
      <c r="AY620">
        <v>0</v>
      </c>
      <c r="AZ620">
        <v>0</v>
      </c>
      <c r="BA620" t="s">
        <v>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Y620*Source!I287</f>
        <v>2.0000110000000002</v>
      </c>
      <c r="CY620">
        <f t="shared" si="45"/>
        <v>442.76</v>
      </c>
      <c r="CZ620">
        <f t="shared" si="46"/>
        <v>66.48</v>
      </c>
      <c r="DA620">
        <f t="shared" si="47"/>
        <v>6.66</v>
      </c>
      <c r="DB620">
        <v>0</v>
      </c>
    </row>
    <row r="621" spans="1:106" x14ac:dyDescent="0.2">
      <c r="A621">
        <f>ROW(Source!A287)</f>
        <v>287</v>
      </c>
      <c r="B621">
        <v>16666349</v>
      </c>
      <c r="C621">
        <v>16667286</v>
      </c>
      <c r="D621">
        <v>15238948</v>
      </c>
      <c r="E621">
        <v>1</v>
      </c>
      <c r="F621">
        <v>1</v>
      </c>
      <c r="G621">
        <v>1</v>
      </c>
      <c r="H621">
        <v>3</v>
      </c>
      <c r="I621" t="s">
        <v>477</v>
      </c>
      <c r="J621" t="s">
        <v>479</v>
      </c>
      <c r="K621" t="s">
        <v>478</v>
      </c>
      <c r="L621">
        <v>1354</v>
      </c>
      <c r="N621">
        <v>1010</v>
      </c>
      <c r="O621" t="s">
        <v>185</v>
      </c>
      <c r="P621" t="s">
        <v>185</v>
      </c>
      <c r="Q621">
        <v>1</v>
      </c>
      <c r="W621">
        <v>0</v>
      </c>
      <c r="X621">
        <v>50566029</v>
      </c>
      <c r="Y621">
        <v>0.73912999999999995</v>
      </c>
      <c r="AA621">
        <v>488.11</v>
      </c>
      <c r="AB621">
        <v>0</v>
      </c>
      <c r="AC621">
        <v>0</v>
      </c>
      <c r="AD621">
        <v>0</v>
      </c>
      <c r="AE621">
        <v>73.290000000000006</v>
      </c>
      <c r="AF621">
        <v>0</v>
      </c>
      <c r="AG621">
        <v>0</v>
      </c>
      <c r="AH621">
        <v>0</v>
      </c>
      <c r="AI621">
        <v>6.66</v>
      </c>
      <c r="AJ621">
        <v>1</v>
      </c>
      <c r="AK621">
        <v>1</v>
      </c>
      <c r="AL621">
        <v>1</v>
      </c>
      <c r="AN621">
        <v>0</v>
      </c>
      <c r="AO621">
        <v>0</v>
      </c>
      <c r="AP621">
        <v>0</v>
      </c>
      <c r="AQ621">
        <v>0</v>
      </c>
      <c r="AR621">
        <v>0</v>
      </c>
      <c r="AS621" t="s">
        <v>6</v>
      </c>
      <c r="AT621">
        <v>0.73912999999999995</v>
      </c>
      <c r="AU621" t="s">
        <v>6</v>
      </c>
      <c r="AV621">
        <v>0</v>
      </c>
      <c r="AW621">
        <v>1</v>
      </c>
      <c r="AX621">
        <v>-1</v>
      </c>
      <c r="AY621">
        <v>0</v>
      </c>
      <c r="AZ621">
        <v>0</v>
      </c>
      <c r="BA621" t="s">
        <v>6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Y621*Source!I287</f>
        <v>16.99999</v>
      </c>
      <c r="CY621">
        <f t="shared" si="45"/>
        <v>488.11</v>
      </c>
      <c r="CZ621">
        <f t="shared" si="46"/>
        <v>73.290000000000006</v>
      </c>
      <c r="DA621">
        <f t="shared" si="47"/>
        <v>6.66</v>
      </c>
      <c r="DB621">
        <v>0</v>
      </c>
    </row>
    <row r="622" spans="1:106" x14ac:dyDescent="0.2">
      <c r="A622">
        <f>ROW(Source!A287)</f>
        <v>287</v>
      </c>
      <c r="B622">
        <v>16666349</v>
      </c>
      <c r="C622">
        <v>16667286</v>
      </c>
      <c r="D622">
        <v>15164559</v>
      </c>
      <c r="E622">
        <v>17</v>
      </c>
      <c r="F622">
        <v>1</v>
      </c>
      <c r="G622">
        <v>1</v>
      </c>
      <c r="H622">
        <v>3</v>
      </c>
      <c r="I622" t="s">
        <v>996</v>
      </c>
      <c r="J622" t="s">
        <v>6</v>
      </c>
      <c r="K622" t="s">
        <v>997</v>
      </c>
      <c r="L622">
        <v>1374</v>
      </c>
      <c r="N622">
        <v>1013</v>
      </c>
      <c r="O622" t="s">
        <v>998</v>
      </c>
      <c r="P622" t="s">
        <v>998</v>
      </c>
      <c r="Q622">
        <v>1</v>
      </c>
      <c r="W622">
        <v>0</v>
      </c>
      <c r="X622">
        <v>-1731369543</v>
      </c>
      <c r="Y622">
        <v>0.3</v>
      </c>
      <c r="AA622">
        <v>1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0.3</v>
      </c>
      <c r="AU622" t="s">
        <v>6</v>
      </c>
      <c r="AV622">
        <v>0</v>
      </c>
      <c r="AW622">
        <v>2</v>
      </c>
      <c r="AX622">
        <v>16667317</v>
      </c>
      <c r="AY622">
        <v>1</v>
      </c>
      <c r="AZ622">
        <v>0</v>
      </c>
      <c r="BA622">
        <v>610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Y622*Source!I287</f>
        <v>6.8999999999999995</v>
      </c>
      <c r="CY622">
        <f t="shared" si="45"/>
        <v>1</v>
      </c>
      <c r="CZ622">
        <f t="shared" si="46"/>
        <v>1</v>
      </c>
      <c r="DA622">
        <f t="shared" si="47"/>
        <v>1</v>
      </c>
      <c r="DB622">
        <v>0</v>
      </c>
    </row>
    <row r="623" spans="1:106" x14ac:dyDescent="0.2">
      <c r="A623">
        <f>ROW(Source!A294)</f>
        <v>294</v>
      </c>
      <c r="B623">
        <v>16666348</v>
      </c>
      <c r="C623">
        <v>16672691</v>
      </c>
      <c r="D623">
        <v>15446300</v>
      </c>
      <c r="E623">
        <v>1</v>
      </c>
      <c r="F623">
        <v>1</v>
      </c>
      <c r="G623">
        <v>1</v>
      </c>
      <c r="H623">
        <v>1</v>
      </c>
      <c r="I623" t="s">
        <v>912</v>
      </c>
      <c r="J623" t="s">
        <v>6</v>
      </c>
      <c r="K623" t="s">
        <v>913</v>
      </c>
      <c r="L623">
        <v>1191</v>
      </c>
      <c r="N623">
        <v>1013</v>
      </c>
      <c r="O623" t="s">
        <v>727</v>
      </c>
      <c r="P623" t="s">
        <v>727</v>
      </c>
      <c r="Q623">
        <v>1</v>
      </c>
      <c r="W623">
        <v>0</v>
      </c>
      <c r="X623">
        <v>912892513</v>
      </c>
      <c r="Y623">
        <v>1.1200000000000001</v>
      </c>
      <c r="AA623">
        <v>0</v>
      </c>
      <c r="AB623">
        <v>0</v>
      </c>
      <c r="AC623">
        <v>0</v>
      </c>
      <c r="AD623">
        <v>9.92</v>
      </c>
      <c r="AE623">
        <v>0</v>
      </c>
      <c r="AF623">
        <v>0</v>
      </c>
      <c r="AG623">
        <v>0</v>
      </c>
      <c r="AH623">
        <v>9.92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1.1200000000000001</v>
      </c>
      <c r="AU623" t="s">
        <v>6</v>
      </c>
      <c r="AV623">
        <v>1</v>
      </c>
      <c r="AW623">
        <v>2</v>
      </c>
      <c r="AX623">
        <v>16672692</v>
      </c>
      <c r="AY623">
        <v>1</v>
      </c>
      <c r="AZ623">
        <v>0</v>
      </c>
      <c r="BA623">
        <v>611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Y623*Source!I294</f>
        <v>2.2400000000000002</v>
      </c>
      <c r="CY623">
        <f>AD623</f>
        <v>9.92</v>
      </c>
      <c r="CZ623">
        <f>AH623</f>
        <v>9.92</v>
      </c>
      <c r="DA623">
        <f>AL623</f>
        <v>1</v>
      </c>
      <c r="DB623">
        <v>0</v>
      </c>
    </row>
    <row r="624" spans="1:106" x14ac:dyDescent="0.2">
      <c r="A624">
        <f>ROW(Source!A294)</f>
        <v>294</v>
      </c>
      <c r="B624">
        <v>16666348</v>
      </c>
      <c r="C624">
        <v>16672691</v>
      </c>
      <c r="D624">
        <v>15169942</v>
      </c>
      <c r="E624">
        <v>1</v>
      </c>
      <c r="F624">
        <v>1</v>
      </c>
      <c r="G624">
        <v>1</v>
      </c>
      <c r="H624">
        <v>3</v>
      </c>
      <c r="I624" t="s">
        <v>993</v>
      </c>
      <c r="J624" t="s">
        <v>994</v>
      </c>
      <c r="K624" t="s">
        <v>995</v>
      </c>
      <c r="L624">
        <v>1346</v>
      </c>
      <c r="N624">
        <v>1009</v>
      </c>
      <c r="O624" t="s">
        <v>124</v>
      </c>
      <c r="P624" t="s">
        <v>124</v>
      </c>
      <c r="Q624">
        <v>1</v>
      </c>
      <c r="W624">
        <v>0</v>
      </c>
      <c r="X624">
        <v>103900845</v>
      </c>
      <c r="Y624">
        <v>0.02</v>
      </c>
      <c r="AA624">
        <v>9.0399999999999991</v>
      </c>
      <c r="AB624">
        <v>0</v>
      </c>
      <c r="AC624">
        <v>0</v>
      </c>
      <c r="AD624">
        <v>0</v>
      </c>
      <c r="AE624">
        <v>9.0399999999999991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0.02</v>
      </c>
      <c r="AU624" t="s">
        <v>6</v>
      </c>
      <c r="AV624">
        <v>0</v>
      </c>
      <c r="AW624">
        <v>2</v>
      </c>
      <c r="AX624">
        <v>16672693</v>
      </c>
      <c r="AY624">
        <v>1</v>
      </c>
      <c r="AZ624">
        <v>0</v>
      </c>
      <c r="BA624">
        <v>612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Y624*Source!I294</f>
        <v>0.04</v>
      </c>
      <c r="CY624">
        <f>AA624</f>
        <v>9.0399999999999991</v>
      </c>
      <c r="CZ624">
        <f>AE624</f>
        <v>9.0399999999999991</v>
      </c>
      <c r="DA624">
        <f>AI624</f>
        <v>1</v>
      </c>
      <c r="DB624">
        <v>0</v>
      </c>
    </row>
    <row r="625" spans="1:106" x14ac:dyDescent="0.2">
      <c r="A625">
        <f>ROW(Source!A294)</f>
        <v>294</v>
      </c>
      <c r="B625">
        <v>16666348</v>
      </c>
      <c r="C625">
        <v>16672691</v>
      </c>
      <c r="D625">
        <v>15238966</v>
      </c>
      <c r="E625">
        <v>1</v>
      </c>
      <c r="F625">
        <v>1</v>
      </c>
      <c r="G625">
        <v>1</v>
      </c>
      <c r="H625">
        <v>3</v>
      </c>
      <c r="I625" t="s">
        <v>483</v>
      </c>
      <c r="J625" t="s">
        <v>485</v>
      </c>
      <c r="K625" t="s">
        <v>484</v>
      </c>
      <c r="L625">
        <v>1354</v>
      </c>
      <c r="N625">
        <v>1010</v>
      </c>
      <c r="O625" t="s">
        <v>185</v>
      </c>
      <c r="P625" t="s">
        <v>185</v>
      </c>
      <c r="Q625">
        <v>1</v>
      </c>
      <c r="W625">
        <v>0</v>
      </c>
      <c r="X625">
        <v>737630718</v>
      </c>
      <c r="Y625">
        <v>1</v>
      </c>
      <c r="AA625">
        <v>347.49</v>
      </c>
      <c r="AB625">
        <v>0</v>
      </c>
      <c r="AC625">
        <v>0</v>
      </c>
      <c r="AD625">
        <v>0</v>
      </c>
      <c r="AE625">
        <v>347.49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0</v>
      </c>
      <c r="AP625">
        <v>0</v>
      </c>
      <c r="AQ625">
        <v>0</v>
      </c>
      <c r="AR625">
        <v>0</v>
      </c>
      <c r="AS625" t="s">
        <v>6</v>
      </c>
      <c r="AT625">
        <v>1</v>
      </c>
      <c r="AU625" t="s">
        <v>6</v>
      </c>
      <c r="AV625">
        <v>0</v>
      </c>
      <c r="AW625">
        <v>1</v>
      </c>
      <c r="AX625">
        <v>-1</v>
      </c>
      <c r="AY625">
        <v>0</v>
      </c>
      <c r="AZ625">
        <v>0</v>
      </c>
      <c r="BA625" t="s">
        <v>6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Y625*Source!I294</f>
        <v>2</v>
      </c>
      <c r="CY625">
        <f>AA625</f>
        <v>347.49</v>
      </c>
      <c r="CZ625">
        <f>AE625</f>
        <v>347.49</v>
      </c>
      <c r="DA625">
        <f>AI625</f>
        <v>1</v>
      </c>
      <c r="DB625">
        <v>0</v>
      </c>
    </row>
    <row r="626" spans="1:106" x14ac:dyDescent="0.2">
      <c r="A626">
        <f>ROW(Source!A294)</f>
        <v>294</v>
      </c>
      <c r="B626">
        <v>16666348</v>
      </c>
      <c r="C626">
        <v>16672691</v>
      </c>
      <c r="D626">
        <v>15164559</v>
      </c>
      <c r="E626">
        <v>17</v>
      </c>
      <c r="F626">
        <v>1</v>
      </c>
      <c r="G626">
        <v>1</v>
      </c>
      <c r="H626">
        <v>3</v>
      </c>
      <c r="I626" t="s">
        <v>996</v>
      </c>
      <c r="J626" t="s">
        <v>6</v>
      </c>
      <c r="K626" t="s">
        <v>997</v>
      </c>
      <c r="L626">
        <v>1374</v>
      </c>
      <c r="N626">
        <v>1013</v>
      </c>
      <c r="O626" t="s">
        <v>998</v>
      </c>
      <c r="P626" t="s">
        <v>998</v>
      </c>
      <c r="Q626">
        <v>1</v>
      </c>
      <c r="W626">
        <v>0</v>
      </c>
      <c r="X626">
        <v>-1731369543</v>
      </c>
      <c r="Y626">
        <v>0.22</v>
      </c>
      <c r="AA626">
        <v>1</v>
      </c>
      <c r="AB626">
        <v>0</v>
      </c>
      <c r="AC626">
        <v>0</v>
      </c>
      <c r="AD626">
        <v>0</v>
      </c>
      <c r="AE626">
        <v>1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0.22</v>
      </c>
      <c r="AU626" t="s">
        <v>6</v>
      </c>
      <c r="AV626">
        <v>0</v>
      </c>
      <c r="AW626">
        <v>2</v>
      </c>
      <c r="AX626">
        <v>16672694</v>
      </c>
      <c r="AY626">
        <v>1</v>
      </c>
      <c r="AZ626">
        <v>0</v>
      </c>
      <c r="BA626">
        <v>613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Y626*Source!I294</f>
        <v>0.44</v>
      </c>
      <c r="CY626">
        <f>AA626</f>
        <v>1</v>
      </c>
      <c r="CZ626">
        <f>AE626</f>
        <v>1</v>
      </c>
      <c r="DA626">
        <f>AI626</f>
        <v>1</v>
      </c>
      <c r="DB626">
        <v>0</v>
      </c>
    </row>
    <row r="627" spans="1:106" x14ac:dyDescent="0.2">
      <c r="A627">
        <f>ROW(Source!A295)</f>
        <v>295</v>
      </c>
      <c r="B627">
        <v>16666349</v>
      </c>
      <c r="C627">
        <v>16672691</v>
      </c>
      <c r="D627">
        <v>15446300</v>
      </c>
      <c r="E627">
        <v>1</v>
      </c>
      <c r="F627">
        <v>1</v>
      </c>
      <c r="G627">
        <v>1</v>
      </c>
      <c r="H627">
        <v>1</v>
      </c>
      <c r="I627" t="s">
        <v>912</v>
      </c>
      <c r="J627" t="s">
        <v>6</v>
      </c>
      <c r="K627" t="s">
        <v>913</v>
      </c>
      <c r="L627">
        <v>1191</v>
      </c>
      <c r="N627">
        <v>1013</v>
      </c>
      <c r="O627" t="s">
        <v>727</v>
      </c>
      <c r="P627" t="s">
        <v>727</v>
      </c>
      <c r="Q627">
        <v>1</v>
      </c>
      <c r="W627">
        <v>0</v>
      </c>
      <c r="X627">
        <v>912892513</v>
      </c>
      <c r="Y627">
        <v>1.1200000000000001</v>
      </c>
      <c r="AA627">
        <v>0</v>
      </c>
      <c r="AB627">
        <v>0</v>
      </c>
      <c r="AC627">
        <v>0</v>
      </c>
      <c r="AD627">
        <v>66.069999999999993</v>
      </c>
      <c r="AE627">
        <v>0</v>
      </c>
      <c r="AF627">
        <v>0</v>
      </c>
      <c r="AG627">
        <v>0</v>
      </c>
      <c r="AH627">
        <v>9.92</v>
      </c>
      <c r="AI627">
        <v>1</v>
      </c>
      <c r="AJ627">
        <v>1</v>
      </c>
      <c r="AK627">
        <v>1</v>
      </c>
      <c r="AL627">
        <v>6.66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1.1200000000000001</v>
      </c>
      <c r="AU627" t="s">
        <v>6</v>
      </c>
      <c r="AV627">
        <v>1</v>
      </c>
      <c r="AW627">
        <v>2</v>
      </c>
      <c r="AX627">
        <v>16672692</v>
      </c>
      <c r="AY627">
        <v>1</v>
      </c>
      <c r="AZ627">
        <v>0</v>
      </c>
      <c r="BA627">
        <v>614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Y627*Source!I295</f>
        <v>2.2400000000000002</v>
      </c>
      <c r="CY627">
        <f>AD627</f>
        <v>66.069999999999993</v>
      </c>
      <c r="CZ627">
        <f>AH627</f>
        <v>9.92</v>
      </c>
      <c r="DA627">
        <f>AL627</f>
        <v>6.66</v>
      </c>
      <c r="DB627">
        <v>0</v>
      </c>
    </row>
    <row r="628" spans="1:106" x14ac:dyDescent="0.2">
      <c r="A628">
        <f>ROW(Source!A295)</f>
        <v>295</v>
      </c>
      <c r="B628">
        <v>16666349</v>
      </c>
      <c r="C628">
        <v>16672691</v>
      </c>
      <c r="D628">
        <v>15169942</v>
      </c>
      <c r="E628">
        <v>1</v>
      </c>
      <c r="F628">
        <v>1</v>
      </c>
      <c r="G628">
        <v>1</v>
      </c>
      <c r="H628">
        <v>3</v>
      </c>
      <c r="I628" t="s">
        <v>993</v>
      </c>
      <c r="J628" t="s">
        <v>994</v>
      </c>
      <c r="K628" t="s">
        <v>995</v>
      </c>
      <c r="L628">
        <v>1346</v>
      </c>
      <c r="N628">
        <v>1009</v>
      </c>
      <c r="O628" t="s">
        <v>124</v>
      </c>
      <c r="P628" t="s">
        <v>124</v>
      </c>
      <c r="Q628">
        <v>1</v>
      </c>
      <c r="W628">
        <v>0</v>
      </c>
      <c r="X628">
        <v>103900845</v>
      </c>
      <c r="Y628">
        <v>0.02</v>
      </c>
      <c r="AA628">
        <v>60.21</v>
      </c>
      <c r="AB628">
        <v>0</v>
      </c>
      <c r="AC628">
        <v>0</v>
      </c>
      <c r="AD628">
        <v>0</v>
      </c>
      <c r="AE628">
        <v>9.0399999999999991</v>
      </c>
      <c r="AF628">
        <v>0</v>
      </c>
      <c r="AG628">
        <v>0</v>
      </c>
      <c r="AH628">
        <v>0</v>
      </c>
      <c r="AI628">
        <v>6.66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0.02</v>
      </c>
      <c r="AU628" t="s">
        <v>6</v>
      </c>
      <c r="AV628">
        <v>0</v>
      </c>
      <c r="AW628">
        <v>2</v>
      </c>
      <c r="AX628">
        <v>16672693</v>
      </c>
      <c r="AY628">
        <v>1</v>
      </c>
      <c r="AZ628">
        <v>0</v>
      </c>
      <c r="BA628">
        <v>615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Y628*Source!I295</f>
        <v>0.04</v>
      </c>
      <c r="CY628">
        <f>AA628</f>
        <v>60.21</v>
      </c>
      <c r="CZ628">
        <f>AE628</f>
        <v>9.0399999999999991</v>
      </c>
      <c r="DA628">
        <f>AI628</f>
        <v>6.66</v>
      </c>
      <c r="DB628">
        <v>0</v>
      </c>
    </row>
    <row r="629" spans="1:106" x14ac:dyDescent="0.2">
      <c r="A629">
        <f>ROW(Source!A295)</f>
        <v>295</v>
      </c>
      <c r="B629">
        <v>16666349</v>
      </c>
      <c r="C629">
        <v>16672691</v>
      </c>
      <c r="D629">
        <v>15238966</v>
      </c>
      <c r="E629">
        <v>1</v>
      </c>
      <c r="F629">
        <v>1</v>
      </c>
      <c r="G629">
        <v>1</v>
      </c>
      <c r="H629">
        <v>3</v>
      </c>
      <c r="I629" t="s">
        <v>483</v>
      </c>
      <c r="J629" t="s">
        <v>485</v>
      </c>
      <c r="K629" t="s">
        <v>484</v>
      </c>
      <c r="L629">
        <v>1354</v>
      </c>
      <c r="N629">
        <v>1010</v>
      </c>
      <c r="O629" t="s">
        <v>185</v>
      </c>
      <c r="P629" t="s">
        <v>185</v>
      </c>
      <c r="Q629">
        <v>1</v>
      </c>
      <c r="W629">
        <v>0</v>
      </c>
      <c r="X629">
        <v>737630718</v>
      </c>
      <c r="Y629">
        <v>1</v>
      </c>
      <c r="AA629">
        <v>2314.2800000000002</v>
      </c>
      <c r="AB629">
        <v>0</v>
      </c>
      <c r="AC629">
        <v>0</v>
      </c>
      <c r="AD629">
        <v>0</v>
      </c>
      <c r="AE629">
        <v>347.49</v>
      </c>
      <c r="AF629">
        <v>0</v>
      </c>
      <c r="AG629">
        <v>0</v>
      </c>
      <c r="AH629">
        <v>0</v>
      </c>
      <c r="AI629">
        <v>6.66</v>
      </c>
      <c r="AJ629">
        <v>1</v>
      </c>
      <c r="AK629">
        <v>1</v>
      </c>
      <c r="AL629">
        <v>1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6</v>
      </c>
      <c r="AT629">
        <v>1</v>
      </c>
      <c r="AU629" t="s">
        <v>6</v>
      </c>
      <c r="AV629">
        <v>0</v>
      </c>
      <c r="AW629">
        <v>1</v>
      </c>
      <c r="AX629">
        <v>-1</v>
      </c>
      <c r="AY629">
        <v>0</v>
      </c>
      <c r="AZ629">
        <v>0</v>
      </c>
      <c r="BA629" t="s">
        <v>6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Y629*Source!I295</f>
        <v>2</v>
      </c>
      <c r="CY629">
        <f>AA629</f>
        <v>2314.2800000000002</v>
      </c>
      <c r="CZ629">
        <f>AE629</f>
        <v>347.49</v>
      </c>
      <c r="DA629">
        <f>AI629</f>
        <v>6.66</v>
      </c>
      <c r="DB629">
        <v>0</v>
      </c>
    </row>
    <row r="630" spans="1:106" x14ac:dyDescent="0.2">
      <c r="A630">
        <f>ROW(Source!A295)</f>
        <v>295</v>
      </c>
      <c r="B630">
        <v>16666349</v>
      </c>
      <c r="C630">
        <v>16672691</v>
      </c>
      <c r="D630">
        <v>15164559</v>
      </c>
      <c r="E630">
        <v>17</v>
      </c>
      <c r="F630">
        <v>1</v>
      </c>
      <c r="G630">
        <v>1</v>
      </c>
      <c r="H630">
        <v>3</v>
      </c>
      <c r="I630" t="s">
        <v>996</v>
      </c>
      <c r="J630" t="s">
        <v>6</v>
      </c>
      <c r="K630" t="s">
        <v>997</v>
      </c>
      <c r="L630">
        <v>1374</v>
      </c>
      <c r="N630">
        <v>1013</v>
      </c>
      <c r="O630" t="s">
        <v>998</v>
      </c>
      <c r="P630" t="s">
        <v>998</v>
      </c>
      <c r="Q630">
        <v>1</v>
      </c>
      <c r="W630">
        <v>0</v>
      </c>
      <c r="X630">
        <v>-1731369543</v>
      </c>
      <c r="Y630">
        <v>0.22</v>
      </c>
      <c r="AA630">
        <v>1</v>
      </c>
      <c r="AB630">
        <v>0</v>
      </c>
      <c r="AC630">
        <v>0</v>
      </c>
      <c r="AD630">
        <v>0</v>
      </c>
      <c r="AE630">
        <v>1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0.22</v>
      </c>
      <c r="AU630" t="s">
        <v>6</v>
      </c>
      <c r="AV630">
        <v>0</v>
      </c>
      <c r="AW630">
        <v>2</v>
      </c>
      <c r="AX630">
        <v>16672694</v>
      </c>
      <c r="AY630">
        <v>1</v>
      </c>
      <c r="AZ630">
        <v>0</v>
      </c>
      <c r="BA630">
        <v>616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Y630*Source!I295</f>
        <v>0.44</v>
      </c>
      <c r="CY630">
        <f>AA630</f>
        <v>1</v>
      </c>
      <c r="CZ630">
        <f>AE630</f>
        <v>1</v>
      </c>
      <c r="DA630">
        <f>AI630</f>
        <v>1</v>
      </c>
      <c r="DB630">
        <v>0</v>
      </c>
    </row>
    <row r="631" spans="1:106" x14ac:dyDescent="0.2">
      <c r="A631">
        <f>ROW(Source!A298)</f>
        <v>298</v>
      </c>
      <c r="B631">
        <v>16666348</v>
      </c>
      <c r="C631">
        <v>16667360</v>
      </c>
      <c r="D631">
        <v>15446300</v>
      </c>
      <c r="E631">
        <v>1</v>
      </c>
      <c r="F631">
        <v>1</v>
      </c>
      <c r="G631">
        <v>1</v>
      </c>
      <c r="H631">
        <v>1</v>
      </c>
      <c r="I631" t="s">
        <v>912</v>
      </c>
      <c r="J631" t="s">
        <v>6</v>
      </c>
      <c r="K631" t="s">
        <v>913</v>
      </c>
      <c r="L631">
        <v>1191</v>
      </c>
      <c r="N631">
        <v>1013</v>
      </c>
      <c r="O631" t="s">
        <v>727</v>
      </c>
      <c r="P631" t="s">
        <v>727</v>
      </c>
      <c r="Q631">
        <v>1</v>
      </c>
      <c r="W631">
        <v>0</v>
      </c>
      <c r="X631">
        <v>912892513</v>
      </c>
      <c r="Y631">
        <v>34.700000000000003</v>
      </c>
      <c r="AA631">
        <v>0</v>
      </c>
      <c r="AB631">
        <v>0</v>
      </c>
      <c r="AC631">
        <v>0</v>
      </c>
      <c r="AD631">
        <v>9.92</v>
      </c>
      <c r="AE631">
        <v>0</v>
      </c>
      <c r="AF631">
        <v>0</v>
      </c>
      <c r="AG631">
        <v>0</v>
      </c>
      <c r="AH631">
        <v>9.92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34.700000000000003</v>
      </c>
      <c r="AU631" t="s">
        <v>6</v>
      </c>
      <c r="AV631">
        <v>1</v>
      </c>
      <c r="AW631">
        <v>2</v>
      </c>
      <c r="AX631">
        <v>16667375</v>
      </c>
      <c r="AY631">
        <v>1</v>
      </c>
      <c r="AZ631">
        <v>0</v>
      </c>
      <c r="BA631">
        <v>617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Y631*Source!I298</f>
        <v>52.050000000000004</v>
      </c>
      <c r="CY631">
        <f>AD631</f>
        <v>9.92</v>
      </c>
      <c r="CZ631">
        <f>AH631</f>
        <v>9.92</v>
      </c>
      <c r="DA631">
        <f>AL631</f>
        <v>1</v>
      </c>
      <c r="DB631">
        <v>0</v>
      </c>
    </row>
    <row r="632" spans="1:106" x14ac:dyDescent="0.2">
      <c r="A632">
        <f>ROW(Source!A298)</f>
        <v>298</v>
      </c>
      <c r="B632">
        <v>16666348</v>
      </c>
      <c r="C632">
        <v>16667360</v>
      </c>
      <c r="D632">
        <v>15430395</v>
      </c>
      <c r="E632">
        <v>1</v>
      </c>
      <c r="F632">
        <v>1</v>
      </c>
      <c r="G632">
        <v>1</v>
      </c>
      <c r="H632">
        <v>1</v>
      </c>
      <c r="I632" t="s">
        <v>728</v>
      </c>
      <c r="J632" t="s">
        <v>6</v>
      </c>
      <c r="K632" t="s">
        <v>729</v>
      </c>
      <c r="L632">
        <v>1191</v>
      </c>
      <c r="N632">
        <v>1013</v>
      </c>
      <c r="O632" t="s">
        <v>727</v>
      </c>
      <c r="P632" t="s">
        <v>727</v>
      </c>
      <c r="Q632">
        <v>1</v>
      </c>
      <c r="W632">
        <v>0</v>
      </c>
      <c r="X632">
        <v>-1417349443</v>
      </c>
      <c r="Y632">
        <v>0.02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0.02</v>
      </c>
      <c r="AU632" t="s">
        <v>6</v>
      </c>
      <c r="AV632">
        <v>2</v>
      </c>
      <c r="AW632">
        <v>2</v>
      </c>
      <c r="AX632">
        <v>16667376</v>
      </c>
      <c r="AY632">
        <v>1</v>
      </c>
      <c r="AZ632">
        <v>0</v>
      </c>
      <c r="BA632">
        <v>618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Y632*Source!I298</f>
        <v>0.03</v>
      </c>
      <c r="CY632">
        <f>AD632</f>
        <v>0</v>
      </c>
      <c r="CZ632">
        <f>AH632</f>
        <v>0</v>
      </c>
      <c r="DA632">
        <f>AL632</f>
        <v>1</v>
      </c>
      <c r="DB632">
        <v>0</v>
      </c>
    </row>
    <row r="633" spans="1:106" x14ac:dyDescent="0.2">
      <c r="A633">
        <f>ROW(Source!A298)</f>
        <v>298</v>
      </c>
      <c r="B633">
        <v>16666348</v>
      </c>
      <c r="C633">
        <v>16667360</v>
      </c>
      <c r="D633">
        <v>15247680</v>
      </c>
      <c r="E633">
        <v>1</v>
      </c>
      <c r="F633">
        <v>1</v>
      </c>
      <c r="G633">
        <v>1</v>
      </c>
      <c r="H633">
        <v>2</v>
      </c>
      <c r="I633" t="s">
        <v>736</v>
      </c>
      <c r="J633" t="s">
        <v>737</v>
      </c>
      <c r="K633" t="s">
        <v>738</v>
      </c>
      <c r="L633">
        <v>1368</v>
      </c>
      <c r="N633">
        <v>1011</v>
      </c>
      <c r="O633" t="s">
        <v>733</v>
      </c>
      <c r="P633" t="s">
        <v>733</v>
      </c>
      <c r="Q633">
        <v>1</v>
      </c>
      <c r="W633">
        <v>0</v>
      </c>
      <c r="X633">
        <v>-1718674368</v>
      </c>
      <c r="Y633">
        <v>0.01</v>
      </c>
      <c r="AA633">
        <v>0</v>
      </c>
      <c r="AB633">
        <v>111.99</v>
      </c>
      <c r="AC633">
        <v>13.5</v>
      </c>
      <c r="AD633">
        <v>0</v>
      </c>
      <c r="AE633">
        <v>0</v>
      </c>
      <c r="AF633">
        <v>111.99</v>
      </c>
      <c r="AG633">
        <v>13.5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0.01</v>
      </c>
      <c r="AU633" t="s">
        <v>6</v>
      </c>
      <c r="AV633">
        <v>0</v>
      </c>
      <c r="AW633">
        <v>2</v>
      </c>
      <c r="AX633">
        <v>16667377</v>
      </c>
      <c r="AY633">
        <v>1</v>
      </c>
      <c r="AZ633">
        <v>0</v>
      </c>
      <c r="BA633">
        <v>619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Y633*Source!I298</f>
        <v>1.4999999999999999E-2</v>
      </c>
      <c r="CY633">
        <f>AB633</f>
        <v>111.99</v>
      </c>
      <c r="CZ633">
        <f>AF633</f>
        <v>111.99</v>
      </c>
      <c r="DA633">
        <f>AJ633</f>
        <v>1</v>
      </c>
      <c r="DB633">
        <v>0</v>
      </c>
    </row>
    <row r="634" spans="1:106" x14ac:dyDescent="0.2">
      <c r="A634">
        <f>ROW(Source!A298)</f>
        <v>298</v>
      </c>
      <c r="B634">
        <v>16666348</v>
      </c>
      <c r="C634">
        <v>16667360</v>
      </c>
      <c r="D634">
        <v>15249073</v>
      </c>
      <c r="E634">
        <v>1</v>
      </c>
      <c r="F634">
        <v>1</v>
      </c>
      <c r="G634">
        <v>1</v>
      </c>
      <c r="H634">
        <v>2</v>
      </c>
      <c r="I634" t="s">
        <v>742</v>
      </c>
      <c r="J634" t="s">
        <v>743</v>
      </c>
      <c r="K634" t="s">
        <v>744</v>
      </c>
      <c r="L634">
        <v>1368</v>
      </c>
      <c r="N634">
        <v>1011</v>
      </c>
      <c r="O634" t="s">
        <v>733</v>
      </c>
      <c r="P634" t="s">
        <v>733</v>
      </c>
      <c r="Q634">
        <v>1</v>
      </c>
      <c r="W634">
        <v>0</v>
      </c>
      <c r="X634">
        <v>1372534845</v>
      </c>
      <c r="Y634">
        <v>0.01</v>
      </c>
      <c r="AA634">
        <v>0</v>
      </c>
      <c r="AB634">
        <v>65.709999999999994</v>
      </c>
      <c r="AC634">
        <v>11.6</v>
      </c>
      <c r="AD634">
        <v>0</v>
      </c>
      <c r="AE634">
        <v>0</v>
      </c>
      <c r="AF634">
        <v>65.709999999999994</v>
      </c>
      <c r="AG634">
        <v>11.6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0.01</v>
      </c>
      <c r="AU634" t="s">
        <v>6</v>
      </c>
      <c r="AV634">
        <v>0</v>
      </c>
      <c r="AW634">
        <v>2</v>
      </c>
      <c r="AX634">
        <v>16667378</v>
      </c>
      <c r="AY634">
        <v>1</v>
      </c>
      <c r="AZ634">
        <v>0</v>
      </c>
      <c r="BA634">
        <v>620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Y634*Source!I298</f>
        <v>1.4999999999999999E-2</v>
      </c>
      <c r="CY634">
        <f>AB634</f>
        <v>65.709999999999994</v>
      </c>
      <c r="CZ634">
        <f>AF634</f>
        <v>65.709999999999994</v>
      </c>
      <c r="DA634">
        <f>AJ634</f>
        <v>1</v>
      </c>
      <c r="DB634">
        <v>0</v>
      </c>
    </row>
    <row r="635" spans="1:106" x14ac:dyDescent="0.2">
      <c r="A635">
        <f>ROW(Source!A298)</f>
        <v>298</v>
      </c>
      <c r="B635">
        <v>16666348</v>
      </c>
      <c r="C635">
        <v>16667360</v>
      </c>
      <c r="D635">
        <v>15250043</v>
      </c>
      <c r="E635">
        <v>1</v>
      </c>
      <c r="F635">
        <v>1</v>
      </c>
      <c r="G635">
        <v>1</v>
      </c>
      <c r="H635">
        <v>2</v>
      </c>
      <c r="I635" t="s">
        <v>1033</v>
      </c>
      <c r="J635" t="s">
        <v>1034</v>
      </c>
      <c r="K635" t="s">
        <v>1035</v>
      </c>
      <c r="L635">
        <v>1368</v>
      </c>
      <c r="N635">
        <v>1011</v>
      </c>
      <c r="O635" t="s">
        <v>733</v>
      </c>
      <c r="P635" t="s">
        <v>733</v>
      </c>
      <c r="Q635">
        <v>1</v>
      </c>
      <c r="W635">
        <v>0</v>
      </c>
      <c r="X635">
        <v>-995250510</v>
      </c>
      <c r="Y635">
        <v>12.2</v>
      </c>
      <c r="AA635">
        <v>0</v>
      </c>
      <c r="AB635">
        <v>1.1100000000000001</v>
      </c>
      <c r="AC635">
        <v>0</v>
      </c>
      <c r="AD635">
        <v>0</v>
      </c>
      <c r="AE635">
        <v>0</v>
      </c>
      <c r="AF635">
        <v>1.1100000000000001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12.2</v>
      </c>
      <c r="AU635" t="s">
        <v>6</v>
      </c>
      <c r="AV635">
        <v>0</v>
      </c>
      <c r="AW635">
        <v>2</v>
      </c>
      <c r="AX635">
        <v>16667379</v>
      </c>
      <c r="AY635">
        <v>1</v>
      </c>
      <c r="AZ635">
        <v>0</v>
      </c>
      <c r="BA635">
        <v>621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Y635*Source!I298</f>
        <v>18.299999999999997</v>
      </c>
      <c r="CY635">
        <f>AB635</f>
        <v>1.1100000000000001</v>
      </c>
      <c r="CZ635">
        <f>AF635</f>
        <v>1.1100000000000001</v>
      </c>
      <c r="DA635">
        <f>AJ635</f>
        <v>1</v>
      </c>
      <c r="DB635">
        <v>0</v>
      </c>
    </row>
    <row r="636" spans="1:106" x14ac:dyDescent="0.2">
      <c r="A636">
        <f>ROW(Source!A298)</f>
        <v>298</v>
      </c>
      <c r="B636">
        <v>16666348</v>
      </c>
      <c r="C636">
        <v>16667360</v>
      </c>
      <c r="D636">
        <v>15165537</v>
      </c>
      <c r="E636">
        <v>1</v>
      </c>
      <c r="F636">
        <v>1</v>
      </c>
      <c r="G636">
        <v>1</v>
      </c>
      <c r="H636">
        <v>3</v>
      </c>
      <c r="I636" t="s">
        <v>1007</v>
      </c>
      <c r="J636" t="s">
        <v>1008</v>
      </c>
      <c r="K636" t="s">
        <v>1009</v>
      </c>
      <c r="L636">
        <v>1346</v>
      </c>
      <c r="N636">
        <v>1009</v>
      </c>
      <c r="O636" t="s">
        <v>124</v>
      </c>
      <c r="P636" t="s">
        <v>124</v>
      </c>
      <c r="Q636">
        <v>1</v>
      </c>
      <c r="W636">
        <v>0</v>
      </c>
      <c r="X636">
        <v>618806536</v>
      </c>
      <c r="Y636">
        <v>0.1</v>
      </c>
      <c r="AA636">
        <v>44.97</v>
      </c>
      <c r="AB636">
        <v>0</v>
      </c>
      <c r="AC636">
        <v>0</v>
      </c>
      <c r="AD636">
        <v>0</v>
      </c>
      <c r="AE636">
        <v>44.97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0.1</v>
      </c>
      <c r="AU636" t="s">
        <v>6</v>
      </c>
      <c r="AV636">
        <v>0</v>
      </c>
      <c r="AW636">
        <v>2</v>
      </c>
      <c r="AX636">
        <v>16667380</v>
      </c>
      <c r="AY636">
        <v>1</v>
      </c>
      <c r="AZ636">
        <v>0</v>
      </c>
      <c r="BA636">
        <v>622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Y636*Source!I298</f>
        <v>0.15000000000000002</v>
      </c>
      <c r="CY636">
        <f t="shared" ref="CY636:CY644" si="48">AA636</f>
        <v>44.97</v>
      </c>
      <c r="CZ636">
        <f t="shared" ref="CZ636:CZ644" si="49">AE636</f>
        <v>44.97</v>
      </c>
      <c r="DA636">
        <f t="shared" ref="DA636:DA644" si="50">AI636</f>
        <v>1</v>
      </c>
      <c r="DB636">
        <v>0</v>
      </c>
    </row>
    <row r="637" spans="1:106" x14ac:dyDescent="0.2">
      <c r="A637">
        <f>ROW(Source!A298)</f>
        <v>298</v>
      </c>
      <c r="B637">
        <v>16666348</v>
      </c>
      <c r="C637">
        <v>16667360</v>
      </c>
      <c r="D637">
        <v>15167269</v>
      </c>
      <c r="E637">
        <v>1</v>
      </c>
      <c r="F637">
        <v>1</v>
      </c>
      <c r="G637">
        <v>1</v>
      </c>
      <c r="H637">
        <v>3</v>
      </c>
      <c r="I637" t="s">
        <v>1010</v>
      </c>
      <c r="J637" t="s">
        <v>1011</v>
      </c>
      <c r="K637" t="s">
        <v>1012</v>
      </c>
      <c r="L637">
        <v>1346</v>
      </c>
      <c r="N637">
        <v>1009</v>
      </c>
      <c r="O637" t="s">
        <v>124</v>
      </c>
      <c r="P637" t="s">
        <v>124</v>
      </c>
      <c r="Q637">
        <v>1</v>
      </c>
      <c r="W637">
        <v>0</v>
      </c>
      <c r="X637">
        <v>56922527</v>
      </c>
      <c r="Y637">
        <v>0.05</v>
      </c>
      <c r="AA637">
        <v>11.5</v>
      </c>
      <c r="AB637">
        <v>0</v>
      </c>
      <c r="AC637">
        <v>0</v>
      </c>
      <c r="AD637">
        <v>0</v>
      </c>
      <c r="AE637">
        <v>11.5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0.05</v>
      </c>
      <c r="AU637" t="s">
        <v>6</v>
      </c>
      <c r="AV637">
        <v>0</v>
      </c>
      <c r="AW637">
        <v>2</v>
      </c>
      <c r="AX637">
        <v>16667381</v>
      </c>
      <c r="AY637">
        <v>1</v>
      </c>
      <c r="AZ637">
        <v>0</v>
      </c>
      <c r="BA637">
        <v>623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Y637*Source!I298</f>
        <v>7.5000000000000011E-2</v>
      </c>
      <c r="CY637">
        <f t="shared" si="48"/>
        <v>11.5</v>
      </c>
      <c r="CZ637">
        <f t="shared" si="49"/>
        <v>11.5</v>
      </c>
      <c r="DA637">
        <f t="shared" si="50"/>
        <v>1</v>
      </c>
      <c r="DB637">
        <v>0</v>
      </c>
    </row>
    <row r="638" spans="1:106" x14ac:dyDescent="0.2">
      <c r="A638">
        <f>ROW(Source!A298)</f>
        <v>298</v>
      </c>
      <c r="B638">
        <v>16666348</v>
      </c>
      <c r="C638">
        <v>16667360</v>
      </c>
      <c r="D638">
        <v>15167588</v>
      </c>
      <c r="E638">
        <v>1</v>
      </c>
      <c r="F638">
        <v>1</v>
      </c>
      <c r="G638">
        <v>1</v>
      </c>
      <c r="H638">
        <v>3</v>
      </c>
      <c r="I638" t="s">
        <v>1001</v>
      </c>
      <c r="J638" t="s">
        <v>1002</v>
      </c>
      <c r="K638" t="s">
        <v>1003</v>
      </c>
      <c r="L638">
        <v>1346</v>
      </c>
      <c r="N638">
        <v>1009</v>
      </c>
      <c r="O638" t="s">
        <v>124</v>
      </c>
      <c r="P638" t="s">
        <v>124</v>
      </c>
      <c r="Q638">
        <v>1</v>
      </c>
      <c r="W638">
        <v>0</v>
      </c>
      <c r="X638">
        <v>-1088866022</v>
      </c>
      <c r="Y638">
        <v>0.4</v>
      </c>
      <c r="AA638">
        <v>30.4</v>
      </c>
      <c r="AB638">
        <v>0</v>
      </c>
      <c r="AC638">
        <v>0</v>
      </c>
      <c r="AD638">
        <v>0</v>
      </c>
      <c r="AE638">
        <v>30.4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0.4</v>
      </c>
      <c r="AU638" t="s">
        <v>6</v>
      </c>
      <c r="AV638">
        <v>0</v>
      </c>
      <c r="AW638">
        <v>2</v>
      </c>
      <c r="AX638">
        <v>16667382</v>
      </c>
      <c r="AY638">
        <v>1</v>
      </c>
      <c r="AZ638">
        <v>0</v>
      </c>
      <c r="BA638">
        <v>624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Y638*Source!I298</f>
        <v>0.60000000000000009</v>
      </c>
      <c r="CY638">
        <f t="shared" si="48"/>
        <v>30.4</v>
      </c>
      <c r="CZ638">
        <f t="shared" si="49"/>
        <v>30.4</v>
      </c>
      <c r="DA638">
        <f t="shared" si="50"/>
        <v>1</v>
      </c>
      <c r="DB638">
        <v>0</v>
      </c>
    </row>
    <row r="639" spans="1:106" x14ac:dyDescent="0.2">
      <c r="A639">
        <f>ROW(Source!A298)</f>
        <v>298</v>
      </c>
      <c r="B639">
        <v>16666348</v>
      </c>
      <c r="C639">
        <v>16667360</v>
      </c>
      <c r="D639">
        <v>15167600</v>
      </c>
      <c r="E639">
        <v>1</v>
      </c>
      <c r="F639">
        <v>1</v>
      </c>
      <c r="G639">
        <v>1</v>
      </c>
      <c r="H639">
        <v>3</v>
      </c>
      <c r="I639" t="s">
        <v>1036</v>
      </c>
      <c r="J639" t="s">
        <v>1037</v>
      </c>
      <c r="K639" t="s">
        <v>1038</v>
      </c>
      <c r="L639">
        <v>1308</v>
      </c>
      <c r="N639">
        <v>1003</v>
      </c>
      <c r="O639" t="s">
        <v>164</v>
      </c>
      <c r="P639" t="s">
        <v>164</v>
      </c>
      <c r="Q639">
        <v>100</v>
      </c>
      <c r="W639">
        <v>0</v>
      </c>
      <c r="X639">
        <v>568244124</v>
      </c>
      <c r="Y639">
        <v>0.1</v>
      </c>
      <c r="AA639">
        <v>120</v>
      </c>
      <c r="AB639">
        <v>0</v>
      </c>
      <c r="AC639">
        <v>0</v>
      </c>
      <c r="AD639">
        <v>0</v>
      </c>
      <c r="AE639">
        <v>120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0.1</v>
      </c>
      <c r="AU639" t="s">
        <v>6</v>
      </c>
      <c r="AV639">
        <v>0</v>
      </c>
      <c r="AW639">
        <v>2</v>
      </c>
      <c r="AX639">
        <v>16667383</v>
      </c>
      <c r="AY639">
        <v>1</v>
      </c>
      <c r="AZ639">
        <v>0</v>
      </c>
      <c r="BA639">
        <v>625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Y639*Source!I298</f>
        <v>0.15000000000000002</v>
      </c>
      <c r="CY639">
        <f t="shared" si="48"/>
        <v>120</v>
      </c>
      <c r="CZ639">
        <f t="shared" si="49"/>
        <v>120</v>
      </c>
      <c r="DA639">
        <f t="shared" si="50"/>
        <v>1</v>
      </c>
      <c r="DB639">
        <v>0</v>
      </c>
    </row>
    <row r="640" spans="1:106" x14ac:dyDescent="0.2">
      <c r="A640">
        <f>ROW(Source!A298)</f>
        <v>298</v>
      </c>
      <c r="B640">
        <v>16666348</v>
      </c>
      <c r="C640">
        <v>16667360</v>
      </c>
      <c r="D640">
        <v>15169942</v>
      </c>
      <c r="E640">
        <v>1</v>
      </c>
      <c r="F640">
        <v>1</v>
      </c>
      <c r="G640">
        <v>1</v>
      </c>
      <c r="H640">
        <v>3</v>
      </c>
      <c r="I640" t="s">
        <v>993</v>
      </c>
      <c r="J640" t="s">
        <v>994</v>
      </c>
      <c r="K640" t="s">
        <v>995</v>
      </c>
      <c r="L640">
        <v>1346</v>
      </c>
      <c r="N640">
        <v>1009</v>
      </c>
      <c r="O640" t="s">
        <v>124</v>
      </c>
      <c r="P640" t="s">
        <v>124</v>
      </c>
      <c r="Q640">
        <v>1</v>
      </c>
      <c r="W640">
        <v>0</v>
      </c>
      <c r="X640">
        <v>103900845</v>
      </c>
      <c r="Y640">
        <v>1.24</v>
      </c>
      <c r="AA640">
        <v>9.0399999999999991</v>
      </c>
      <c r="AB640">
        <v>0</v>
      </c>
      <c r="AC640">
        <v>0</v>
      </c>
      <c r="AD640">
        <v>0</v>
      </c>
      <c r="AE640">
        <v>9.0399999999999991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1.24</v>
      </c>
      <c r="AU640" t="s">
        <v>6</v>
      </c>
      <c r="AV640">
        <v>0</v>
      </c>
      <c r="AW640">
        <v>2</v>
      </c>
      <c r="AX640">
        <v>16667384</v>
      </c>
      <c r="AY640">
        <v>1</v>
      </c>
      <c r="AZ640">
        <v>0</v>
      </c>
      <c r="BA640">
        <v>626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Y640*Source!I298</f>
        <v>1.8599999999999999</v>
      </c>
      <c r="CY640">
        <f t="shared" si="48"/>
        <v>9.0399999999999991</v>
      </c>
      <c r="CZ640">
        <f t="shared" si="49"/>
        <v>9.0399999999999991</v>
      </c>
      <c r="DA640">
        <f t="shared" si="50"/>
        <v>1</v>
      </c>
      <c r="DB640">
        <v>0</v>
      </c>
    </row>
    <row r="641" spans="1:106" x14ac:dyDescent="0.2">
      <c r="A641">
        <f>ROW(Source!A298)</f>
        <v>298</v>
      </c>
      <c r="B641">
        <v>16666348</v>
      </c>
      <c r="C641">
        <v>16667360</v>
      </c>
      <c r="D641">
        <v>15170994</v>
      </c>
      <c r="E641">
        <v>1</v>
      </c>
      <c r="F641">
        <v>1</v>
      </c>
      <c r="G641">
        <v>1</v>
      </c>
      <c r="H641">
        <v>3</v>
      </c>
      <c r="I641" t="s">
        <v>1019</v>
      </c>
      <c r="J641" t="s">
        <v>1020</v>
      </c>
      <c r="K641" t="s">
        <v>1021</v>
      </c>
      <c r="L641">
        <v>1346</v>
      </c>
      <c r="N641">
        <v>1009</v>
      </c>
      <c r="O641" t="s">
        <v>124</v>
      </c>
      <c r="P641" t="s">
        <v>124</v>
      </c>
      <c r="Q641">
        <v>1</v>
      </c>
      <c r="W641">
        <v>0</v>
      </c>
      <c r="X641">
        <v>-856710481</v>
      </c>
      <c r="Y641">
        <v>0.02</v>
      </c>
      <c r="AA641">
        <v>133.05000000000001</v>
      </c>
      <c r="AB641">
        <v>0</v>
      </c>
      <c r="AC641">
        <v>0</v>
      </c>
      <c r="AD641">
        <v>0</v>
      </c>
      <c r="AE641">
        <v>133.05000000000001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0.02</v>
      </c>
      <c r="AU641" t="s">
        <v>6</v>
      </c>
      <c r="AV641">
        <v>0</v>
      </c>
      <c r="AW641">
        <v>2</v>
      </c>
      <c r="AX641">
        <v>16667385</v>
      </c>
      <c r="AY641">
        <v>1</v>
      </c>
      <c r="AZ641">
        <v>0</v>
      </c>
      <c r="BA641">
        <v>627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Y641*Source!I298</f>
        <v>0.03</v>
      </c>
      <c r="CY641">
        <f t="shared" si="48"/>
        <v>133.05000000000001</v>
      </c>
      <c r="CZ641">
        <f t="shared" si="49"/>
        <v>133.05000000000001</v>
      </c>
      <c r="DA641">
        <f t="shared" si="50"/>
        <v>1</v>
      </c>
      <c r="DB641">
        <v>0</v>
      </c>
    </row>
    <row r="642" spans="1:106" x14ac:dyDescent="0.2">
      <c r="A642">
        <f>ROW(Source!A298)</f>
        <v>298</v>
      </c>
      <c r="B642">
        <v>16666348</v>
      </c>
      <c r="C642">
        <v>16667360</v>
      </c>
      <c r="D642">
        <v>15203990</v>
      </c>
      <c r="E642">
        <v>1</v>
      </c>
      <c r="F642">
        <v>1</v>
      </c>
      <c r="G642">
        <v>1</v>
      </c>
      <c r="H642">
        <v>3</v>
      </c>
      <c r="I642" t="s">
        <v>1039</v>
      </c>
      <c r="J642" t="s">
        <v>1040</v>
      </c>
      <c r="K642" t="s">
        <v>1041</v>
      </c>
      <c r="L642">
        <v>1348</v>
      </c>
      <c r="N642">
        <v>1009</v>
      </c>
      <c r="O642" t="s">
        <v>120</v>
      </c>
      <c r="P642" t="s">
        <v>120</v>
      </c>
      <c r="Q642">
        <v>1000</v>
      </c>
      <c r="W642">
        <v>0</v>
      </c>
      <c r="X642">
        <v>-738198144</v>
      </c>
      <c r="Y642">
        <v>2.0000000000000001E-4</v>
      </c>
      <c r="AA642">
        <v>70200</v>
      </c>
      <c r="AB642">
        <v>0</v>
      </c>
      <c r="AC642">
        <v>0</v>
      </c>
      <c r="AD642">
        <v>0</v>
      </c>
      <c r="AE642">
        <v>70200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2.0000000000000001E-4</v>
      </c>
      <c r="AU642" t="s">
        <v>6</v>
      </c>
      <c r="AV642">
        <v>0</v>
      </c>
      <c r="AW642">
        <v>2</v>
      </c>
      <c r="AX642">
        <v>16667386</v>
      </c>
      <c r="AY642">
        <v>1</v>
      </c>
      <c r="AZ642">
        <v>0</v>
      </c>
      <c r="BA642">
        <v>628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Y642*Source!I298</f>
        <v>3.0000000000000003E-4</v>
      </c>
      <c r="CY642">
        <f t="shared" si="48"/>
        <v>70200</v>
      </c>
      <c r="CZ642">
        <f t="shared" si="49"/>
        <v>70200</v>
      </c>
      <c r="DA642">
        <f t="shared" si="50"/>
        <v>1</v>
      </c>
      <c r="DB642">
        <v>0</v>
      </c>
    </row>
    <row r="643" spans="1:106" x14ac:dyDescent="0.2">
      <c r="A643">
        <f>ROW(Source!A298)</f>
        <v>298</v>
      </c>
      <c r="B643">
        <v>16666348</v>
      </c>
      <c r="C643">
        <v>16667360</v>
      </c>
      <c r="D643">
        <v>15236331</v>
      </c>
      <c r="E643">
        <v>1</v>
      </c>
      <c r="F643">
        <v>1</v>
      </c>
      <c r="G643">
        <v>1</v>
      </c>
      <c r="H643">
        <v>3</v>
      </c>
      <c r="I643" t="s">
        <v>1042</v>
      </c>
      <c r="J643" t="s">
        <v>1043</v>
      </c>
      <c r="K643" t="s">
        <v>1044</v>
      </c>
      <c r="L643">
        <v>1355</v>
      </c>
      <c r="N643">
        <v>1010</v>
      </c>
      <c r="O643" t="s">
        <v>279</v>
      </c>
      <c r="P643" t="s">
        <v>279</v>
      </c>
      <c r="Q643">
        <v>100</v>
      </c>
      <c r="W643">
        <v>0</v>
      </c>
      <c r="X643">
        <v>877733957</v>
      </c>
      <c r="Y643">
        <v>1.02</v>
      </c>
      <c r="AA643">
        <v>63</v>
      </c>
      <c r="AB643">
        <v>0</v>
      </c>
      <c r="AC643">
        <v>0</v>
      </c>
      <c r="AD643">
        <v>0</v>
      </c>
      <c r="AE643">
        <v>63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1.02</v>
      </c>
      <c r="AU643" t="s">
        <v>6</v>
      </c>
      <c r="AV643">
        <v>0</v>
      </c>
      <c r="AW643">
        <v>2</v>
      </c>
      <c r="AX643">
        <v>16667387</v>
      </c>
      <c r="AY643">
        <v>1</v>
      </c>
      <c r="AZ643">
        <v>0</v>
      </c>
      <c r="BA643">
        <v>629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Y643*Source!I298</f>
        <v>1.53</v>
      </c>
      <c r="CY643">
        <f t="shared" si="48"/>
        <v>63</v>
      </c>
      <c r="CZ643">
        <f t="shared" si="49"/>
        <v>63</v>
      </c>
      <c r="DA643">
        <f t="shared" si="50"/>
        <v>1</v>
      </c>
      <c r="DB643">
        <v>0</v>
      </c>
    </row>
    <row r="644" spans="1:106" x14ac:dyDescent="0.2">
      <c r="A644">
        <f>ROW(Source!A298)</f>
        <v>298</v>
      </c>
      <c r="B644">
        <v>16666348</v>
      </c>
      <c r="C644">
        <v>16667360</v>
      </c>
      <c r="D644">
        <v>15164559</v>
      </c>
      <c r="E644">
        <v>17</v>
      </c>
      <c r="F644">
        <v>1</v>
      </c>
      <c r="G644">
        <v>1</v>
      </c>
      <c r="H644">
        <v>3</v>
      </c>
      <c r="I644" t="s">
        <v>996</v>
      </c>
      <c r="J644" t="s">
        <v>6</v>
      </c>
      <c r="K644" t="s">
        <v>997</v>
      </c>
      <c r="L644">
        <v>1374</v>
      </c>
      <c r="N644">
        <v>1013</v>
      </c>
      <c r="O644" t="s">
        <v>998</v>
      </c>
      <c r="P644" t="s">
        <v>998</v>
      </c>
      <c r="Q644">
        <v>1</v>
      </c>
      <c r="W644">
        <v>0</v>
      </c>
      <c r="X644">
        <v>-1731369543</v>
      </c>
      <c r="Y644">
        <v>6.88</v>
      </c>
      <c r="AA644">
        <v>1</v>
      </c>
      <c r="AB644">
        <v>0</v>
      </c>
      <c r="AC644">
        <v>0</v>
      </c>
      <c r="AD644">
        <v>0</v>
      </c>
      <c r="AE644">
        <v>1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6.88</v>
      </c>
      <c r="AU644" t="s">
        <v>6</v>
      </c>
      <c r="AV644">
        <v>0</v>
      </c>
      <c r="AW644">
        <v>2</v>
      </c>
      <c r="AX644">
        <v>16667388</v>
      </c>
      <c r="AY644">
        <v>1</v>
      </c>
      <c r="AZ644">
        <v>0</v>
      </c>
      <c r="BA644">
        <v>630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Y644*Source!I298</f>
        <v>10.32</v>
      </c>
      <c r="CY644">
        <f t="shared" si="48"/>
        <v>1</v>
      </c>
      <c r="CZ644">
        <f t="shared" si="49"/>
        <v>1</v>
      </c>
      <c r="DA644">
        <f t="shared" si="50"/>
        <v>1</v>
      </c>
      <c r="DB644">
        <v>0</v>
      </c>
    </row>
    <row r="645" spans="1:106" x14ac:dyDescent="0.2">
      <c r="A645">
        <f>ROW(Source!A299)</f>
        <v>299</v>
      </c>
      <c r="B645">
        <v>16666349</v>
      </c>
      <c r="C645">
        <v>16667360</v>
      </c>
      <c r="D645">
        <v>15446300</v>
      </c>
      <c r="E645">
        <v>1</v>
      </c>
      <c r="F645">
        <v>1</v>
      </c>
      <c r="G645">
        <v>1</v>
      </c>
      <c r="H645">
        <v>1</v>
      </c>
      <c r="I645" t="s">
        <v>912</v>
      </c>
      <c r="J645" t="s">
        <v>6</v>
      </c>
      <c r="K645" t="s">
        <v>913</v>
      </c>
      <c r="L645">
        <v>1191</v>
      </c>
      <c r="N645">
        <v>1013</v>
      </c>
      <c r="O645" t="s">
        <v>727</v>
      </c>
      <c r="P645" t="s">
        <v>727</v>
      </c>
      <c r="Q645">
        <v>1</v>
      </c>
      <c r="W645">
        <v>0</v>
      </c>
      <c r="X645">
        <v>912892513</v>
      </c>
      <c r="Y645">
        <v>34.700000000000003</v>
      </c>
      <c r="AA645">
        <v>0</v>
      </c>
      <c r="AB645">
        <v>0</v>
      </c>
      <c r="AC645">
        <v>0</v>
      </c>
      <c r="AD645">
        <v>66.069999999999993</v>
      </c>
      <c r="AE645">
        <v>0</v>
      </c>
      <c r="AF645">
        <v>0</v>
      </c>
      <c r="AG645">
        <v>0</v>
      </c>
      <c r="AH645">
        <v>9.92</v>
      </c>
      <c r="AI645">
        <v>1</v>
      </c>
      <c r="AJ645">
        <v>1</v>
      </c>
      <c r="AK645">
        <v>1</v>
      </c>
      <c r="AL645">
        <v>6.66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34.700000000000003</v>
      </c>
      <c r="AU645" t="s">
        <v>6</v>
      </c>
      <c r="AV645">
        <v>1</v>
      </c>
      <c r="AW645">
        <v>2</v>
      </c>
      <c r="AX645">
        <v>16667375</v>
      </c>
      <c r="AY645">
        <v>1</v>
      </c>
      <c r="AZ645">
        <v>0</v>
      </c>
      <c r="BA645">
        <v>631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Y645*Source!I299</f>
        <v>52.050000000000004</v>
      </c>
      <c r="CY645">
        <f>AD645</f>
        <v>66.069999999999993</v>
      </c>
      <c r="CZ645">
        <f>AH645</f>
        <v>9.92</v>
      </c>
      <c r="DA645">
        <f>AL645</f>
        <v>6.66</v>
      </c>
      <c r="DB645">
        <v>0</v>
      </c>
    </row>
    <row r="646" spans="1:106" x14ac:dyDescent="0.2">
      <c r="A646">
        <f>ROW(Source!A299)</f>
        <v>299</v>
      </c>
      <c r="B646">
        <v>16666349</v>
      </c>
      <c r="C646">
        <v>16667360</v>
      </c>
      <c r="D646">
        <v>15430395</v>
      </c>
      <c r="E646">
        <v>1</v>
      </c>
      <c r="F646">
        <v>1</v>
      </c>
      <c r="G646">
        <v>1</v>
      </c>
      <c r="H646">
        <v>1</v>
      </c>
      <c r="I646" t="s">
        <v>728</v>
      </c>
      <c r="J646" t="s">
        <v>6</v>
      </c>
      <c r="K646" t="s">
        <v>729</v>
      </c>
      <c r="L646">
        <v>1191</v>
      </c>
      <c r="N646">
        <v>1013</v>
      </c>
      <c r="O646" t="s">
        <v>727</v>
      </c>
      <c r="P646" t="s">
        <v>727</v>
      </c>
      <c r="Q646">
        <v>1</v>
      </c>
      <c r="W646">
        <v>0</v>
      </c>
      <c r="X646">
        <v>-1417349443</v>
      </c>
      <c r="Y646">
        <v>0.02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6.66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0.02</v>
      </c>
      <c r="AU646" t="s">
        <v>6</v>
      </c>
      <c r="AV646">
        <v>2</v>
      </c>
      <c r="AW646">
        <v>2</v>
      </c>
      <c r="AX646">
        <v>16667376</v>
      </c>
      <c r="AY646">
        <v>1</v>
      </c>
      <c r="AZ646">
        <v>0</v>
      </c>
      <c r="BA646">
        <v>632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Y646*Source!I299</f>
        <v>0.03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ROW(Source!A299)</f>
        <v>299</v>
      </c>
      <c r="B647">
        <v>16666349</v>
      </c>
      <c r="C647">
        <v>16667360</v>
      </c>
      <c r="D647">
        <v>15247680</v>
      </c>
      <c r="E647">
        <v>1</v>
      </c>
      <c r="F647">
        <v>1</v>
      </c>
      <c r="G647">
        <v>1</v>
      </c>
      <c r="H647">
        <v>2</v>
      </c>
      <c r="I647" t="s">
        <v>736</v>
      </c>
      <c r="J647" t="s">
        <v>737</v>
      </c>
      <c r="K647" t="s">
        <v>738</v>
      </c>
      <c r="L647">
        <v>1368</v>
      </c>
      <c r="N647">
        <v>1011</v>
      </c>
      <c r="O647" t="s">
        <v>733</v>
      </c>
      <c r="P647" t="s">
        <v>733</v>
      </c>
      <c r="Q647">
        <v>1</v>
      </c>
      <c r="W647">
        <v>0</v>
      </c>
      <c r="X647">
        <v>-1718674368</v>
      </c>
      <c r="Y647">
        <v>0.01</v>
      </c>
      <c r="AA647">
        <v>0</v>
      </c>
      <c r="AB647">
        <v>745.85</v>
      </c>
      <c r="AC647">
        <v>13.5</v>
      </c>
      <c r="AD647">
        <v>0</v>
      </c>
      <c r="AE647">
        <v>0</v>
      </c>
      <c r="AF647">
        <v>111.99</v>
      </c>
      <c r="AG647">
        <v>13.5</v>
      </c>
      <c r="AH647">
        <v>0</v>
      </c>
      <c r="AI647">
        <v>1</v>
      </c>
      <c r="AJ647">
        <v>6.66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0.01</v>
      </c>
      <c r="AU647" t="s">
        <v>6</v>
      </c>
      <c r="AV647">
        <v>0</v>
      </c>
      <c r="AW647">
        <v>2</v>
      </c>
      <c r="AX647">
        <v>16667377</v>
      </c>
      <c r="AY647">
        <v>1</v>
      </c>
      <c r="AZ647">
        <v>0</v>
      </c>
      <c r="BA647">
        <v>633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Y647*Source!I299</f>
        <v>1.4999999999999999E-2</v>
      </c>
      <c r="CY647">
        <f>AB647</f>
        <v>745.85</v>
      </c>
      <c r="CZ647">
        <f>AF647</f>
        <v>111.99</v>
      </c>
      <c r="DA647">
        <f>AJ647</f>
        <v>6.66</v>
      </c>
      <c r="DB647">
        <v>0</v>
      </c>
    </row>
    <row r="648" spans="1:106" x14ac:dyDescent="0.2">
      <c r="A648">
        <f>ROW(Source!A299)</f>
        <v>299</v>
      </c>
      <c r="B648">
        <v>16666349</v>
      </c>
      <c r="C648">
        <v>16667360</v>
      </c>
      <c r="D648">
        <v>15249073</v>
      </c>
      <c r="E648">
        <v>1</v>
      </c>
      <c r="F648">
        <v>1</v>
      </c>
      <c r="G648">
        <v>1</v>
      </c>
      <c r="H648">
        <v>2</v>
      </c>
      <c r="I648" t="s">
        <v>742</v>
      </c>
      <c r="J648" t="s">
        <v>743</v>
      </c>
      <c r="K648" t="s">
        <v>744</v>
      </c>
      <c r="L648">
        <v>1368</v>
      </c>
      <c r="N648">
        <v>1011</v>
      </c>
      <c r="O648" t="s">
        <v>733</v>
      </c>
      <c r="P648" t="s">
        <v>733</v>
      </c>
      <c r="Q648">
        <v>1</v>
      </c>
      <c r="W648">
        <v>0</v>
      </c>
      <c r="X648">
        <v>1372534845</v>
      </c>
      <c r="Y648">
        <v>0.01</v>
      </c>
      <c r="AA648">
        <v>0</v>
      </c>
      <c r="AB648">
        <v>437.63</v>
      </c>
      <c r="AC648">
        <v>11.6</v>
      </c>
      <c r="AD648">
        <v>0</v>
      </c>
      <c r="AE648">
        <v>0</v>
      </c>
      <c r="AF648">
        <v>65.709999999999994</v>
      </c>
      <c r="AG648">
        <v>11.6</v>
      </c>
      <c r="AH648">
        <v>0</v>
      </c>
      <c r="AI648">
        <v>1</v>
      </c>
      <c r="AJ648">
        <v>6.66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0.01</v>
      </c>
      <c r="AU648" t="s">
        <v>6</v>
      </c>
      <c r="AV648">
        <v>0</v>
      </c>
      <c r="AW648">
        <v>2</v>
      </c>
      <c r="AX648">
        <v>16667378</v>
      </c>
      <c r="AY648">
        <v>1</v>
      </c>
      <c r="AZ648">
        <v>0</v>
      </c>
      <c r="BA648">
        <v>634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Y648*Source!I299</f>
        <v>1.4999999999999999E-2</v>
      </c>
      <c r="CY648">
        <f>AB648</f>
        <v>437.63</v>
      </c>
      <c r="CZ648">
        <f>AF648</f>
        <v>65.709999999999994</v>
      </c>
      <c r="DA648">
        <f>AJ648</f>
        <v>6.66</v>
      </c>
      <c r="DB648">
        <v>0</v>
      </c>
    </row>
    <row r="649" spans="1:106" x14ac:dyDescent="0.2">
      <c r="A649">
        <f>ROW(Source!A299)</f>
        <v>299</v>
      </c>
      <c r="B649">
        <v>16666349</v>
      </c>
      <c r="C649">
        <v>16667360</v>
      </c>
      <c r="D649">
        <v>15250043</v>
      </c>
      <c r="E649">
        <v>1</v>
      </c>
      <c r="F649">
        <v>1</v>
      </c>
      <c r="G649">
        <v>1</v>
      </c>
      <c r="H649">
        <v>2</v>
      </c>
      <c r="I649" t="s">
        <v>1033</v>
      </c>
      <c r="J649" t="s">
        <v>1034</v>
      </c>
      <c r="K649" t="s">
        <v>1035</v>
      </c>
      <c r="L649">
        <v>1368</v>
      </c>
      <c r="N649">
        <v>1011</v>
      </c>
      <c r="O649" t="s">
        <v>733</v>
      </c>
      <c r="P649" t="s">
        <v>733</v>
      </c>
      <c r="Q649">
        <v>1</v>
      </c>
      <c r="W649">
        <v>0</v>
      </c>
      <c r="X649">
        <v>-995250510</v>
      </c>
      <c r="Y649">
        <v>12.2</v>
      </c>
      <c r="AA649">
        <v>0</v>
      </c>
      <c r="AB649">
        <v>7.39</v>
      </c>
      <c r="AC649">
        <v>0</v>
      </c>
      <c r="AD649">
        <v>0</v>
      </c>
      <c r="AE649">
        <v>0</v>
      </c>
      <c r="AF649">
        <v>1.1100000000000001</v>
      </c>
      <c r="AG649">
        <v>0</v>
      </c>
      <c r="AH649">
        <v>0</v>
      </c>
      <c r="AI649">
        <v>1</v>
      </c>
      <c r="AJ649">
        <v>6.66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12.2</v>
      </c>
      <c r="AU649" t="s">
        <v>6</v>
      </c>
      <c r="AV649">
        <v>0</v>
      </c>
      <c r="AW649">
        <v>2</v>
      </c>
      <c r="AX649">
        <v>16667379</v>
      </c>
      <c r="AY649">
        <v>1</v>
      </c>
      <c r="AZ649">
        <v>0</v>
      </c>
      <c r="BA649">
        <v>635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Y649*Source!I299</f>
        <v>18.299999999999997</v>
      </c>
      <c r="CY649">
        <f>AB649</f>
        <v>7.39</v>
      </c>
      <c r="CZ649">
        <f>AF649</f>
        <v>1.1100000000000001</v>
      </c>
      <c r="DA649">
        <f>AJ649</f>
        <v>6.66</v>
      </c>
      <c r="DB649">
        <v>0</v>
      </c>
    </row>
    <row r="650" spans="1:106" x14ac:dyDescent="0.2">
      <c r="A650">
        <f>ROW(Source!A299)</f>
        <v>299</v>
      </c>
      <c r="B650">
        <v>16666349</v>
      </c>
      <c r="C650">
        <v>16667360</v>
      </c>
      <c r="D650">
        <v>15165537</v>
      </c>
      <c r="E650">
        <v>1</v>
      </c>
      <c r="F650">
        <v>1</v>
      </c>
      <c r="G650">
        <v>1</v>
      </c>
      <c r="H650">
        <v>3</v>
      </c>
      <c r="I650" t="s">
        <v>1007</v>
      </c>
      <c r="J650" t="s">
        <v>1008</v>
      </c>
      <c r="K650" t="s">
        <v>1009</v>
      </c>
      <c r="L650">
        <v>1346</v>
      </c>
      <c r="N650">
        <v>1009</v>
      </c>
      <c r="O650" t="s">
        <v>124</v>
      </c>
      <c r="P650" t="s">
        <v>124</v>
      </c>
      <c r="Q650">
        <v>1</v>
      </c>
      <c r="W650">
        <v>0</v>
      </c>
      <c r="X650">
        <v>618806536</v>
      </c>
      <c r="Y650">
        <v>0.1</v>
      </c>
      <c r="AA650">
        <v>299.5</v>
      </c>
      <c r="AB650">
        <v>0</v>
      </c>
      <c r="AC650">
        <v>0</v>
      </c>
      <c r="AD650">
        <v>0</v>
      </c>
      <c r="AE650">
        <v>44.97</v>
      </c>
      <c r="AF650">
        <v>0</v>
      </c>
      <c r="AG650">
        <v>0</v>
      </c>
      <c r="AH650">
        <v>0</v>
      </c>
      <c r="AI650">
        <v>6.66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0.1</v>
      </c>
      <c r="AU650" t="s">
        <v>6</v>
      </c>
      <c r="AV650">
        <v>0</v>
      </c>
      <c r="AW650">
        <v>2</v>
      </c>
      <c r="AX650">
        <v>16667380</v>
      </c>
      <c r="AY650">
        <v>1</v>
      </c>
      <c r="AZ650">
        <v>0</v>
      </c>
      <c r="BA650">
        <v>636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Y650*Source!I299</f>
        <v>0.15000000000000002</v>
      </c>
      <c r="CY650">
        <f t="shared" ref="CY650:CY658" si="51">AA650</f>
        <v>299.5</v>
      </c>
      <c r="CZ650">
        <f t="shared" ref="CZ650:CZ658" si="52">AE650</f>
        <v>44.97</v>
      </c>
      <c r="DA650">
        <f t="shared" ref="DA650:DA658" si="53">AI650</f>
        <v>6.66</v>
      </c>
      <c r="DB650">
        <v>0</v>
      </c>
    </row>
    <row r="651" spans="1:106" x14ac:dyDescent="0.2">
      <c r="A651">
        <f>ROW(Source!A299)</f>
        <v>299</v>
      </c>
      <c r="B651">
        <v>16666349</v>
      </c>
      <c r="C651">
        <v>16667360</v>
      </c>
      <c r="D651">
        <v>15167269</v>
      </c>
      <c r="E651">
        <v>1</v>
      </c>
      <c r="F651">
        <v>1</v>
      </c>
      <c r="G651">
        <v>1</v>
      </c>
      <c r="H651">
        <v>3</v>
      </c>
      <c r="I651" t="s">
        <v>1010</v>
      </c>
      <c r="J651" t="s">
        <v>1011</v>
      </c>
      <c r="K651" t="s">
        <v>1012</v>
      </c>
      <c r="L651">
        <v>1346</v>
      </c>
      <c r="N651">
        <v>1009</v>
      </c>
      <c r="O651" t="s">
        <v>124</v>
      </c>
      <c r="P651" t="s">
        <v>124</v>
      </c>
      <c r="Q651">
        <v>1</v>
      </c>
      <c r="W651">
        <v>0</v>
      </c>
      <c r="X651">
        <v>56922527</v>
      </c>
      <c r="Y651">
        <v>0.05</v>
      </c>
      <c r="AA651">
        <v>76.59</v>
      </c>
      <c r="AB651">
        <v>0</v>
      </c>
      <c r="AC651">
        <v>0</v>
      </c>
      <c r="AD651">
        <v>0</v>
      </c>
      <c r="AE651">
        <v>11.5</v>
      </c>
      <c r="AF651">
        <v>0</v>
      </c>
      <c r="AG651">
        <v>0</v>
      </c>
      <c r="AH651">
        <v>0</v>
      </c>
      <c r="AI651">
        <v>6.66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0.05</v>
      </c>
      <c r="AU651" t="s">
        <v>6</v>
      </c>
      <c r="AV651">
        <v>0</v>
      </c>
      <c r="AW651">
        <v>2</v>
      </c>
      <c r="AX651">
        <v>16667381</v>
      </c>
      <c r="AY651">
        <v>1</v>
      </c>
      <c r="AZ651">
        <v>0</v>
      </c>
      <c r="BA651">
        <v>637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Y651*Source!I299</f>
        <v>7.5000000000000011E-2</v>
      </c>
      <c r="CY651">
        <f t="shared" si="51"/>
        <v>76.59</v>
      </c>
      <c r="CZ651">
        <f t="shared" si="52"/>
        <v>11.5</v>
      </c>
      <c r="DA651">
        <f t="shared" si="53"/>
        <v>6.66</v>
      </c>
      <c r="DB651">
        <v>0</v>
      </c>
    </row>
    <row r="652" spans="1:106" x14ac:dyDescent="0.2">
      <c r="A652">
        <f>ROW(Source!A299)</f>
        <v>299</v>
      </c>
      <c r="B652">
        <v>16666349</v>
      </c>
      <c r="C652">
        <v>16667360</v>
      </c>
      <c r="D652">
        <v>15167588</v>
      </c>
      <c r="E652">
        <v>1</v>
      </c>
      <c r="F652">
        <v>1</v>
      </c>
      <c r="G652">
        <v>1</v>
      </c>
      <c r="H652">
        <v>3</v>
      </c>
      <c r="I652" t="s">
        <v>1001</v>
      </c>
      <c r="J652" t="s">
        <v>1002</v>
      </c>
      <c r="K652" t="s">
        <v>1003</v>
      </c>
      <c r="L652">
        <v>1346</v>
      </c>
      <c r="N652">
        <v>1009</v>
      </c>
      <c r="O652" t="s">
        <v>124</v>
      </c>
      <c r="P652" t="s">
        <v>124</v>
      </c>
      <c r="Q652">
        <v>1</v>
      </c>
      <c r="W652">
        <v>0</v>
      </c>
      <c r="X652">
        <v>-1088866022</v>
      </c>
      <c r="Y652">
        <v>0.4</v>
      </c>
      <c r="AA652">
        <v>202.46</v>
      </c>
      <c r="AB652">
        <v>0</v>
      </c>
      <c r="AC652">
        <v>0</v>
      </c>
      <c r="AD652">
        <v>0</v>
      </c>
      <c r="AE652">
        <v>30.4</v>
      </c>
      <c r="AF652">
        <v>0</v>
      </c>
      <c r="AG652">
        <v>0</v>
      </c>
      <c r="AH652">
        <v>0</v>
      </c>
      <c r="AI652">
        <v>6.66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0.4</v>
      </c>
      <c r="AU652" t="s">
        <v>6</v>
      </c>
      <c r="AV652">
        <v>0</v>
      </c>
      <c r="AW652">
        <v>2</v>
      </c>
      <c r="AX652">
        <v>16667382</v>
      </c>
      <c r="AY652">
        <v>1</v>
      </c>
      <c r="AZ652">
        <v>0</v>
      </c>
      <c r="BA652">
        <v>638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Y652*Source!I299</f>
        <v>0.60000000000000009</v>
      </c>
      <c r="CY652">
        <f t="shared" si="51"/>
        <v>202.46</v>
      </c>
      <c r="CZ652">
        <f t="shared" si="52"/>
        <v>30.4</v>
      </c>
      <c r="DA652">
        <f t="shared" si="53"/>
        <v>6.66</v>
      </c>
      <c r="DB652">
        <v>0</v>
      </c>
    </row>
    <row r="653" spans="1:106" x14ac:dyDescent="0.2">
      <c r="A653">
        <f>ROW(Source!A299)</f>
        <v>299</v>
      </c>
      <c r="B653">
        <v>16666349</v>
      </c>
      <c r="C653">
        <v>16667360</v>
      </c>
      <c r="D653">
        <v>15167600</v>
      </c>
      <c r="E653">
        <v>1</v>
      </c>
      <c r="F653">
        <v>1</v>
      </c>
      <c r="G653">
        <v>1</v>
      </c>
      <c r="H653">
        <v>3</v>
      </c>
      <c r="I653" t="s">
        <v>1036</v>
      </c>
      <c r="J653" t="s">
        <v>1037</v>
      </c>
      <c r="K653" t="s">
        <v>1038</v>
      </c>
      <c r="L653">
        <v>1308</v>
      </c>
      <c r="N653">
        <v>1003</v>
      </c>
      <c r="O653" t="s">
        <v>164</v>
      </c>
      <c r="P653" t="s">
        <v>164</v>
      </c>
      <c r="Q653">
        <v>100</v>
      </c>
      <c r="W653">
        <v>0</v>
      </c>
      <c r="X653">
        <v>568244124</v>
      </c>
      <c r="Y653">
        <v>0.1</v>
      </c>
      <c r="AA653">
        <v>799.2</v>
      </c>
      <c r="AB653">
        <v>0</v>
      </c>
      <c r="AC653">
        <v>0</v>
      </c>
      <c r="AD653">
        <v>0</v>
      </c>
      <c r="AE653">
        <v>120</v>
      </c>
      <c r="AF653">
        <v>0</v>
      </c>
      <c r="AG653">
        <v>0</v>
      </c>
      <c r="AH653">
        <v>0</v>
      </c>
      <c r="AI653">
        <v>6.66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0.1</v>
      </c>
      <c r="AU653" t="s">
        <v>6</v>
      </c>
      <c r="AV653">
        <v>0</v>
      </c>
      <c r="AW653">
        <v>2</v>
      </c>
      <c r="AX653">
        <v>16667383</v>
      </c>
      <c r="AY653">
        <v>1</v>
      </c>
      <c r="AZ653">
        <v>0</v>
      </c>
      <c r="BA653">
        <v>639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Y653*Source!I299</f>
        <v>0.15000000000000002</v>
      </c>
      <c r="CY653">
        <f t="shared" si="51"/>
        <v>799.2</v>
      </c>
      <c r="CZ653">
        <f t="shared" si="52"/>
        <v>120</v>
      </c>
      <c r="DA653">
        <f t="shared" si="53"/>
        <v>6.66</v>
      </c>
      <c r="DB653">
        <v>0</v>
      </c>
    </row>
    <row r="654" spans="1:106" x14ac:dyDescent="0.2">
      <c r="A654">
        <f>ROW(Source!A299)</f>
        <v>299</v>
      </c>
      <c r="B654">
        <v>16666349</v>
      </c>
      <c r="C654">
        <v>16667360</v>
      </c>
      <c r="D654">
        <v>15169942</v>
      </c>
      <c r="E654">
        <v>1</v>
      </c>
      <c r="F654">
        <v>1</v>
      </c>
      <c r="G654">
        <v>1</v>
      </c>
      <c r="H654">
        <v>3</v>
      </c>
      <c r="I654" t="s">
        <v>993</v>
      </c>
      <c r="J654" t="s">
        <v>994</v>
      </c>
      <c r="K654" t="s">
        <v>995</v>
      </c>
      <c r="L654">
        <v>1346</v>
      </c>
      <c r="N654">
        <v>1009</v>
      </c>
      <c r="O654" t="s">
        <v>124</v>
      </c>
      <c r="P654" t="s">
        <v>124</v>
      </c>
      <c r="Q654">
        <v>1</v>
      </c>
      <c r="W654">
        <v>0</v>
      </c>
      <c r="X654">
        <v>103900845</v>
      </c>
      <c r="Y654">
        <v>1.24</v>
      </c>
      <c r="AA654">
        <v>60.21</v>
      </c>
      <c r="AB654">
        <v>0</v>
      </c>
      <c r="AC654">
        <v>0</v>
      </c>
      <c r="AD654">
        <v>0</v>
      </c>
      <c r="AE654">
        <v>9.0399999999999991</v>
      </c>
      <c r="AF654">
        <v>0</v>
      </c>
      <c r="AG654">
        <v>0</v>
      </c>
      <c r="AH654">
        <v>0</v>
      </c>
      <c r="AI654">
        <v>6.66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1.24</v>
      </c>
      <c r="AU654" t="s">
        <v>6</v>
      </c>
      <c r="AV654">
        <v>0</v>
      </c>
      <c r="AW654">
        <v>2</v>
      </c>
      <c r="AX654">
        <v>16667384</v>
      </c>
      <c r="AY654">
        <v>1</v>
      </c>
      <c r="AZ654">
        <v>0</v>
      </c>
      <c r="BA654">
        <v>640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Y654*Source!I299</f>
        <v>1.8599999999999999</v>
      </c>
      <c r="CY654">
        <f t="shared" si="51"/>
        <v>60.21</v>
      </c>
      <c r="CZ654">
        <f t="shared" si="52"/>
        <v>9.0399999999999991</v>
      </c>
      <c r="DA654">
        <f t="shared" si="53"/>
        <v>6.66</v>
      </c>
      <c r="DB654">
        <v>0</v>
      </c>
    </row>
    <row r="655" spans="1:106" x14ac:dyDescent="0.2">
      <c r="A655">
        <f>ROW(Source!A299)</f>
        <v>299</v>
      </c>
      <c r="B655">
        <v>16666349</v>
      </c>
      <c r="C655">
        <v>16667360</v>
      </c>
      <c r="D655">
        <v>15170994</v>
      </c>
      <c r="E655">
        <v>1</v>
      </c>
      <c r="F655">
        <v>1</v>
      </c>
      <c r="G655">
        <v>1</v>
      </c>
      <c r="H655">
        <v>3</v>
      </c>
      <c r="I655" t="s">
        <v>1019</v>
      </c>
      <c r="J655" t="s">
        <v>1020</v>
      </c>
      <c r="K655" t="s">
        <v>1021</v>
      </c>
      <c r="L655">
        <v>1346</v>
      </c>
      <c r="N655">
        <v>1009</v>
      </c>
      <c r="O655" t="s">
        <v>124</v>
      </c>
      <c r="P655" t="s">
        <v>124</v>
      </c>
      <c r="Q655">
        <v>1</v>
      </c>
      <c r="W655">
        <v>0</v>
      </c>
      <c r="X655">
        <v>-856710481</v>
      </c>
      <c r="Y655">
        <v>0.02</v>
      </c>
      <c r="AA655">
        <v>886.11</v>
      </c>
      <c r="AB655">
        <v>0</v>
      </c>
      <c r="AC655">
        <v>0</v>
      </c>
      <c r="AD655">
        <v>0</v>
      </c>
      <c r="AE655">
        <v>133.05000000000001</v>
      </c>
      <c r="AF655">
        <v>0</v>
      </c>
      <c r="AG655">
        <v>0</v>
      </c>
      <c r="AH655">
        <v>0</v>
      </c>
      <c r="AI655">
        <v>6.66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0.02</v>
      </c>
      <c r="AU655" t="s">
        <v>6</v>
      </c>
      <c r="AV655">
        <v>0</v>
      </c>
      <c r="AW655">
        <v>2</v>
      </c>
      <c r="AX655">
        <v>16667385</v>
      </c>
      <c r="AY655">
        <v>1</v>
      </c>
      <c r="AZ655">
        <v>0</v>
      </c>
      <c r="BA655">
        <v>641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Y655*Source!I299</f>
        <v>0.03</v>
      </c>
      <c r="CY655">
        <f t="shared" si="51"/>
        <v>886.11</v>
      </c>
      <c r="CZ655">
        <f t="shared" si="52"/>
        <v>133.05000000000001</v>
      </c>
      <c r="DA655">
        <f t="shared" si="53"/>
        <v>6.66</v>
      </c>
      <c r="DB655">
        <v>0</v>
      </c>
    </row>
    <row r="656" spans="1:106" x14ac:dyDescent="0.2">
      <c r="A656">
        <f>ROW(Source!A299)</f>
        <v>299</v>
      </c>
      <c r="B656">
        <v>16666349</v>
      </c>
      <c r="C656">
        <v>16667360</v>
      </c>
      <c r="D656">
        <v>15203990</v>
      </c>
      <c r="E656">
        <v>1</v>
      </c>
      <c r="F656">
        <v>1</v>
      </c>
      <c r="G656">
        <v>1</v>
      </c>
      <c r="H656">
        <v>3</v>
      </c>
      <c r="I656" t="s">
        <v>1039</v>
      </c>
      <c r="J656" t="s">
        <v>1040</v>
      </c>
      <c r="K656" t="s">
        <v>1041</v>
      </c>
      <c r="L656">
        <v>1348</v>
      </c>
      <c r="N656">
        <v>1009</v>
      </c>
      <c r="O656" t="s">
        <v>120</v>
      </c>
      <c r="P656" t="s">
        <v>120</v>
      </c>
      <c r="Q656">
        <v>1000</v>
      </c>
      <c r="W656">
        <v>0</v>
      </c>
      <c r="X656">
        <v>-738198144</v>
      </c>
      <c r="Y656">
        <v>2.0000000000000001E-4</v>
      </c>
      <c r="AA656">
        <v>467532</v>
      </c>
      <c r="AB656">
        <v>0</v>
      </c>
      <c r="AC656">
        <v>0</v>
      </c>
      <c r="AD656">
        <v>0</v>
      </c>
      <c r="AE656">
        <v>70200</v>
      </c>
      <c r="AF656">
        <v>0</v>
      </c>
      <c r="AG656">
        <v>0</v>
      </c>
      <c r="AH656">
        <v>0</v>
      </c>
      <c r="AI656">
        <v>6.66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2.0000000000000001E-4</v>
      </c>
      <c r="AU656" t="s">
        <v>6</v>
      </c>
      <c r="AV656">
        <v>0</v>
      </c>
      <c r="AW656">
        <v>2</v>
      </c>
      <c r="AX656">
        <v>16667386</v>
      </c>
      <c r="AY656">
        <v>1</v>
      </c>
      <c r="AZ656">
        <v>0</v>
      </c>
      <c r="BA656">
        <v>642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Y656*Source!I299</f>
        <v>3.0000000000000003E-4</v>
      </c>
      <c r="CY656">
        <f t="shared" si="51"/>
        <v>467532</v>
      </c>
      <c r="CZ656">
        <f t="shared" si="52"/>
        <v>70200</v>
      </c>
      <c r="DA656">
        <f t="shared" si="53"/>
        <v>6.66</v>
      </c>
      <c r="DB656">
        <v>0</v>
      </c>
    </row>
    <row r="657" spans="1:106" x14ac:dyDescent="0.2">
      <c r="A657">
        <f>ROW(Source!A299)</f>
        <v>299</v>
      </c>
      <c r="B657">
        <v>16666349</v>
      </c>
      <c r="C657">
        <v>16667360</v>
      </c>
      <c r="D657">
        <v>15236331</v>
      </c>
      <c r="E657">
        <v>1</v>
      </c>
      <c r="F657">
        <v>1</v>
      </c>
      <c r="G657">
        <v>1</v>
      </c>
      <c r="H657">
        <v>3</v>
      </c>
      <c r="I657" t="s">
        <v>1042</v>
      </c>
      <c r="J657" t="s">
        <v>1043</v>
      </c>
      <c r="K657" t="s">
        <v>1044</v>
      </c>
      <c r="L657">
        <v>1355</v>
      </c>
      <c r="N657">
        <v>1010</v>
      </c>
      <c r="O657" t="s">
        <v>279</v>
      </c>
      <c r="P657" t="s">
        <v>279</v>
      </c>
      <c r="Q657">
        <v>100</v>
      </c>
      <c r="W657">
        <v>0</v>
      </c>
      <c r="X657">
        <v>877733957</v>
      </c>
      <c r="Y657">
        <v>1.02</v>
      </c>
      <c r="AA657">
        <v>419.58</v>
      </c>
      <c r="AB657">
        <v>0</v>
      </c>
      <c r="AC657">
        <v>0</v>
      </c>
      <c r="AD657">
        <v>0</v>
      </c>
      <c r="AE657">
        <v>63</v>
      </c>
      <c r="AF657">
        <v>0</v>
      </c>
      <c r="AG657">
        <v>0</v>
      </c>
      <c r="AH657">
        <v>0</v>
      </c>
      <c r="AI657">
        <v>6.66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1.02</v>
      </c>
      <c r="AU657" t="s">
        <v>6</v>
      </c>
      <c r="AV657">
        <v>0</v>
      </c>
      <c r="AW657">
        <v>2</v>
      </c>
      <c r="AX657">
        <v>16667387</v>
      </c>
      <c r="AY657">
        <v>1</v>
      </c>
      <c r="AZ657">
        <v>0</v>
      </c>
      <c r="BA657">
        <v>643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Y657*Source!I299</f>
        <v>1.53</v>
      </c>
      <c r="CY657">
        <f t="shared" si="51"/>
        <v>419.58</v>
      </c>
      <c r="CZ657">
        <f t="shared" si="52"/>
        <v>63</v>
      </c>
      <c r="DA657">
        <f t="shared" si="53"/>
        <v>6.66</v>
      </c>
      <c r="DB657">
        <v>0</v>
      </c>
    </row>
    <row r="658" spans="1:106" x14ac:dyDescent="0.2">
      <c r="A658">
        <f>ROW(Source!A299)</f>
        <v>299</v>
      </c>
      <c r="B658">
        <v>16666349</v>
      </c>
      <c r="C658">
        <v>16667360</v>
      </c>
      <c r="D658">
        <v>15164559</v>
      </c>
      <c r="E658">
        <v>17</v>
      </c>
      <c r="F658">
        <v>1</v>
      </c>
      <c r="G658">
        <v>1</v>
      </c>
      <c r="H658">
        <v>3</v>
      </c>
      <c r="I658" t="s">
        <v>996</v>
      </c>
      <c r="J658" t="s">
        <v>6</v>
      </c>
      <c r="K658" t="s">
        <v>997</v>
      </c>
      <c r="L658">
        <v>1374</v>
      </c>
      <c r="N658">
        <v>1013</v>
      </c>
      <c r="O658" t="s">
        <v>998</v>
      </c>
      <c r="P658" t="s">
        <v>998</v>
      </c>
      <c r="Q658">
        <v>1</v>
      </c>
      <c r="W658">
        <v>0</v>
      </c>
      <c r="X658">
        <v>-1731369543</v>
      </c>
      <c r="Y658">
        <v>6.88</v>
      </c>
      <c r="AA658">
        <v>1</v>
      </c>
      <c r="AB658">
        <v>0</v>
      </c>
      <c r="AC658">
        <v>0</v>
      </c>
      <c r="AD658">
        <v>0</v>
      </c>
      <c r="AE658">
        <v>1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6.88</v>
      </c>
      <c r="AU658" t="s">
        <v>6</v>
      </c>
      <c r="AV658">
        <v>0</v>
      </c>
      <c r="AW658">
        <v>2</v>
      </c>
      <c r="AX658">
        <v>16667388</v>
      </c>
      <c r="AY658">
        <v>1</v>
      </c>
      <c r="AZ658">
        <v>0</v>
      </c>
      <c r="BA658">
        <v>644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Y658*Source!I299</f>
        <v>10.32</v>
      </c>
      <c r="CY658">
        <f t="shared" si="51"/>
        <v>1</v>
      </c>
      <c r="CZ658">
        <f t="shared" si="52"/>
        <v>1</v>
      </c>
      <c r="DA658">
        <f t="shared" si="53"/>
        <v>1</v>
      </c>
      <c r="DB658">
        <v>0</v>
      </c>
    </row>
    <row r="659" spans="1:106" x14ac:dyDescent="0.2">
      <c r="A659">
        <f>ROW(Source!A300)</f>
        <v>300</v>
      </c>
      <c r="B659">
        <v>16666348</v>
      </c>
      <c r="C659">
        <v>16667389</v>
      </c>
      <c r="D659">
        <v>15446300</v>
      </c>
      <c r="E659">
        <v>1</v>
      </c>
      <c r="F659">
        <v>1</v>
      </c>
      <c r="G659">
        <v>1</v>
      </c>
      <c r="H659">
        <v>1</v>
      </c>
      <c r="I659" t="s">
        <v>912</v>
      </c>
      <c r="J659" t="s">
        <v>6</v>
      </c>
      <c r="K659" t="s">
        <v>913</v>
      </c>
      <c r="L659">
        <v>1191</v>
      </c>
      <c r="N659">
        <v>1013</v>
      </c>
      <c r="O659" t="s">
        <v>727</v>
      </c>
      <c r="P659" t="s">
        <v>727</v>
      </c>
      <c r="Q659">
        <v>1</v>
      </c>
      <c r="W659">
        <v>0</v>
      </c>
      <c r="X659">
        <v>912892513</v>
      </c>
      <c r="Y659">
        <v>30.48</v>
      </c>
      <c r="AA659">
        <v>0</v>
      </c>
      <c r="AB659">
        <v>0</v>
      </c>
      <c r="AC659">
        <v>0</v>
      </c>
      <c r="AD659">
        <v>9.92</v>
      </c>
      <c r="AE659">
        <v>0</v>
      </c>
      <c r="AF659">
        <v>0</v>
      </c>
      <c r="AG659">
        <v>0</v>
      </c>
      <c r="AH659">
        <v>9.92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30.48</v>
      </c>
      <c r="AU659" t="s">
        <v>6</v>
      </c>
      <c r="AV659">
        <v>1</v>
      </c>
      <c r="AW659">
        <v>2</v>
      </c>
      <c r="AX659">
        <v>16667400</v>
      </c>
      <c r="AY659">
        <v>1</v>
      </c>
      <c r="AZ659">
        <v>0</v>
      </c>
      <c r="BA659">
        <v>645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Y659*Source!I300</f>
        <v>4.5720000000000001</v>
      </c>
      <c r="CY659">
        <f>AD659</f>
        <v>9.92</v>
      </c>
      <c r="CZ659">
        <f>AH659</f>
        <v>9.92</v>
      </c>
      <c r="DA659">
        <f>AL659</f>
        <v>1</v>
      </c>
      <c r="DB659">
        <v>0</v>
      </c>
    </row>
    <row r="660" spans="1:106" x14ac:dyDescent="0.2">
      <c r="A660">
        <f>ROW(Source!A300)</f>
        <v>300</v>
      </c>
      <c r="B660">
        <v>16666348</v>
      </c>
      <c r="C660">
        <v>16667389</v>
      </c>
      <c r="D660">
        <v>15430395</v>
      </c>
      <c r="E660">
        <v>1</v>
      </c>
      <c r="F660">
        <v>1</v>
      </c>
      <c r="G660">
        <v>1</v>
      </c>
      <c r="H660">
        <v>1</v>
      </c>
      <c r="I660" t="s">
        <v>728</v>
      </c>
      <c r="J660" t="s">
        <v>6</v>
      </c>
      <c r="K660" t="s">
        <v>729</v>
      </c>
      <c r="L660">
        <v>1191</v>
      </c>
      <c r="N660">
        <v>1013</v>
      </c>
      <c r="O660" t="s">
        <v>727</v>
      </c>
      <c r="P660" t="s">
        <v>727</v>
      </c>
      <c r="Q660">
        <v>1</v>
      </c>
      <c r="W660">
        <v>0</v>
      </c>
      <c r="X660">
        <v>-1417349443</v>
      </c>
      <c r="Y660">
        <v>0.05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0.05</v>
      </c>
      <c r="AU660" t="s">
        <v>6</v>
      </c>
      <c r="AV660">
        <v>2</v>
      </c>
      <c r="AW660">
        <v>2</v>
      </c>
      <c r="AX660">
        <v>16667401</v>
      </c>
      <c r="AY660">
        <v>1</v>
      </c>
      <c r="AZ660">
        <v>0</v>
      </c>
      <c r="BA660">
        <v>646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Y660*Source!I300</f>
        <v>7.4999999999999997E-3</v>
      </c>
      <c r="CY660">
        <f>AD660</f>
        <v>0</v>
      </c>
      <c r="CZ660">
        <f>AH660</f>
        <v>0</v>
      </c>
      <c r="DA660">
        <f>AL660</f>
        <v>1</v>
      </c>
      <c r="DB660">
        <v>0</v>
      </c>
    </row>
    <row r="661" spans="1:106" x14ac:dyDescent="0.2">
      <c r="A661">
        <f>ROW(Source!A300)</f>
        <v>300</v>
      </c>
      <c r="B661">
        <v>16666348</v>
      </c>
      <c r="C661">
        <v>16667389</v>
      </c>
      <c r="D661">
        <v>15247680</v>
      </c>
      <c r="E661">
        <v>1</v>
      </c>
      <c r="F661">
        <v>1</v>
      </c>
      <c r="G661">
        <v>1</v>
      </c>
      <c r="H661">
        <v>2</v>
      </c>
      <c r="I661" t="s">
        <v>736</v>
      </c>
      <c r="J661" t="s">
        <v>737</v>
      </c>
      <c r="K661" t="s">
        <v>738</v>
      </c>
      <c r="L661">
        <v>1368</v>
      </c>
      <c r="N661">
        <v>1011</v>
      </c>
      <c r="O661" t="s">
        <v>733</v>
      </c>
      <c r="P661" t="s">
        <v>733</v>
      </c>
      <c r="Q661">
        <v>1</v>
      </c>
      <c r="W661">
        <v>0</v>
      </c>
      <c r="X661">
        <v>-1718674368</v>
      </c>
      <c r="Y661">
        <v>0.03</v>
      </c>
      <c r="AA661">
        <v>0</v>
      </c>
      <c r="AB661">
        <v>111.99</v>
      </c>
      <c r="AC661">
        <v>13.5</v>
      </c>
      <c r="AD661">
        <v>0</v>
      </c>
      <c r="AE661">
        <v>0</v>
      </c>
      <c r="AF661">
        <v>111.99</v>
      </c>
      <c r="AG661">
        <v>13.5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0.03</v>
      </c>
      <c r="AU661" t="s">
        <v>6</v>
      </c>
      <c r="AV661">
        <v>0</v>
      </c>
      <c r="AW661">
        <v>2</v>
      </c>
      <c r="AX661">
        <v>16667402</v>
      </c>
      <c r="AY661">
        <v>1</v>
      </c>
      <c r="AZ661">
        <v>0</v>
      </c>
      <c r="BA661">
        <v>647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Y661*Source!I300</f>
        <v>4.4999999999999997E-3</v>
      </c>
      <c r="CY661">
        <f>AB661</f>
        <v>111.99</v>
      </c>
      <c r="CZ661">
        <f>AF661</f>
        <v>111.99</v>
      </c>
      <c r="DA661">
        <f>AJ661</f>
        <v>1</v>
      </c>
      <c r="DB661">
        <v>0</v>
      </c>
    </row>
    <row r="662" spans="1:106" x14ac:dyDescent="0.2">
      <c r="A662">
        <f>ROW(Source!A300)</f>
        <v>300</v>
      </c>
      <c r="B662">
        <v>16666348</v>
      </c>
      <c r="C662">
        <v>16667389</v>
      </c>
      <c r="D662">
        <v>15249073</v>
      </c>
      <c r="E662">
        <v>1</v>
      </c>
      <c r="F662">
        <v>1</v>
      </c>
      <c r="G662">
        <v>1</v>
      </c>
      <c r="H662">
        <v>2</v>
      </c>
      <c r="I662" t="s">
        <v>742</v>
      </c>
      <c r="J662" t="s">
        <v>743</v>
      </c>
      <c r="K662" t="s">
        <v>744</v>
      </c>
      <c r="L662">
        <v>1368</v>
      </c>
      <c r="N662">
        <v>1011</v>
      </c>
      <c r="O662" t="s">
        <v>733</v>
      </c>
      <c r="P662" t="s">
        <v>733</v>
      </c>
      <c r="Q662">
        <v>1</v>
      </c>
      <c r="W662">
        <v>0</v>
      </c>
      <c r="X662">
        <v>1372534845</v>
      </c>
      <c r="Y662">
        <v>0.02</v>
      </c>
      <c r="AA662">
        <v>0</v>
      </c>
      <c r="AB662">
        <v>65.709999999999994</v>
      </c>
      <c r="AC662">
        <v>11.6</v>
      </c>
      <c r="AD662">
        <v>0</v>
      </c>
      <c r="AE662">
        <v>0</v>
      </c>
      <c r="AF662">
        <v>65.709999999999994</v>
      </c>
      <c r="AG662">
        <v>11.6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0.02</v>
      </c>
      <c r="AU662" t="s">
        <v>6</v>
      </c>
      <c r="AV662">
        <v>0</v>
      </c>
      <c r="AW662">
        <v>2</v>
      </c>
      <c r="AX662">
        <v>16667403</v>
      </c>
      <c r="AY662">
        <v>1</v>
      </c>
      <c r="AZ662">
        <v>0</v>
      </c>
      <c r="BA662">
        <v>648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Y662*Source!I300</f>
        <v>3.0000000000000001E-3</v>
      </c>
      <c r="CY662">
        <f>AB662</f>
        <v>65.709999999999994</v>
      </c>
      <c r="CZ662">
        <f>AF662</f>
        <v>65.709999999999994</v>
      </c>
      <c r="DA662">
        <f>AJ662</f>
        <v>1</v>
      </c>
      <c r="DB662">
        <v>0</v>
      </c>
    </row>
    <row r="663" spans="1:106" x14ac:dyDescent="0.2">
      <c r="A663">
        <f>ROW(Source!A300)</f>
        <v>300</v>
      </c>
      <c r="B663">
        <v>16666348</v>
      </c>
      <c r="C663">
        <v>16667389</v>
      </c>
      <c r="D663">
        <v>15167588</v>
      </c>
      <c r="E663">
        <v>1</v>
      </c>
      <c r="F663">
        <v>1</v>
      </c>
      <c r="G663">
        <v>1</v>
      </c>
      <c r="H663">
        <v>3</v>
      </c>
      <c r="I663" t="s">
        <v>1001</v>
      </c>
      <c r="J663" t="s">
        <v>1002</v>
      </c>
      <c r="K663" t="s">
        <v>1003</v>
      </c>
      <c r="L663">
        <v>1346</v>
      </c>
      <c r="N663">
        <v>1009</v>
      </c>
      <c r="O663" t="s">
        <v>124</v>
      </c>
      <c r="P663" t="s">
        <v>124</v>
      </c>
      <c r="Q663">
        <v>1</v>
      </c>
      <c r="W663">
        <v>0</v>
      </c>
      <c r="X663">
        <v>-1088866022</v>
      </c>
      <c r="Y663">
        <v>0.42</v>
      </c>
      <c r="AA663">
        <v>30.4</v>
      </c>
      <c r="AB663">
        <v>0</v>
      </c>
      <c r="AC663">
        <v>0</v>
      </c>
      <c r="AD663">
        <v>0</v>
      </c>
      <c r="AE663">
        <v>30.4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0.42</v>
      </c>
      <c r="AU663" t="s">
        <v>6</v>
      </c>
      <c r="AV663">
        <v>0</v>
      </c>
      <c r="AW663">
        <v>2</v>
      </c>
      <c r="AX663">
        <v>16667404</v>
      </c>
      <c r="AY663">
        <v>1</v>
      </c>
      <c r="AZ663">
        <v>0</v>
      </c>
      <c r="BA663">
        <v>649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Y663*Source!I300</f>
        <v>6.3E-2</v>
      </c>
      <c r="CY663">
        <f t="shared" ref="CY663:CY668" si="54">AA663</f>
        <v>30.4</v>
      </c>
      <c r="CZ663">
        <f t="shared" ref="CZ663:CZ668" si="55">AE663</f>
        <v>30.4</v>
      </c>
      <c r="DA663">
        <f t="shared" ref="DA663:DA668" si="56">AI663</f>
        <v>1</v>
      </c>
      <c r="DB663">
        <v>0</v>
      </c>
    </row>
    <row r="664" spans="1:106" x14ac:dyDescent="0.2">
      <c r="A664">
        <f>ROW(Source!A300)</f>
        <v>300</v>
      </c>
      <c r="B664">
        <v>16666348</v>
      </c>
      <c r="C664">
        <v>16667389</v>
      </c>
      <c r="D664">
        <v>15169942</v>
      </c>
      <c r="E664">
        <v>1</v>
      </c>
      <c r="F664">
        <v>1</v>
      </c>
      <c r="G664">
        <v>1</v>
      </c>
      <c r="H664">
        <v>3</v>
      </c>
      <c r="I664" t="s">
        <v>993</v>
      </c>
      <c r="J664" t="s">
        <v>994</v>
      </c>
      <c r="K664" t="s">
        <v>995</v>
      </c>
      <c r="L664">
        <v>1346</v>
      </c>
      <c r="N664">
        <v>1009</v>
      </c>
      <c r="O664" t="s">
        <v>124</v>
      </c>
      <c r="P664" t="s">
        <v>124</v>
      </c>
      <c r="Q664">
        <v>1</v>
      </c>
      <c r="W664">
        <v>0</v>
      </c>
      <c r="X664">
        <v>103900845</v>
      </c>
      <c r="Y664">
        <v>1.5</v>
      </c>
      <c r="AA664">
        <v>9.0399999999999991</v>
      </c>
      <c r="AB664">
        <v>0</v>
      </c>
      <c r="AC664">
        <v>0</v>
      </c>
      <c r="AD664">
        <v>0</v>
      </c>
      <c r="AE664">
        <v>9.0399999999999991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1.5</v>
      </c>
      <c r="AU664" t="s">
        <v>6</v>
      </c>
      <c r="AV664">
        <v>0</v>
      </c>
      <c r="AW664">
        <v>2</v>
      </c>
      <c r="AX664">
        <v>16667405</v>
      </c>
      <c r="AY664">
        <v>1</v>
      </c>
      <c r="AZ664">
        <v>0</v>
      </c>
      <c r="BA664">
        <v>650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Y664*Source!I300</f>
        <v>0.22499999999999998</v>
      </c>
      <c r="CY664">
        <f t="shared" si="54"/>
        <v>9.0399999999999991</v>
      </c>
      <c r="CZ664">
        <f t="shared" si="55"/>
        <v>9.0399999999999991</v>
      </c>
      <c r="DA664">
        <f t="shared" si="56"/>
        <v>1</v>
      </c>
      <c r="DB664">
        <v>0</v>
      </c>
    </row>
    <row r="665" spans="1:106" x14ac:dyDescent="0.2">
      <c r="A665">
        <f>ROW(Source!A300)</f>
        <v>300</v>
      </c>
      <c r="B665">
        <v>16666348</v>
      </c>
      <c r="C665">
        <v>16667389</v>
      </c>
      <c r="D665">
        <v>15171982</v>
      </c>
      <c r="E665">
        <v>1</v>
      </c>
      <c r="F665">
        <v>1</v>
      </c>
      <c r="G665">
        <v>1</v>
      </c>
      <c r="H665">
        <v>3</v>
      </c>
      <c r="I665" t="s">
        <v>822</v>
      </c>
      <c r="J665" t="s">
        <v>823</v>
      </c>
      <c r="K665" t="s">
        <v>824</v>
      </c>
      <c r="L665">
        <v>1348</v>
      </c>
      <c r="N665">
        <v>1009</v>
      </c>
      <c r="O665" t="s">
        <v>120</v>
      </c>
      <c r="P665" t="s">
        <v>120</v>
      </c>
      <c r="Q665">
        <v>1000</v>
      </c>
      <c r="W665">
        <v>0</v>
      </c>
      <c r="X665">
        <v>-1421715385</v>
      </c>
      <c r="Y665">
        <v>3.15E-3</v>
      </c>
      <c r="AA665">
        <v>729.98</v>
      </c>
      <c r="AB665">
        <v>0</v>
      </c>
      <c r="AC665">
        <v>0</v>
      </c>
      <c r="AD665">
        <v>0</v>
      </c>
      <c r="AE665">
        <v>729.98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3.15E-3</v>
      </c>
      <c r="AU665" t="s">
        <v>6</v>
      </c>
      <c r="AV665">
        <v>0</v>
      </c>
      <c r="AW665">
        <v>2</v>
      </c>
      <c r="AX665">
        <v>16667406</v>
      </c>
      <c r="AY665">
        <v>1</v>
      </c>
      <c r="AZ665">
        <v>0</v>
      </c>
      <c r="BA665">
        <v>651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Y665*Source!I300</f>
        <v>4.7249999999999999E-4</v>
      </c>
      <c r="CY665">
        <f t="shared" si="54"/>
        <v>729.98</v>
      </c>
      <c r="CZ665">
        <f t="shared" si="55"/>
        <v>729.98</v>
      </c>
      <c r="DA665">
        <f t="shared" si="56"/>
        <v>1</v>
      </c>
      <c r="DB665">
        <v>0</v>
      </c>
    </row>
    <row r="666" spans="1:106" x14ac:dyDescent="0.2">
      <c r="A666">
        <f>ROW(Source!A300)</f>
        <v>300</v>
      </c>
      <c r="B666">
        <v>16666348</v>
      </c>
      <c r="C666">
        <v>16667389</v>
      </c>
      <c r="D666">
        <v>15217585</v>
      </c>
      <c r="E666">
        <v>1</v>
      </c>
      <c r="F666">
        <v>1</v>
      </c>
      <c r="G666">
        <v>1</v>
      </c>
      <c r="H666">
        <v>3</v>
      </c>
      <c r="I666" t="s">
        <v>1045</v>
      </c>
      <c r="J666" t="s">
        <v>1046</v>
      </c>
      <c r="K666" t="s">
        <v>1047</v>
      </c>
      <c r="L666">
        <v>1356</v>
      </c>
      <c r="N666">
        <v>1010</v>
      </c>
      <c r="O666" t="s">
        <v>96</v>
      </c>
      <c r="P666" t="s">
        <v>96</v>
      </c>
      <c r="Q666">
        <v>1000</v>
      </c>
      <c r="W666">
        <v>0</v>
      </c>
      <c r="X666">
        <v>40709342</v>
      </c>
      <c r="Y666">
        <v>0.10199999999999999</v>
      </c>
      <c r="AA666">
        <v>270</v>
      </c>
      <c r="AB666">
        <v>0</v>
      </c>
      <c r="AC666">
        <v>0</v>
      </c>
      <c r="AD666">
        <v>0</v>
      </c>
      <c r="AE666">
        <v>270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0.10199999999999999</v>
      </c>
      <c r="AU666" t="s">
        <v>6</v>
      </c>
      <c r="AV666">
        <v>0</v>
      </c>
      <c r="AW666">
        <v>2</v>
      </c>
      <c r="AX666">
        <v>16667407</v>
      </c>
      <c r="AY666">
        <v>1</v>
      </c>
      <c r="AZ666">
        <v>0</v>
      </c>
      <c r="BA666">
        <v>652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Y666*Source!I300</f>
        <v>1.5299999999999998E-2</v>
      </c>
      <c r="CY666">
        <f t="shared" si="54"/>
        <v>270</v>
      </c>
      <c r="CZ666">
        <f t="shared" si="55"/>
        <v>270</v>
      </c>
      <c r="DA666">
        <f t="shared" si="56"/>
        <v>1</v>
      </c>
      <c r="DB666">
        <v>0</v>
      </c>
    </row>
    <row r="667" spans="1:106" x14ac:dyDescent="0.2">
      <c r="A667">
        <f>ROW(Source!A300)</f>
        <v>300</v>
      </c>
      <c r="B667">
        <v>16666348</v>
      </c>
      <c r="C667">
        <v>16667389</v>
      </c>
      <c r="D667">
        <v>15220803</v>
      </c>
      <c r="E667">
        <v>1</v>
      </c>
      <c r="F667">
        <v>1</v>
      </c>
      <c r="G667">
        <v>1</v>
      </c>
      <c r="H667">
        <v>3</v>
      </c>
      <c r="I667" t="s">
        <v>495</v>
      </c>
      <c r="J667" t="s">
        <v>497</v>
      </c>
      <c r="K667" t="s">
        <v>496</v>
      </c>
      <c r="L667">
        <v>1355</v>
      </c>
      <c r="N667">
        <v>1010</v>
      </c>
      <c r="O667" t="s">
        <v>279</v>
      </c>
      <c r="P667" t="s">
        <v>279</v>
      </c>
      <c r="Q667">
        <v>100</v>
      </c>
      <c r="W667">
        <v>0</v>
      </c>
      <c r="X667">
        <v>-928137933</v>
      </c>
      <c r="Y667">
        <v>1</v>
      </c>
      <c r="AA667">
        <v>930</v>
      </c>
      <c r="AB667">
        <v>0</v>
      </c>
      <c r="AC667">
        <v>0</v>
      </c>
      <c r="AD667">
        <v>0</v>
      </c>
      <c r="AE667">
        <v>930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0</v>
      </c>
      <c r="AP667">
        <v>0</v>
      </c>
      <c r="AQ667">
        <v>0</v>
      </c>
      <c r="AR667">
        <v>0</v>
      </c>
      <c r="AS667" t="s">
        <v>6</v>
      </c>
      <c r="AT667">
        <v>1</v>
      </c>
      <c r="AU667" t="s">
        <v>6</v>
      </c>
      <c r="AV667">
        <v>0</v>
      </c>
      <c r="AW667">
        <v>1</v>
      </c>
      <c r="AX667">
        <v>-1</v>
      </c>
      <c r="AY667">
        <v>0</v>
      </c>
      <c r="AZ667">
        <v>0</v>
      </c>
      <c r="BA667" t="s">
        <v>6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Y667*Source!I300</f>
        <v>0.15</v>
      </c>
      <c r="CY667">
        <f t="shared" si="54"/>
        <v>930</v>
      </c>
      <c r="CZ667">
        <f t="shared" si="55"/>
        <v>930</v>
      </c>
      <c r="DA667">
        <f t="shared" si="56"/>
        <v>1</v>
      </c>
      <c r="DB667">
        <v>0</v>
      </c>
    </row>
    <row r="668" spans="1:106" x14ac:dyDescent="0.2">
      <c r="A668">
        <f>ROW(Source!A300)</f>
        <v>300</v>
      </c>
      <c r="B668">
        <v>16666348</v>
      </c>
      <c r="C668">
        <v>16667389</v>
      </c>
      <c r="D668">
        <v>15164559</v>
      </c>
      <c r="E668">
        <v>17</v>
      </c>
      <c r="F668">
        <v>1</v>
      </c>
      <c r="G668">
        <v>1</v>
      </c>
      <c r="H668">
        <v>3</v>
      </c>
      <c r="I668" t="s">
        <v>996</v>
      </c>
      <c r="J668" t="s">
        <v>6</v>
      </c>
      <c r="K668" t="s">
        <v>997</v>
      </c>
      <c r="L668">
        <v>1374</v>
      </c>
      <c r="N668">
        <v>1013</v>
      </c>
      <c r="O668" t="s">
        <v>998</v>
      </c>
      <c r="P668" t="s">
        <v>998</v>
      </c>
      <c r="Q668">
        <v>1</v>
      </c>
      <c r="W668">
        <v>0</v>
      </c>
      <c r="X668">
        <v>-1731369543</v>
      </c>
      <c r="Y668">
        <v>6.05</v>
      </c>
      <c r="AA668">
        <v>1</v>
      </c>
      <c r="AB668">
        <v>0</v>
      </c>
      <c r="AC668">
        <v>0</v>
      </c>
      <c r="AD668">
        <v>0</v>
      </c>
      <c r="AE668">
        <v>1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6.05</v>
      </c>
      <c r="AU668" t="s">
        <v>6</v>
      </c>
      <c r="AV668">
        <v>0</v>
      </c>
      <c r="AW668">
        <v>2</v>
      </c>
      <c r="AX668">
        <v>16667408</v>
      </c>
      <c r="AY668">
        <v>1</v>
      </c>
      <c r="AZ668">
        <v>0</v>
      </c>
      <c r="BA668">
        <v>653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Y668*Source!I300</f>
        <v>0.90749999999999997</v>
      </c>
      <c r="CY668">
        <f t="shared" si="54"/>
        <v>1</v>
      </c>
      <c r="CZ668">
        <f t="shared" si="55"/>
        <v>1</v>
      </c>
      <c r="DA668">
        <f t="shared" si="56"/>
        <v>1</v>
      </c>
      <c r="DB668">
        <v>0</v>
      </c>
    </row>
    <row r="669" spans="1:106" x14ac:dyDescent="0.2">
      <c r="A669">
        <f>ROW(Source!A301)</f>
        <v>301</v>
      </c>
      <c r="B669">
        <v>16666349</v>
      </c>
      <c r="C669">
        <v>16667389</v>
      </c>
      <c r="D669">
        <v>15446300</v>
      </c>
      <c r="E669">
        <v>1</v>
      </c>
      <c r="F669">
        <v>1</v>
      </c>
      <c r="G669">
        <v>1</v>
      </c>
      <c r="H669">
        <v>1</v>
      </c>
      <c r="I669" t="s">
        <v>912</v>
      </c>
      <c r="J669" t="s">
        <v>6</v>
      </c>
      <c r="K669" t="s">
        <v>913</v>
      </c>
      <c r="L669">
        <v>1191</v>
      </c>
      <c r="N669">
        <v>1013</v>
      </c>
      <c r="O669" t="s">
        <v>727</v>
      </c>
      <c r="P669" t="s">
        <v>727</v>
      </c>
      <c r="Q669">
        <v>1</v>
      </c>
      <c r="W669">
        <v>0</v>
      </c>
      <c r="X669">
        <v>912892513</v>
      </c>
      <c r="Y669">
        <v>30.48</v>
      </c>
      <c r="AA669">
        <v>0</v>
      </c>
      <c r="AB669">
        <v>0</v>
      </c>
      <c r="AC669">
        <v>0</v>
      </c>
      <c r="AD669">
        <v>66.069999999999993</v>
      </c>
      <c r="AE669">
        <v>0</v>
      </c>
      <c r="AF669">
        <v>0</v>
      </c>
      <c r="AG669">
        <v>0</v>
      </c>
      <c r="AH669">
        <v>9.92</v>
      </c>
      <c r="AI669">
        <v>1</v>
      </c>
      <c r="AJ669">
        <v>1</v>
      </c>
      <c r="AK669">
        <v>1</v>
      </c>
      <c r="AL669">
        <v>6.66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30.48</v>
      </c>
      <c r="AU669" t="s">
        <v>6</v>
      </c>
      <c r="AV669">
        <v>1</v>
      </c>
      <c r="AW669">
        <v>2</v>
      </c>
      <c r="AX669">
        <v>16667400</v>
      </c>
      <c r="AY669">
        <v>1</v>
      </c>
      <c r="AZ669">
        <v>0</v>
      </c>
      <c r="BA669">
        <v>654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Y669*Source!I301</f>
        <v>4.5720000000000001</v>
      </c>
      <c r="CY669">
        <f>AD669</f>
        <v>66.069999999999993</v>
      </c>
      <c r="CZ669">
        <f>AH669</f>
        <v>9.92</v>
      </c>
      <c r="DA669">
        <f>AL669</f>
        <v>6.66</v>
      </c>
      <c r="DB669">
        <v>0</v>
      </c>
    </row>
    <row r="670" spans="1:106" x14ac:dyDescent="0.2">
      <c r="A670">
        <f>ROW(Source!A301)</f>
        <v>301</v>
      </c>
      <c r="B670">
        <v>16666349</v>
      </c>
      <c r="C670">
        <v>16667389</v>
      </c>
      <c r="D670">
        <v>15430395</v>
      </c>
      <c r="E670">
        <v>1</v>
      </c>
      <c r="F670">
        <v>1</v>
      </c>
      <c r="G670">
        <v>1</v>
      </c>
      <c r="H670">
        <v>1</v>
      </c>
      <c r="I670" t="s">
        <v>728</v>
      </c>
      <c r="J670" t="s">
        <v>6</v>
      </c>
      <c r="K670" t="s">
        <v>729</v>
      </c>
      <c r="L670">
        <v>1191</v>
      </c>
      <c r="N670">
        <v>1013</v>
      </c>
      <c r="O670" t="s">
        <v>727</v>
      </c>
      <c r="P670" t="s">
        <v>727</v>
      </c>
      <c r="Q670">
        <v>1</v>
      </c>
      <c r="W670">
        <v>0</v>
      </c>
      <c r="X670">
        <v>-1417349443</v>
      </c>
      <c r="Y670">
        <v>0.05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6.66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0.05</v>
      </c>
      <c r="AU670" t="s">
        <v>6</v>
      </c>
      <c r="AV670">
        <v>2</v>
      </c>
      <c r="AW670">
        <v>2</v>
      </c>
      <c r="AX670">
        <v>16667401</v>
      </c>
      <c r="AY670">
        <v>1</v>
      </c>
      <c r="AZ670">
        <v>0</v>
      </c>
      <c r="BA670">
        <v>655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Y670*Source!I301</f>
        <v>7.4999999999999997E-3</v>
      </c>
      <c r="CY670">
        <f>AD670</f>
        <v>0</v>
      </c>
      <c r="CZ670">
        <f>AH670</f>
        <v>0</v>
      </c>
      <c r="DA670">
        <f>AL670</f>
        <v>1</v>
      </c>
      <c r="DB670">
        <v>0</v>
      </c>
    </row>
    <row r="671" spans="1:106" x14ac:dyDescent="0.2">
      <c r="A671">
        <f>ROW(Source!A301)</f>
        <v>301</v>
      </c>
      <c r="B671">
        <v>16666349</v>
      </c>
      <c r="C671">
        <v>16667389</v>
      </c>
      <c r="D671">
        <v>15247680</v>
      </c>
      <c r="E671">
        <v>1</v>
      </c>
      <c r="F671">
        <v>1</v>
      </c>
      <c r="G671">
        <v>1</v>
      </c>
      <c r="H671">
        <v>2</v>
      </c>
      <c r="I671" t="s">
        <v>736</v>
      </c>
      <c r="J671" t="s">
        <v>737</v>
      </c>
      <c r="K671" t="s">
        <v>738</v>
      </c>
      <c r="L671">
        <v>1368</v>
      </c>
      <c r="N671">
        <v>1011</v>
      </c>
      <c r="O671" t="s">
        <v>733</v>
      </c>
      <c r="P671" t="s">
        <v>733</v>
      </c>
      <c r="Q671">
        <v>1</v>
      </c>
      <c r="W671">
        <v>0</v>
      </c>
      <c r="X671">
        <v>-1718674368</v>
      </c>
      <c r="Y671">
        <v>0.03</v>
      </c>
      <c r="AA671">
        <v>0</v>
      </c>
      <c r="AB671">
        <v>745.85</v>
      </c>
      <c r="AC671">
        <v>13.5</v>
      </c>
      <c r="AD671">
        <v>0</v>
      </c>
      <c r="AE671">
        <v>0</v>
      </c>
      <c r="AF671">
        <v>111.99</v>
      </c>
      <c r="AG671">
        <v>13.5</v>
      </c>
      <c r="AH671">
        <v>0</v>
      </c>
      <c r="AI671">
        <v>1</v>
      </c>
      <c r="AJ671">
        <v>6.66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0.03</v>
      </c>
      <c r="AU671" t="s">
        <v>6</v>
      </c>
      <c r="AV671">
        <v>0</v>
      </c>
      <c r="AW671">
        <v>2</v>
      </c>
      <c r="AX671">
        <v>16667402</v>
      </c>
      <c r="AY671">
        <v>1</v>
      </c>
      <c r="AZ671">
        <v>0</v>
      </c>
      <c r="BA671">
        <v>656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Y671*Source!I301</f>
        <v>4.4999999999999997E-3</v>
      </c>
      <c r="CY671">
        <f>AB671</f>
        <v>745.85</v>
      </c>
      <c r="CZ671">
        <f>AF671</f>
        <v>111.99</v>
      </c>
      <c r="DA671">
        <f>AJ671</f>
        <v>6.66</v>
      </c>
      <c r="DB671">
        <v>0</v>
      </c>
    </row>
    <row r="672" spans="1:106" x14ac:dyDescent="0.2">
      <c r="A672">
        <f>ROW(Source!A301)</f>
        <v>301</v>
      </c>
      <c r="B672">
        <v>16666349</v>
      </c>
      <c r="C672">
        <v>16667389</v>
      </c>
      <c r="D672">
        <v>15249073</v>
      </c>
      <c r="E672">
        <v>1</v>
      </c>
      <c r="F672">
        <v>1</v>
      </c>
      <c r="G672">
        <v>1</v>
      </c>
      <c r="H672">
        <v>2</v>
      </c>
      <c r="I672" t="s">
        <v>742</v>
      </c>
      <c r="J672" t="s">
        <v>743</v>
      </c>
      <c r="K672" t="s">
        <v>744</v>
      </c>
      <c r="L672">
        <v>1368</v>
      </c>
      <c r="N672">
        <v>1011</v>
      </c>
      <c r="O672" t="s">
        <v>733</v>
      </c>
      <c r="P672" t="s">
        <v>733</v>
      </c>
      <c r="Q672">
        <v>1</v>
      </c>
      <c r="W672">
        <v>0</v>
      </c>
      <c r="X672">
        <v>1372534845</v>
      </c>
      <c r="Y672">
        <v>0.02</v>
      </c>
      <c r="AA672">
        <v>0</v>
      </c>
      <c r="AB672">
        <v>437.63</v>
      </c>
      <c r="AC672">
        <v>11.6</v>
      </c>
      <c r="AD672">
        <v>0</v>
      </c>
      <c r="AE672">
        <v>0</v>
      </c>
      <c r="AF672">
        <v>65.709999999999994</v>
      </c>
      <c r="AG672">
        <v>11.6</v>
      </c>
      <c r="AH672">
        <v>0</v>
      </c>
      <c r="AI672">
        <v>1</v>
      </c>
      <c r="AJ672">
        <v>6.66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0.02</v>
      </c>
      <c r="AU672" t="s">
        <v>6</v>
      </c>
      <c r="AV672">
        <v>0</v>
      </c>
      <c r="AW672">
        <v>2</v>
      </c>
      <c r="AX672">
        <v>16667403</v>
      </c>
      <c r="AY672">
        <v>1</v>
      </c>
      <c r="AZ672">
        <v>0</v>
      </c>
      <c r="BA672">
        <v>657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Y672*Source!I301</f>
        <v>3.0000000000000001E-3</v>
      </c>
      <c r="CY672">
        <f>AB672</f>
        <v>437.63</v>
      </c>
      <c r="CZ672">
        <f>AF672</f>
        <v>65.709999999999994</v>
      </c>
      <c r="DA672">
        <f>AJ672</f>
        <v>6.66</v>
      </c>
      <c r="DB672">
        <v>0</v>
      </c>
    </row>
    <row r="673" spans="1:106" x14ac:dyDescent="0.2">
      <c r="A673">
        <f>ROW(Source!A301)</f>
        <v>301</v>
      </c>
      <c r="B673">
        <v>16666349</v>
      </c>
      <c r="C673">
        <v>16667389</v>
      </c>
      <c r="D673">
        <v>15167588</v>
      </c>
      <c r="E673">
        <v>1</v>
      </c>
      <c r="F673">
        <v>1</v>
      </c>
      <c r="G673">
        <v>1</v>
      </c>
      <c r="H673">
        <v>3</v>
      </c>
      <c r="I673" t="s">
        <v>1001</v>
      </c>
      <c r="J673" t="s">
        <v>1002</v>
      </c>
      <c r="K673" t="s">
        <v>1003</v>
      </c>
      <c r="L673">
        <v>1346</v>
      </c>
      <c r="N673">
        <v>1009</v>
      </c>
      <c r="O673" t="s">
        <v>124</v>
      </c>
      <c r="P673" t="s">
        <v>124</v>
      </c>
      <c r="Q673">
        <v>1</v>
      </c>
      <c r="W673">
        <v>0</v>
      </c>
      <c r="X673">
        <v>-1088866022</v>
      </c>
      <c r="Y673">
        <v>0.42</v>
      </c>
      <c r="AA673">
        <v>202.46</v>
      </c>
      <c r="AB673">
        <v>0</v>
      </c>
      <c r="AC673">
        <v>0</v>
      </c>
      <c r="AD673">
        <v>0</v>
      </c>
      <c r="AE673">
        <v>30.4</v>
      </c>
      <c r="AF673">
        <v>0</v>
      </c>
      <c r="AG673">
        <v>0</v>
      </c>
      <c r="AH673">
        <v>0</v>
      </c>
      <c r="AI673">
        <v>6.66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0.42</v>
      </c>
      <c r="AU673" t="s">
        <v>6</v>
      </c>
      <c r="AV673">
        <v>0</v>
      </c>
      <c r="AW673">
        <v>2</v>
      </c>
      <c r="AX673">
        <v>16667404</v>
      </c>
      <c r="AY673">
        <v>1</v>
      </c>
      <c r="AZ673">
        <v>0</v>
      </c>
      <c r="BA673">
        <v>658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Y673*Source!I301</f>
        <v>6.3E-2</v>
      </c>
      <c r="CY673">
        <f t="shared" ref="CY673:CY678" si="57">AA673</f>
        <v>202.46</v>
      </c>
      <c r="CZ673">
        <f t="shared" ref="CZ673:CZ678" si="58">AE673</f>
        <v>30.4</v>
      </c>
      <c r="DA673">
        <f t="shared" ref="DA673:DA678" si="59">AI673</f>
        <v>6.66</v>
      </c>
      <c r="DB673">
        <v>0</v>
      </c>
    </row>
    <row r="674" spans="1:106" x14ac:dyDescent="0.2">
      <c r="A674">
        <f>ROW(Source!A301)</f>
        <v>301</v>
      </c>
      <c r="B674">
        <v>16666349</v>
      </c>
      <c r="C674">
        <v>16667389</v>
      </c>
      <c r="D674">
        <v>15169942</v>
      </c>
      <c r="E674">
        <v>1</v>
      </c>
      <c r="F674">
        <v>1</v>
      </c>
      <c r="G674">
        <v>1</v>
      </c>
      <c r="H674">
        <v>3</v>
      </c>
      <c r="I674" t="s">
        <v>993</v>
      </c>
      <c r="J674" t="s">
        <v>994</v>
      </c>
      <c r="K674" t="s">
        <v>995</v>
      </c>
      <c r="L674">
        <v>1346</v>
      </c>
      <c r="N674">
        <v>1009</v>
      </c>
      <c r="O674" t="s">
        <v>124</v>
      </c>
      <c r="P674" t="s">
        <v>124</v>
      </c>
      <c r="Q674">
        <v>1</v>
      </c>
      <c r="W674">
        <v>0</v>
      </c>
      <c r="X674">
        <v>103900845</v>
      </c>
      <c r="Y674">
        <v>1.5</v>
      </c>
      <c r="AA674">
        <v>60.21</v>
      </c>
      <c r="AB674">
        <v>0</v>
      </c>
      <c r="AC674">
        <v>0</v>
      </c>
      <c r="AD674">
        <v>0</v>
      </c>
      <c r="AE674">
        <v>9.0399999999999991</v>
      </c>
      <c r="AF674">
        <v>0</v>
      </c>
      <c r="AG674">
        <v>0</v>
      </c>
      <c r="AH674">
        <v>0</v>
      </c>
      <c r="AI674">
        <v>6.66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1.5</v>
      </c>
      <c r="AU674" t="s">
        <v>6</v>
      </c>
      <c r="AV674">
        <v>0</v>
      </c>
      <c r="AW674">
        <v>2</v>
      </c>
      <c r="AX674">
        <v>16667405</v>
      </c>
      <c r="AY674">
        <v>1</v>
      </c>
      <c r="AZ674">
        <v>0</v>
      </c>
      <c r="BA674">
        <v>659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Y674*Source!I301</f>
        <v>0.22499999999999998</v>
      </c>
      <c r="CY674">
        <f t="shared" si="57"/>
        <v>60.21</v>
      </c>
      <c r="CZ674">
        <f t="shared" si="58"/>
        <v>9.0399999999999991</v>
      </c>
      <c r="DA674">
        <f t="shared" si="59"/>
        <v>6.66</v>
      </c>
      <c r="DB674">
        <v>0</v>
      </c>
    </row>
    <row r="675" spans="1:106" x14ac:dyDescent="0.2">
      <c r="A675">
        <f>ROW(Source!A301)</f>
        <v>301</v>
      </c>
      <c r="B675">
        <v>16666349</v>
      </c>
      <c r="C675">
        <v>16667389</v>
      </c>
      <c r="D675">
        <v>15171982</v>
      </c>
      <c r="E675">
        <v>1</v>
      </c>
      <c r="F675">
        <v>1</v>
      </c>
      <c r="G675">
        <v>1</v>
      </c>
      <c r="H675">
        <v>3</v>
      </c>
      <c r="I675" t="s">
        <v>822</v>
      </c>
      <c r="J675" t="s">
        <v>823</v>
      </c>
      <c r="K675" t="s">
        <v>824</v>
      </c>
      <c r="L675">
        <v>1348</v>
      </c>
      <c r="N675">
        <v>1009</v>
      </c>
      <c r="O675" t="s">
        <v>120</v>
      </c>
      <c r="P675" t="s">
        <v>120</v>
      </c>
      <c r="Q675">
        <v>1000</v>
      </c>
      <c r="W675">
        <v>0</v>
      </c>
      <c r="X675">
        <v>-1421715385</v>
      </c>
      <c r="Y675">
        <v>3.15E-3</v>
      </c>
      <c r="AA675">
        <v>4861.67</v>
      </c>
      <c r="AB675">
        <v>0</v>
      </c>
      <c r="AC675">
        <v>0</v>
      </c>
      <c r="AD675">
        <v>0</v>
      </c>
      <c r="AE675">
        <v>729.98</v>
      </c>
      <c r="AF675">
        <v>0</v>
      </c>
      <c r="AG675">
        <v>0</v>
      </c>
      <c r="AH675">
        <v>0</v>
      </c>
      <c r="AI675">
        <v>6.66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3.15E-3</v>
      </c>
      <c r="AU675" t="s">
        <v>6</v>
      </c>
      <c r="AV675">
        <v>0</v>
      </c>
      <c r="AW675">
        <v>2</v>
      </c>
      <c r="AX675">
        <v>16667406</v>
      </c>
      <c r="AY675">
        <v>1</v>
      </c>
      <c r="AZ675">
        <v>0</v>
      </c>
      <c r="BA675">
        <v>660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Y675*Source!I301</f>
        <v>4.7249999999999999E-4</v>
      </c>
      <c r="CY675">
        <f t="shared" si="57"/>
        <v>4861.67</v>
      </c>
      <c r="CZ675">
        <f t="shared" si="58"/>
        <v>729.98</v>
      </c>
      <c r="DA675">
        <f t="shared" si="59"/>
        <v>6.66</v>
      </c>
      <c r="DB675">
        <v>0</v>
      </c>
    </row>
    <row r="676" spans="1:106" x14ac:dyDescent="0.2">
      <c r="A676">
        <f>ROW(Source!A301)</f>
        <v>301</v>
      </c>
      <c r="B676">
        <v>16666349</v>
      </c>
      <c r="C676">
        <v>16667389</v>
      </c>
      <c r="D676">
        <v>15217585</v>
      </c>
      <c r="E676">
        <v>1</v>
      </c>
      <c r="F676">
        <v>1</v>
      </c>
      <c r="G676">
        <v>1</v>
      </c>
      <c r="H676">
        <v>3</v>
      </c>
      <c r="I676" t="s">
        <v>1045</v>
      </c>
      <c r="J676" t="s">
        <v>1046</v>
      </c>
      <c r="K676" t="s">
        <v>1047</v>
      </c>
      <c r="L676">
        <v>1356</v>
      </c>
      <c r="N676">
        <v>1010</v>
      </c>
      <c r="O676" t="s">
        <v>96</v>
      </c>
      <c r="P676" t="s">
        <v>96</v>
      </c>
      <c r="Q676">
        <v>1000</v>
      </c>
      <c r="W676">
        <v>0</v>
      </c>
      <c r="X676">
        <v>40709342</v>
      </c>
      <c r="Y676">
        <v>0.10199999999999999</v>
      </c>
      <c r="AA676">
        <v>1798.2</v>
      </c>
      <c r="AB676">
        <v>0</v>
      </c>
      <c r="AC676">
        <v>0</v>
      </c>
      <c r="AD676">
        <v>0</v>
      </c>
      <c r="AE676">
        <v>270</v>
      </c>
      <c r="AF676">
        <v>0</v>
      </c>
      <c r="AG676">
        <v>0</v>
      </c>
      <c r="AH676">
        <v>0</v>
      </c>
      <c r="AI676">
        <v>6.66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0.10199999999999999</v>
      </c>
      <c r="AU676" t="s">
        <v>6</v>
      </c>
      <c r="AV676">
        <v>0</v>
      </c>
      <c r="AW676">
        <v>2</v>
      </c>
      <c r="AX676">
        <v>16667407</v>
      </c>
      <c r="AY676">
        <v>1</v>
      </c>
      <c r="AZ676">
        <v>0</v>
      </c>
      <c r="BA676">
        <v>661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Y676*Source!I301</f>
        <v>1.5299999999999998E-2</v>
      </c>
      <c r="CY676">
        <f t="shared" si="57"/>
        <v>1798.2</v>
      </c>
      <c r="CZ676">
        <f t="shared" si="58"/>
        <v>270</v>
      </c>
      <c r="DA676">
        <f t="shared" si="59"/>
        <v>6.66</v>
      </c>
      <c r="DB676">
        <v>0</v>
      </c>
    </row>
    <row r="677" spans="1:106" x14ac:dyDescent="0.2">
      <c r="A677">
        <f>ROW(Source!A301)</f>
        <v>301</v>
      </c>
      <c r="B677">
        <v>16666349</v>
      </c>
      <c r="C677">
        <v>16667389</v>
      </c>
      <c r="D677">
        <v>15220803</v>
      </c>
      <c r="E677">
        <v>1</v>
      </c>
      <c r="F677">
        <v>1</v>
      </c>
      <c r="G677">
        <v>1</v>
      </c>
      <c r="H677">
        <v>3</v>
      </c>
      <c r="I677" t="s">
        <v>495</v>
      </c>
      <c r="J677" t="s">
        <v>497</v>
      </c>
      <c r="K677" t="s">
        <v>496</v>
      </c>
      <c r="L677">
        <v>1355</v>
      </c>
      <c r="N677">
        <v>1010</v>
      </c>
      <c r="O677" t="s">
        <v>279</v>
      </c>
      <c r="P677" t="s">
        <v>279</v>
      </c>
      <c r="Q677">
        <v>100</v>
      </c>
      <c r="W677">
        <v>0</v>
      </c>
      <c r="X677">
        <v>-928137933</v>
      </c>
      <c r="Y677">
        <v>1</v>
      </c>
      <c r="AA677">
        <v>6193.8</v>
      </c>
      <c r="AB677">
        <v>0</v>
      </c>
      <c r="AC677">
        <v>0</v>
      </c>
      <c r="AD677">
        <v>0</v>
      </c>
      <c r="AE677">
        <v>930</v>
      </c>
      <c r="AF677">
        <v>0</v>
      </c>
      <c r="AG677">
        <v>0</v>
      </c>
      <c r="AH677">
        <v>0</v>
      </c>
      <c r="AI677">
        <v>6.66</v>
      </c>
      <c r="AJ677">
        <v>1</v>
      </c>
      <c r="AK677">
        <v>1</v>
      </c>
      <c r="AL677">
        <v>1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6</v>
      </c>
      <c r="AT677">
        <v>1</v>
      </c>
      <c r="AU677" t="s">
        <v>6</v>
      </c>
      <c r="AV677">
        <v>0</v>
      </c>
      <c r="AW677">
        <v>1</v>
      </c>
      <c r="AX677">
        <v>-1</v>
      </c>
      <c r="AY677">
        <v>0</v>
      </c>
      <c r="AZ677">
        <v>0</v>
      </c>
      <c r="BA677" t="s">
        <v>6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Y677*Source!I301</f>
        <v>0.15</v>
      </c>
      <c r="CY677">
        <f t="shared" si="57"/>
        <v>6193.8</v>
      </c>
      <c r="CZ677">
        <f t="shared" si="58"/>
        <v>930</v>
      </c>
      <c r="DA677">
        <f t="shared" si="59"/>
        <v>6.66</v>
      </c>
      <c r="DB677">
        <v>0</v>
      </c>
    </row>
    <row r="678" spans="1:106" x14ac:dyDescent="0.2">
      <c r="A678">
        <f>ROW(Source!A301)</f>
        <v>301</v>
      </c>
      <c r="B678">
        <v>16666349</v>
      </c>
      <c r="C678">
        <v>16667389</v>
      </c>
      <c r="D678">
        <v>15164559</v>
      </c>
      <c r="E678">
        <v>17</v>
      </c>
      <c r="F678">
        <v>1</v>
      </c>
      <c r="G678">
        <v>1</v>
      </c>
      <c r="H678">
        <v>3</v>
      </c>
      <c r="I678" t="s">
        <v>996</v>
      </c>
      <c r="J678" t="s">
        <v>6</v>
      </c>
      <c r="K678" t="s">
        <v>997</v>
      </c>
      <c r="L678">
        <v>1374</v>
      </c>
      <c r="N678">
        <v>1013</v>
      </c>
      <c r="O678" t="s">
        <v>998</v>
      </c>
      <c r="P678" t="s">
        <v>998</v>
      </c>
      <c r="Q678">
        <v>1</v>
      </c>
      <c r="W678">
        <v>0</v>
      </c>
      <c r="X678">
        <v>-1731369543</v>
      </c>
      <c r="Y678">
        <v>6.05</v>
      </c>
      <c r="AA678">
        <v>1</v>
      </c>
      <c r="AB678">
        <v>0</v>
      </c>
      <c r="AC678">
        <v>0</v>
      </c>
      <c r="AD678">
        <v>0</v>
      </c>
      <c r="AE678">
        <v>1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6.05</v>
      </c>
      <c r="AU678" t="s">
        <v>6</v>
      </c>
      <c r="AV678">
        <v>0</v>
      </c>
      <c r="AW678">
        <v>2</v>
      </c>
      <c r="AX678">
        <v>16667408</v>
      </c>
      <c r="AY678">
        <v>1</v>
      </c>
      <c r="AZ678">
        <v>0</v>
      </c>
      <c r="BA678">
        <v>662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Y678*Source!I301</f>
        <v>0.90749999999999997</v>
      </c>
      <c r="CY678">
        <f t="shared" si="57"/>
        <v>1</v>
      </c>
      <c r="CZ678">
        <f t="shared" si="58"/>
        <v>1</v>
      </c>
      <c r="DA678">
        <f t="shared" si="59"/>
        <v>1</v>
      </c>
      <c r="DB678">
        <v>0</v>
      </c>
    </row>
    <row r="679" spans="1:106" x14ac:dyDescent="0.2">
      <c r="A679">
        <f>ROW(Source!A304)</f>
        <v>304</v>
      </c>
      <c r="B679">
        <v>16666348</v>
      </c>
      <c r="C679">
        <v>16667410</v>
      </c>
      <c r="D679">
        <v>15446300</v>
      </c>
      <c r="E679">
        <v>1</v>
      </c>
      <c r="F679">
        <v>1</v>
      </c>
      <c r="G679">
        <v>1</v>
      </c>
      <c r="H679">
        <v>1</v>
      </c>
      <c r="I679" t="s">
        <v>912</v>
      </c>
      <c r="J679" t="s">
        <v>6</v>
      </c>
      <c r="K679" t="s">
        <v>913</v>
      </c>
      <c r="L679">
        <v>1191</v>
      </c>
      <c r="N679">
        <v>1013</v>
      </c>
      <c r="O679" t="s">
        <v>727</v>
      </c>
      <c r="P679" t="s">
        <v>727</v>
      </c>
      <c r="Q679">
        <v>1</v>
      </c>
      <c r="W679">
        <v>0</v>
      </c>
      <c r="X679">
        <v>912892513</v>
      </c>
      <c r="Y679">
        <v>34.56</v>
      </c>
      <c r="AA679">
        <v>0</v>
      </c>
      <c r="AB679">
        <v>0</v>
      </c>
      <c r="AC679">
        <v>0</v>
      </c>
      <c r="AD679">
        <v>9.92</v>
      </c>
      <c r="AE679">
        <v>0</v>
      </c>
      <c r="AF679">
        <v>0</v>
      </c>
      <c r="AG679">
        <v>0</v>
      </c>
      <c r="AH679">
        <v>9.92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34.56</v>
      </c>
      <c r="AU679" t="s">
        <v>6</v>
      </c>
      <c r="AV679">
        <v>1</v>
      </c>
      <c r="AW679">
        <v>2</v>
      </c>
      <c r="AX679">
        <v>16667421</v>
      </c>
      <c r="AY679">
        <v>1</v>
      </c>
      <c r="AZ679">
        <v>0</v>
      </c>
      <c r="BA679">
        <v>663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Y679*Source!I304</f>
        <v>5.8752000000000004</v>
      </c>
      <c r="CY679">
        <f>AD679</f>
        <v>9.92</v>
      </c>
      <c r="CZ679">
        <f>AH679</f>
        <v>9.92</v>
      </c>
      <c r="DA679">
        <f>AL679</f>
        <v>1</v>
      </c>
      <c r="DB679">
        <v>0</v>
      </c>
    </row>
    <row r="680" spans="1:106" x14ac:dyDescent="0.2">
      <c r="A680">
        <f>ROW(Source!A304)</f>
        <v>304</v>
      </c>
      <c r="B680">
        <v>16666348</v>
      </c>
      <c r="C680">
        <v>16667410</v>
      </c>
      <c r="D680">
        <v>15430395</v>
      </c>
      <c r="E680">
        <v>1</v>
      </c>
      <c r="F680">
        <v>1</v>
      </c>
      <c r="G680">
        <v>1</v>
      </c>
      <c r="H680">
        <v>1</v>
      </c>
      <c r="I680" t="s">
        <v>728</v>
      </c>
      <c r="J680" t="s">
        <v>6</v>
      </c>
      <c r="K680" t="s">
        <v>729</v>
      </c>
      <c r="L680">
        <v>1191</v>
      </c>
      <c r="N680">
        <v>1013</v>
      </c>
      <c r="O680" t="s">
        <v>727</v>
      </c>
      <c r="P680" t="s">
        <v>727</v>
      </c>
      <c r="Q680">
        <v>1</v>
      </c>
      <c r="W680">
        <v>0</v>
      </c>
      <c r="X680">
        <v>-1417349443</v>
      </c>
      <c r="Y680">
        <v>0.05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0.05</v>
      </c>
      <c r="AU680" t="s">
        <v>6</v>
      </c>
      <c r="AV680">
        <v>2</v>
      </c>
      <c r="AW680">
        <v>2</v>
      </c>
      <c r="AX680">
        <v>16667422</v>
      </c>
      <c r="AY680">
        <v>1</v>
      </c>
      <c r="AZ680">
        <v>0</v>
      </c>
      <c r="BA680">
        <v>664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Y680*Source!I304</f>
        <v>8.5000000000000006E-3</v>
      </c>
      <c r="CY680">
        <f>AD680</f>
        <v>0</v>
      </c>
      <c r="CZ680">
        <f>AH680</f>
        <v>0</v>
      </c>
      <c r="DA680">
        <f>AL680</f>
        <v>1</v>
      </c>
      <c r="DB680">
        <v>0</v>
      </c>
    </row>
    <row r="681" spans="1:106" x14ac:dyDescent="0.2">
      <c r="A681">
        <f>ROW(Source!A304)</f>
        <v>304</v>
      </c>
      <c r="B681">
        <v>16666348</v>
      </c>
      <c r="C681">
        <v>16667410</v>
      </c>
      <c r="D681">
        <v>15247680</v>
      </c>
      <c r="E681">
        <v>1</v>
      </c>
      <c r="F681">
        <v>1</v>
      </c>
      <c r="G681">
        <v>1</v>
      </c>
      <c r="H681">
        <v>2</v>
      </c>
      <c r="I681" t="s">
        <v>736</v>
      </c>
      <c r="J681" t="s">
        <v>737</v>
      </c>
      <c r="K681" t="s">
        <v>738</v>
      </c>
      <c r="L681">
        <v>1368</v>
      </c>
      <c r="N681">
        <v>1011</v>
      </c>
      <c r="O681" t="s">
        <v>733</v>
      </c>
      <c r="P681" t="s">
        <v>733</v>
      </c>
      <c r="Q681">
        <v>1</v>
      </c>
      <c r="W681">
        <v>0</v>
      </c>
      <c r="X681">
        <v>-1718674368</v>
      </c>
      <c r="Y681">
        <v>0.03</v>
      </c>
      <c r="AA681">
        <v>0</v>
      </c>
      <c r="AB681">
        <v>111.99</v>
      </c>
      <c r="AC681">
        <v>13.5</v>
      </c>
      <c r="AD681">
        <v>0</v>
      </c>
      <c r="AE681">
        <v>0</v>
      </c>
      <c r="AF681">
        <v>111.99</v>
      </c>
      <c r="AG681">
        <v>13.5</v>
      </c>
      <c r="AH681">
        <v>0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0.03</v>
      </c>
      <c r="AU681" t="s">
        <v>6</v>
      </c>
      <c r="AV681">
        <v>0</v>
      </c>
      <c r="AW681">
        <v>2</v>
      </c>
      <c r="AX681">
        <v>16667423</v>
      </c>
      <c r="AY681">
        <v>1</v>
      </c>
      <c r="AZ681">
        <v>0</v>
      </c>
      <c r="BA681">
        <v>665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Y681*Source!I304</f>
        <v>5.1000000000000004E-3</v>
      </c>
      <c r="CY681">
        <f>AB681</f>
        <v>111.99</v>
      </c>
      <c r="CZ681">
        <f>AF681</f>
        <v>111.99</v>
      </c>
      <c r="DA681">
        <f>AJ681</f>
        <v>1</v>
      </c>
      <c r="DB681">
        <v>0</v>
      </c>
    </row>
    <row r="682" spans="1:106" x14ac:dyDescent="0.2">
      <c r="A682">
        <f>ROW(Source!A304)</f>
        <v>304</v>
      </c>
      <c r="B682">
        <v>16666348</v>
      </c>
      <c r="C682">
        <v>16667410</v>
      </c>
      <c r="D682">
        <v>15249073</v>
      </c>
      <c r="E682">
        <v>1</v>
      </c>
      <c r="F682">
        <v>1</v>
      </c>
      <c r="G682">
        <v>1</v>
      </c>
      <c r="H682">
        <v>2</v>
      </c>
      <c r="I682" t="s">
        <v>742</v>
      </c>
      <c r="J682" t="s">
        <v>743</v>
      </c>
      <c r="K682" t="s">
        <v>744</v>
      </c>
      <c r="L682">
        <v>1368</v>
      </c>
      <c r="N682">
        <v>1011</v>
      </c>
      <c r="O682" t="s">
        <v>733</v>
      </c>
      <c r="P682" t="s">
        <v>733</v>
      </c>
      <c r="Q682">
        <v>1</v>
      </c>
      <c r="W682">
        <v>0</v>
      </c>
      <c r="X682">
        <v>1372534845</v>
      </c>
      <c r="Y682">
        <v>0.02</v>
      </c>
      <c r="AA682">
        <v>0</v>
      </c>
      <c r="AB682">
        <v>65.709999999999994</v>
      </c>
      <c r="AC682">
        <v>11.6</v>
      </c>
      <c r="AD682">
        <v>0</v>
      </c>
      <c r="AE682">
        <v>0</v>
      </c>
      <c r="AF682">
        <v>65.709999999999994</v>
      </c>
      <c r="AG682">
        <v>11.6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0.02</v>
      </c>
      <c r="AU682" t="s">
        <v>6</v>
      </c>
      <c r="AV682">
        <v>0</v>
      </c>
      <c r="AW682">
        <v>2</v>
      </c>
      <c r="AX682">
        <v>16667424</v>
      </c>
      <c r="AY682">
        <v>1</v>
      </c>
      <c r="AZ682">
        <v>0</v>
      </c>
      <c r="BA682">
        <v>666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Y682*Source!I304</f>
        <v>3.4000000000000002E-3</v>
      </c>
      <c r="CY682">
        <f>AB682</f>
        <v>65.709999999999994</v>
      </c>
      <c r="CZ682">
        <f>AF682</f>
        <v>65.709999999999994</v>
      </c>
      <c r="DA682">
        <f>AJ682</f>
        <v>1</v>
      </c>
      <c r="DB682">
        <v>0</v>
      </c>
    </row>
    <row r="683" spans="1:106" x14ac:dyDescent="0.2">
      <c r="A683">
        <f>ROW(Source!A304)</f>
        <v>304</v>
      </c>
      <c r="B683">
        <v>16666348</v>
      </c>
      <c r="C683">
        <v>16667410</v>
      </c>
      <c r="D683">
        <v>15167588</v>
      </c>
      <c r="E683">
        <v>1</v>
      </c>
      <c r="F683">
        <v>1</v>
      </c>
      <c r="G683">
        <v>1</v>
      </c>
      <c r="H683">
        <v>3</v>
      </c>
      <c r="I683" t="s">
        <v>1001</v>
      </c>
      <c r="J683" t="s">
        <v>1002</v>
      </c>
      <c r="K683" t="s">
        <v>1003</v>
      </c>
      <c r="L683">
        <v>1346</v>
      </c>
      <c r="N683">
        <v>1009</v>
      </c>
      <c r="O683" t="s">
        <v>124</v>
      </c>
      <c r="P683" t="s">
        <v>124</v>
      </c>
      <c r="Q683">
        <v>1</v>
      </c>
      <c r="W683">
        <v>0</v>
      </c>
      <c r="X683">
        <v>-1088866022</v>
      </c>
      <c r="Y683">
        <v>0.11</v>
      </c>
      <c r="AA683">
        <v>30.4</v>
      </c>
      <c r="AB683">
        <v>0</v>
      </c>
      <c r="AC683">
        <v>0</v>
      </c>
      <c r="AD683">
        <v>0</v>
      </c>
      <c r="AE683">
        <v>30.4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0.11</v>
      </c>
      <c r="AU683" t="s">
        <v>6</v>
      </c>
      <c r="AV683">
        <v>0</v>
      </c>
      <c r="AW683">
        <v>2</v>
      </c>
      <c r="AX683">
        <v>16667425</v>
      </c>
      <c r="AY683">
        <v>1</v>
      </c>
      <c r="AZ683">
        <v>0</v>
      </c>
      <c r="BA683">
        <v>667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Y683*Source!I304</f>
        <v>1.8700000000000001E-2</v>
      </c>
      <c r="CY683">
        <f t="shared" ref="CY683:CY688" si="60">AA683</f>
        <v>30.4</v>
      </c>
      <c r="CZ683">
        <f t="shared" ref="CZ683:CZ688" si="61">AE683</f>
        <v>30.4</v>
      </c>
      <c r="DA683">
        <f t="shared" ref="DA683:DA688" si="62">AI683</f>
        <v>1</v>
      </c>
      <c r="DB683">
        <v>0</v>
      </c>
    </row>
    <row r="684" spans="1:106" x14ac:dyDescent="0.2">
      <c r="A684">
        <f>ROW(Source!A304)</f>
        <v>304</v>
      </c>
      <c r="B684">
        <v>16666348</v>
      </c>
      <c r="C684">
        <v>16667410</v>
      </c>
      <c r="D684">
        <v>15170074</v>
      </c>
      <c r="E684">
        <v>1</v>
      </c>
      <c r="F684">
        <v>1</v>
      </c>
      <c r="G684">
        <v>1</v>
      </c>
      <c r="H684">
        <v>3</v>
      </c>
      <c r="I684" t="s">
        <v>1016</v>
      </c>
      <c r="J684" t="s">
        <v>1017</v>
      </c>
      <c r="K684" t="s">
        <v>1018</v>
      </c>
      <c r="L684">
        <v>1355</v>
      </c>
      <c r="N684">
        <v>1010</v>
      </c>
      <c r="O684" t="s">
        <v>279</v>
      </c>
      <c r="P684" t="s">
        <v>279</v>
      </c>
      <c r="Q684">
        <v>100</v>
      </c>
      <c r="W684">
        <v>0</v>
      </c>
      <c r="X684">
        <v>1794244060</v>
      </c>
      <c r="Y684">
        <v>1.02</v>
      </c>
      <c r="AA684">
        <v>86</v>
      </c>
      <c r="AB684">
        <v>0</v>
      </c>
      <c r="AC684">
        <v>0</v>
      </c>
      <c r="AD684">
        <v>0</v>
      </c>
      <c r="AE684">
        <v>86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1.02</v>
      </c>
      <c r="AU684" t="s">
        <v>6</v>
      </c>
      <c r="AV684">
        <v>0</v>
      </c>
      <c r="AW684">
        <v>2</v>
      </c>
      <c r="AX684">
        <v>16667426</v>
      </c>
      <c r="AY684">
        <v>1</v>
      </c>
      <c r="AZ684">
        <v>0</v>
      </c>
      <c r="BA684">
        <v>668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Y684*Source!I304</f>
        <v>0.17340000000000003</v>
      </c>
      <c r="CY684">
        <f t="shared" si="60"/>
        <v>86</v>
      </c>
      <c r="CZ684">
        <f t="shared" si="61"/>
        <v>86</v>
      </c>
      <c r="DA684">
        <f t="shared" si="62"/>
        <v>1</v>
      </c>
      <c r="DB684">
        <v>0</v>
      </c>
    </row>
    <row r="685" spans="1:106" x14ac:dyDescent="0.2">
      <c r="A685">
        <f>ROW(Source!A304)</f>
        <v>304</v>
      </c>
      <c r="B685">
        <v>16666348</v>
      </c>
      <c r="C685">
        <v>16667410</v>
      </c>
      <c r="D685">
        <v>15170434</v>
      </c>
      <c r="E685">
        <v>1</v>
      </c>
      <c r="F685">
        <v>1</v>
      </c>
      <c r="G685">
        <v>1</v>
      </c>
      <c r="H685">
        <v>3</v>
      </c>
      <c r="I685" t="s">
        <v>1048</v>
      </c>
      <c r="J685" t="s">
        <v>1049</v>
      </c>
      <c r="K685" t="s">
        <v>1050</v>
      </c>
      <c r="L685">
        <v>1348</v>
      </c>
      <c r="N685">
        <v>1009</v>
      </c>
      <c r="O685" t="s">
        <v>120</v>
      </c>
      <c r="P685" t="s">
        <v>120</v>
      </c>
      <c r="Q685">
        <v>1000</v>
      </c>
      <c r="W685">
        <v>0</v>
      </c>
      <c r="X685">
        <v>797358079</v>
      </c>
      <c r="Y685">
        <v>1.6000000000000001E-4</v>
      </c>
      <c r="AA685">
        <v>29800</v>
      </c>
      <c r="AB685">
        <v>0</v>
      </c>
      <c r="AC685">
        <v>0</v>
      </c>
      <c r="AD685">
        <v>0</v>
      </c>
      <c r="AE685">
        <v>29800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1.6000000000000001E-4</v>
      </c>
      <c r="AU685" t="s">
        <v>6</v>
      </c>
      <c r="AV685">
        <v>0</v>
      </c>
      <c r="AW685">
        <v>2</v>
      </c>
      <c r="AX685">
        <v>16667427</v>
      </c>
      <c r="AY685">
        <v>1</v>
      </c>
      <c r="AZ685">
        <v>0</v>
      </c>
      <c r="BA685">
        <v>669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Y685*Source!I304</f>
        <v>2.7200000000000004E-5</v>
      </c>
      <c r="CY685">
        <f t="shared" si="60"/>
        <v>29800</v>
      </c>
      <c r="CZ685">
        <f t="shared" si="61"/>
        <v>29800</v>
      </c>
      <c r="DA685">
        <f t="shared" si="62"/>
        <v>1</v>
      </c>
      <c r="DB685">
        <v>0</v>
      </c>
    </row>
    <row r="686" spans="1:106" x14ac:dyDescent="0.2">
      <c r="A686">
        <f>ROW(Source!A304)</f>
        <v>304</v>
      </c>
      <c r="B686">
        <v>16666348</v>
      </c>
      <c r="C686">
        <v>16667410</v>
      </c>
      <c r="D686">
        <v>15170438</v>
      </c>
      <c r="E686">
        <v>1</v>
      </c>
      <c r="F686">
        <v>1</v>
      </c>
      <c r="G686">
        <v>1</v>
      </c>
      <c r="H686">
        <v>3</v>
      </c>
      <c r="I686" t="s">
        <v>1051</v>
      </c>
      <c r="J686" t="s">
        <v>1052</v>
      </c>
      <c r="K686" t="s">
        <v>1053</v>
      </c>
      <c r="L686">
        <v>1348</v>
      </c>
      <c r="N686">
        <v>1009</v>
      </c>
      <c r="O686" t="s">
        <v>120</v>
      </c>
      <c r="P686" t="s">
        <v>120</v>
      </c>
      <c r="Q686">
        <v>1000</v>
      </c>
      <c r="W686">
        <v>0</v>
      </c>
      <c r="X686">
        <v>-1755229539</v>
      </c>
      <c r="Y686">
        <v>2.9999999999999997E-4</v>
      </c>
      <c r="AA686">
        <v>12430</v>
      </c>
      <c r="AB686">
        <v>0</v>
      </c>
      <c r="AC686">
        <v>0</v>
      </c>
      <c r="AD686">
        <v>0</v>
      </c>
      <c r="AE686">
        <v>12430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2.9999999999999997E-4</v>
      </c>
      <c r="AU686" t="s">
        <v>6</v>
      </c>
      <c r="AV686">
        <v>0</v>
      </c>
      <c r="AW686">
        <v>2</v>
      </c>
      <c r="AX686">
        <v>16667428</v>
      </c>
      <c r="AY686">
        <v>1</v>
      </c>
      <c r="AZ686">
        <v>0</v>
      </c>
      <c r="BA686">
        <v>670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Y686*Source!I304</f>
        <v>5.1E-5</v>
      </c>
      <c r="CY686">
        <f t="shared" si="60"/>
        <v>12430</v>
      </c>
      <c r="CZ686">
        <f t="shared" si="61"/>
        <v>12430</v>
      </c>
      <c r="DA686">
        <f t="shared" si="62"/>
        <v>1</v>
      </c>
      <c r="DB686">
        <v>0</v>
      </c>
    </row>
    <row r="687" spans="1:106" x14ac:dyDescent="0.2">
      <c r="A687">
        <f>ROW(Source!A304)</f>
        <v>304</v>
      </c>
      <c r="B687">
        <v>16666348</v>
      </c>
      <c r="C687">
        <v>16667410</v>
      </c>
      <c r="D687">
        <v>15220797</v>
      </c>
      <c r="E687">
        <v>1</v>
      </c>
      <c r="F687">
        <v>1</v>
      </c>
      <c r="G687">
        <v>1</v>
      </c>
      <c r="H687">
        <v>3</v>
      </c>
      <c r="I687" t="s">
        <v>503</v>
      </c>
      <c r="J687" t="s">
        <v>505</v>
      </c>
      <c r="K687" t="s">
        <v>504</v>
      </c>
      <c r="L687">
        <v>1355</v>
      </c>
      <c r="N687">
        <v>1010</v>
      </c>
      <c r="O687" t="s">
        <v>279</v>
      </c>
      <c r="P687" t="s">
        <v>279</v>
      </c>
      <c r="Q687">
        <v>100</v>
      </c>
      <c r="W687">
        <v>0</v>
      </c>
      <c r="X687">
        <v>-1042672921</v>
      </c>
      <c r="Y687">
        <v>1</v>
      </c>
      <c r="AA687">
        <v>2008</v>
      </c>
      <c r="AB687">
        <v>0</v>
      </c>
      <c r="AC687">
        <v>0</v>
      </c>
      <c r="AD687">
        <v>0</v>
      </c>
      <c r="AE687">
        <v>2008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6</v>
      </c>
      <c r="AT687">
        <v>1</v>
      </c>
      <c r="AU687" t="s">
        <v>6</v>
      </c>
      <c r="AV687">
        <v>0</v>
      </c>
      <c r="AW687">
        <v>1</v>
      </c>
      <c r="AX687">
        <v>-1</v>
      </c>
      <c r="AY687">
        <v>0</v>
      </c>
      <c r="AZ687">
        <v>0</v>
      </c>
      <c r="BA687" t="s">
        <v>6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Y687*Source!I304</f>
        <v>0.17</v>
      </c>
      <c r="CY687">
        <f t="shared" si="60"/>
        <v>2008</v>
      </c>
      <c r="CZ687">
        <f t="shared" si="61"/>
        <v>2008</v>
      </c>
      <c r="DA687">
        <f t="shared" si="62"/>
        <v>1</v>
      </c>
      <c r="DB687">
        <v>0</v>
      </c>
    </row>
    <row r="688" spans="1:106" x14ac:dyDescent="0.2">
      <c r="A688">
        <f>ROW(Source!A304)</f>
        <v>304</v>
      </c>
      <c r="B688">
        <v>16666348</v>
      </c>
      <c r="C688">
        <v>16667410</v>
      </c>
      <c r="D688">
        <v>15164559</v>
      </c>
      <c r="E688">
        <v>17</v>
      </c>
      <c r="F688">
        <v>1</v>
      </c>
      <c r="G688">
        <v>1</v>
      </c>
      <c r="H688">
        <v>3</v>
      </c>
      <c r="I688" t="s">
        <v>996</v>
      </c>
      <c r="J688" t="s">
        <v>6</v>
      </c>
      <c r="K688" t="s">
        <v>997</v>
      </c>
      <c r="L688">
        <v>1374</v>
      </c>
      <c r="N688">
        <v>1013</v>
      </c>
      <c r="O688" t="s">
        <v>998</v>
      </c>
      <c r="P688" t="s">
        <v>998</v>
      </c>
      <c r="Q688">
        <v>1</v>
      </c>
      <c r="W688">
        <v>0</v>
      </c>
      <c r="X688">
        <v>-1731369543</v>
      </c>
      <c r="Y688">
        <v>6.86</v>
      </c>
      <c r="AA688">
        <v>1</v>
      </c>
      <c r="AB688">
        <v>0</v>
      </c>
      <c r="AC688">
        <v>0</v>
      </c>
      <c r="AD688">
        <v>0</v>
      </c>
      <c r="AE688">
        <v>1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6.86</v>
      </c>
      <c r="AU688" t="s">
        <v>6</v>
      </c>
      <c r="AV688">
        <v>0</v>
      </c>
      <c r="AW688">
        <v>2</v>
      </c>
      <c r="AX688">
        <v>16667429</v>
      </c>
      <c r="AY688">
        <v>1</v>
      </c>
      <c r="AZ688">
        <v>0</v>
      </c>
      <c r="BA688">
        <v>671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Y688*Source!I304</f>
        <v>1.1662000000000001</v>
      </c>
      <c r="CY688">
        <f t="shared" si="60"/>
        <v>1</v>
      </c>
      <c r="CZ688">
        <f t="shared" si="61"/>
        <v>1</v>
      </c>
      <c r="DA688">
        <f t="shared" si="62"/>
        <v>1</v>
      </c>
      <c r="DB688">
        <v>0</v>
      </c>
    </row>
    <row r="689" spans="1:106" x14ac:dyDescent="0.2">
      <c r="A689">
        <f>ROW(Source!A305)</f>
        <v>305</v>
      </c>
      <c r="B689">
        <v>16666349</v>
      </c>
      <c r="C689">
        <v>16667410</v>
      </c>
      <c r="D689">
        <v>15446300</v>
      </c>
      <c r="E689">
        <v>1</v>
      </c>
      <c r="F689">
        <v>1</v>
      </c>
      <c r="G689">
        <v>1</v>
      </c>
      <c r="H689">
        <v>1</v>
      </c>
      <c r="I689" t="s">
        <v>912</v>
      </c>
      <c r="J689" t="s">
        <v>6</v>
      </c>
      <c r="K689" t="s">
        <v>913</v>
      </c>
      <c r="L689">
        <v>1191</v>
      </c>
      <c r="N689">
        <v>1013</v>
      </c>
      <c r="O689" t="s">
        <v>727</v>
      </c>
      <c r="P689" t="s">
        <v>727</v>
      </c>
      <c r="Q689">
        <v>1</v>
      </c>
      <c r="W689">
        <v>0</v>
      </c>
      <c r="X689">
        <v>912892513</v>
      </c>
      <c r="Y689">
        <v>34.56</v>
      </c>
      <c r="AA689">
        <v>0</v>
      </c>
      <c r="AB689">
        <v>0</v>
      </c>
      <c r="AC689">
        <v>0</v>
      </c>
      <c r="AD689">
        <v>66.069999999999993</v>
      </c>
      <c r="AE689">
        <v>0</v>
      </c>
      <c r="AF689">
        <v>0</v>
      </c>
      <c r="AG689">
        <v>0</v>
      </c>
      <c r="AH689">
        <v>9.92</v>
      </c>
      <c r="AI689">
        <v>1</v>
      </c>
      <c r="AJ689">
        <v>1</v>
      </c>
      <c r="AK689">
        <v>1</v>
      </c>
      <c r="AL689">
        <v>6.66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34.56</v>
      </c>
      <c r="AU689" t="s">
        <v>6</v>
      </c>
      <c r="AV689">
        <v>1</v>
      </c>
      <c r="AW689">
        <v>2</v>
      </c>
      <c r="AX689">
        <v>16667421</v>
      </c>
      <c r="AY689">
        <v>1</v>
      </c>
      <c r="AZ689">
        <v>0</v>
      </c>
      <c r="BA689">
        <v>672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Y689*Source!I305</f>
        <v>5.8752000000000004</v>
      </c>
      <c r="CY689">
        <f>AD689</f>
        <v>66.069999999999993</v>
      </c>
      <c r="CZ689">
        <f>AH689</f>
        <v>9.92</v>
      </c>
      <c r="DA689">
        <f>AL689</f>
        <v>6.66</v>
      </c>
      <c r="DB689">
        <v>0</v>
      </c>
    </row>
    <row r="690" spans="1:106" x14ac:dyDescent="0.2">
      <c r="A690">
        <f>ROW(Source!A305)</f>
        <v>305</v>
      </c>
      <c r="B690">
        <v>16666349</v>
      </c>
      <c r="C690">
        <v>16667410</v>
      </c>
      <c r="D690">
        <v>15430395</v>
      </c>
      <c r="E690">
        <v>1</v>
      </c>
      <c r="F690">
        <v>1</v>
      </c>
      <c r="G690">
        <v>1</v>
      </c>
      <c r="H690">
        <v>1</v>
      </c>
      <c r="I690" t="s">
        <v>728</v>
      </c>
      <c r="J690" t="s">
        <v>6</v>
      </c>
      <c r="K690" t="s">
        <v>729</v>
      </c>
      <c r="L690">
        <v>1191</v>
      </c>
      <c r="N690">
        <v>1013</v>
      </c>
      <c r="O690" t="s">
        <v>727</v>
      </c>
      <c r="P690" t="s">
        <v>727</v>
      </c>
      <c r="Q690">
        <v>1</v>
      </c>
      <c r="W690">
        <v>0</v>
      </c>
      <c r="X690">
        <v>-1417349443</v>
      </c>
      <c r="Y690">
        <v>0.05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6.66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0.05</v>
      </c>
      <c r="AU690" t="s">
        <v>6</v>
      </c>
      <c r="AV690">
        <v>2</v>
      </c>
      <c r="AW690">
        <v>2</v>
      </c>
      <c r="AX690">
        <v>16667422</v>
      </c>
      <c r="AY690">
        <v>1</v>
      </c>
      <c r="AZ690">
        <v>0</v>
      </c>
      <c r="BA690">
        <v>673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Y690*Source!I305</f>
        <v>8.5000000000000006E-3</v>
      </c>
      <c r="CY690">
        <f>AD690</f>
        <v>0</v>
      </c>
      <c r="CZ690">
        <f>AH690</f>
        <v>0</v>
      </c>
      <c r="DA690">
        <f>AL690</f>
        <v>1</v>
      </c>
      <c r="DB690">
        <v>0</v>
      </c>
    </row>
    <row r="691" spans="1:106" x14ac:dyDescent="0.2">
      <c r="A691">
        <f>ROW(Source!A305)</f>
        <v>305</v>
      </c>
      <c r="B691">
        <v>16666349</v>
      </c>
      <c r="C691">
        <v>16667410</v>
      </c>
      <c r="D691">
        <v>15247680</v>
      </c>
      <c r="E691">
        <v>1</v>
      </c>
      <c r="F691">
        <v>1</v>
      </c>
      <c r="G691">
        <v>1</v>
      </c>
      <c r="H691">
        <v>2</v>
      </c>
      <c r="I691" t="s">
        <v>736</v>
      </c>
      <c r="J691" t="s">
        <v>737</v>
      </c>
      <c r="K691" t="s">
        <v>738</v>
      </c>
      <c r="L691">
        <v>1368</v>
      </c>
      <c r="N691">
        <v>1011</v>
      </c>
      <c r="O691" t="s">
        <v>733</v>
      </c>
      <c r="P691" t="s">
        <v>733</v>
      </c>
      <c r="Q691">
        <v>1</v>
      </c>
      <c r="W691">
        <v>0</v>
      </c>
      <c r="X691">
        <v>-1718674368</v>
      </c>
      <c r="Y691">
        <v>0.03</v>
      </c>
      <c r="AA691">
        <v>0</v>
      </c>
      <c r="AB691">
        <v>745.85</v>
      </c>
      <c r="AC691">
        <v>13.5</v>
      </c>
      <c r="AD691">
        <v>0</v>
      </c>
      <c r="AE691">
        <v>0</v>
      </c>
      <c r="AF691">
        <v>111.99</v>
      </c>
      <c r="AG691">
        <v>13.5</v>
      </c>
      <c r="AH691">
        <v>0</v>
      </c>
      <c r="AI691">
        <v>1</v>
      </c>
      <c r="AJ691">
        <v>6.66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0.03</v>
      </c>
      <c r="AU691" t="s">
        <v>6</v>
      </c>
      <c r="AV691">
        <v>0</v>
      </c>
      <c r="AW691">
        <v>2</v>
      </c>
      <c r="AX691">
        <v>16667423</v>
      </c>
      <c r="AY691">
        <v>1</v>
      </c>
      <c r="AZ691">
        <v>0</v>
      </c>
      <c r="BA691">
        <v>674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Y691*Source!I305</f>
        <v>5.1000000000000004E-3</v>
      </c>
      <c r="CY691">
        <f>AB691</f>
        <v>745.85</v>
      </c>
      <c r="CZ691">
        <f>AF691</f>
        <v>111.99</v>
      </c>
      <c r="DA691">
        <f>AJ691</f>
        <v>6.66</v>
      </c>
      <c r="DB691">
        <v>0</v>
      </c>
    </row>
    <row r="692" spans="1:106" x14ac:dyDescent="0.2">
      <c r="A692">
        <f>ROW(Source!A305)</f>
        <v>305</v>
      </c>
      <c r="B692">
        <v>16666349</v>
      </c>
      <c r="C692">
        <v>16667410</v>
      </c>
      <c r="D692">
        <v>15249073</v>
      </c>
      <c r="E692">
        <v>1</v>
      </c>
      <c r="F692">
        <v>1</v>
      </c>
      <c r="G692">
        <v>1</v>
      </c>
      <c r="H692">
        <v>2</v>
      </c>
      <c r="I692" t="s">
        <v>742</v>
      </c>
      <c r="J692" t="s">
        <v>743</v>
      </c>
      <c r="K692" t="s">
        <v>744</v>
      </c>
      <c r="L692">
        <v>1368</v>
      </c>
      <c r="N692">
        <v>1011</v>
      </c>
      <c r="O692" t="s">
        <v>733</v>
      </c>
      <c r="P692" t="s">
        <v>733</v>
      </c>
      <c r="Q692">
        <v>1</v>
      </c>
      <c r="W692">
        <v>0</v>
      </c>
      <c r="X692">
        <v>1372534845</v>
      </c>
      <c r="Y692">
        <v>0.02</v>
      </c>
      <c r="AA692">
        <v>0</v>
      </c>
      <c r="AB692">
        <v>437.63</v>
      </c>
      <c r="AC692">
        <v>11.6</v>
      </c>
      <c r="AD692">
        <v>0</v>
      </c>
      <c r="AE692">
        <v>0</v>
      </c>
      <c r="AF692">
        <v>65.709999999999994</v>
      </c>
      <c r="AG692">
        <v>11.6</v>
      </c>
      <c r="AH692">
        <v>0</v>
      </c>
      <c r="AI692">
        <v>1</v>
      </c>
      <c r="AJ692">
        <v>6.66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0.02</v>
      </c>
      <c r="AU692" t="s">
        <v>6</v>
      </c>
      <c r="AV692">
        <v>0</v>
      </c>
      <c r="AW692">
        <v>2</v>
      </c>
      <c r="AX692">
        <v>16667424</v>
      </c>
      <c r="AY692">
        <v>1</v>
      </c>
      <c r="AZ692">
        <v>0</v>
      </c>
      <c r="BA692">
        <v>675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Y692*Source!I305</f>
        <v>3.4000000000000002E-3</v>
      </c>
      <c r="CY692">
        <f>AB692</f>
        <v>437.63</v>
      </c>
      <c r="CZ692">
        <f>AF692</f>
        <v>65.709999999999994</v>
      </c>
      <c r="DA692">
        <f>AJ692</f>
        <v>6.66</v>
      </c>
      <c r="DB692">
        <v>0</v>
      </c>
    </row>
    <row r="693" spans="1:106" x14ac:dyDescent="0.2">
      <c r="A693">
        <f>ROW(Source!A305)</f>
        <v>305</v>
      </c>
      <c r="B693">
        <v>16666349</v>
      </c>
      <c r="C693">
        <v>16667410</v>
      </c>
      <c r="D693">
        <v>15167588</v>
      </c>
      <c r="E693">
        <v>1</v>
      </c>
      <c r="F693">
        <v>1</v>
      </c>
      <c r="G693">
        <v>1</v>
      </c>
      <c r="H693">
        <v>3</v>
      </c>
      <c r="I693" t="s">
        <v>1001</v>
      </c>
      <c r="J693" t="s">
        <v>1002</v>
      </c>
      <c r="K693" t="s">
        <v>1003</v>
      </c>
      <c r="L693">
        <v>1346</v>
      </c>
      <c r="N693">
        <v>1009</v>
      </c>
      <c r="O693" t="s">
        <v>124</v>
      </c>
      <c r="P693" t="s">
        <v>124</v>
      </c>
      <c r="Q693">
        <v>1</v>
      </c>
      <c r="W693">
        <v>0</v>
      </c>
      <c r="X693">
        <v>-1088866022</v>
      </c>
      <c r="Y693">
        <v>0.11</v>
      </c>
      <c r="AA693">
        <v>202.46</v>
      </c>
      <c r="AB693">
        <v>0</v>
      </c>
      <c r="AC693">
        <v>0</v>
      </c>
      <c r="AD693">
        <v>0</v>
      </c>
      <c r="AE693">
        <v>30.4</v>
      </c>
      <c r="AF693">
        <v>0</v>
      </c>
      <c r="AG693">
        <v>0</v>
      </c>
      <c r="AH693">
        <v>0</v>
      </c>
      <c r="AI693">
        <v>6.66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0.11</v>
      </c>
      <c r="AU693" t="s">
        <v>6</v>
      </c>
      <c r="AV693">
        <v>0</v>
      </c>
      <c r="AW693">
        <v>2</v>
      </c>
      <c r="AX693">
        <v>16667425</v>
      </c>
      <c r="AY693">
        <v>1</v>
      </c>
      <c r="AZ693">
        <v>0</v>
      </c>
      <c r="BA693">
        <v>676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Y693*Source!I305</f>
        <v>1.8700000000000001E-2</v>
      </c>
      <c r="CY693">
        <f t="shared" ref="CY693:CY698" si="63">AA693</f>
        <v>202.46</v>
      </c>
      <c r="CZ693">
        <f t="shared" ref="CZ693:CZ698" si="64">AE693</f>
        <v>30.4</v>
      </c>
      <c r="DA693">
        <f t="shared" ref="DA693:DA698" si="65">AI693</f>
        <v>6.66</v>
      </c>
      <c r="DB693">
        <v>0</v>
      </c>
    </row>
    <row r="694" spans="1:106" x14ac:dyDescent="0.2">
      <c r="A694">
        <f>ROW(Source!A305)</f>
        <v>305</v>
      </c>
      <c r="B694">
        <v>16666349</v>
      </c>
      <c r="C694">
        <v>16667410</v>
      </c>
      <c r="D694">
        <v>15170074</v>
      </c>
      <c r="E694">
        <v>1</v>
      </c>
      <c r="F694">
        <v>1</v>
      </c>
      <c r="G694">
        <v>1</v>
      </c>
      <c r="H694">
        <v>3</v>
      </c>
      <c r="I694" t="s">
        <v>1016</v>
      </c>
      <c r="J694" t="s">
        <v>1017</v>
      </c>
      <c r="K694" t="s">
        <v>1018</v>
      </c>
      <c r="L694">
        <v>1355</v>
      </c>
      <c r="N694">
        <v>1010</v>
      </c>
      <c r="O694" t="s">
        <v>279</v>
      </c>
      <c r="P694" t="s">
        <v>279</v>
      </c>
      <c r="Q694">
        <v>100</v>
      </c>
      <c r="W694">
        <v>0</v>
      </c>
      <c r="X694">
        <v>1794244060</v>
      </c>
      <c r="Y694">
        <v>1.02</v>
      </c>
      <c r="AA694">
        <v>572.76</v>
      </c>
      <c r="AB694">
        <v>0</v>
      </c>
      <c r="AC694">
        <v>0</v>
      </c>
      <c r="AD694">
        <v>0</v>
      </c>
      <c r="AE694">
        <v>86</v>
      </c>
      <c r="AF694">
        <v>0</v>
      </c>
      <c r="AG694">
        <v>0</v>
      </c>
      <c r="AH694">
        <v>0</v>
      </c>
      <c r="AI694">
        <v>6.66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1.02</v>
      </c>
      <c r="AU694" t="s">
        <v>6</v>
      </c>
      <c r="AV694">
        <v>0</v>
      </c>
      <c r="AW694">
        <v>2</v>
      </c>
      <c r="AX694">
        <v>16667426</v>
      </c>
      <c r="AY694">
        <v>1</v>
      </c>
      <c r="AZ694">
        <v>0</v>
      </c>
      <c r="BA694">
        <v>677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Y694*Source!I305</f>
        <v>0.17340000000000003</v>
      </c>
      <c r="CY694">
        <f t="shared" si="63"/>
        <v>572.76</v>
      </c>
      <c r="CZ694">
        <f t="shared" si="64"/>
        <v>86</v>
      </c>
      <c r="DA694">
        <f t="shared" si="65"/>
        <v>6.66</v>
      </c>
      <c r="DB694">
        <v>0</v>
      </c>
    </row>
    <row r="695" spans="1:106" x14ac:dyDescent="0.2">
      <c r="A695">
        <f>ROW(Source!A305)</f>
        <v>305</v>
      </c>
      <c r="B695">
        <v>16666349</v>
      </c>
      <c r="C695">
        <v>16667410</v>
      </c>
      <c r="D695">
        <v>15170434</v>
      </c>
      <c r="E695">
        <v>1</v>
      </c>
      <c r="F695">
        <v>1</v>
      </c>
      <c r="G695">
        <v>1</v>
      </c>
      <c r="H695">
        <v>3</v>
      </c>
      <c r="I695" t="s">
        <v>1048</v>
      </c>
      <c r="J695" t="s">
        <v>1049</v>
      </c>
      <c r="K695" t="s">
        <v>1050</v>
      </c>
      <c r="L695">
        <v>1348</v>
      </c>
      <c r="N695">
        <v>1009</v>
      </c>
      <c r="O695" t="s">
        <v>120</v>
      </c>
      <c r="P695" t="s">
        <v>120</v>
      </c>
      <c r="Q695">
        <v>1000</v>
      </c>
      <c r="W695">
        <v>0</v>
      </c>
      <c r="X695">
        <v>797358079</v>
      </c>
      <c r="Y695">
        <v>1.6000000000000001E-4</v>
      </c>
      <c r="AA695">
        <v>198468</v>
      </c>
      <c r="AB695">
        <v>0</v>
      </c>
      <c r="AC695">
        <v>0</v>
      </c>
      <c r="AD695">
        <v>0</v>
      </c>
      <c r="AE695">
        <v>29800</v>
      </c>
      <c r="AF695">
        <v>0</v>
      </c>
      <c r="AG695">
        <v>0</v>
      </c>
      <c r="AH695">
        <v>0</v>
      </c>
      <c r="AI695">
        <v>6.66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1.6000000000000001E-4</v>
      </c>
      <c r="AU695" t="s">
        <v>6</v>
      </c>
      <c r="AV695">
        <v>0</v>
      </c>
      <c r="AW695">
        <v>2</v>
      </c>
      <c r="AX695">
        <v>16667427</v>
      </c>
      <c r="AY695">
        <v>1</v>
      </c>
      <c r="AZ695">
        <v>0</v>
      </c>
      <c r="BA695">
        <v>678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Y695*Source!I305</f>
        <v>2.7200000000000004E-5</v>
      </c>
      <c r="CY695">
        <f t="shared" si="63"/>
        <v>198468</v>
      </c>
      <c r="CZ695">
        <f t="shared" si="64"/>
        <v>29800</v>
      </c>
      <c r="DA695">
        <f t="shared" si="65"/>
        <v>6.66</v>
      </c>
      <c r="DB695">
        <v>0</v>
      </c>
    </row>
    <row r="696" spans="1:106" x14ac:dyDescent="0.2">
      <c r="A696">
        <f>ROW(Source!A305)</f>
        <v>305</v>
      </c>
      <c r="B696">
        <v>16666349</v>
      </c>
      <c r="C696">
        <v>16667410</v>
      </c>
      <c r="D696">
        <v>15170438</v>
      </c>
      <c r="E696">
        <v>1</v>
      </c>
      <c r="F696">
        <v>1</v>
      </c>
      <c r="G696">
        <v>1</v>
      </c>
      <c r="H696">
        <v>3</v>
      </c>
      <c r="I696" t="s">
        <v>1051</v>
      </c>
      <c r="J696" t="s">
        <v>1052</v>
      </c>
      <c r="K696" t="s">
        <v>1053</v>
      </c>
      <c r="L696">
        <v>1348</v>
      </c>
      <c r="N696">
        <v>1009</v>
      </c>
      <c r="O696" t="s">
        <v>120</v>
      </c>
      <c r="P696" t="s">
        <v>120</v>
      </c>
      <c r="Q696">
        <v>1000</v>
      </c>
      <c r="W696">
        <v>0</v>
      </c>
      <c r="X696">
        <v>-1755229539</v>
      </c>
      <c r="Y696">
        <v>2.9999999999999997E-4</v>
      </c>
      <c r="AA696">
        <v>82783.8</v>
      </c>
      <c r="AB696">
        <v>0</v>
      </c>
      <c r="AC696">
        <v>0</v>
      </c>
      <c r="AD696">
        <v>0</v>
      </c>
      <c r="AE696">
        <v>12430</v>
      </c>
      <c r="AF696">
        <v>0</v>
      </c>
      <c r="AG696">
        <v>0</v>
      </c>
      <c r="AH696">
        <v>0</v>
      </c>
      <c r="AI696">
        <v>6.66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2.9999999999999997E-4</v>
      </c>
      <c r="AU696" t="s">
        <v>6</v>
      </c>
      <c r="AV696">
        <v>0</v>
      </c>
      <c r="AW696">
        <v>2</v>
      </c>
      <c r="AX696">
        <v>16667428</v>
      </c>
      <c r="AY696">
        <v>1</v>
      </c>
      <c r="AZ696">
        <v>0</v>
      </c>
      <c r="BA696">
        <v>679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Y696*Source!I305</f>
        <v>5.1E-5</v>
      </c>
      <c r="CY696">
        <f t="shared" si="63"/>
        <v>82783.8</v>
      </c>
      <c r="CZ696">
        <f t="shared" si="64"/>
        <v>12430</v>
      </c>
      <c r="DA696">
        <f t="shared" si="65"/>
        <v>6.66</v>
      </c>
      <c r="DB696">
        <v>0</v>
      </c>
    </row>
    <row r="697" spans="1:106" x14ac:dyDescent="0.2">
      <c r="A697">
        <f>ROW(Source!A305)</f>
        <v>305</v>
      </c>
      <c r="B697">
        <v>16666349</v>
      </c>
      <c r="C697">
        <v>16667410</v>
      </c>
      <c r="D697">
        <v>15220797</v>
      </c>
      <c r="E697">
        <v>1</v>
      </c>
      <c r="F697">
        <v>1</v>
      </c>
      <c r="G697">
        <v>1</v>
      </c>
      <c r="H697">
        <v>3</v>
      </c>
      <c r="I697" t="s">
        <v>503</v>
      </c>
      <c r="J697" t="s">
        <v>505</v>
      </c>
      <c r="K697" t="s">
        <v>504</v>
      </c>
      <c r="L697">
        <v>1355</v>
      </c>
      <c r="N697">
        <v>1010</v>
      </c>
      <c r="O697" t="s">
        <v>279</v>
      </c>
      <c r="P697" t="s">
        <v>279</v>
      </c>
      <c r="Q697">
        <v>100</v>
      </c>
      <c r="W697">
        <v>0</v>
      </c>
      <c r="X697">
        <v>-1042672921</v>
      </c>
      <c r="Y697">
        <v>1</v>
      </c>
      <c r="AA697">
        <v>13373.28</v>
      </c>
      <c r="AB697">
        <v>0</v>
      </c>
      <c r="AC697">
        <v>0</v>
      </c>
      <c r="AD697">
        <v>0</v>
      </c>
      <c r="AE697">
        <v>2008</v>
      </c>
      <c r="AF697">
        <v>0</v>
      </c>
      <c r="AG697">
        <v>0</v>
      </c>
      <c r="AH697">
        <v>0</v>
      </c>
      <c r="AI697">
        <v>6.66</v>
      </c>
      <c r="AJ697">
        <v>1</v>
      </c>
      <c r="AK697">
        <v>1</v>
      </c>
      <c r="AL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6</v>
      </c>
      <c r="AT697">
        <v>1</v>
      </c>
      <c r="AU697" t="s">
        <v>6</v>
      </c>
      <c r="AV697">
        <v>0</v>
      </c>
      <c r="AW697">
        <v>1</v>
      </c>
      <c r="AX697">
        <v>-1</v>
      </c>
      <c r="AY697">
        <v>0</v>
      </c>
      <c r="AZ697">
        <v>0</v>
      </c>
      <c r="BA697" t="s">
        <v>6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Y697*Source!I305</f>
        <v>0.17</v>
      </c>
      <c r="CY697">
        <f t="shared" si="63"/>
        <v>13373.28</v>
      </c>
      <c r="CZ697">
        <f t="shared" si="64"/>
        <v>2008</v>
      </c>
      <c r="DA697">
        <f t="shared" si="65"/>
        <v>6.66</v>
      </c>
      <c r="DB697">
        <v>0</v>
      </c>
    </row>
    <row r="698" spans="1:106" x14ac:dyDescent="0.2">
      <c r="A698">
        <f>ROW(Source!A305)</f>
        <v>305</v>
      </c>
      <c r="B698">
        <v>16666349</v>
      </c>
      <c r="C698">
        <v>16667410</v>
      </c>
      <c r="D698">
        <v>15164559</v>
      </c>
      <c r="E698">
        <v>17</v>
      </c>
      <c r="F698">
        <v>1</v>
      </c>
      <c r="G698">
        <v>1</v>
      </c>
      <c r="H698">
        <v>3</v>
      </c>
      <c r="I698" t="s">
        <v>996</v>
      </c>
      <c r="J698" t="s">
        <v>6</v>
      </c>
      <c r="K698" t="s">
        <v>997</v>
      </c>
      <c r="L698">
        <v>1374</v>
      </c>
      <c r="N698">
        <v>1013</v>
      </c>
      <c r="O698" t="s">
        <v>998</v>
      </c>
      <c r="P698" t="s">
        <v>998</v>
      </c>
      <c r="Q698">
        <v>1</v>
      </c>
      <c r="W698">
        <v>0</v>
      </c>
      <c r="X698">
        <v>-1731369543</v>
      </c>
      <c r="Y698">
        <v>6.86</v>
      </c>
      <c r="AA698">
        <v>1</v>
      </c>
      <c r="AB698">
        <v>0</v>
      </c>
      <c r="AC698">
        <v>0</v>
      </c>
      <c r="AD698">
        <v>0</v>
      </c>
      <c r="AE698">
        <v>1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6.86</v>
      </c>
      <c r="AU698" t="s">
        <v>6</v>
      </c>
      <c r="AV698">
        <v>0</v>
      </c>
      <c r="AW698">
        <v>2</v>
      </c>
      <c r="AX698">
        <v>16667429</v>
      </c>
      <c r="AY698">
        <v>1</v>
      </c>
      <c r="AZ698">
        <v>0</v>
      </c>
      <c r="BA698">
        <v>680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Y698*Source!I305</f>
        <v>1.1662000000000001</v>
      </c>
      <c r="CY698">
        <f t="shared" si="63"/>
        <v>1</v>
      </c>
      <c r="CZ698">
        <f t="shared" si="64"/>
        <v>1</v>
      </c>
      <c r="DA698">
        <f t="shared" si="65"/>
        <v>1</v>
      </c>
      <c r="DB698">
        <v>0</v>
      </c>
    </row>
    <row r="699" spans="1:106" x14ac:dyDescent="0.2">
      <c r="A699">
        <f>ROW(Source!A308)</f>
        <v>308</v>
      </c>
      <c r="B699">
        <v>16666348</v>
      </c>
      <c r="C699">
        <v>16667431</v>
      </c>
      <c r="D699">
        <v>15446300</v>
      </c>
      <c r="E699">
        <v>1</v>
      </c>
      <c r="F699">
        <v>1</v>
      </c>
      <c r="G699">
        <v>1</v>
      </c>
      <c r="H699">
        <v>1</v>
      </c>
      <c r="I699" t="s">
        <v>912</v>
      </c>
      <c r="J699" t="s">
        <v>6</v>
      </c>
      <c r="K699" t="s">
        <v>913</v>
      </c>
      <c r="L699">
        <v>1191</v>
      </c>
      <c r="N699">
        <v>1013</v>
      </c>
      <c r="O699" t="s">
        <v>727</v>
      </c>
      <c r="P699" t="s">
        <v>727</v>
      </c>
      <c r="Q699">
        <v>1</v>
      </c>
      <c r="W699">
        <v>0</v>
      </c>
      <c r="X699">
        <v>912892513</v>
      </c>
      <c r="Y699">
        <v>26.24</v>
      </c>
      <c r="AA699">
        <v>0</v>
      </c>
      <c r="AB699">
        <v>0</v>
      </c>
      <c r="AC699">
        <v>0</v>
      </c>
      <c r="AD699">
        <v>9.92</v>
      </c>
      <c r="AE699">
        <v>0</v>
      </c>
      <c r="AF699">
        <v>0</v>
      </c>
      <c r="AG699">
        <v>0</v>
      </c>
      <c r="AH699">
        <v>9.92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26.24</v>
      </c>
      <c r="AU699" t="s">
        <v>6</v>
      </c>
      <c r="AV699">
        <v>1</v>
      </c>
      <c r="AW699">
        <v>2</v>
      </c>
      <c r="AX699">
        <v>16667440</v>
      </c>
      <c r="AY699">
        <v>1</v>
      </c>
      <c r="AZ699">
        <v>0</v>
      </c>
      <c r="BA699">
        <v>681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Y699*Source!I308</f>
        <v>0.7871999999999999</v>
      </c>
      <c r="CY699">
        <f>AD699</f>
        <v>9.92</v>
      </c>
      <c r="CZ699">
        <f>AH699</f>
        <v>9.92</v>
      </c>
      <c r="DA699">
        <f>AL699</f>
        <v>1</v>
      </c>
      <c r="DB699">
        <v>0</v>
      </c>
    </row>
    <row r="700" spans="1:106" x14ac:dyDescent="0.2">
      <c r="A700">
        <f>ROW(Source!A308)</f>
        <v>308</v>
      </c>
      <c r="B700">
        <v>16666348</v>
      </c>
      <c r="C700">
        <v>16667431</v>
      </c>
      <c r="D700">
        <v>15430395</v>
      </c>
      <c r="E700">
        <v>1</v>
      </c>
      <c r="F700">
        <v>1</v>
      </c>
      <c r="G700">
        <v>1</v>
      </c>
      <c r="H700">
        <v>1</v>
      </c>
      <c r="I700" t="s">
        <v>728</v>
      </c>
      <c r="J700" t="s">
        <v>6</v>
      </c>
      <c r="K700" t="s">
        <v>729</v>
      </c>
      <c r="L700">
        <v>1191</v>
      </c>
      <c r="N700">
        <v>1013</v>
      </c>
      <c r="O700" t="s">
        <v>727</v>
      </c>
      <c r="P700" t="s">
        <v>727</v>
      </c>
      <c r="Q700">
        <v>1</v>
      </c>
      <c r="W700">
        <v>0</v>
      </c>
      <c r="X700">
        <v>-1417349443</v>
      </c>
      <c r="Y700">
        <v>0.05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0.05</v>
      </c>
      <c r="AU700" t="s">
        <v>6</v>
      </c>
      <c r="AV700">
        <v>2</v>
      </c>
      <c r="AW700">
        <v>2</v>
      </c>
      <c r="AX700">
        <v>16667441</v>
      </c>
      <c r="AY700">
        <v>1</v>
      </c>
      <c r="AZ700">
        <v>0</v>
      </c>
      <c r="BA700">
        <v>682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Y700*Source!I308</f>
        <v>1.5E-3</v>
      </c>
      <c r="CY700">
        <f>AD700</f>
        <v>0</v>
      </c>
      <c r="CZ700">
        <f>AH700</f>
        <v>0</v>
      </c>
      <c r="DA700">
        <f>AL700</f>
        <v>1</v>
      </c>
      <c r="DB700">
        <v>0</v>
      </c>
    </row>
    <row r="701" spans="1:106" x14ac:dyDescent="0.2">
      <c r="A701">
        <f>ROW(Source!A308)</f>
        <v>308</v>
      </c>
      <c r="B701">
        <v>16666348</v>
      </c>
      <c r="C701">
        <v>16667431</v>
      </c>
      <c r="D701">
        <v>15247680</v>
      </c>
      <c r="E701">
        <v>1</v>
      </c>
      <c r="F701">
        <v>1</v>
      </c>
      <c r="G701">
        <v>1</v>
      </c>
      <c r="H701">
        <v>2</v>
      </c>
      <c r="I701" t="s">
        <v>736</v>
      </c>
      <c r="J701" t="s">
        <v>737</v>
      </c>
      <c r="K701" t="s">
        <v>738</v>
      </c>
      <c r="L701">
        <v>1368</v>
      </c>
      <c r="N701">
        <v>1011</v>
      </c>
      <c r="O701" t="s">
        <v>733</v>
      </c>
      <c r="P701" t="s">
        <v>733</v>
      </c>
      <c r="Q701">
        <v>1</v>
      </c>
      <c r="W701">
        <v>0</v>
      </c>
      <c r="X701">
        <v>-1718674368</v>
      </c>
      <c r="Y701">
        <v>0.03</v>
      </c>
      <c r="AA701">
        <v>0</v>
      </c>
      <c r="AB701">
        <v>111.99</v>
      </c>
      <c r="AC701">
        <v>13.5</v>
      </c>
      <c r="AD701">
        <v>0</v>
      </c>
      <c r="AE701">
        <v>0</v>
      </c>
      <c r="AF701">
        <v>111.99</v>
      </c>
      <c r="AG701">
        <v>13.5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0.03</v>
      </c>
      <c r="AU701" t="s">
        <v>6</v>
      </c>
      <c r="AV701">
        <v>0</v>
      </c>
      <c r="AW701">
        <v>2</v>
      </c>
      <c r="AX701">
        <v>16667442</v>
      </c>
      <c r="AY701">
        <v>1</v>
      </c>
      <c r="AZ701">
        <v>0</v>
      </c>
      <c r="BA701">
        <v>683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Y701*Source!I308</f>
        <v>8.9999999999999998E-4</v>
      </c>
      <c r="CY701">
        <f>AB701</f>
        <v>111.99</v>
      </c>
      <c r="CZ701">
        <f>AF701</f>
        <v>111.99</v>
      </c>
      <c r="DA701">
        <f>AJ701</f>
        <v>1</v>
      </c>
      <c r="DB701">
        <v>0</v>
      </c>
    </row>
    <row r="702" spans="1:106" x14ac:dyDescent="0.2">
      <c r="A702">
        <f>ROW(Source!A308)</f>
        <v>308</v>
      </c>
      <c r="B702">
        <v>16666348</v>
      </c>
      <c r="C702">
        <v>16667431</v>
      </c>
      <c r="D702">
        <v>15249073</v>
      </c>
      <c r="E702">
        <v>1</v>
      </c>
      <c r="F702">
        <v>1</v>
      </c>
      <c r="G702">
        <v>1</v>
      </c>
      <c r="H702">
        <v>2</v>
      </c>
      <c r="I702" t="s">
        <v>742</v>
      </c>
      <c r="J702" t="s">
        <v>743</v>
      </c>
      <c r="K702" t="s">
        <v>744</v>
      </c>
      <c r="L702">
        <v>1368</v>
      </c>
      <c r="N702">
        <v>1011</v>
      </c>
      <c r="O702" t="s">
        <v>733</v>
      </c>
      <c r="P702" t="s">
        <v>733</v>
      </c>
      <c r="Q702">
        <v>1</v>
      </c>
      <c r="W702">
        <v>0</v>
      </c>
      <c r="X702">
        <v>1372534845</v>
      </c>
      <c r="Y702">
        <v>0.02</v>
      </c>
      <c r="AA702">
        <v>0</v>
      </c>
      <c r="AB702">
        <v>65.709999999999994</v>
      </c>
      <c r="AC702">
        <v>11.6</v>
      </c>
      <c r="AD702">
        <v>0</v>
      </c>
      <c r="AE702">
        <v>0</v>
      </c>
      <c r="AF702">
        <v>65.709999999999994</v>
      </c>
      <c r="AG702">
        <v>11.6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0.02</v>
      </c>
      <c r="AU702" t="s">
        <v>6</v>
      </c>
      <c r="AV702">
        <v>0</v>
      </c>
      <c r="AW702">
        <v>2</v>
      </c>
      <c r="AX702">
        <v>16667443</v>
      </c>
      <c r="AY702">
        <v>1</v>
      </c>
      <c r="AZ702">
        <v>0</v>
      </c>
      <c r="BA702">
        <v>684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Y702*Source!I308</f>
        <v>5.9999999999999995E-4</v>
      </c>
      <c r="CY702">
        <f>AB702</f>
        <v>65.709999999999994</v>
      </c>
      <c r="CZ702">
        <f>AF702</f>
        <v>65.709999999999994</v>
      </c>
      <c r="DA702">
        <f>AJ702</f>
        <v>1</v>
      </c>
      <c r="DB702">
        <v>0</v>
      </c>
    </row>
    <row r="703" spans="1:106" x14ac:dyDescent="0.2">
      <c r="A703">
        <f>ROW(Source!A308)</f>
        <v>308</v>
      </c>
      <c r="B703">
        <v>16666348</v>
      </c>
      <c r="C703">
        <v>16667431</v>
      </c>
      <c r="D703">
        <v>15171982</v>
      </c>
      <c r="E703">
        <v>1</v>
      </c>
      <c r="F703">
        <v>1</v>
      </c>
      <c r="G703">
        <v>1</v>
      </c>
      <c r="H703">
        <v>3</v>
      </c>
      <c r="I703" t="s">
        <v>822</v>
      </c>
      <c r="J703" t="s">
        <v>823</v>
      </c>
      <c r="K703" t="s">
        <v>824</v>
      </c>
      <c r="L703">
        <v>1348</v>
      </c>
      <c r="N703">
        <v>1009</v>
      </c>
      <c r="O703" t="s">
        <v>120</v>
      </c>
      <c r="P703" t="s">
        <v>120</v>
      </c>
      <c r="Q703">
        <v>1000</v>
      </c>
      <c r="W703">
        <v>0</v>
      </c>
      <c r="X703">
        <v>-1421715385</v>
      </c>
      <c r="Y703">
        <v>3.15E-3</v>
      </c>
      <c r="AA703">
        <v>729.98</v>
      </c>
      <c r="AB703">
        <v>0</v>
      </c>
      <c r="AC703">
        <v>0</v>
      </c>
      <c r="AD703">
        <v>0</v>
      </c>
      <c r="AE703">
        <v>729.98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3.15E-3</v>
      </c>
      <c r="AU703" t="s">
        <v>6</v>
      </c>
      <c r="AV703">
        <v>0</v>
      </c>
      <c r="AW703">
        <v>2</v>
      </c>
      <c r="AX703">
        <v>16667444</v>
      </c>
      <c r="AY703">
        <v>1</v>
      </c>
      <c r="AZ703">
        <v>0</v>
      </c>
      <c r="BA703">
        <v>685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Y703*Source!I308</f>
        <v>9.4499999999999993E-5</v>
      </c>
      <c r="CY703">
        <f>AA703</f>
        <v>729.98</v>
      </c>
      <c r="CZ703">
        <f>AE703</f>
        <v>729.98</v>
      </c>
      <c r="DA703">
        <f>AI703</f>
        <v>1</v>
      </c>
      <c r="DB703">
        <v>0</v>
      </c>
    </row>
    <row r="704" spans="1:106" x14ac:dyDescent="0.2">
      <c r="A704">
        <f>ROW(Source!A308)</f>
        <v>308</v>
      </c>
      <c r="B704">
        <v>16666348</v>
      </c>
      <c r="C704">
        <v>16667431</v>
      </c>
      <c r="D704">
        <v>15217585</v>
      </c>
      <c r="E704">
        <v>1</v>
      </c>
      <c r="F704">
        <v>1</v>
      </c>
      <c r="G704">
        <v>1</v>
      </c>
      <c r="H704">
        <v>3</v>
      </c>
      <c r="I704" t="s">
        <v>1045</v>
      </c>
      <c r="J704" t="s">
        <v>1046</v>
      </c>
      <c r="K704" t="s">
        <v>1047</v>
      </c>
      <c r="L704">
        <v>1356</v>
      </c>
      <c r="N704">
        <v>1010</v>
      </c>
      <c r="O704" t="s">
        <v>96</v>
      </c>
      <c r="P704" t="s">
        <v>96</v>
      </c>
      <c r="Q704">
        <v>1000</v>
      </c>
      <c r="W704">
        <v>0</v>
      </c>
      <c r="X704">
        <v>40709342</v>
      </c>
      <c r="Y704">
        <v>0.10199999999999999</v>
      </c>
      <c r="AA704">
        <v>270</v>
      </c>
      <c r="AB704">
        <v>0</v>
      </c>
      <c r="AC704">
        <v>0</v>
      </c>
      <c r="AD704">
        <v>0</v>
      </c>
      <c r="AE704">
        <v>270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0.10199999999999999</v>
      </c>
      <c r="AU704" t="s">
        <v>6</v>
      </c>
      <c r="AV704">
        <v>0</v>
      </c>
      <c r="AW704">
        <v>2</v>
      </c>
      <c r="AX704">
        <v>16667445</v>
      </c>
      <c r="AY704">
        <v>1</v>
      </c>
      <c r="AZ704">
        <v>0</v>
      </c>
      <c r="BA704">
        <v>686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Y704*Source!I308</f>
        <v>3.0599999999999998E-3</v>
      </c>
      <c r="CY704">
        <f>AA704</f>
        <v>270</v>
      </c>
      <c r="CZ704">
        <f>AE704</f>
        <v>270</v>
      </c>
      <c r="DA704">
        <f>AI704</f>
        <v>1</v>
      </c>
      <c r="DB704">
        <v>0</v>
      </c>
    </row>
    <row r="705" spans="1:106" x14ac:dyDescent="0.2">
      <c r="A705">
        <f>ROW(Source!A308)</f>
        <v>308</v>
      </c>
      <c r="B705">
        <v>16666348</v>
      </c>
      <c r="C705">
        <v>16667431</v>
      </c>
      <c r="D705">
        <v>15220566</v>
      </c>
      <c r="E705">
        <v>1</v>
      </c>
      <c r="F705">
        <v>1</v>
      </c>
      <c r="G705">
        <v>1</v>
      </c>
      <c r="H705">
        <v>3</v>
      </c>
      <c r="I705" t="s">
        <v>511</v>
      </c>
      <c r="J705" t="s">
        <v>514</v>
      </c>
      <c r="K705" t="s">
        <v>512</v>
      </c>
      <c r="L705">
        <v>1358</v>
      </c>
      <c r="N705">
        <v>1010</v>
      </c>
      <c r="O705" t="s">
        <v>513</v>
      </c>
      <c r="P705" t="s">
        <v>513</v>
      </c>
      <c r="Q705">
        <v>10</v>
      </c>
      <c r="W705">
        <v>0</v>
      </c>
      <c r="X705">
        <v>652162526</v>
      </c>
      <c r="Y705">
        <v>10</v>
      </c>
      <c r="AA705">
        <v>85.6</v>
      </c>
      <c r="AB705">
        <v>0</v>
      </c>
      <c r="AC705">
        <v>0</v>
      </c>
      <c r="AD705">
        <v>0</v>
      </c>
      <c r="AE705">
        <v>85.6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0</v>
      </c>
      <c r="AP705">
        <v>0</v>
      </c>
      <c r="AQ705">
        <v>0</v>
      </c>
      <c r="AR705">
        <v>0</v>
      </c>
      <c r="AS705" t="s">
        <v>6</v>
      </c>
      <c r="AT705">
        <v>10</v>
      </c>
      <c r="AU705" t="s">
        <v>6</v>
      </c>
      <c r="AV705">
        <v>0</v>
      </c>
      <c r="AW705">
        <v>1</v>
      </c>
      <c r="AX705">
        <v>-1</v>
      </c>
      <c r="AY705">
        <v>0</v>
      </c>
      <c r="AZ705">
        <v>0</v>
      </c>
      <c r="BA705" t="s">
        <v>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Y705*Source!I308</f>
        <v>0.3</v>
      </c>
      <c r="CY705">
        <f>AA705</f>
        <v>85.6</v>
      </c>
      <c r="CZ705">
        <f>AE705</f>
        <v>85.6</v>
      </c>
      <c r="DA705">
        <f>AI705</f>
        <v>1</v>
      </c>
      <c r="DB705">
        <v>0</v>
      </c>
    </row>
    <row r="706" spans="1:106" x14ac:dyDescent="0.2">
      <c r="A706">
        <f>ROW(Source!A308)</f>
        <v>308</v>
      </c>
      <c r="B706">
        <v>16666348</v>
      </c>
      <c r="C706">
        <v>16667431</v>
      </c>
      <c r="D706">
        <v>15164559</v>
      </c>
      <c r="E706">
        <v>17</v>
      </c>
      <c r="F706">
        <v>1</v>
      </c>
      <c r="G706">
        <v>1</v>
      </c>
      <c r="H706">
        <v>3</v>
      </c>
      <c r="I706" t="s">
        <v>996</v>
      </c>
      <c r="J706" t="s">
        <v>6</v>
      </c>
      <c r="K706" t="s">
        <v>997</v>
      </c>
      <c r="L706">
        <v>1374</v>
      </c>
      <c r="N706">
        <v>1013</v>
      </c>
      <c r="O706" t="s">
        <v>998</v>
      </c>
      <c r="P706" t="s">
        <v>998</v>
      </c>
      <c r="Q706">
        <v>1</v>
      </c>
      <c r="W706">
        <v>0</v>
      </c>
      <c r="X706">
        <v>-1731369543</v>
      </c>
      <c r="Y706">
        <v>5.21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5.21</v>
      </c>
      <c r="AU706" t="s">
        <v>6</v>
      </c>
      <c r="AV706">
        <v>0</v>
      </c>
      <c r="AW706">
        <v>2</v>
      </c>
      <c r="AX706">
        <v>16667446</v>
      </c>
      <c r="AY706">
        <v>1</v>
      </c>
      <c r="AZ706">
        <v>0</v>
      </c>
      <c r="BA706">
        <v>687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Y706*Source!I308</f>
        <v>0.15629999999999999</v>
      </c>
      <c r="CY706">
        <f>AA706</f>
        <v>1</v>
      </c>
      <c r="CZ706">
        <f>AE706</f>
        <v>1</v>
      </c>
      <c r="DA706">
        <f>AI706</f>
        <v>1</v>
      </c>
      <c r="DB706">
        <v>0</v>
      </c>
    </row>
    <row r="707" spans="1:106" x14ac:dyDescent="0.2">
      <c r="A707">
        <f>ROW(Source!A309)</f>
        <v>309</v>
      </c>
      <c r="B707">
        <v>16666349</v>
      </c>
      <c r="C707">
        <v>16667431</v>
      </c>
      <c r="D707">
        <v>15446300</v>
      </c>
      <c r="E707">
        <v>1</v>
      </c>
      <c r="F707">
        <v>1</v>
      </c>
      <c r="G707">
        <v>1</v>
      </c>
      <c r="H707">
        <v>1</v>
      </c>
      <c r="I707" t="s">
        <v>912</v>
      </c>
      <c r="J707" t="s">
        <v>6</v>
      </c>
      <c r="K707" t="s">
        <v>913</v>
      </c>
      <c r="L707">
        <v>1191</v>
      </c>
      <c r="N707">
        <v>1013</v>
      </c>
      <c r="O707" t="s">
        <v>727</v>
      </c>
      <c r="P707" t="s">
        <v>727</v>
      </c>
      <c r="Q707">
        <v>1</v>
      </c>
      <c r="W707">
        <v>0</v>
      </c>
      <c r="X707">
        <v>912892513</v>
      </c>
      <c r="Y707">
        <v>26.24</v>
      </c>
      <c r="AA707">
        <v>0</v>
      </c>
      <c r="AB707">
        <v>0</v>
      </c>
      <c r="AC707">
        <v>0</v>
      </c>
      <c r="AD707">
        <v>66.069999999999993</v>
      </c>
      <c r="AE707">
        <v>0</v>
      </c>
      <c r="AF707">
        <v>0</v>
      </c>
      <c r="AG707">
        <v>0</v>
      </c>
      <c r="AH707">
        <v>9.92</v>
      </c>
      <c r="AI707">
        <v>1</v>
      </c>
      <c r="AJ707">
        <v>1</v>
      </c>
      <c r="AK707">
        <v>1</v>
      </c>
      <c r="AL707">
        <v>6.66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26.24</v>
      </c>
      <c r="AU707" t="s">
        <v>6</v>
      </c>
      <c r="AV707">
        <v>1</v>
      </c>
      <c r="AW707">
        <v>2</v>
      </c>
      <c r="AX707">
        <v>16667440</v>
      </c>
      <c r="AY707">
        <v>1</v>
      </c>
      <c r="AZ707">
        <v>0</v>
      </c>
      <c r="BA707">
        <v>688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Y707*Source!I309</f>
        <v>0.7871999999999999</v>
      </c>
      <c r="CY707">
        <f>AD707</f>
        <v>66.069999999999993</v>
      </c>
      <c r="CZ707">
        <f>AH707</f>
        <v>9.92</v>
      </c>
      <c r="DA707">
        <f>AL707</f>
        <v>6.66</v>
      </c>
      <c r="DB707">
        <v>0</v>
      </c>
    </row>
    <row r="708" spans="1:106" x14ac:dyDescent="0.2">
      <c r="A708">
        <f>ROW(Source!A309)</f>
        <v>309</v>
      </c>
      <c r="B708">
        <v>16666349</v>
      </c>
      <c r="C708">
        <v>16667431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728</v>
      </c>
      <c r="J708" t="s">
        <v>6</v>
      </c>
      <c r="K708" t="s">
        <v>729</v>
      </c>
      <c r="L708">
        <v>1191</v>
      </c>
      <c r="N708">
        <v>1013</v>
      </c>
      <c r="O708" t="s">
        <v>727</v>
      </c>
      <c r="P708" t="s">
        <v>727</v>
      </c>
      <c r="Q708">
        <v>1</v>
      </c>
      <c r="W708">
        <v>0</v>
      </c>
      <c r="X708">
        <v>-1417349443</v>
      </c>
      <c r="Y708">
        <v>0.05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6.66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0.05</v>
      </c>
      <c r="AU708" t="s">
        <v>6</v>
      </c>
      <c r="AV708">
        <v>2</v>
      </c>
      <c r="AW708">
        <v>2</v>
      </c>
      <c r="AX708">
        <v>16667441</v>
      </c>
      <c r="AY708">
        <v>1</v>
      </c>
      <c r="AZ708">
        <v>0</v>
      </c>
      <c r="BA708">
        <v>689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Y708*Source!I309</f>
        <v>1.5E-3</v>
      </c>
      <c r="CY708">
        <f>AD708</f>
        <v>0</v>
      </c>
      <c r="CZ708">
        <f>AH708</f>
        <v>0</v>
      </c>
      <c r="DA708">
        <f>AL708</f>
        <v>1</v>
      </c>
      <c r="DB708">
        <v>0</v>
      </c>
    </row>
    <row r="709" spans="1:106" x14ac:dyDescent="0.2">
      <c r="A709">
        <f>ROW(Source!A309)</f>
        <v>309</v>
      </c>
      <c r="B709">
        <v>16666349</v>
      </c>
      <c r="C709">
        <v>16667431</v>
      </c>
      <c r="D709">
        <v>15247680</v>
      </c>
      <c r="E709">
        <v>1</v>
      </c>
      <c r="F709">
        <v>1</v>
      </c>
      <c r="G709">
        <v>1</v>
      </c>
      <c r="H709">
        <v>2</v>
      </c>
      <c r="I709" t="s">
        <v>736</v>
      </c>
      <c r="J709" t="s">
        <v>737</v>
      </c>
      <c r="K709" t="s">
        <v>738</v>
      </c>
      <c r="L709">
        <v>1368</v>
      </c>
      <c r="N709">
        <v>1011</v>
      </c>
      <c r="O709" t="s">
        <v>733</v>
      </c>
      <c r="P709" t="s">
        <v>733</v>
      </c>
      <c r="Q709">
        <v>1</v>
      </c>
      <c r="W709">
        <v>0</v>
      </c>
      <c r="X709">
        <v>-1718674368</v>
      </c>
      <c r="Y709">
        <v>0.03</v>
      </c>
      <c r="AA709">
        <v>0</v>
      </c>
      <c r="AB709">
        <v>745.85</v>
      </c>
      <c r="AC709">
        <v>13.5</v>
      </c>
      <c r="AD709">
        <v>0</v>
      </c>
      <c r="AE709">
        <v>0</v>
      </c>
      <c r="AF709">
        <v>111.99</v>
      </c>
      <c r="AG709">
        <v>13.5</v>
      </c>
      <c r="AH709">
        <v>0</v>
      </c>
      <c r="AI709">
        <v>1</v>
      </c>
      <c r="AJ709">
        <v>6.66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0.03</v>
      </c>
      <c r="AU709" t="s">
        <v>6</v>
      </c>
      <c r="AV709">
        <v>0</v>
      </c>
      <c r="AW709">
        <v>2</v>
      </c>
      <c r="AX709">
        <v>16667442</v>
      </c>
      <c r="AY709">
        <v>1</v>
      </c>
      <c r="AZ709">
        <v>0</v>
      </c>
      <c r="BA709">
        <v>690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Y709*Source!I309</f>
        <v>8.9999999999999998E-4</v>
      </c>
      <c r="CY709">
        <f>AB709</f>
        <v>745.85</v>
      </c>
      <c r="CZ709">
        <f>AF709</f>
        <v>111.99</v>
      </c>
      <c r="DA709">
        <f>AJ709</f>
        <v>6.66</v>
      </c>
      <c r="DB709">
        <v>0</v>
      </c>
    </row>
    <row r="710" spans="1:106" x14ac:dyDescent="0.2">
      <c r="A710">
        <f>ROW(Source!A309)</f>
        <v>309</v>
      </c>
      <c r="B710">
        <v>16666349</v>
      </c>
      <c r="C710">
        <v>16667431</v>
      </c>
      <c r="D710">
        <v>15249073</v>
      </c>
      <c r="E710">
        <v>1</v>
      </c>
      <c r="F710">
        <v>1</v>
      </c>
      <c r="G710">
        <v>1</v>
      </c>
      <c r="H710">
        <v>2</v>
      </c>
      <c r="I710" t="s">
        <v>742</v>
      </c>
      <c r="J710" t="s">
        <v>743</v>
      </c>
      <c r="K710" t="s">
        <v>744</v>
      </c>
      <c r="L710">
        <v>1368</v>
      </c>
      <c r="N710">
        <v>1011</v>
      </c>
      <c r="O710" t="s">
        <v>733</v>
      </c>
      <c r="P710" t="s">
        <v>733</v>
      </c>
      <c r="Q710">
        <v>1</v>
      </c>
      <c r="W710">
        <v>0</v>
      </c>
      <c r="X710">
        <v>1372534845</v>
      </c>
      <c r="Y710">
        <v>0.02</v>
      </c>
      <c r="AA710">
        <v>0</v>
      </c>
      <c r="AB710">
        <v>437.63</v>
      </c>
      <c r="AC710">
        <v>11.6</v>
      </c>
      <c r="AD710">
        <v>0</v>
      </c>
      <c r="AE710">
        <v>0</v>
      </c>
      <c r="AF710">
        <v>65.709999999999994</v>
      </c>
      <c r="AG710">
        <v>11.6</v>
      </c>
      <c r="AH710">
        <v>0</v>
      </c>
      <c r="AI710">
        <v>1</v>
      </c>
      <c r="AJ710">
        <v>6.66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0.02</v>
      </c>
      <c r="AU710" t="s">
        <v>6</v>
      </c>
      <c r="AV710">
        <v>0</v>
      </c>
      <c r="AW710">
        <v>2</v>
      </c>
      <c r="AX710">
        <v>16667443</v>
      </c>
      <c r="AY710">
        <v>1</v>
      </c>
      <c r="AZ710">
        <v>0</v>
      </c>
      <c r="BA710">
        <v>691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Y710*Source!I309</f>
        <v>5.9999999999999995E-4</v>
      </c>
      <c r="CY710">
        <f>AB710</f>
        <v>437.63</v>
      </c>
      <c r="CZ710">
        <f>AF710</f>
        <v>65.709999999999994</v>
      </c>
      <c r="DA710">
        <f>AJ710</f>
        <v>6.66</v>
      </c>
      <c r="DB710">
        <v>0</v>
      </c>
    </row>
    <row r="711" spans="1:106" x14ac:dyDescent="0.2">
      <c r="A711">
        <f>ROW(Source!A309)</f>
        <v>309</v>
      </c>
      <c r="B711">
        <v>16666349</v>
      </c>
      <c r="C711">
        <v>16667431</v>
      </c>
      <c r="D711">
        <v>15171982</v>
      </c>
      <c r="E711">
        <v>1</v>
      </c>
      <c r="F711">
        <v>1</v>
      </c>
      <c r="G711">
        <v>1</v>
      </c>
      <c r="H711">
        <v>3</v>
      </c>
      <c r="I711" t="s">
        <v>822</v>
      </c>
      <c r="J711" t="s">
        <v>823</v>
      </c>
      <c r="K711" t="s">
        <v>824</v>
      </c>
      <c r="L711">
        <v>1348</v>
      </c>
      <c r="N711">
        <v>1009</v>
      </c>
      <c r="O711" t="s">
        <v>120</v>
      </c>
      <c r="P711" t="s">
        <v>120</v>
      </c>
      <c r="Q711">
        <v>1000</v>
      </c>
      <c r="W711">
        <v>0</v>
      </c>
      <c r="X711">
        <v>-1421715385</v>
      </c>
      <c r="Y711">
        <v>3.15E-3</v>
      </c>
      <c r="AA711">
        <v>4861.67</v>
      </c>
      <c r="AB711">
        <v>0</v>
      </c>
      <c r="AC711">
        <v>0</v>
      </c>
      <c r="AD711">
        <v>0</v>
      </c>
      <c r="AE711">
        <v>729.98</v>
      </c>
      <c r="AF711">
        <v>0</v>
      </c>
      <c r="AG711">
        <v>0</v>
      </c>
      <c r="AH711">
        <v>0</v>
      </c>
      <c r="AI711">
        <v>6.66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3.15E-3</v>
      </c>
      <c r="AU711" t="s">
        <v>6</v>
      </c>
      <c r="AV711">
        <v>0</v>
      </c>
      <c r="AW711">
        <v>2</v>
      </c>
      <c r="AX711">
        <v>16667444</v>
      </c>
      <c r="AY711">
        <v>1</v>
      </c>
      <c r="AZ711">
        <v>0</v>
      </c>
      <c r="BA711">
        <v>692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Y711*Source!I309</f>
        <v>9.4499999999999993E-5</v>
      </c>
      <c r="CY711">
        <f>AA711</f>
        <v>4861.67</v>
      </c>
      <c r="CZ711">
        <f>AE711</f>
        <v>729.98</v>
      </c>
      <c r="DA711">
        <f>AI711</f>
        <v>6.66</v>
      </c>
      <c r="DB711">
        <v>0</v>
      </c>
    </row>
    <row r="712" spans="1:106" x14ac:dyDescent="0.2">
      <c r="A712">
        <f>ROW(Source!A309)</f>
        <v>309</v>
      </c>
      <c r="B712">
        <v>16666349</v>
      </c>
      <c r="C712">
        <v>16667431</v>
      </c>
      <c r="D712">
        <v>15217585</v>
      </c>
      <c r="E712">
        <v>1</v>
      </c>
      <c r="F712">
        <v>1</v>
      </c>
      <c r="G712">
        <v>1</v>
      </c>
      <c r="H712">
        <v>3</v>
      </c>
      <c r="I712" t="s">
        <v>1045</v>
      </c>
      <c r="J712" t="s">
        <v>1046</v>
      </c>
      <c r="K712" t="s">
        <v>1047</v>
      </c>
      <c r="L712">
        <v>1356</v>
      </c>
      <c r="N712">
        <v>1010</v>
      </c>
      <c r="O712" t="s">
        <v>96</v>
      </c>
      <c r="P712" t="s">
        <v>96</v>
      </c>
      <c r="Q712">
        <v>1000</v>
      </c>
      <c r="W712">
        <v>0</v>
      </c>
      <c r="X712">
        <v>40709342</v>
      </c>
      <c r="Y712">
        <v>0.10199999999999999</v>
      </c>
      <c r="AA712">
        <v>1798.2</v>
      </c>
      <c r="AB712">
        <v>0</v>
      </c>
      <c r="AC712">
        <v>0</v>
      </c>
      <c r="AD712">
        <v>0</v>
      </c>
      <c r="AE712">
        <v>270</v>
      </c>
      <c r="AF712">
        <v>0</v>
      </c>
      <c r="AG712">
        <v>0</v>
      </c>
      <c r="AH712">
        <v>0</v>
      </c>
      <c r="AI712">
        <v>6.66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0.10199999999999999</v>
      </c>
      <c r="AU712" t="s">
        <v>6</v>
      </c>
      <c r="AV712">
        <v>0</v>
      </c>
      <c r="AW712">
        <v>2</v>
      </c>
      <c r="AX712">
        <v>16667445</v>
      </c>
      <c r="AY712">
        <v>1</v>
      </c>
      <c r="AZ712">
        <v>0</v>
      </c>
      <c r="BA712">
        <v>693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Y712*Source!I309</f>
        <v>3.0599999999999998E-3</v>
      </c>
      <c r="CY712">
        <f>AA712</f>
        <v>1798.2</v>
      </c>
      <c r="CZ712">
        <f>AE712</f>
        <v>270</v>
      </c>
      <c r="DA712">
        <f>AI712</f>
        <v>6.66</v>
      </c>
      <c r="DB712">
        <v>0</v>
      </c>
    </row>
    <row r="713" spans="1:106" x14ac:dyDescent="0.2">
      <c r="A713">
        <f>ROW(Source!A309)</f>
        <v>309</v>
      </c>
      <c r="B713">
        <v>16666349</v>
      </c>
      <c r="C713">
        <v>16667431</v>
      </c>
      <c r="D713">
        <v>15220566</v>
      </c>
      <c r="E713">
        <v>1</v>
      </c>
      <c r="F713">
        <v>1</v>
      </c>
      <c r="G713">
        <v>1</v>
      </c>
      <c r="H713">
        <v>3</v>
      </c>
      <c r="I713" t="s">
        <v>511</v>
      </c>
      <c r="J713" t="s">
        <v>514</v>
      </c>
      <c r="K713" t="s">
        <v>512</v>
      </c>
      <c r="L713">
        <v>1358</v>
      </c>
      <c r="N713">
        <v>1010</v>
      </c>
      <c r="O713" t="s">
        <v>513</v>
      </c>
      <c r="P713" t="s">
        <v>513</v>
      </c>
      <c r="Q713">
        <v>10</v>
      </c>
      <c r="W713">
        <v>0</v>
      </c>
      <c r="X713">
        <v>652162526</v>
      </c>
      <c r="Y713">
        <v>10</v>
      </c>
      <c r="AA713">
        <v>570.1</v>
      </c>
      <c r="AB713">
        <v>0</v>
      </c>
      <c r="AC713">
        <v>0</v>
      </c>
      <c r="AD713">
        <v>0</v>
      </c>
      <c r="AE713">
        <v>85.6</v>
      </c>
      <c r="AF713">
        <v>0</v>
      </c>
      <c r="AG713">
        <v>0</v>
      </c>
      <c r="AH713">
        <v>0</v>
      </c>
      <c r="AI713">
        <v>6.66</v>
      </c>
      <c r="AJ713">
        <v>1</v>
      </c>
      <c r="AK713">
        <v>1</v>
      </c>
      <c r="AL713">
        <v>1</v>
      </c>
      <c r="AN713">
        <v>0</v>
      </c>
      <c r="AO713">
        <v>0</v>
      </c>
      <c r="AP713">
        <v>0</v>
      </c>
      <c r="AQ713">
        <v>0</v>
      </c>
      <c r="AR713">
        <v>0</v>
      </c>
      <c r="AS713" t="s">
        <v>6</v>
      </c>
      <c r="AT713">
        <v>10</v>
      </c>
      <c r="AU713" t="s">
        <v>6</v>
      </c>
      <c r="AV713">
        <v>0</v>
      </c>
      <c r="AW713">
        <v>1</v>
      </c>
      <c r="AX713">
        <v>-1</v>
      </c>
      <c r="AY713">
        <v>0</v>
      </c>
      <c r="AZ713">
        <v>0</v>
      </c>
      <c r="BA713" t="s">
        <v>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Y713*Source!I309</f>
        <v>0.3</v>
      </c>
      <c r="CY713">
        <f>AA713</f>
        <v>570.1</v>
      </c>
      <c r="CZ713">
        <f>AE713</f>
        <v>85.6</v>
      </c>
      <c r="DA713">
        <f>AI713</f>
        <v>6.66</v>
      </c>
      <c r="DB713">
        <v>0</v>
      </c>
    </row>
    <row r="714" spans="1:106" x14ac:dyDescent="0.2">
      <c r="A714">
        <f>ROW(Source!A309)</f>
        <v>309</v>
      </c>
      <c r="B714">
        <v>16666349</v>
      </c>
      <c r="C714">
        <v>16667431</v>
      </c>
      <c r="D714">
        <v>15164559</v>
      </c>
      <c r="E714">
        <v>17</v>
      </c>
      <c r="F714">
        <v>1</v>
      </c>
      <c r="G714">
        <v>1</v>
      </c>
      <c r="H714">
        <v>3</v>
      </c>
      <c r="I714" t="s">
        <v>996</v>
      </c>
      <c r="J714" t="s">
        <v>6</v>
      </c>
      <c r="K714" t="s">
        <v>997</v>
      </c>
      <c r="L714">
        <v>1374</v>
      </c>
      <c r="N714">
        <v>1013</v>
      </c>
      <c r="O714" t="s">
        <v>998</v>
      </c>
      <c r="P714" t="s">
        <v>998</v>
      </c>
      <c r="Q714">
        <v>1</v>
      </c>
      <c r="W714">
        <v>0</v>
      </c>
      <c r="X714">
        <v>-1731369543</v>
      </c>
      <c r="Y714">
        <v>5.21</v>
      </c>
      <c r="AA714">
        <v>1</v>
      </c>
      <c r="AB714">
        <v>0</v>
      </c>
      <c r="AC714">
        <v>0</v>
      </c>
      <c r="AD714">
        <v>0</v>
      </c>
      <c r="AE714">
        <v>1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5.21</v>
      </c>
      <c r="AU714" t="s">
        <v>6</v>
      </c>
      <c r="AV714">
        <v>0</v>
      </c>
      <c r="AW714">
        <v>2</v>
      </c>
      <c r="AX714">
        <v>16667446</v>
      </c>
      <c r="AY714">
        <v>1</v>
      </c>
      <c r="AZ714">
        <v>0</v>
      </c>
      <c r="BA714">
        <v>694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Y714*Source!I309</f>
        <v>0.15629999999999999</v>
      </c>
      <c r="CY714">
        <f>AA714</f>
        <v>1</v>
      </c>
      <c r="CZ714">
        <f>AE714</f>
        <v>1</v>
      </c>
      <c r="DA714">
        <f>AI714</f>
        <v>1</v>
      </c>
      <c r="DB714">
        <v>0</v>
      </c>
    </row>
    <row r="715" spans="1:106" x14ac:dyDescent="0.2">
      <c r="A715">
        <f>ROW(Source!A312)</f>
        <v>312</v>
      </c>
      <c r="B715">
        <v>16666348</v>
      </c>
      <c r="C715">
        <v>16667448</v>
      </c>
      <c r="D715">
        <v>15446300</v>
      </c>
      <c r="E715">
        <v>1</v>
      </c>
      <c r="F715">
        <v>1</v>
      </c>
      <c r="G715">
        <v>1</v>
      </c>
      <c r="H715">
        <v>1</v>
      </c>
      <c r="I715" t="s">
        <v>912</v>
      </c>
      <c r="J715" t="s">
        <v>6</v>
      </c>
      <c r="K715" t="s">
        <v>913</v>
      </c>
      <c r="L715">
        <v>1191</v>
      </c>
      <c r="N715">
        <v>1013</v>
      </c>
      <c r="O715" t="s">
        <v>727</v>
      </c>
      <c r="P715" t="s">
        <v>727</v>
      </c>
      <c r="Q715">
        <v>1</v>
      </c>
      <c r="W715">
        <v>0</v>
      </c>
      <c r="X715">
        <v>912892513</v>
      </c>
      <c r="Y715">
        <v>213.6</v>
      </c>
      <c r="AA715">
        <v>0</v>
      </c>
      <c r="AB715">
        <v>0</v>
      </c>
      <c r="AC715">
        <v>0</v>
      </c>
      <c r="AD715">
        <v>9.92</v>
      </c>
      <c r="AE715">
        <v>0</v>
      </c>
      <c r="AF715">
        <v>0</v>
      </c>
      <c r="AG715">
        <v>0</v>
      </c>
      <c r="AH715">
        <v>9.92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213.6</v>
      </c>
      <c r="AU715" t="s">
        <v>6</v>
      </c>
      <c r="AV715">
        <v>1</v>
      </c>
      <c r="AW715">
        <v>2</v>
      </c>
      <c r="AX715">
        <v>16667462</v>
      </c>
      <c r="AY715">
        <v>1</v>
      </c>
      <c r="AZ715">
        <v>0</v>
      </c>
      <c r="BA715">
        <v>695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Y715*Source!I312</f>
        <v>44.855999999999995</v>
      </c>
      <c r="CY715">
        <f>AD715</f>
        <v>9.92</v>
      </c>
      <c r="CZ715">
        <f>AH715</f>
        <v>9.92</v>
      </c>
      <c r="DA715">
        <f>AL715</f>
        <v>1</v>
      </c>
      <c r="DB715">
        <v>0</v>
      </c>
    </row>
    <row r="716" spans="1:106" x14ac:dyDescent="0.2">
      <c r="A716">
        <f>ROW(Source!A312)</f>
        <v>312</v>
      </c>
      <c r="B716">
        <v>16666348</v>
      </c>
      <c r="C716">
        <v>16667448</v>
      </c>
      <c r="D716">
        <v>15430395</v>
      </c>
      <c r="E716">
        <v>1</v>
      </c>
      <c r="F716">
        <v>1</v>
      </c>
      <c r="G716">
        <v>1</v>
      </c>
      <c r="H716">
        <v>1</v>
      </c>
      <c r="I716" t="s">
        <v>728</v>
      </c>
      <c r="J716" t="s">
        <v>6</v>
      </c>
      <c r="K716" t="s">
        <v>729</v>
      </c>
      <c r="L716">
        <v>1191</v>
      </c>
      <c r="N716">
        <v>1013</v>
      </c>
      <c r="O716" t="s">
        <v>727</v>
      </c>
      <c r="P716" t="s">
        <v>727</v>
      </c>
      <c r="Q716">
        <v>1</v>
      </c>
      <c r="W716">
        <v>0</v>
      </c>
      <c r="X716">
        <v>-1417349443</v>
      </c>
      <c r="Y716">
        <v>1.98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1.98</v>
      </c>
      <c r="AU716" t="s">
        <v>6</v>
      </c>
      <c r="AV716">
        <v>2</v>
      </c>
      <c r="AW716">
        <v>2</v>
      </c>
      <c r="AX716">
        <v>16667463</v>
      </c>
      <c r="AY716">
        <v>1</v>
      </c>
      <c r="AZ716">
        <v>0</v>
      </c>
      <c r="BA716">
        <v>696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Y716*Source!I312</f>
        <v>0.4158</v>
      </c>
      <c r="CY716">
        <f>AD716</f>
        <v>0</v>
      </c>
      <c r="CZ716">
        <f>AH716</f>
        <v>0</v>
      </c>
      <c r="DA716">
        <f>AL716</f>
        <v>1</v>
      </c>
      <c r="DB716">
        <v>0</v>
      </c>
    </row>
    <row r="717" spans="1:106" x14ac:dyDescent="0.2">
      <c r="A717">
        <f>ROW(Source!A312)</f>
        <v>312</v>
      </c>
      <c r="B717">
        <v>16666348</v>
      </c>
      <c r="C717">
        <v>16667448</v>
      </c>
      <c r="D717">
        <v>15247680</v>
      </c>
      <c r="E717">
        <v>1</v>
      </c>
      <c r="F717">
        <v>1</v>
      </c>
      <c r="G717">
        <v>1</v>
      </c>
      <c r="H717">
        <v>2</v>
      </c>
      <c r="I717" t="s">
        <v>736</v>
      </c>
      <c r="J717" t="s">
        <v>737</v>
      </c>
      <c r="K717" t="s">
        <v>738</v>
      </c>
      <c r="L717">
        <v>1368</v>
      </c>
      <c r="N717">
        <v>1011</v>
      </c>
      <c r="O717" t="s">
        <v>733</v>
      </c>
      <c r="P717" t="s">
        <v>733</v>
      </c>
      <c r="Q717">
        <v>1</v>
      </c>
      <c r="W717">
        <v>0</v>
      </c>
      <c r="X717">
        <v>-1718674368</v>
      </c>
      <c r="Y717">
        <v>0.99</v>
      </c>
      <c r="AA717">
        <v>0</v>
      </c>
      <c r="AB717">
        <v>111.99</v>
      </c>
      <c r="AC717">
        <v>13.5</v>
      </c>
      <c r="AD717">
        <v>0</v>
      </c>
      <c r="AE717">
        <v>0</v>
      </c>
      <c r="AF717">
        <v>111.99</v>
      </c>
      <c r="AG717">
        <v>13.5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0.99</v>
      </c>
      <c r="AU717" t="s">
        <v>6</v>
      </c>
      <c r="AV717">
        <v>0</v>
      </c>
      <c r="AW717">
        <v>2</v>
      </c>
      <c r="AX717">
        <v>16667464</v>
      </c>
      <c r="AY717">
        <v>1</v>
      </c>
      <c r="AZ717">
        <v>0</v>
      </c>
      <c r="BA717">
        <v>697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Y717*Source!I312</f>
        <v>0.2079</v>
      </c>
      <c r="CY717">
        <f>AB717</f>
        <v>111.99</v>
      </c>
      <c r="CZ717">
        <f>AF717</f>
        <v>111.99</v>
      </c>
      <c r="DA717">
        <f>AJ717</f>
        <v>1</v>
      </c>
      <c r="DB717">
        <v>0</v>
      </c>
    </row>
    <row r="718" spans="1:106" x14ac:dyDescent="0.2">
      <c r="A718">
        <f>ROW(Source!A312)</f>
        <v>312</v>
      </c>
      <c r="B718">
        <v>16666348</v>
      </c>
      <c r="C718">
        <v>16667448</v>
      </c>
      <c r="D718">
        <v>15249073</v>
      </c>
      <c r="E718">
        <v>1</v>
      </c>
      <c r="F718">
        <v>1</v>
      </c>
      <c r="G718">
        <v>1</v>
      </c>
      <c r="H718">
        <v>2</v>
      </c>
      <c r="I718" t="s">
        <v>742</v>
      </c>
      <c r="J718" t="s">
        <v>743</v>
      </c>
      <c r="K718" t="s">
        <v>744</v>
      </c>
      <c r="L718">
        <v>1368</v>
      </c>
      <c r="N718">
        <v>1011</v>
      </c>
      <c r="O718" t="s">
        <v>733</v>
      </c>
      <c r="P718" t="s">
        <v>733</v>
      </c>
      <c r="Q718">
        <v>1</v>
      </c>
      <c r="W718">
        <v>0</v>
      </c>
      <c r="X718">
        <v>1372534845</v>
      </c>
      <c r="Y718">
        <v>0.99</v>
      </c>
      <c r="AA718">
        <v>0</v>
      </c>
      <c r="AB718">
        <v>65.709999999999994</v>
      </c>
      <c r="AC718">
        <v>11.6</v>
      </c>
      <c r="AD718">
        <v>0</v>
      </c>
      <c r="AE718">
        <v>0</v>
      </c>
      <c r="AF718">
        <v>65.709999999999994</v>
      </c>
      <c r="AG718">
        <v>11.6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0.99</v>
      </c>
      <c r="AU718" t="s">
        <v>6</v>
      </c>
      <c r="AV718">
        <v>0</v>
      </c>
      <c r="AW718">
        <v>2</v>
      </c>
      <c r="AX718">
        <v>16667465</v>
      </c>
      <c r="AY718">
        <v>1</v>
      </c>
      <c r="AZ718">
        <v>0</v>
      </c>
      <c r="BA718">
        <v>698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Y718*Source!I312</f>
        <v>0.2079</v>
      </c>
      <c r="CY718">
        <f>AB718</f>
        <v>65.709999999999994</v>
      </c>
      <c r="CZ718">
        <f>AF718</f>
        <v>65.709999999999994</v>
      </c>
      <c r="DA718">
        <f>AJ718</f>
        <v>1</v>
      </c>
      <c r="DB718">
        <v>0</v>
      </c>
    </row>
    <row r="719" spans="1:106" x14ac:dyDescent="0.2">
      <c r="A719">
        <f>ROW(Source!A312)</f>
        <v>312</v>
      </c>
      <c r="B719">
        <v>16666348</v>
      </c>
      <c r="C719">
        <v>16667448</v>
      </c>
      <c r="D719">
        <v>15249377</v>
      </c>
      <c r="E719">
        <v>1</v>
      </c>
      <c r="F719">
        <v>1</v>
      </c>
      <c r="G719">
        <v>1</v>
      </c>
      <c r="H719">
        <v>2</v>
      </c>
      <c r="I719" t="s">
        <v>914</v>
      </c>
      <c r="J719" t="s">
        <v>915</v>
      </c>
      <c r="K719" t="s">
        <v>916</v>
      </c>
      <c r="L719">
        <v>1368</v>
      </c>
      <c r="N719">
        <v>1011</v>
      </c>
      <c r="O719" t="s">
        <v>733</v>
      </c>
      <c r="P719" t="s">
        <v>733</v>
      </c>
      <c r="Q719">
        <v>1</v>
      </c>
      <c r="W719">
        <v>0</v>
      </c>
      <c r="X719">
        <v>-353815937</v>
      </c>
      <c r="Y719">
        <v>1.1399999999999999</v>
      </c>
      <c r="AA719">
        <v>0</v>
      </c>
      <c r="AB719">
        <v>8.1</v>
      </c>
      <c r="AC719">
        <v>0</v>
      </c>
      <c r="AD719">
        <v>0</v>
      </c>
      <c r="AE719">
        <v>0</v>
      </c>
      <c r="AF719">
        <v>8.1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1.1399999999999999</v>
      </c>
      <c r="AU719" t="s">
        <v>6</v>
      </c>
      <c r="AV719">
        <v>0</v>
      </c>
      <c r="AW719">
        <v>2</v>
      </c>
      <c r="AX719">
        <v>16667466</v>
      </c>
      <c r="AY719">
        <v>1</v>
      </c>
      <c r="AZ719">
        <v>0</v>
      </c>
      <c r="BA719">
        <v>699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Y719*Source!I312</f>
        <v>0.23939999999999997</v>
      </c>
      <c r="CY719">
        <f>AB719</f>
        <v>8.1</v>
      </c>
      <c r="CZ719">
        <f>AF719</f>
        <v>8.1</v>
      </c>
      <c r="DA719">
        <f>AJ719</f>
        <v>1</v>
      </c>
      <c r="DB719">
        <v>0</v>
      </c>
    </row>
    <row r="720" spans="1:106" x14ac:dyDescent="0.2">
      <c r="A720">
        <f>ROW(Source!A312)</f>
        <v>312</v>
      </c>
      <c r="B720">
        <v>16666348</v>
      </c>
      <c r="C720">
        <v>16667448</v>
      </c>
      <c r="D720">
        <v>15167588</v>
      </c>
      <c r="E720">
        <v>1</v>
      </c>
      <c r="F720">
        <v>1</v>
      </c>
      <c r="G720">
        <v>1</v>
      </c>
      <c r="H720">
        <v>3</v>
      </c>
      <c r="I720" t="s">
        <v>1001</v>
      </c>
      <c r="J720" t="s">
        <v>1002</v>
      </c>
      <c r="K720" t="s">
        <v>1003</v>
      </c>
      <c r="L720">
        <v>1346</v>
      </c>
      <c r="N720">
        <v>1009</v>
      </c>
      <c r="O720" t="s">
        <v>124</v>
      </c>
      <c r="P720" t="s">
        <v>124</v>
      </c>
      <c r="Q720">
        <v>1</v>
      </c>
      <c r="W720">
        <v>0</v>
      </c>
      <c r="X720">
        <v>-1088866022</v>
      </c>
      <c r="Y720">
        <v>0.42</v>
      </c>
      <c r="AA720">
        <v>30.4</v>
      </c>
      <c r="AB720">
        <v>0</v>
      </c>
      <c r="AC720">
        <v>0</v>
      </c>
      <c r="AD720">
        <v>0</v>
      </c>
      <c r="AE720">
        <v>30.4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0.42</v>
      </c>
      <c r="AU720" t="s">
        <v>6</v>
      </c>
      <c r="AV720">
        <v>0</v>
      </c>
      <c r="AW720">
        <v>2</v>
      </c>
      <c r="AX720">
        <v>16667467</v>
      </c>
      <c r="AY720">
        <v>1</v>
      </c>
      <c r="AZ720">
        <v>0</v>
      </c>
      <c r="BA720">
        <v>700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Y720*Source!I312</f>
        <v>8.8199999999999987E-2</v>
      </c>
      <c r="CY720">
        <f t="shared" ref="CY720:CY727" si="66">AA720</f>
        <v>30.4</v>
      </c>
      <c r="CZ720">
        <f t="shared" ref="CZ720:CZ727" si="67">AE720</f>
        <v>30.4</v>
      </c>
      <c r="DA720">
        <f t="shared" ref="DA720:DA727" si="68">AI720</f>
        <v>1</v>
      </c>
      <c r="DB720">
        <v>0</v>
      </c>
    </row>
    <row r="721" spans="1:106" x14ac:dyDescent="0.2">
      <c r="A721">
        <f>ROW(Source!A312)</f>
        <v>312</v>
      </c>
      <c r="B721">
        <v>16666348</v>
      </c>
      <c r="C721">
        <v>16667448</v>
      </c>
      <c r="D721">
        <v>15167600</v>
      </c>
      <c r="E721">
        <v>1</v>
      </c>
      <c r="F721">
        <v>1</v>
      </c>
      <c r="G721">
        <v>1</v>
      </c>
      <c r="H721">
        <v>3</v>
      </c>
      <c r="I721" t="s">
        <v>1036</v>
      </c>
      <c r="J721" t="s">
        <v>1037</v>
      </c>
      <c r="K721" t="s">
        <v>1038</v>
      </c>
      <c r="L721">
        <v>1308</v>
      </c>
      <c r="N721">
        <v>1003</v>
      </c>
      <c r="O721" t="s">
        <v>164</v>
      </c>
      <c r="P721" t="s">
        <v>164</v>
      </c>
      <c r="Q721">
        <v>100</v>
      </c>
      <c r="W721">
        <v>0</v>
      </c>
      <c r="X721">
        <v>568244124</v>
      </c>
      <c r="Y721">
        <v>0.1</v>
      </c>
      <c r="AA721">
        <v>120</v>
      </c>
      <c r="AB721">
        <v>0</v>
      </c>
      <c r="AC721">
        <v>0</v>
      </c>
      <c r="AD721">
        <v>0</v>
      </c>
      <c r="AE721">
        <v>120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0.1</v>
      </c>
      <c r="AU721" t="s">
        <v>6</v>
      </c>
      <c r="AV721">
        <v>0</v>
      </c>
      <c r="AW721">
        <v>2</v>
      </c>
      <c r="AX721">
        <v>16667468</v>
      </c>
      <c r="AY721">
        <v>1</v>
      </c>
      <c r="AZ721">
        <v>0</v>
      </c>
      <c r="BA721">
        <v>701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Y721*Source!I312</f>
        <v>2.1000000000000001E-2</v>
      </c>
      <c r="CY721">
        <f t="shared" si="66"/>
        <v>120</v>
      </c>
      <c r="CZ721">
        <f t="shared" si="67"/>
        <v>120</v>
      </c>
      <c r="DA721">
        <f t="shared" si="68"/>
        <v>1</v>
      </c>
      <c r="DB721">
        <v>0</v>
      </c>
    </row>
    <row r="722" spans="1:106" x14ac:dyDescent="0.2">
      <c r="A722">
        <f>ROW(Source!A312)</f>
        <v>312</v>
      </c>
      <c r="B722">
        <v>16666348</v>
      </c>
      <c r="C722">
        <v>16667448</v>
      </c>
      <c r="D722">
        <v>15168752</v>
      </c>
      <c r="E722">
        <v>1</v>
      </c>
      <c r="F722">
        <v>1</v>
      </c>
      <c r="G722">
        <v>1</v>
      </c>
      <c r="H722">
        <v>3</v>
      </c>
      <c r="I722" t="s">
        <v>1013</v>
      </c>
      <c r="J722" t="s">
        <v>1014</v>
      </c>
      <c r="K722" t="s">
        <v>1015</v>
      </c>
      <c r="L722">
        <v>1346</v>
      </c>
      <c r="N722">
        <v>1009</v>
      </c>
      <c r="O722" t="s">
        <v>124</v>
      </c>
      <c r="P722" t="s">
        <v>124</v>
      </c>
      <c r="Q722">
        <v>1</v>
      </c>
      <c r="W722">
        <v>0</v>
      </c>
      <c r="X722">
        <v>586013393</v>
      </c>
      <c r="Y722">
        <v>2.1</v>
      </c>
      <c r="AA722">
        <v>10.57</v>
      </c>
      <c r="AB722">
        <v>0</v>
      </c>
      <c r="AC722">
        <v>0</v>
      </c>
      <c r="AD722">
        <v>0</v>
      </c>
      <c r="AE722">
        <v>10.57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2.1</v>
      </c>
      <c r="AU722" t="s">
        <v>6</v>
      </c>
      <c r="AV722">
        <v>0</v>
      </c>
      <c r="AW722">
        <v>2</v>
      </c>
      <c r="AX722">
        <v>16667469</v>
      </c>
      <c r="AY722">
        <v>1</v>
      </c>
      <c r="AZ722">
        <v>0</v>
      </c>
      <c r="BA722">
        <v>702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Y722*Source!I312</f>
        <v>0.441</v>
      </c>
      <c r="CY722">
        <f t="shared" si="66"/>
        <v>10.57</v>
      </c>
      <c r="CZ722">
        <f t="shared" si="67"/>
        <v>10.57</v>
      </c>
      <c r="DA722">
        <f t="shared" si="68"/>
        <v>1</v>
      </c>
      <c r="DB722">
        <v>0</v>
      </c>
    </row>
    <row r="723" spans="1:106" x14ac:dyDescent="0.2">
      <c r="A723">
        <f>ROW(Source!A312)</f>
        <v>312</v>
      </c>
      <c r="B723">
        <v>16666348</v>
      </c>
      <c r="C723">
        <v>16667448</v>
      </c>
      <c r="D723">
        <v>15169942</v>
      </c>
      <c r="E723">
        <v>1</v>
      </c>
      <c r="F723">
        <v>1</v>
      </c>
      <c r="G723">
        <v>1</v>
      </c>
      <c r="H723">
        <v>3</v>
      </c>
      <c r="I723" t="s">
        <v>993</v>
      </c>
      <c r="J723" t="s">
        <v>994</v>
      </c>
      <c r="K723" t="s">
        <v>995</v>
      </c>
      <c r="L723">
        <v>1346</v>
      </c>
      <c r="N723">
        <v>1009</v>
      </c>
      <c r="O723" t="s">
        <v>124</v>
      </c>
      <c r="P723" t="s">
        <v>124</v>
      </c>
      <c r="Q723">
        <v>1</v>
      </c>
      <c r="W723">
        <v>0</v>
      </c>
      <c r="X723">
        <v>103900845</v>
      </c>
      <c r="Y723">
        <v>10.4</v>
      </c>
      <c r="AA723">
        <v>9.0399999999999991</v>
      </c>
      <c r="AB723">
        <v>0</v>
      </c>
      <c r="AC723">
        <v>0</v>
      </c>
      <c r="AD723">
        <v>0</v>
      </c>
      <c r="AE723">
        <v>9.0399999999999991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10.4</v>
      </c>
      <c r="AU723" t="s">
        <v>6</v>
      </c>
      <c r="AV723">
        <v>0</v>
      </c>
      <c r="AW723">
        <v>2</v>
      </c>
      <c r="AX723">
        <v>16667470</v>
      </c>
      <c r="AY723">
        <v>1</v>
      </c>
      <c r="AZ723">
        <v>0</v>
      </c>
      <c r="BA723">
        <v>703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Y723*Source!I312</f>
        <v>2.1840000000000002</v>
      </c>
      <c r="CY723">
        <f t="shared" si="66"/>
        <v>9.0399999999999991</v>
      </c>
      <c r="CZ723">
        <f t="shared" si="67"/>
        <v>9.0399999999999991</v>
      </c>
      <c r="DA723">
        <f t="shared" si="68"/>
        <v>1</v>
      </c>
      <c r="DB723">
        <v>0</v>
      </c>
    </row>
    <row r="724" spans="1:106" x14ac:dyDescent="0.2">
      <c r="A724">
        <f>ROW(Source!A312)</f>
        <v>312</v>
      </c>
      <c r="B724">
        <v>16666348</v>
      </c>
      <c r="C724">
        <v>16667448</v>
      </c>
      <c r="D724">
        <v>15191488</v>
      </c>
      <c r="E724">
        <v>1</v>
      </c>
      <c r="F724">
        <v>1</v>
      </c>
      <c r="G724">
        <v>1</v>
      </c>
      <c r="H724">
        <v>3</v>
      </c>
      <c r="I724" t="s">
        <v>1004</v>
      </c>
      <c r="J724" t="s">
        <v>1005</v>
      </c>
      <c r="K724" t="s">
        <v>1006</v>
      </c>
      <c r="L724">
        <v>1348</v>
      </c>
      <c r="N724">
        <v>1009</v>
      </c>
      <c r="O724" t="s">
        <v>120</v>
      </c>
      <c r="P724" t="s">
        <v>120</v>
      </c>
      <c r="Q724">
        <v>1000</v>
      </c>
      <c r="W724">
        <v>0</v>
      </c>
      <c r="X724">
        <v>-1598896989</v>
      </c>
      <c r="Y724">
        <v>0.15</v>
      </c>
      <c r="AA724">
        <v>5000</v>
      </c>
      <c r="AB724">
        <v>0</v>
      </c>
      <c r="AC724">
        <v>0</v>
      </c>
      <c r="AD724">
        <v>0</v>
      </c>
      <c r="AE724">
        <v>5000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0.15</v>
      </c>
      <c r="AU724" t="s">
        <v>6</v>
      </c>
      <c r="AV724">
        <v>0</v>
      </c>
      <c r="AW724">
        <v>2</v>
      </c>
      <c r="AX724">
        <v>16667471</v>
      </c>
      <c r="AY724">
        <v>1</v>
      </c>
      <c r="AZ724">
        <v>0</v>
      </c>
      <c r="BA724">
        <v>704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Y724*Source!I312</f>
        <v>3.15E-2</v>
      </c>
      <c r="CY724">
        <f t="shared" si="66"/>
        <v>5000</v>
      </c>
      <c r="CZ724">
        <f t="shared" si="67"/>
        <v>5000</v>
      </c>
      <c r="DA724">
        <f t="shared" si="68"/>
        <v>1</v>
      </c>
      <c r="DB724">
        <v>0</v>
      </c>
    </row>
    <row r="725" spans="1:106" x14ac:dyDescent="0.2">
      <c r="A725">
        <f>ROW(Source!A312)</f>
        <v>312</v>
      </c>
      <c r="B725">
        <v>16666348</v>
      </c>
      <c r="C725">
        <v>16667448</v>
      </c>
      <c r="D725">
        <v>15203834</v>
      </c>
      <c r="E725">
        <v>1</v>
      </c>
      <c r="F725">
        <v>1</v>
      </c>
      <c r="G725">
        <v>1</v>
      </c>
      <c r="H725">
        <v>3</v>
      </c>
      <c r="I725" t="s">
        <v>1025</v>
      </c>
      <c r="J725" t="s">
        <v>1026</v>
      </c>
      <c r="K725" t="s">
        <v>152</v>
      </c>
      <c r="L725">
        <v>1346</v>
      </c>
      <c r="N725">
        <v>1009</v>
      </c>
      <c r="O725" t="s">
        <v>124</v>
      </c>
      <c r="P725" t="s">
        <v>124</v>
      </c>
      <c r="Q725">
        <v>1</v>
      </c>
      <c r="W725">
        <v>0</v>
      </c>
      <c r="X725">
        <v>210558753</v>
      </c>
      <c r="Y725">
        <v>3</v>
      </c>
      <c r="AA725">
        <v>28.6</v>
      </c>
      <c r="AB725">
        <v>0</v>
      </c>
      <c r="AC725">
        <v>0</v>
      </c>
      <c r="AD725">
        <v>0</v>
      </c>
      <c r="AE725">
        <v>28.6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3</v>
      </c>
      <c r="AU725" t="s">
        <v>6</v>
      </c>
      <c r="AV725">
        <v>0</v>
      </c>
      <c r="AW725">
        <v>2</v>
      </c>
      <c r="AX725">
        <v>16667472</v>
      </c>
      <c r="AY725">
        <v>1</v>
      </c>
      <c r="AZ725">
        <v>0</v>
      </c>
      <c r="BA725">
        <v>705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Y725*Source!I312</f>
        <v>0.63</v>
      </c>
      <c r="CY725">
        <f t="shared" si="66"/>
        <v>28.6</v>
      </c>
      <c r="CZ725">
        <f t="shared" si="67"/>
        <v>28.6</v>
      </c>
      <c r="DA725">
        <f t="shared" si="68"/>
        <v>1</v>
      </c>
      <c r="DB725">
        <v>0</v>
      </c>
    </row>
    <row r="726" spans="1:106" x14ac:dyDescent="0.2">
      <c r="A726">
        <f>ROW(Source!A312)</f>
        <v>312</v>
      </c>
      <c r="B726">
        <v>16666348</v>
      </c>
      <c r="C726">
        <v>16667448</v>
      </c>
      <c r="D726">
        <v>15220018</v>
      </c>
      <c r="E726">
        <v>1</v>
      </c>
      <c r="F726">
        <v>1</v>
      </c>
      <c r="G726">
        <v>1</v>
      </c>
      <c r="H726">
        <v>3</v>
      </c>
      <c r="I726" t="s">
        <v>520</v>
      </c>
      <c r="J726" t="s">
        <v>522</v>
      </c>
      <c r="K726" t="s">
        <v>521</v>
      </c>
      <c r="L726">
        <v>1354</v>
      </c>
      <c r="N726">
        <v>1010</v>
      </c>
      <c r="O726" t="s">
        <v>185</v>
      </c>
      <c r="P726" t="s">
        <v>185</v>
      </c>
      <c r="Q726">
        <v>1</v>
      </c>
      <c r="W726">
        <v>0</v>
      </c>
      <c r="X726">
        <v>1174260458</v>
      </c>
      <c r="Y726">
        <v>100</v>
      </c>
      <c r="AA726">
        <v>314.14</v>
      </c>
      <c r="AB726">
        <v>0</v>
      </c>
      <c r="AC726">
        <v>0</v>
      </c>
      <c r="AD726">
        <v>0</v>
      </c>
      <c r="AE726">
        <v>314.14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6</v>
      </c>
      <c r="AT726">
        <v>100</v>
      </c>
      <c r="AU726" t="s">
        <v>6</v>
      </c>
      <c r="AV726">
        <v>0</v>
      </c>
      <c r="AW726">
        <v>1</v>
      </c>
      <c r="AX726">
        <v>-1</v>
      </c>
      <c r="AY726">
        <v>0</v>
      </c>
      <c r="AZ726">
        <v>0</v>
      </c>
      <c r="BA726" t="s">
        <v>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Y726*Source!I312</f>
        <v>21</v>
      </c>
      <c r="CY726">
        <f t="shared" si="66"/>
        <v>314.14</v>
      </c>
      <c r="CZ726">
        <f t="shared" si="67"/>
        <v>314.14</v>
      </c>
      <c r="DA726">
        <f t="shared" si="68"/>
        <v>1</v>
      </c>
      <c r="DB726">
        <v>0</v>
      </c>
    </row>
    <row r="727" spans="1:106" x14ac:dyDescent="0.2">
      <c r="A727">
        <f>ROW(Source!A312)</f>
        <v>312</v>
      </c>
      <c r="B727">
        <v>16666348</v>
      </c>
      <c r="C727">
        <v>16667448</v>
      </c>
      <c r="D727">
        <v>15164559</v>
      </c>
      <c r="E727">
        <v>17</v>
      </c>
      <c r="F727">
        <v>1</v>
      </c>
      <c r="G727">
        <v>1</v>
      </c>
      <c r="H727">
        <v>3</v>
      </c>
      <c r="I727" t="s">
        <v>996</v>
      </c>
      <c r="J727" t="s">
        <v>6</v>
      </c>
      <c r="K727" t="s">
        <v>997</v>
      </c>
      <c r="L727">
        <v>1374</v>
      </c>
      <c r="N727">
        <v>1013</v>
      </c>
      <c r="O727" t="s">
        <v>998</v>
      </c>
      <c r="P727" t="s">
        <v>998</v>
      </c>
      <c r="Q727">
        <v>1</v>
      </c>
      <c r="W727">
        <v>0</v>
      </c>
      <c r="X727">
        <v>-1731369543</v>
      </c>
      <c r="Y727">
        <v>42.38</v>
      </c>
      <c r="AA727">
        <v>1</v>
      </c>
      <c r="AB727">
        <v>0</v>
      </c>
      <c r="AC727">
        <v>0</v>
      </c>
      <c r="AD727">
        <v>0</v>
      </c>
      <c r="AE727">
        <v>1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42.38</v>
      </c>
      <c r="AU727" t="s">
        <v>6</v>
      </c>
      <c r="AV727">
        <v>0</v>
      </c>
      <c r="AW727">
        <v>2</v>
      </c>
      <c r="AX727">
        <v>16667473</v>
      </c>
      <c r="AY727">
        <v>1</v>
      </c>
      <c r="AZ727">
        <v>0</v>
      </c>
      <c r="BA727">
        <v>706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Y727*Source!I312</f>
        <v>8.8998000000000008</v>
      </c>
      <c r="CY727">
        <f t="shared" si="66"/>
        <v>1</v>
      </c>
      <c r="CZ727">
        <f t="shared" si="67"/>
        <v>1</v>
      </c>
      <c r="DA727">
        <f t="shared" si="68"/>
        <v>1</v>
      </c>
      <c r="DB727">
        <v>0</v>
      </c>
    </row>
    <row r="728" spans="1:106" x14ac:dyDescent="0.2">
      <c r="A728">
        <f>ROW(Source!A313)</f>
        <v>313</v>
      </c>
      <c r="B728">
        <v>16666349</v>
      </c>
      <c r="C728">
        <v>16667448</v>
      </c>
      <c r="D728">
        <v>15446300</v>
      </c>
      <c r="E728">
        <v>1</v>
      </c>
      <c r="F728">
        <v>1</v>
      </c>
      <c r="G728">
        <v>1</v>
      </c>
      <c r="H728">
        <v>1</v>
      </c>
      <c r="I728" t="s">
        <v>912</v>
      </c>
      <c r="J728" t="s">
        <v>6</v>
      </c>
      <c r="K728" t="s">
        <v>913</v>
      </c>
      <c r="L728">
        <v>1191</v>
      </c>
      <c r="N728">
        <v>1013</v>
      </c>
      <c r="O728" t="s">
        <v>727</v>
      </c>
      <c r="P728" t="s">
        <v>727</v>
      </c>
      <c r="Q728">
        <v>1</v>
      </c>
      <c r="W728">
        <v>0</v>
      </c>
      <c r="X728">
        <v>912892513</v>
      </c>
      <c r="Y728">
        <v>213.6</v>
      </c>
      <c r="AA728">
        <v>0</v>
      </c>
      <c r="AB728">
        <v>0</v>
      </c>
      <c r="AC728">
        <v>0</v>
      </c>
      <c r="AD728">
        <v>66.069999999999993</v>
      </c>
      <c r="AE728">
        <v>0</v>
      </c>
      <c r="AF728">
        <v>0</v>
      </c>
      <c r="AG728">
        <v>0</v>
      </c>
      <c r="AH728">
        <v>9.92</v>
      </c>
      <c r="AI728">
        <v>1</v>
      </c>
      <c r="AJ728">
        <v>1</v>
      </c>
      <c r="AK728">
        <v>1</v>
      </c>
      <c r="AL728">
        <v>6.66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213.6</v>
      </c>
      <c r="AU728" t="s">
        <v>6</v>
      </c>
      <c r="AV728">
        <v>1</v>
      </c>
      <c r="AW728">
        <v>2</v>
      </c>
      <c r="AX728">
        <v>16667462</v>
      </c>
      <c r="AY728">
        <v>1</v>
      </c>
      <c r="AZ728">
        <v>0</v>
      </c>
      <c r="BA728">
        <v>707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Y728*Source!I313</f>
        <v>44.855999999999995</v>
      </c>
      <c r="CY728">
        <f>AD728</f>
        <v>66.069999999999993</v>
      </c>
      <c r="CZ728">
        <f>AH728</f>
        <v>9.92</v>
      </c>
      <c r="DA728">
        <f>AL728</f>
        <v>6.66</v>
      </c>
      <c r="DB728">
        <v>0</v>
      </c>
    </row>
    <row r="729" spans="1:106" x14ac:dyDescent="0.2">
      <c r="A729">
        <f>ROW(Source!A313)</f>
        <v>313</v>
      </c>
      <c r="B729">
        <v>16666349</v>
      </c>
      <c r="C729">
        <v>16667448</v>
      </c>
      <c r="D729">
        <v>15430395</v>
      </c>
      <c r="E729">
        <v>1</v>
      </c>
      <c r="F729">
        <v>1</v>
      </c>
      <c r="G729">
        <v>1</v>
      </c>
      <c r="H729">
        <v>1</v>
      </c>
      <c r="I729" t="s">
        <v>728</v>
      </c>
      <c r="J729" t="s">
        <v>6</v>
      </c>
      <c r="K729" t="s">
        <v>729</v>
      </c>
      <c r="L729">
        <v>1191</v>
      </c>
      <c r="N729">
        <v>1013</v>
      </c>
      <c r="O729" t="s">
        <v>727</v>
      </c>
      <c r="P729" t="s">
        <v>727</v>
      </c>
      <c r="Q729">
        <v>1</v>
      </c>
      <c r="W729">
        <v>0</v>
      </c>
      <c r="X729">
        <v>-1417349443</v>
      </c>
      <c r="Y729">
        <v>1.98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6.66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1.98</v>
      </c>
      <c r="AU729" t="s">
        <v>6</v>
      </c>
      <c r="AV729">
        <v>2</v>
      </c>
      <c r="AW729">
        <v>2</v>
      </c>
      <c r="AX729">
        <v>16667463</v>
      </c>
      <c r="AY729">
        <v>1</v>
      </c>
      <c r="AZ729">
        <v>0</v>
      </c>
      <c r="BA729">
        <v>708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Y729*Source!I313</f>
        <v>0.4158</v>
      </c>
      <c r="CY729">
        <f>AD729</f>
        <v>0</v>
      </c>
      <c r="CZ729">
        <f>AH729</f>
        <v>0</v>
      </c>
      <c r="DA729">
        <f>AL729</f>
        <v>1</v>
      </c>
      <c r="DB729">
        <v>0</v>
      </c>
    </row>
    <row r="730" spans="1:106" x14ac:dyDescent="0.2">
      <c r="A730">
        <f>ROW(Source!A313)</f>
        <v>313</v>
      </c>
      <c r="B730">
        <v>16666349</v>
      </c>
      <c r="C730">
        <v>16667448</v>
      </c>
      <c r="D730">
        <v>15247680</v>
      </c>
      <c r="E730">
        <v>1</v>
      </c>
      <c r="F730">
        <v>1</v>
      </c>
      <c r="G730">
        <v>1</v>
      </c>
      <c r="H730">
        <v>2</v>
      </c>
      <c r="I730" t="s">
        <v>736</v>
      </c>
      <c r="J730" t="s">
        <v>737</v>
      </c>
      <c r="K730" t="s">
        <v>738</v>
      </c>
      <c r="L730">
        <v>1368</v>
      </c>
      <c r="N730">
        <v>1011</v>
      </c>
      <c r="O730" t="s">
        <v>733</v>
      </c>
      <c r="P730" t="s">
        <v>733</v>
      </c>
      <c r="Q730">
        <v>1</v>
      </c>
      <c r="W730">
        <v>0</v>
      </c>
      <c r="X730">
        <v>-1718674368</v>
      </c>
      <c r="Y730">
        <v>0.99</v>
      </c>
      <c r="AA730">
        <v>0</v>
      </c>
      <c r="AB730">
        <v>745.85</v>
      </c>
      <c r="AC730">
        <v>13.5</v>
      </c>
      <c r="AD730">
        <v>0</v>
      </c>
      <c r="AE730">
        <v>0</v>
      </c>
      <c r="AF730">
        <v>111.99</v>
      </c>
      <c r="AG730">
        <v>13.5</v>
      </c>
      <c r="AH730">
        <v>0</v>
      </c>
      <c r="AI730">
        <v>1</v>
      </c>
      <c r="AJ730">
        <v>6.66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0.99</v>
      </c>
      <c r="AU730" t="s">
        <v>6</v>
      </c>
      <c r="AV730">
        <v>0</v>
      </c>
      <c r="AW730">
        <v>2</v>
      </c>
      <c r="AX730">
        <v>16667464</v>
      </c>
      <c r="AY730">
        <v>1</v>
      </c>
      <c r="AZ730">
        <v>0</v>
      </c>
      <c r="BA730">
        <v>709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Y730*Source!I313</f>
        <v>0.2079</v>
      </c>
      <c r="CY730">
        <f>AB730</f>
        <v>745.85</v>
      </c>
      <c r="CZ730">
        <f>AF730</f>
        <v>111.99</v>
      </c>
      <c r="DA730">
        <f>AJ730</f>
        <v>6.66</v>
      </c>
      <c r="DB730">
        <v>0</v>
      </c>
    </row>
    <row r="731" spans="1:106" x14ac:dyDescent="0.2">
      <c r="A731">
        <f>ROW(Source!A313)</f>
        <v>313</v>
      </c>
      <c r="B731">
        <v>16666349</v>
      </c>
      <c r="C731">
        <v>16667448</v>
      </c>
      <c r="D731">
        <v>15249073</v>
      </c>
      <c r="E731">
        <v>1</v>
      </c>
      <c r="F731">
        <v>1</v>
      </c>
      <c r="G731">
        <v>1</v>
      </c>
      <c r="H731">
        <v>2</v>
      </c>
      <c r="I731" t="s">
        <v>742</v>
      </c>
      <c r="J731" t="s">
        <v>743</v>
      </c>
      <c r="K731" t="s">
        <v>744</v>
      </c>
      <c r="L731">
        <v>1368</v>
      </c>
      <c r="N731">
        <v>1011</v>
      </c>
      <c r="O731" t="s">
        <v>733</v>
      </c>
      <c r="P731" t="s">
        <v>733</v>
      </c>
      <c r="Q731">
        <v>1</v>
      </c>
      <c r="W731">
        <v>0</v>
      </c>
      <c r="X731">
        <v>1372534845</v>
      </c>
      <c r="Y731">
        <v>0.99</v>
      </c>
      <c r="AA731">
        <v>0</v>
      </c>
      <c r="AB731">
        <v>437.63</v>
      </c>
      <c r="AC731">
        <v>11.6</v>
      </c>
      <c r="AD731">
        <v>0</v>
      </c>
      <c r="AE731">
        <v>0</v>
      </c>
      <c r="AF731">
        <v>65.709999999999994</v>
      </c>
      <c r="AG731">
        <v>11.6</v>
      </c>
      <c r="AH731">
        <v>0</v>
      </c>
      <c r="AI731">
        <v>1</v>
      </c>
      <c r="AJ731">
        <v>6.66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0.99</v>
      </c>
      <c r="AU731" t="s">
        <v>6</v>
      </c>
      <c r="AV731">
        <v>0</v>
      </c>
      <c r="AW731">
        <v>2</v>
      </c>
      <c r="AX731">
        <v>16667465</v>
      </c>
      <c r="AY731">
        <v>1</v>
      </c>
      <c r="AZ731">
        <v>0</v>
      </c>
      <c r="BA731">
        <v>710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Y731*Source!I313</f>
        <v>0.2079</v>
      </c>
      <c r="CY731">
        <f>AB731</f>
        <v>437.63</v>
      </c>
      <c r="CZ731">
        <f>AF731</f>
        <v>65.709999999999994</v>
      </c>
      <c r="DA731">
        <f>AJ731</f>
        <v>6.66</v>
      </c>
      <c r="DB731">
        <v>0</v>
      </c>
    </row>
    <row r="732" spans="1:106" x14ac:dyDescent="0.2">
      <c r="A732">
        <f>ROW(Source!A313)</f>
        <v>313</v>
      </c>
      <c r="B732">
        <v>16666349</v>
      </c>
      <c r="C732">
        <v>16667448</v>
      </c>
      <c r="D732">
        <v>15249377</v>
      </c>
      <c r="E732">
        <v>1</v>
      </c>
      <c r="F732">
        <v>1</v>
      </c>
      <c r="G732">
        <v>1</v>
      </c>
      <c r="H732">
        <v>2</v>
      </c>
      <c r="I732" t="s">
        <v>914</v>
      </c>
      <c r="J732" t="s">
        <v>915</v>
      </c>
      <c r="K732" t="s">
        <v>916</v>
      </c>
      <c r="L732">
        <v>1368</v>
      </c>
      <c r="N732">
        <v>1011</v>
      </c>
      <c r="O732" t="s">
        <v>733</v>
      </c>
      <c r="P732" t="s">
        <v>733</v>
      </c>
      <c r="Q732">
        <v>1</v>
      </c>
      <c r="W732">
        <v>0</v>
      </c>
      <c r="X732">
        <v>-353815937</v>
      </c>
      <c r="Y732">
        <v>1.1399999999999999</v>
      </c>
      <c r="AA732">
        <v>0</v>
      </c>
      <c r="AB732">
        <v>53.95</v>
      </c>
      <c r="AC732">
        <v>0</v>
      </c>
      <c r="AD732">
        <v>0</v>
      </c>
      <c r="AE732">
        <v>0</v>
      </c>
      <c r="AF732">
        <v>8.1</v>
      </c>
      <c r="AG732">
        <v>0</v>
      </c>
      <c r="AH732">
        <v>0</v>
      </c>
      <c r="AI732">
        <v>1</v>
      </c>
      <c r="AJ732">
        <v>6.66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1.1399999999999999</v>
      </c>
      <c r="AU732" t="s">
        <v>6</v>
      </c>
      <c r="AV732">
        <v>0</v>
      </c>
      <c r="AW732">
        <v>2</v>
      </c>
      <c r="AX732">
        <v>16667466</v>
      </c>
      <c r="AY732">
        <v>1</v>
      </c>
      <c r="AZ732">
        <v>0</v>
      </c>
      <c r="BA732">
        <v>711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Y732*Source!I313</f>
        <v>0.23939999999999997</v>
      </c>
      <c r="CY732">
        <f>AB732</f>
        <v>53.95</v>
      </c>
      <c r="CZ732">
        <f>AF732</f>
        <v>8.1</v>
      </c>
      <c r="DA732">
        <f>AJ732</f>
        <v>6.66</v>
      </c>
      <c r="DB732">
        <v>0</v>
      </c>
    </row>
    <row r="733" spans="1:106" x14ac:dyDescent="0.2">
      <c r="A733">
        <f>ROW(Source!A313)</f>
        <v>313</v>
      </c>
      <c r="B733">
        <v>16666349</v>
      </c>
      <c r="C733">
        <v>16667448</v>
      </c>
      <c r="D733">
        <v>15167588</v>
      </c>
      <c r="E733">
        <v>1</v>
      </c>
      <c r="F733">
        <v>1</v>
      </c>
      <c r="G733">
        <v>1</v>
      </c>
      <c r="H733">
        <v>3</v>
      </c>
      <c r="I733" t="s">
        <v>1001</v>
      </c>
      <c r="J733" t="s">
        <v>1002</v>
      </c>
      <c r="K733" t="s">
        <v>1003</v>
      </c>
      <c r="L733">
        <v>1346</v>
      </c>
      <c r="N733">
        <v>1009</v>
      </c>
      <c r="O733" t="s">
        <v>124</v>
      </c>
      <c r="P733" t="s">
        <v>124</v>
      </c>
      <c r="Q733">
        <v>1</v>
      </c>
      <c r="W733">
        <v>0</v>
      </c>
      <c r="X733">
        <v>-1088866022</v>
      </c>
      <c r="Y733">
        <v>0.42</v>
      </c>
      <c r="AA733">
        <v>202.46</v>
      </c>
      <c r="AB733">
        <v>0</v>
      </c>
      <c r="AC733">
        <v>0</v>
      </c>
      <c r="AD733">
        <v>0</v>
      </c>
      <c r="AE733">
        <v>30.4</v>
      </c>
      <c r="AF733">
        <v>0</v>
      </c>
      <c r="AG733">
        <v>0</v>
      </c>
      <c r="AH733">
        <v>0</v>
      </c>
      <c r="AI733">
        <v>6.66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0.42</v>
      </c>
      <c r="AU733" t="s">
        <v>6</v>
      </c>
      <c r="AV733">
        <v>0</v>
      </c>
      <c r="AW733">
        <v>2</v>
      </c>
      <c r="AX733">
        <v>16667467</v>
      </c>
      <c r="AY733">
        <v>1</v>
      </c>
      <c r="AZ733">
        <v>0</v>
      </c>
      <c r="BA733">
        <v>712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Y733*Source!I313</f>
        <v>8.8199999999999987E-2</v>
      </c>
      <c r="CY733">
        <f t="shared" ref="CY733:CY740" si="69">AA733</f>
        <v>202.46</v>
      </c>
      <c r="CZ733">
        <f t="shared" ref="CZ733:CZ740" si="70">AE733</f>
        <v>30.4</v>
      </c>
      <c r="DA733">
        <f t="shared" ref="DA733:DA740" si="71">AI733</f>
        <v>6.66</v>
      </c>
      <c r="DB733">
        <v>0</v>
      </c>
    </row>
    <row r="734" spans="1:106" x14ac:dyDescent="0.2">
      <c r="A734">
        <f>ROW(Source!A313)</f>
        <v>313</v>
      </c>
      <c r="B734">
        <v>16666349</v>
      </c>
      <c r="C734">
        <v>16667448</v>
      </c>
      <c r="D734">
        <v>15167600</v>
      </c>
      <c r="E734">
        <v>1</v>
      </c>
      <c r="F734">
        <v>1</v>
      </c>
      <c r="G734">
        <v>1</v>
      </c>
      <c r="H734">
        <v>3</v>
      </c>
      <c r="I734" t="s">
        <v>1036</v>
      </c>
      <c r="J734" t="s">
        <v>1037</v>
      </c>
      <c r="K734" t="s">
        <v>1038</v>
      </c>
      <c r="L734">
        <v>1308</v>
      </c>
      <c r="N734">
        <v>1003</v>
      </c>
      <c r="O734" t="s">
        <v>164</v>
      </c>
      <c r="P734" t="s">
        <v>164</v>
      </c>
      <c r="Q734">
        <v>100</v>
      </c>
      <c r="W734">
        <v>0</v>
      </c>
      <c r="X734">
        <v>568244124</v>
      </c>
      <c r="Y734">
        <v>0.1</v>
      </c>
      <c r="AA734">
        <v>799.2</v>
      </c>
      <c r="AB734">
        <v>0</v>
      </c>
      <c r="AC734">
        <v>0</v>
      </c>
      <c r="AD734">
        <v>0</v>
      </c>
      <c r="AE734">
        <v>120</v>
      </c>
      <c r="AF734">
        <v>0</v>
      </c>
      <c r="AG734">
        <v>0</v>
      </c>
      <c r="AH734">
        <v>0</v>
      </c>
      <c r="AI734">
        <v>6.66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0.1</v>
      </c>
      <c r="AU734" t="s">
        <v>6</v>
      </c>
      <c r="AV734">
        <v>0</v>
      </c>
      <c r="AW734">
        <v>2</v>
      </c>
      <c r="AX734">
        <v>16667468</v>
      </c>
      <c r="AY734">
        <v>1</v>
      </c>
      <c r="AZ734">
        <v>0</v>
      </c>
      <c r="BA734">
        <v>713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Y734*Source!I313</f>
        <v>2.1000000000000001E-2</v>
      </c>
      <c r="CY734">
        <f t="shared" si="69"/>
        <v>799.2</v>
      </c>
      <c r="CZ734">
        <f t="shared" si="70"/>
        <v>120</v>
      </c>
      <c r="DA734">
        <f t="shared" si="71"/>
        <v>6.66</v>
      </c>
      <c r="DB734">
        <v>0</v>
      </c>
    </row>
    <row r="735" spans="1:106" x14ac:dyDescent="0.2">
      <c r="A735">
        <f>ROW(Source!A313)</f>
        <v>313</v>
      </c>
      <c r="B735">
        <v>16666349</v>
      </c>
      <c r="C735">
        <v>16667448</v>
      </c>
      <c r="D735">
        <v>15168752</v>
      </c>
      <c r="E735">
        <v>1</v>
      </c>
      <c r="F735">
        <v>1</v>
      </c>
      <c r="G735">
        <v>1</v>
      </c>
      <c r="H735">
        <v>3</v>
      </c>
      <c r="I735" t="s">
        <v>1013</v>
      </c>
      <c r="J735" t="s">
        <v>1014</v>
      </c>
      <c r="K735" t="s">
        <v>1015</v>
      </c>
      <c r="L735">
        <v>1346</v>
      </c>
      <c r="N735">
        <v>1009</v>
      </c>
      <c r="O735" t="s">
        <v>124</v>
      </c>
      <c r="P735" t="s">
        <v>124</v>
      </c>
      <c r="Q735">
        <v>1</v>
      </c>
      <c r="W735">
        <v>0</v>
      </c>
      <c r="X735">
        <v>586013393</v>
      </c>
      <c r="Y735">
        <v>2.1</v>
      </c>
      <c r="AA735">
        <v>70.400000000000006</v>
      </c>
      <c r="AB735">
        <v>0</v>
      </c>
      <c r="AC735">
        <v>0</v>
      </c>
      <c r="AD735">
        <v>0</v>
      </c>
      <c r="AE735">
        <v>10.57</v>
      </c>
      <c r="AF735">
        <v>0</v>
      </c>
      <c r="AG735">
        <v>0</v>
      </c>
      <c r="AH735">
        <v>0</v>
      </c>
      <c r="AI735">
        <v>6.66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2.1</v>
      </c>
      <c r="AU735" t="s">
        <v>6</v>
      </c>
      <c r="AV735">
        <v>0</v>
      </c>
      <c r="AW735">
        <v>2</v>
      </c>
      <c r="AX735">
        <v>16667469</v>
      </c>
      <c r="AY735">
        <v>1</v>
      </c>
      <c r="AZ735">
        <v>0</v>
      </c>
      <c r="BA735">
        <v>714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Y735*Source!I313</f>
        <v>0.441</v>
      </c>
      <c r="CY735">
        <f t="shared" si="69"/>
        <v>70.400000000000006</v>
      </c>
      <c r="CZ735">
        <f t="shared" si="70"/>
        <v>10.57</v>
      </c>
      <c r="DA735">
        <f t="shared" si="71"/>
        <v>6.66</v>
      </c>
      <c r="DB735">
        <v>0</v>
      </c>
    </row>
    <row r="736" spans="1:106" x14ac:dyDescent="0.2">
      <c r="A736">
        <f>ROW(Source!A313)</f>
        <v>313</v>
      </c>
      <c r="B736">
        <v>16666349</v>
      </c>
      <c r="C736">
        <v>16667448</v>
      </c>
      <c r="D736">
        <v>15169942</v>
      </c>
      <c r="E736">
        <v>1</v>
      </c>
      <c r="F736">
        <v>1</v>
      </c>
      <c r="G736">
        <v>1</v>
      </c>
      <c r="H736">
        <v>3</v>
      </c>
      <c r="I736" t="s">
        <v>993</v>
      </c>
      <c r="J736" t="s">
        <v>994</v>
      </c>
      <c r="K736" t="s">
        <v>995</v>
      </c>
      <c r="L736">
        <v>1346</v>
      </c>
      <c r="N736">
        <v>1009</v>
      </c>
      <c r="O736" t="s">
        <v>124</v>
      </c>
      <c r="P736" t="s">
        <v>124</v>
      </c>
      <c r="Q736">
        <v>1</v>
      </c>
      <c r="W736">
        <v>0</v>
      </c>
      <c r="X736">
        <v>103900845</v>
      </c>
      <c r="Y736">
        <v>10.4</v>
      </c>
      <c r="AA736">
        <v>60.21</v>
      </c>
      <c r="AB736">
        <v>0</v>
      </c>
      <c r="AC736">
        <v>0</v>
      </c>
      <c r="AD736">
        <v>0</v>
      </c>
      <c r="AE736">
        <v>9.0399999999999991</v>
      </c>
      <c r="AF736">
        <v>0</v>
      </c>
      <c r="AG736">
        <v>0</v>
      </c>
      <c r="AH736">
        <v>0</v>
      </c>
      <c r="AI736">
        <v>6.66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10.4</v>
      </c>
      <c r="AU736" t="s">
        <v>6</v>
      </c>
      <c r="AV736">
        <v>0</v>
      </c>
      <c r="AW736">
        <v>2</v>
      </c>
      <c r="AX736">
        <v>16667470</v>
      </c>
      <c r="AY736">
        <v>1</v>
      </c>
      <c r="AZ736">
        <v>0</v>
      </c>
      <c r="BA736">
        <v>715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Y736*Source!I313</f>
        <v>2.1840000000000002</v>
      </c>
      <c r="CY736">
        <f t="shared" si="69"/>
        <v>60.21</v>
      </c>
      <c r="CZ736">
        <f t="shared" si="70"/>
        <v>9.0399999999999991</v>
      </c>
      <c r="DA736">
        <f t="shared" si="71"/>
        <v>6.66</v>
      </c>
      <c r="DB736">
        <v>0</v>
      </c>
    </row>
    <row r="737" spans="1:106" x14ac:dyDescent="0.2">
      <c r="A737">
        <f>ROW(Source!A313)</f>
        <v>313</v>
      </c>
      <c r="B737">
        <v>16666349</v>
      </c>
      <c r="C737">
        <v>16667448</v>
      </c>
      <c r="D737">
        <v>15191488</v>
      </c>
      <c r="E737">
        <v>1</v>
      </c>
      <c r="F737">
        <v>1</v>
      </c>
      <c r="G737">
        <v>1</v>
      </c>
      <c r="H737">
        <v>3</v>
      </c>
      <c r="I737" t="s">
        <v>1004</v>
      </c>
      <c r="J737" t="s">
        <v>1005</v>
      </c>
      <c r="K737" t="s">
        <v>1006</v>
      </c>
      <c r="L737">
        <v>1348</v>
      </c>
      <c r="N737">
        <v>1009</v>
      </c>
      <c r="O737" t="s">
        <v>120</v>
      </c>
      <c r="P737" t="s">
        <v>120</v>
      </c>
      <c r="Q737">
        <v>1000</v>
      </c>
      <c r="W737">
        <v>0</v>
      </c>
      <c r="X737">
        <v>-1598896989</v>
      </c>
      <c r="Y737">
        <v>0.15</v>
      </c>
      <c r="AA737">
        <v>33300</v>
      </c>
      <c r="AB737">
        <v>0</v>
      </c>
      <c r="AC737">
        <v>0</v>
      </c>
      <c r="AD737">
        <v>0</v>
      </c>
      <c r="AE737">
        <v>5000</v>
      </c>
      <c r="AF737">
        <v>0</v>
      </c>
      <c r="AG737">
        <v>0</v>
      </c>
      <c r="AH737">
        <v>0</v>
      </c>
      <c r="AI737">
        <v>6.66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0.15</v>
      </c>
      <c r="AU737" t="s">
        <v>6</v>
      </c>
      <c r="AV737">
        <v>0</v>
      </c>
      <c r="AW737">
        <v>2</v>
      </c>
      <c r="AX737">
        <v>16667471</v>
      </c>
      <c r="AY737">
        <v>1</v>
      </c>
      <c r="AZ737">
        <v>0</v>
      </c>
      <c r="BA737">
        <v>716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Y737*Source!I313</f>
        <v>3.15E-2</v>
      </c>
      <c r="CY737">
        <f t="shared" si="69"/>
        <v>33300</v>
      </c>
      <c r="CZ737">
        <f t="shared" si="70"/>
        <v>5000</v>
      </c>
      <c r="DA737">
        <f t="shared" si="71"/>
        <v>6.66</v>
      </c>
      <c r="DB737">
        <v>0</v>
      </c>
    </row>
    <row r="738" spans="1:106" x14ac:dyDescent="0.2">
      <c r="A738">
        <f>ROW(Source!A313)</f>
        <v>313</v>
      </c>
      <c r="B738">
        <v>16666349</v>
      </c>
      <c r="C738">
        <v>16667448</v>
      </c>
      <c r="D738">
        <v>15203834</v>
      </c>
      <c r="E738">
        <v>1</v>
      </c>
      <c r="F738">
        <v>1</v>
      </c>
      <c r="G738">
        <v>1</v>
      </c>
      <c r="H738">
        <v>3</v>
      </c>
      <c r="I738" t="s">
        <v>1025</v>
      </c>
      <c r="J738" t="s">
        <v>1026</v>
      </c>
      <c r="K738" t="s">
        <v>152</v>
      </c>
      <c r="L738">
        <v>1346</v>
      </c>
      <c r="N738">
        <v>1009</v>
      </c>
      <c r="O738" t="s">
        <v>124</v>
      </c>
      <c r="P738" t="s">
        <v>124</v>
      </c>
      <c r="Q738">
        <v>1</v>
      </c>
      <c r="W738">
        <v>0</v>
      </c>
      <c r="X738">
        <v>210558753</v>
      </c>
      <c r="Y738">
        <v>3</v>
      </c>
      <c r="AA738">
        <v>190.48</v>
      </c>
      <c r="AB738">
        <v>0</v>
      </c>
      <c r="AC738">
        <v>0</v>
      </c>
      <c r="AD738">
        <v>0</v>
      </c>
      <c r="AE738">
        <v>28.6</v>
      </c>
      <c r="AF738">
        <v>0</v>
      </c>
      <c r="AG738">
        <v>0</v>
      </c>
      <c r="AH738">
        <v>0</v>
      </c>
      <c r="AI738">
        <v>6.66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3</v>
      </c>
      <c r="AU738" t="s">
        <v>6</v>
      </c>
      <c r="AV738">
        <v>0</v>
      </c>
      <c r="AW738">
        <v>2</v>
      </c>
      <c r="AX738">
        <v>16667472</v>
      </c>
      <c r="AY738">
        <v>1</v>
      </c>
      <c r="AZ738">
        <v>0</v>
      </c>
      <c r="BA738">
        <v>717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Y738*Source!I313</f>
        <v>0.63</v>
      </c>
      <c r="CY738">
        <f t="shared" si="69"/>
        <v>190.48</v>
      </c>
      <c r="CZ738">
        <f t="shared" si="70"/>
        <v>28.6</v>
      </c>
      <c r="DA738">
        <f t="shared" si="71"/>
        <v>6.66</v>
      </c>
      <c r="DB738">
        <v>0</v>
      </c>
    </row>
    <row r="739" spans="1:106" x14ac:dyDescent="0.2">
      <c r="A739">
        <f>ROW(Source!A313)</f>
        <v>313</v>
      </c>
      <c r="B739">
        <v>16666349</v>
      </c>
      <c r="C739">
        <v>16667448</v>
      </c>
      <c r="D739">
        <v>15220018</v>
      </c>
      <c r="E739">
        <v>1</v>
      </c>
      <c r="F739">
        <v>1</v>
      </c>
      <c r="G739">
        <v>1</v>
      </c>
      <c r="H739">
        <v>3</v>
      </c>
      <c r="I739" t="s">
        <v>520</v>
      </c>
      <c r="J739" t="s">
        <v>522</v>
      </c>
      <c r="K739" t="s">
        <v>521</v>
      </c>
      <c r="L739">
        <v>1354</v>
      </c>
      <c r="N739">
        <v>1010</v>
      </c>
      <c r="O739" t="s">
        <v>185</v>
      </c>
      <c r="P739" t="s">
        <v>185</v>
      </c>
      <c r="Q739">
        <v>1</v>
      </c>
      <c r="W739">
        <v>0</v>
      </c>
      <c r="X739">
        <v>1174260458</v>
      </c>
      <c r="Y739">
        <v>100</v>
      </c>
      <c r="AA739">
        <v>2092.17</v>
      </c>
      <c r="AB739">
        <v>0</v>
      </c>
      <c r="AC739">
        <v>0</v>
      </c>
      <c r="AD739">
        <v>0</v>
      </c>
      <c r="AE739">
        <v>314.14</v>
      </c>
      <c r="AF739">
        <v>0</v>
      </c>
      <c r="AG739">
        <v>0</v>
      </c>
      <c r="AH739">
        <v>0</v>
      </c>
      <c r="AI739">
        <v>6.66</v>
      </c>
      <c r="AJ739">
        <v>1</v>
      </c>
      <c r="AK739">
        <v>1</v>
      </c>
      <c r="AL739">
        <v>1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6</v>
      </c>
      <c r="AT739">
        <v>100</v>
      </c>
      <c r="AU739" t="s">
        <v>6</v>
      </c>
      <c r="AV739">
        <v>0</v>
      </c>
      <c r="AW739">
        <v>1</v>
      </c>
      <c r="AX739">
        <v>-1</v>
      </c>
      <c r="AY739">
        <v>0</v>
      </c>
      <c r="AZ739">
        <v>0</v>
      </c>
      <c r="BA739" t="s">
        <v>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Y739*Source!I313</f>
        <v>21</v>
      </c>
      <c r="CY739">
        <f t="shared" si="69"/>
        <v>2092.17</v>
      </c>
      <c r="CZ739">
        <f t="shared" si="70"/>
        <v>314.14</v>
      </c>
      <c r="DA739">
        <f t="shared" si="71"/>
        <v>6.66</v>
      </c>
      <c r="DB739">
        <v>0</v>
      </c>
    </row>
    <row r="740" spans="1:106" x14ac:dyDescent="0.2">
      <c r="A740">
        <f>ROW(Source!A313)</f>
        <v>313</v>
      </c>
      <c r="B740">
        <v>16666349</v>
      </c>
      <c r="C740">
        <v>16667448</v>
      </c>
      <c r="D740">
        <v>15164559</v>
      </c>
      <c r="E740">
        <v>17</v>
      </c>
      <c r="F740">
        <v>1</v>
      </c>
      <c r="G740">
        <v>1</v>
      </c>
      <c r="H740">
        <v>3</v>
      </c>
      <c r="I740" t="s">
        <v>996</v>
      </c>
      <c r="J740" t="s">
        <v>6</v>
      </c>
      <c r="K740" t="s">
        <v>997</v>
      </c>
      <c r="L740">
        <v>1374</v>
      </c>
      <c r="N740">
        <v>1013</v>
      </c>
      <c r="O740" t="s">
        <v>998</v>
      </c>
      <c r="P740" t="s">
        <v>998</v>
      </c>
      <c r="Q740">
        <v>1</v>
      </c>
      <c r="W740">
        <v>0</v>
      </c>
      <c r="X740">
        <v>-1731369543</v>
      </c>
      <c r="Y740">
        <v>42.38</v>
      </c>
      <c r="AA740">
        <v>1</v>
      </c>
      <c r="AB740">
        <v>0</v>
      </c>
      <c r="AC740">
        <v>0</v>
      </c>
      <c r="AD740">
        <v>0</v>
      </c>
      <c r="AE740">
        <v>1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42.38</v>
      </c>
      <c r="AU740" t="s">
        <v>6</v>
      </c>
      <c r="AV740">
        <v>0</v>
      </c>
      <c r="AW740">
        <v>2</v>
      </c>
      <c r="AX740">
        <v>16667473</v>
      </c>
      <c r="AY740">
        <v>1</v>
      </c>
      <c r="AZ740">
        <v>0</v>
      </c>
      <c r="BA740">
        <v>718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Y740*Source!I313</f>
        <v>8.8998000000000008</v>
      </c>
      <c r="CY740">
        <f t="shared" si="69"/>
        <v>1</v>
      </c>
      <c r="CZ740">
        <f t="shared" si="70"/>
        <v>1</v>
      </c>
      <c r="DA740">
        <f t="shared" si="71"/>
        <v>1</v>
      </c>
      <c r="DB740">
        <v>0</v>
      </c>
    </row>
    <row r="741" spans="1:106" x14ac:dyDescent="0.2">
      <c r="A741">
        <f>ROW(Source!A316)</f>
        <v>316</v>
      </c>
      <c r="B741">
        <v>16666348</v>
      </c>
      <c r="C741">
        <v>16667475</v>
      </c>
      <c r="D741">
        <v>15438286</v>
      </c>
      <c r="E741">
        <v>1</v>
      </c>
      <c r="F741">
        <v>1</v>
      </c>
      <c r="G741">
        <v>1</v>
      </c>
      <c r="H741">
        <v>1</v>
      </c>
      <c r="I741" t="s">
        <v>877</v>
      </c>
      <c r="J741" t="s">
        <v>6</v>
      </c>
      <c r="K741" t="s">
        <v>878</v>
      </c>
      <c r="L741">
        <v>1191</v>
      </c>
      <c r="N741">
        <v>1013</v>
      </c>
      <c r="O741" t="s">
        <v>727</v>
      </c>
      <c r="P741" t="s">
        <v>727</v>
      </c>
      <c r="Q741">
        <v>1</v>
      </c>
      <c r="W741">
        <v>0</v>
      </c>
      <c r="X741">
        <v>-1027537862</v>
      </c>
      <c r="Y741">
        <v>15.2</v>
      </c>
      <c r="AA741">
        <v>0</v>
      </c>
      <c r="AB741">
        <v>0</v>
      </c>
      <c r="AC741">
        <v>0</v>
      </c>
      <c r="AD741">
        <v>9.18</v>
      </c>
      <c r="AE741">
        <v>0</v>
      </c>
      <c r="AF741">
        <v>0</v>
      </c>
      <c r="AG741">
        <v>0</v>
      </c>
      <c r="AH741">
        <v>9.18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15.2</v>
      </c>
      <c r="AU741" t="s">
        <v>6</v>
      </c>
      <c r="AV741">
        <v>1</v>
      </c>
      <c r="AW741">
        <v>2</v>
      </c>
      <c r="AX741">
        <v>16667480</v>
      </c>
      <c r="AY741">
        <v>1</v>
      </c>
      <c r="AZ741">
        <v>0</v>
      </c>
      <c r="BA741">
        <v>719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Y741*Source!I316</f>
        <v>20.747999999999998</v>
      </c>
      <c r="CY741">
        <f>AD741</f>
        <v>9.18</v>
      </c>
      <c r="CZ741">
        <f>AH741</f>
        <v>9.18</v>
      </c>
      <c r="DA741">
        <f>AL741</f>
        <v>1</v>
      </c>
      <c r="DB741">
        <v>0</v>
      </c>
    </row>
    <row r="742" spans="1:106" x14ac:dyDescent="0.2">
      <c r="A742">
        <f>ROW(Source!A316)</f>
        <v>316</v>
      </c>
      <c r="B742">
        <v>16666348</v>
      </c>
      <c r="C742">
        <v>16667475</v>
      </c>
      <c r="D742">
        <v>15170155</v>
      </c>
      <c r="E742">
        <v>1</v>
      </c>
      <c r="F742">
        <v>1</v>
      </c>
      <c r="G742">
        <v>1</v>
      </c>
      <c r="H742">
        <v>3</v>
      </c>
      <c r="I742" t="s">
        <v>781</v>
      </c>
      <c r="J742" t="s">
        <v>782</v>
      </c>
      <c r="K742" t="s">
        <v>783</v>
      </c>
      <c r="L742">
        <v>1355</v>
      </c>
      <c r="N742">
        <v>1010</v>
      </c>
      <c r="O742" t="s">
        <v>279</v>
      </c>
      <c r="P742" t="s">
        <v>279</v>
      </c>
      <c r="Q742">
        <v>100</v>
      </c>
      <c r="W742">
        <v>0</v>
      </c>
      <c r="X742">
        <v>1135215184</v>
      </c>
      <c r="Y742">
        <v>1.75</v>
      </c>
      <c r="AA742">
        <v>8</v>
      </c>
      <c r="AB742">
        <v>0</v>
      </c>
      <c r="AC742">
        <v>0</v>
      </c>
      <c r="AD742">
        <v>0</v>
      </c>
      <c r="AE742">
        <v>8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1.75</v>
      </c>
      <c r="AU742" t="s">
        <v>6</v>
      </c>
      <c r="AV742">
        <v>0</v>
      </c>
      <c r="AW742">
        <v>2</v>
      </c>
      <c r="AX742">
        <v>16667481</v>
      </c>
      <c r="AY742">
        <v>1</v>
      </c>
      <c r="AZ742">
        <v>0</v>
      </c>
      <c r="BA742">
        <v>720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Y742*Source!I316</f>
        <v>2.3887499999999999</v>
      </c>
      <c r="CY742">
        <f>AA742</f>
        <v>8</v>
      </c>
      <c r="CZ742">
        <f>AE742</f>
        <v>8</v>
      </c>
      <c r="DA742">
        <f>AI742</f>
        <v>1</v>
      </c>
      <c r="DB742">
        <v>0</v>
      </c>
    </row>
    <row r="743" spans="1:106" x14ac:dyDescent="0.2">
      <c r="A743">
        <f>ROW(Source!A316)</f>
        <v>316</v>
      </c>
      <c r="B743">
        <v>16666348</v>
      </c>
      <c r="C743">
        <v>16667475</v>
      </c>
      <c r="D743">
        <v>15233335</v>
      </c>
      <c r="E743">
        <v>1</v>
      </c>
      <c r="F743">
        <v>1</v>
      </c>
      <c r="G743">
        <v>1</v>
      </c>
      <c r="H743">
        <v>3</v>
      </c>
      <c r="I743" t="s">
        <v>528</v>
      </c>
      <c r="J743" t="s">
        <v>530</v>
      </c>
      <c r="K743" t="s">
        <v>529</v>
      </c>
      <c r="L743">
        <v>1302</v>
      </c>
      <c r="N743">
        <v>1003</v>
      </c>
      <c r="O743" t="s">
        <v>173</v>
      </c>
      <c r="P743" t="s">
        <v>173</v>
      </c>
      <c r="Q743">
        <v>10</v>
      </c>
      <c r="W743">
        <v>0</v>
      </c>
      <c r="X743">
        <v>-782946111</v>
      </c>
      <c r="Y743">
        <v>10</v>
      </c>
      <c r="AA743">
        <v>37.299999999999997</v>
      </c>
      <c r="AB743">
        <v>0</v>
      </c>
      <c r="AC743">
        <v>0</v>
      </c>
      <c r="AD743">
        <v>0</v>
      </c>
      <c r="AE743">
        <v>37.299999999999997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6</v>
      </c>
      <c r="AT743">
        <v>10</v>
      </c>
      <c r="AU743" t="s">
        <v>6</v>
      </c>
      <c r="AV743">
        <v>0</v>
      </c>
      <c r="AW743">
        <v>1</v>
      </c>
      <c r="AX743">
        <v>-1</v>
      </c>
      <c r="AY743">
        <v>0</v>
      </c>
      <c r="AZ743">
        <v>0</v>
      </c>
      <c r="BA743" t="s">
        <v>6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Y743*Source!I316</f>
        <v>13.65</v>
      </c>
      <c r="CY743">
        <f>AA743</f>
        <v>37.299999999999997</v>
      </c>
      <c r="CZ743">
        <f>AE743</f>
        <v>37.299999999999997</v>
      </c>
      <c r="DA743">
        <f>AI743</f>
        <v>1</v>
      </c>
      <c r="DB743">
        <v>0</v>
      </c>
    </row>
    <row r="744" spans="1:106" x14ac:dyDescent="0.2">
      <c r="A744">
        <f>ROW(Source!A316)</f>
        <v>316</v>
      </c>
      <c r="B744">
        <v>16666348</v>
      </c>
      <c r="C744">
        <v>16667475</v>
      </c>
      <c r="D744">
        <v>15164559</v>
      </c>
      <c r="E744">
        <v>17</v>
      </c>
      <c r="F744">
        <v>1</v>
      </c>
      <c r="G744">
        <v>1</v>
      </c>
      <c r="H744">
        <v>3</v>
      </c>
      <c r="I744" t="s">
        <v>996</v>
      </c>
      <c r="J744" t="s">
        <v>6</v>
      </c>
      <c r="K744" t="s">
        <v>997</v>
      </c>
      <c r="L744">
        <v>1374</v>
      </c>
      <c r="N744">
        <v>1013</v>
      </c>
      <c r="O744" t="s">
        <v>998</v>
      </c>
      <c r="P744" t="s">
        <v>998</v>
      </c>
      <c r="Q744">
        <v>1</v>
      </c>
      <c r="W744">
        <v>0</v>
      </c>
      <c r="X744">
        <v>-1731369543</v>
      </c>
      <c r="Y744">
        <v>2.79</v>
      </c>
      <c r="AA744">
        <v>1</v>
      </c>
      <c r="AB744">
        <v>0</v>
      </c>
      <c r="AC744">
        <v>0</v>
      </c>
      <c r="AD744">
        <v>0</v>
      </c>
      <c r="AE744">
        <v>1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2.79</v>
      </c>
      <c r="AU744" t="s">
        <v>6</v>
      </c>
      <c r="AV744">
        <v>0</v>
      </c>
      <c r="AW744">
        <v>2</v>
      </c>
      <c r="AX744">
        <v>16667482</v>
      </c>
      <c r="AY744">
        <v>1</v>
      </c>
      <c r="AZ744">
        <v>0</v>
      </c>
      <c r="BA744">
        <v>721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Y744*Source!I316</f>
        <v>3.8083499999999999</v>
      </c>
      <c r="CY744">
        <f>AA744</f>
        <v>1</v>
      </c>
      <c r="CZ744">
        <f>AE744</f>
        <v>1</v>
      </c>
      <c r="DA744">
        <f>AI744</f>
        <v>1</v>
      </c>
      <c r="DB744">
        <v>0</v>
      </c>
    </row>
    <row r="745" spans="1:106" x14ac:dyDescent="0.2">
      <c r="A745">
        <f>ROW(Source!A317)</f>
        <v>317</v>
      </c>
      <c r="B745">
        <v>16666349</v>
      </c>
      <c r="C745">
        <v>16667475</v>
      </c>
      <c r="D745">
        <v>15438286</v>
      </c>
      <c r="E745">
        <v>1</v>
      </c>
      <c r="F745">
        <v>1</v>
      </c>
      <c r="G745">
        <v>1</v>
      </c>
      <c r="H745">
        <v>1</v>
      </c>
      <c r="I745" t="s">
        <v>877</v>
      </c>
      <c r="J745" t="s">
        <v>6</v>
      </c>
      <c r="K745" t="s">
        <v>878</v>
      </c>
      <c r="L745">
        <v>1191</v>
      </c>
      <c r="N745">
        <v>1013</v>
      </c>
      <c r="O745" t="s">
        <v>727</v>
      </c>
      <c r="P745" t="s">
        <v>727</v>
      </c>
      <c r="Q745">
        <v>1</v>
      </c>
      <c r="W745">
        <v>0</v>
      </c>
      <c r="X745">
        <v>-1027537862</v>
      </c>
      <c r="Y745">
        <v>15.2</v>
      </c>
      <c r="AA745">
        <v>0</v>
      </c>
      <c r="AB745">
        <v>0</v>
      </c>
      <c r="AC745">
        <v>0</v>
      </c>
      <c r="AD745">
        <v>61.14</v>
      </c>
      <c r="AE745">
        <v>0</v>
      </c>
      <c r="AF745">
        <v>0</v>
      </c>
      <c r="AG745">
        <v>0</v>
      </c>
      <c r="AH745">
        <v>9.18</v>
      </c>
      <c r="AI745">
        <v>1</v>
      </c>
      <c r="AJ745">
        <v>1</v>
      </c>
      <c r="AK745">
        <v>1</v>
      </c>
      <c r="AL745">
        <v>6.66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15.2</v>
      </c>
      <c r="AU745" t="s">
        <v>6</v>
      </c>
      <c r="AV745">
        <v>1</v>
      </c>
      <c r="AW745">
        <v>2</v>
      </c>
      <c r="AX745">
        <v>16667480</v>
      </c>
      <c r="AY745">
        <v>1</v>
      </c>
      <c r="AZ745">
        <v>0</v>
      </c>
      <c r="BA745">
        <v>722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Y745*Source!I317</f>
        <v>20.747999999999998</v>
      </c>
      <c r="CY745">
        <f>AD745</f>
        <v>61.14</v>
      </c>
      <c r="CZ745">
        <f>AH745</f>
        <v>9.18</v>
      </c>
      <c r="DA745">
        <f>AL745</f>
        <v>6.66</v>
      </c>
      <c r="DB745">
        <v>0</v>
      </c>
    </row>
    <row r="746" spans="1:106" x14ac:dyDescent="0.2">
      <c r="A746">
        <f>ROW(Source!A317)</f>
        <v>317</v>
      </c>
      <c r="B746">
        <v>16666349</v>
      </c>
      <c r="C746">
        <v>16667475</v>
      </c>
      <c r="D746">
        <v>15170155</v>
      </c>
      <c r="E746">
        <v>1</v>
      </c>
      <c r="F746">
        <v>1</v>
      </c>
      <c r="G746">
        <v>1</v>
      </c>
      <c r="H746">
        <v>3</v>
      </c>
      <c r="I746" t="s">
        <v>781</v>
      </c>
      <c r="J746" t="s">
        <v>782</v>
      </c>
      <c r="K746" t="s">
        <v>783</v>
      </c>
      <c r="L746">
        <v>1355</v>
      </c>
      <c r="N746">
        <v>1010</v>
      </c>
      <c r="O746" t="s">
        <v>279</v>
      </c>
      <c r="P746" t="s">
        <v>279</v>
      </c>
      <c r="Q746">
        <v>100</v>
      </c>
      <c r="W746">
        <v>0</v>
      </c>
      <c r="X746">
        <v>1135215184</v>
      </c>
      <c r="Y746">
        <v>1.75</v>
      </c>
      <c r="AA746">
        <v>53.28</v>
      </c>
      <c r="AB746">
        <v>0</v>
      </c>
      <c r="AC746">
        <v>0</v>
      </c>
      <c r="AD746">
        <v>0</v>
      </c>
      <c r="AE746">
        <v>8</v>
      </c>
      <c r="AF746">
        <v>0</v>
      </c>
      <c r="AG746">
        <v>0</v>
      </c>
      <c r="AH746">
        <v>0</v>
      </c>
      <c r="AI746">
        <v>6.66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1.75</v>
      </c>
      <c r="AU746" t="s">
        <v>6</v>
      </c>
      <c r="AV746">
        <v>0</v>
      </c>
      <c r="AW746">
        <v>2</v>
      </c>
      <c r="AX746">
        <v>16667481</v>
      </c>
      <c r="AY746">
        <v>1</v>
      </c>
      <c r="AZ746">
        <v>0</v>
      </c>
      <c r="BA746">
        <v>723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Y746*Source!I317</f>
        <v>2.3887499999999999</v>
      </c>
      <c r="CY746">
        <f>AA746</f>
        <v>53.28</v>
      </c>
      <c r="CZ746">
        <f>AE746</f>
        <v>8</v>
      </c>
      <c r="DA746">
        <f>AI746</f>
        <v>6.66</v>
      </c>
      <c r="DB746">
        <v>0</v>
      </c>
    </row>
    <row r="747" spans="1:106" x14ac:dyDescent="0.2">
      <c r="A747">
        <f>ROW(Source!A317)</f>
        <v>317</v>
      </c>
      <c r="B747">
        <v>16666349</v>
      </c>
      <c r="C747">
        <v>16667475</v>
      </c>
      <c r="D747">
        <v>15233335</v>
      </c>
      <c r="E747">
        <v>1</v>
      </c>
      <c r="F747">
        <v>1</v>
      </c>
      <c r="G747">
        <v>1</v>
      </c>
      <c r="H747">
        <v>3</v>
      </c>
      <c r="I747" t="s">
        <v>528</v>
      </c>
      <c r="J747" t="s">
        <v>530</v>
      </c>
      <c r="K747" t="s">
        <v>529</v>
      </c>
      <c r="L747">
        <v>1302</v>
      </c>
      <c r="N747">
        <v>1003</v>
      </c>
      <c r="O747" t="s">
        <v>173</v>
      </c>
      <c r="P747" t="s">
        <v>173</v>
      </c>
      <c r="Q747">
        <v>10</v>
      </c>
      <c r="W747">
        <v>0</v>
      </c>
      <c r="X747">
        <v>-782946111</v>
      </c>
      <c r="Y747">
        <v>10</v>
      </c>
      <c r="AA747">
        <v>248.42</v>
      </c>
      <c r="AB747">
        <v>0</v>
      </c>
      <c r="AC747">
        <v>0</v>
      </c>
      <c r="AD747">
        <v>0</v>
      </c>
      <c r="AE747">
        <v>37.299999999999997</v>
      </c>
      <c r="AF747">
        <v>0</v>
      </c>
      <c r="AG747">
        <v>0</v>
      </c>
      <c r="AH747">
        <v>0</v>
      </c>
      <c r="AI747">
        <v>6.66</v>
      </c>
      <c r="AJ747">
        <v>1</v>
      </c>
      <c r="AK747">
        <v>1</v>
      </c>
      <c r="AL747">
        <v>1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6</v>
      </c>
      <c r="AT747">
        <v>10</v>
      </c>
      <c r="AU747" t="s">
        <v>6</v>
      </c>
      <c r="AV747">
        <v>0</v>
      </c>
      <c r="AW747">
        <v>1</v>
      </c>
      <c r="AX747">
        <v>-1</v>
      </c>
      <c r="AY747">
        <v>0</v>
      </c>
      <c r="AZ747">
        <v>0</v>
      </c>
      <c r="BA747" t="s">
        <v>6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Y747*Source!I317</f>
        <v>13.65</v>
      </c>
      <c r="CY747">
        <f>AA747</f>
        <v>248.42</v>
      </c>
      <c r="CZ747">
        <f>AE747</f>
        <v>37.299999999999997</v>
      </c>
      <c r="DA747">
        <f>AI747</f>
        <v>6.66</v>
      </c>
      <c r="DB747">
        <v>0</v>
      </c>
    </row>
    <row r="748" spans="1:106" x14ac:dyDescent="0.2">
      <c r="A748">
        <f>ROW(Source!A317)</f>
        <v>317</v>
      </c>
      <c r="B748">
        <v>16666349</v>
      </c>
      <c r="C748">
        <v>16667475</v>
      </c>
      <c r="D748">
        <v>15164559</v>
      </c>
      <c r="E748">
        <v>17</v>
      </c>
      <c r="F748">
        <v>1</v>
      </c>
      <c r="G748">
        <v>1</v>
      </c>
      <c r="H748">
        <v>3</v>
      </c>
      <c r="I748" t="s">
        <v>996</v>
      </c>
      <c r="J748" t="s">
        <v>6</v>
      </c>
      <c r="K748" t="s">
        <v>997</v>
      </c>
      <c r="L748">
        <v>1374</v>
      </c>
      <c r="N748">
        <v>1013</v>
      </c>
      <c r="O748" t="s">
        <v>998</v>
      </c>
      <c r="P748" t="s">
        <v>998</v>
      </c>
      <c r="Q748">
        <v>1</v>
      </c>
      <c r="W748">
        <v>0</v>
      </c>
      <c r="X748">
        <v>-1731369543</v>
      </c>
      <c r="Y748">
        <v>2.79</v>
      </c>
      <c r="AA748">
        <v>1</v>
      </c>
      <c r="AB748">
        <v>0</v>
      </c>
      <c r="AC748">
        <v>0</v>
      </c>
      <c r="AD748">
        <v>0</v>
      </c>
      <c r="AE748">
        <v>1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2.79</v>
      </c>
      <c r="AU748" t="s">
        <v>6</v>
      </c>
      <c r="AV748">
        <v>0</v>
      </c>
      <c r="AW748">
        <v>2</v>
      </c>
      <c r="AX748">
        <v>16667482</v>
      </c>
      <c r="AY748">
        <v>1</v>
      </c>
      <c r="AZ748">
        <v>0</v>
      </c>
      <c r="BA748">
        <v>724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Y748*Source!I317</f>
        <v>3.8083499999999999</v>
      </c>
      <c r="CY748">
        <f>AA748</f>
        <v>1</v>
      </c>
      <c r="CZ748">
        <f>AE748</f>
        <v>1</v>
      </c>
      <c r="DA748">
        <f>AI748</f>
        <v>1</v>
      </c>
      <c r="DB748">
        <v>0</v>
      </c>
    </row>
    <row r="749" spans="1:106" x14ac:dyDescent="0.2">
      <c r="A749">
        <f>ROW(Source!A320)</f>
        <v>320</v>
      </c>
      <c r="B749">
        <v>16666348</v>
      </c>
      <c r="C749">
        <v>16667484</v>
      </c>
      <c r="D749">
        <v>15430397</v>
      </c>
      <c r="E749">
        <v>1</v>
      </c>
      <c r="F749">
        <v>1</v>
      </c>
      <c r="G749">
        <v>1</v>
      </c>
      <c r="H749">
        <v>1</v>
      </c>
      <c r="I749" t="s">
        <v>814</v>
      </c>
      <c r="J749" t="s">
        <v>6</v>
      </c>
      <c r="K749" t="s">
        <v>815</v>
      </c>
      <c r="L749">
        <v>1191</v>
      </c>
      <c r="N749">
        <v>1013</v>
      </c>
      <c r="O749" t="s">
        <v>727</v>
      </c>
      <c r="P749" t="s">
        <v>727</v>
      </c>
      <c r="Q749">
        <v>1</v>
      </c>
      <c r="W749">
        <v>0</v>
      </c>
      <c r="X749">
        <v>-1081351934</v>
      </c>
      <c r="Y749">
        <v>6.29</v>
      </c>
      <c r="AA749">
        <v>0</v>
      </c>
      <c r="AB749">
        <v>0</v>
      </c>
      <c r="AC749">
        <v>0</v>
      </c>
      <c r="AD749">
        <v>9.4</v>
      </c>
      <c r="AE749">
        <v>0</v>
      </c>
      <c r="AF749">
        <v>0</v>
      </c>
      <c r="AG749">
        <v>0</v>
      </c>
      <c r="AH749">
        <v>9.4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6.29</v>
      </c>
      <c r="AU749" t="s">
        <v>6</v>
      </c>
      <c r="AV749">
        <v>1</v>
      </c>
      <c r="AW749">
        <v>2</v>
      </c>
      <c r="AX749">
        <v>16667499</v>
      </c>
      <c r="AY749">
        <v>1</v>
      </c>
      <c r="AZ749">
        <v>0</v>
      </c>
      <c r="BA749">
        <v>725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Y749*Source!I320</f>
        <v>59.660649999999997</v>
      </c>
      <c r="CY749">
        <f>AD749</f>
        <v>9.4</v>
      </c>
      <c r="CZ749">
        <f>AH749</f>
        <v>9.4</v>
      </c>
      <c r="DA749">
        <f>AL749</f>
        <v>1</v>
      </c>
      <c r="DB749">
        <v>0</v>
      </c>
    </row>
    <row r="750" spans="1:106" x14ac:dyDescent="0.2">
      <c r="A750">
        <f>ROW(Source!A320)</f>
        <v>320</v>
      </c>
      <c r="B750">
        <v>16666348</v>
      </c>
      <c r="C750">
        <v>16667484</v>
      </c>
      <c r="D750">
        <v>15430395</v>
      </c>
      <c r="E750">
        <v>1</v>
      </c>
      <c r="F750">
        <v>1</v>
      </c>
      <c r="G750">
        <v>1</v>
      </c>
      <c r="H750">
        <v>1</v>
      </c>
      <c r="I750" t="s">
        <v>728</v>
      </c>
      <c r="J750" t="s">
        <v>6</v>
      </c>
      <c r="K750" t="s">
        <v>729</v>
      </c>
      <c r="L750">
        <v>1191</v>
      </c>
      <c r="N750">
        <v>1013</v>
      </c>
      <c r="O750" t="s">
        <v>727</v>
      </c>
      <c r="P750" t="s">
        <v>727</v>
      </c>
      <c r="Q750">
        <v>1</v>
      </c>
      <c r="W750">
        <v>0</v>
      </c>
      <c r="X750">
        <v>-1417349443</v>
      </c>
      <c r="Y750">
        <v>0.06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0.06</v>
      </c>
      <c r="AU750" t="s">
        <v>6</v>
      </c>
      <c r="AV750">
        <v>2</v>
      </c>
      <c r="AW750">
        <v>2</v>
      </c>
      <c r="AX750">
        <v>16667500</v>
      </c>
      <c r="AY750">
        <v>1</v>
      </c>
      <c r="AZ750">
        <v>0</v>
      </c>
      <c r="BA750">
        <v>726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Y750*Source!I320</f>
        <v>0.56909999999999994</v>
      </c>
      <c r="CY750">
        <f>AD750</f>
        <v>0</v>
      </c>
      <c r="CZ750">
        <f>AH750</f>
        <v>0</v>
      </c>
      <c r="DA750">
        <f>AL750</f>
        <v>1</v>
      </c>
      <c r="DB750">
        <v>0</v>
      </c>
    </row>
    <row r="751" spans="1:106" x14ac:dyDescent="0.2">
      <c r="A751">
        <f>ROW(Source!A320)</f>
        <v>320</v>
      </c>
      <c r="B751">
        <v>16666348</v>
      </c>
      <c r="C751">
        <v>16667484</v>
      </c>
      <c r="D751">
        <v>15247680</v>
      </c>
      <c r="E751">
        <v>1</v>
      </c>
      <c r="F751">
        <v>1</v>
      </c>
      <c r="G751">
        <v>1</v>
      </c>
      <c r="H751">
        <v>2</v>
      </c>
      <c r="I751" t="s">
        <v>736</v>
      </c>
      <c r="J751" t="s">
        <v>737</v>
      </c>
      <c r="K751" t="s">
        <v>738</v>
      </c>
      <c r="L751">
        <v>1368</v>
      </c>
      <c r="N751">
        <v>1011</v>
      </c>
      <c r="O751" t="s">
        <v>733</v>
      </c>
      <c r="P751" t="s">
        <v>733</v>
      </c>
      <c r="Q751">
        <v>1</v>
      </c>
      <c r="W751">
        <v>0</v>
      </c>
      <c r="X751">
        <v>-1718674368</v>
      </c>
      <c r="Y751">
        <v>0.03</v>
      </c>
      <c r="AA751">
        <v>0</v>
      </c>
      <c r="AB751">
        <v>111.99</v>
      </c>
      <c r="AC751">
        <v>13.5</v>
      </c>
      <c r="AD751">
        <v>0</v>
      </c>
      <c r="AE751">
        <v>0</v>
      </c>
      <c r="AF751">
        <v>111.99</v>
      </c>
      <c r="AG751">
        <v>13.5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6</v>
      </c>
      <c r="AT751">
        <v>0.03</v>
      </c>
      <c r="AU751" t="s">
        <v>6</v>
      </c>
      <c r="AV751">
        <v>0</v>
      </c>
      <c r="AW751">
        <v>2</v>
      </c>
      <c r="AX751">
        <v>16667501</v>
      </c>
      <c r="AY751">
        <v>1</v>
      </c>
      <c r="AZ751">
        <v>0</v>
      </c>
      <c r="BA751">
        <v>727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Y751*Source!I320</f>
        <v>0.28454999999999997</v>
      </c>
      <c r="CY751">
        <f>AB751</f>
        <v>111.99</v>
      </c>
      <c r="CZ751">
        <f>AF751</f>
        <v>111.99</v>
      </c>
      <c r="DA751">
        <f>AJ751</f>
        <v>1</v>
      </c>
      <c r="DB751">
        <v>0</v>
      </c>
    </row>
    <row r="752" spans="1:106" x14ac:dyDescent="0.2">
      <c r="A752">
        <f>ROW(Source!A320)</f>
        <v>320</v>
      </c>
      <c r="B752">
        <v>16666348</v>
      </c>
      <c r="C752">
        <v>16667484</v>
      </c>
      <c r="D752">
        <v>15249073</v>
      </c>
      <c r="E752">
        <v>1</v>
      </c>
      <c r="F752">
        <v>1</v>
      </c>
      <c r="G752">
        <v>1</v>
      </c>
      <c r="H752">
        <v>2</v>
      </c>
      <c r="I752" t="s">
        <v>742</v>
      </c>
      <c r="J752" t="s">
        <v>743</v>
      </c>
      <c r="K752" t="s">
        <v>744</v>
      </c>
      <c r="L752">
        <v>1368</v>
      </c>
      <c r="N752">
        <v>1011</v>
      </c>
      <c r="O752" t="s">
        <v>733</v>
      </c>
      <c r="P752" t="s">
        <v>733</v>
      </c>
      <c r="Q752">
        <v>1</v>
      </c>
      <c r="W752">
        <v>0</v>
      </c>
      <c r="X752">
        <v>1372534845</v>
      </c>
      <c r="Y752">
        <v>0.03</v>
      </c>
      <c r="AA752">
        <v>0</v>
      </c>
      <c r="AB752">
        <v>65.709999999999994</v>
      </c>
      <c r="AC752">
        <v>11.6</v>
      </c>
      <c r="AD752">
        <v>0</v>
      </c>
      <c r="AE752">
        <v>0</v>
      </c>
      <c r="AF752">
        <v>65.709999999999994</v>
      </c>
      <c r="AG752">
        <v>11.6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0.03</v>
      </c>
      <c r="AU752" t="s">
        <v>6</v>
      </c>
      <c r="AV752">
        <v>0</v>
      </c>
      <c r="AW752">
        <v>2</v>
      </c>
      <c r="AX752">
        <v>16667502</v>
      </c>
      <c r="AY752">
        <v>1</v>
      </c>
      <c r="AZ752">
        <v>0</v>
      </c>
      <c r="BA752">
        <v>728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Y752*Source!I320</f>
        <v>0.28454999999999997</v>
      </c>
      <c r="CY752">
        <f>AB752</f>
        <v>65.709999999999994</v>
      </c>
      <c r="CZ752">
        <f>AF752</f>
        <v>65.709999999999994</v>
      </c>
      <c r="DA752">
        <f>AJ752</f>
        <v>1</v>
      </c>
      <c r="DB752">
        <v>0</v>
      </c>
    </row>
    <row r="753" spans="1:106" x14ac:dyDescent="0.2">
      <c r="A753">
        <f>ROW(Source!A320)</f>
        <v>320</v>
      </c>
      <c r="B753">
        <v>16666348</v>
      </c>
      <c r="C753">
        <v>16667484</v>
      </c>
      <c r="D753">
        <v>15167588</v>
      </c>
      <c r="E753">
        <v>1</v>
      </c>
      <c r="F753">
        <v>1</v>
      </c>
      <c r="G753">
        <v>1</v>
      </c>
      <c r="H753">
        <v>3</v>
      </c>
      <c r="I753" t="s">
        <v>1001</v>
      </c>
      <c r="J753" t="s">
        <v>1002</v>
      </c>
      <c r="K753" t="s">
        <v>1003</v>
      </c>
      <c r="L753">
        <v>1346</v>
      </c>
      <c r="N753">
        <v>1009</v>
      </c>
      <c r="O753" t="s">
        <v>124</v>
      </c>
      <c r="P753" t="s">
        <v>124</v>
      </c>
      <c r="Q753">
        <v>1</v>
      </c>
      <c r="W753">
        <v>0</v>
      </c>
      <c r="X753">
        <v>-1088866022</v>
      </c>
      <c r="Y753">
        <v>0.32</v>
      </c>
      <c r="AA753">
        <v>30.4</v>
      </c>
      <c r="AB753">
        <v>0</v>
      </c>
      <c r="AC753">
        <v>0</v>
      </c>
      <c r="AD753">
        <v>0</v>
      </c>
      <c r="AE753">
        <v>30.4</v>
      </c>
      <c r="AF753">
        <v>0</v>
      </c>
      <c r="AG753">
        <v>0</v>
      </c>
      <c r="AH753">
        <v>0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0.32</v>
      </c>
      <c r="AU753" t="s">
        <v>6</v>
      </c>
      <c r="AV753">
        <v>0</v>
      </c>
      <c r="AW753">
        <v>2</v>
      </c>
      <c r="AX753">
        <v>16667503</v>
      </c>
      <c r="AY753">
        <v>1</v>
      </c>
      <c r="AZ753">
        <v>0</v>
      </c>
      <c r="BA753">
        <v>729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Y753*Source!I320</f>
        <v>3.0351999999999997</v>
      </c>
      <c r="CY753">
        <f t="shared" ref="CY753:CY762" si="72">AA753</f>
        <v>30.4</v>
      </c>
      <c r="CZ753">
        <f t="shared" ref="CZ753:CZ762" si="73">AE753</f>
        <v>30.4</v>
      </c>
      <c r="DA753">
        <f t="shared" ref="DA753:DA762" si="74">AI753</f>
        <v>1</v>
      </c>
      <c r="DB753">
        <v>0</v>
      </c>
    </row>
    <row r="754" spans="1:106" x14ac:dyDescent="0.2">
      <c r="A754">
        <f>ROW(Source!A320)</f>
        <v>320</v>
      </c>
      <c r="B754">
        <v>16666348</v>
      </c>
      <c r="C754">
        <v>16667484</v>
      </c>
      <c r="D754">
        <v>15167867</v>
      </c>
      <c r="E754">
        <v>1</v>
      </c>
      <c r="F754">
        <v>1</v>
      </c>
      <c r="G754">
        <v>1</v>
      </c>
      <c r="H754">
        <v>3</v>
      </c>
      <c r="I754" t="s">
        <v>1054</v>
      </c>
      <c r="J754" t="s">
        <v>1055</v>
      </c>
      <c r="K754" t="s">
        <v>1056</v>
      </c>
      <c r="L754">
        <v>1348</v>
      </c>
      <c r="N754">
        <v>1009</v>
      </c>
      <c r="O754" t="s">
        <v>120</v>
      </c>
      <c r="P754" t="s">
        <v>120</v>
      </c>
      <c r="Q754">
        <v>1000</v>
      </c>
      <c r="W754">
        <v>0</v>
      </c>
      <c r="X754">
        <v>1012095217</v>
      </c>
      <c r="Y754">
        <v>1.0499999999999999E-3</v>
      </c>
      <c r="AA754">
        <v>1820</v>
      </c>
      <c r="AB754">
        <v>0</v>
      </c>
      <c r="AC754">
        <v>0</v>
      </c>
      <c r="AD754">
        <v>0</v>
      </c>
      <c r="AE754">
        <v>1820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1.0499999999999999E-3</v>
      </c>
      <c r="AU754" t="s">
        <v>6</v>
      </c>
      <c r="AV754">
        <v>0</v>
      </c>
      <c r="AW754">
        <v>2</v>
      </c>
      <c r="AX754">
        <v>16667504</v>
      </c>
      <c r="AY754">
        <v>1</v>
      </c>
      <c r="AZ754">
        <v>0</v>
      </c>
      <c r="BA754">
        <v>730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Y754*Source!I320</f>
        <v>9.9592499999999994E-3</v>
      </c>
      <c r="CY754">
        <f t="shared" si="72"/>
        <v>1820</v>
      </c>
      <c r="CZ754">
        <f t="shared" si="73"/>
        <v>1820</v>
      </c>
      <c r="DA754">
        <f t="shared" si="74"/>
        <v>1</v>
      </c>
      <c r="DB754">
        <v>0</v>
      </c>
    </row>
    <row r="755" spans="1:106" x14ac:dyDescent="0.2">
      <c r="A755">
        <f>ROW(Source!A320)</f>
        <v>320</v>
      </c>
      <c r="B755">
        <v>16666348</v>
      </c>
      <c r="C755">
        <v>16667484</v>
      </c>
      <c r="D755">
        <v>15203834</v>
      </c>
      <c r="E755">
        <v>1</v>
      </c>
      <c r="F755">
        <v>1</v>
      </c>
      <c r="G755">
        <v>1</v>
      </c>
      <c r="H755">
        <v>3</v>
      </c>
      <c r="I755" t="s">
        <v>1025</v>
      </c>
      <c r="J755" t="s">
        <v>1026</v>
      </c>
      <c r="K755" t="s">
        <v>152</v>
      </c>
      <c r="L755">
        <v>1346</v>
      </c>
      <c r="N755">
        <v>1009</v>
      </c>
      <c r="O755" t="s">
        <v>124</v>
      </c>
      <c r="P755" t="s">
        <v>124</v>
      </c>
      <c r="Q755">
        <v>1</v>
      </c>
      <c r="W755">
        <v>0</v>
      </c>
      <c r="X755">
        <v>210558753</v>
      </c>
      <c r="Y755">
        <v>0.02</v>
      </c>
      <c r="AA755">
        <v>28.6</v>
      </c>
      <c r="AB755">
        <v>0</v>
      </c>
      <c r="AC755">
        <v>0</v>
      </c>
      <c r="AD755">
        <v>0</v>
      </c>
      <c r="AE755">
        <v>28.6</v>
      </c>
      <c r="AF755">
        <v>0</v>
      </c>
      <c r="AG755">
        <v>0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0.02</v>
      </c>
      <c r="AU755" t="s">
        <v>6</v>
      </c>
      <c r="AV755">
        <v>0</v>
      </c>
      <c r="AW755">
        <v>2</v>
      </c>
      <c r="AX755">
        <v>16667505</v>
      </c>
      <c r="AY755">
        <v>1</v>
      </c>
      <c r="AZ755">
        <v>0</v>
      </c>
      <c r="BA755">
        <v>731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Y755*Source!I320</f>
        <v>0.18969999999999998</v>
      </c>
      <c r="CY755">
        <f t="shared" si="72"/>
        <v>28.6</v>
      </c>
      <c r="CZ755">
        <f t="shared" si="73"/>
        <v>28.6</v>
      </c>
      <c r="DA755">
        <f t="shared" si="74"/>
        <v>1</v>
      </c>
      <c r="DB755">
        <v>0</v>
      </c>
    </row>
    <row r="756" spans="1:106" x14ac:dyDescent="0.2">
      <c r="A756">
        <f>ROW(Source!A320)</f>
        <v>320</v>
      </c>
      <c r="B756">
        <v>16666348</v>
      </c>
      <c r="C756">
        <v>16667484</v>
      </c>
      <c r="D756">
        <v>15217529</v>
      </c>
      <c r="E756">
        <v>1</v>
      </c>
      <c r="F756">
        <v>1</v>
      </c>
      <c r="G756">
        <v>1</v>
      </c>
      <c r="H756">
        <v>3</v>
      </c>
      <c r="I756" t="s">
        <v>1057</v>
      </c>
      <c r="J756" t="s">
        <v>1058</v>
      </c>
      <c r="K756" t="s">
        <v>1059</v>
      </c>
      <c r="L756">
        <v>1355</v>
      </c>
      <c r="N756">
        <v>1010</v>
      </c>
      <c r="O756" t="s">
        <v>279</v>
      </c>
      <c r="P756" t="s">
        <v>279</v>
      </c>
      <c r="Q756">
        <v>100</v>
      </c>
      <c r="W756">
        <v>0</v>
      </c>
      <c r="X756">
        <v>-1427219203</v>
      </c>
      <c r="Y756">
        <v>0.05</v>
      </c>
      <c r="AA756">
        <v>143</v>
      </c>
      <c r="AB756">
        <v>0</v>
      </c>
      <c r="AC756">
        <v>0</v>
      </c>
      <c r="AD756">
        <v>0</v>
      </c>
      <c r="AE756">
        <v>143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0.05</v>
      </c>
      <c r="AU756" t="s">
        <v>6</v>
      </c>
      <c r="AV756">
        <v>0</v>
      </c>
      <c r="AW756">
        <v>2</v>
      </c>
      <c r="AX756">
        <v>16667506</v>
      </c>
      <c r="AY756">
        <v>1</v>
      </c>
      <c r="AZ756">
        <v>0</v>
      </c>
      <c r="BA756">
        <v>732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Y756*Source!I320</f>
        <v>0.47425</v>
      </c>
      <c r="CY756">
        <f t="shared" si="72"/>
        <v>143</v>
      </c>
      <c r="CZ756">
        <f t="shared" si="73"/>
        <v>143</v>
      </c>
      <c r="DA756">
        <f t="shared" si="74"/>
        <v>1</v>
      </c>
      <c r="DB756">
        <v>0</v>
      </c>
    </row>
    <row r="757" spans="1:106" x14ac:dyDescent="0.2">
      <c r="A757">
        <f>ROW(Source!A320)</f>
        <v>320</v>
      </c>
      <c r="B757">
        <v>16666348</v>
      </c>
      <c r="C757">
        <v>16667484</v>
      </c>
      <c r="D757">
        <v>15217579</v>
      </c>
      <c r="E757">
        <v>1</v>
      </c>
      <c r="F757">
        <v>1</v>
      </c>
      <c r="G757">
        <v>1</v>
      </c>
      <c r="H757">
        <v>3</v>
      </c>
      <c r="I757" t="s">
        <v>1060</v>
      </c>
      <c r="J757" t="s">
        <v>1061</v>
      </c>
      <c r="K757" t="s">
        <v>1062</v>
      </c>
      <c r="L757">
        <v>1356</v>
      </c>
      <c r="N757">
        <v>1010</v>
      </c>
      <c r="O757" t="s">
        <v>96</v>
      </c>
      <c r="P757" t="s">
        <v>96</v>
      </c>
      <c r="Q757">
        <v>1000</v>
      </c>
      <c r="W757">
        <v>0</v>
      </c>
      <c r="X757">
        <v>2033598199</v>
      </c>
      <c r="Y757">
        <v>1.2200000000000001E-2</v>
      </c>
      <c r="AA757">
        <v>176.21</v>
      </c>
      <c r="AB757">
        <v>0</v>
      </c>
      <c r="AC757">
        <v>0</v>
      </c>
      <c r="AD757">
        <v>0</v>
      </c>
      <c r="AE757">
        <v>176.21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1.2200000000000001E-2</v>
      </c>
      <c r="AU757" t="s">
        <v>6</v>
      </c>
      <c r="AV757">
        <v>0</v>
      </c>
      <c r="AW757">
        <v>2</v>
      </c>
      <c r="AX757">
        <v>16667507</v>
      </c>
      <c r="AY757">
        <v>1</v>
      </c>
      <c r="AZ757">
        <v>0</v>
      </c>
      <c r="BA757">
        <v>733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Y757*Source!I320</f>
        <v>0.115717</v>
      </c>
      <c r="CY757">
        <f t="shared" si="72"/>
        <v>176.21</v>
      </c>
      <c r="CZ757">
        <f t="shared" si="73"/>
        <v>176.21</v>
      </c>
      <c r="DA757">
        <f t="shared" si="74"/>
        <v>1</v>
      </c>
      <c r="DB757">
        <v>0</v>
      </c>
    </row>
    <row r="758" spans="1:106" x14ac:dyDescent="0.2">
      <c r="A758">
        <f>ROW(Source!A320)</f>
        <v>320</v>
      </c>
      <c r="B758">
        <v>16666348</v>
      </c>
      <c r="C758">
        <v>16667484</v>
      </c>
      <c r="D758">
        <v>15221611</v>
      </c>
      <c r="E758">
        <v>1</v>
      </c>
      <c r="F758">
        <v>1</v>
      </c>
      <c r="G758">
        <v>1</v>
      </c>
      <c r="H758">
        <v>3</v>
      </c>
      <c r="I758" t="s">
        <v>550</v>
      </c>
      <c r="J758" t="s">
        <v>552</v>
      </c>
      <c r="K758" t="s">
        <v>551</v>
      </c>
      <c r="L758">
        <v>1477</v>
      </c>
      <c r="N758">
        <v>1013</v>
      </c>
      <c r="O758" t="s">
        <v>538</v>
      </c>
      <c r="P758" t="s">
        <v>540</v>
      </c>
      <c r="Q758">
        <v>1</v>
      </c>
      <c r="W758">
        <v>0</v>
      </c>
      <c r="X758">
        <v>1306444111</v>
      </c>
      <c r="Y758">
        <v>8.1919000000000006E-2</v>
      </c>
      <c r="AA758">
        <v>1150.19</v>
      </c>
      <c r="AB758">
        <v>0</v>
      </c>
      <c r="AC758">
        <v>0</v>
      </c>
      <c r="AD758">
        <v>0</v>
      </c>
      <c r="AE758">
        <v>1150.19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8.1919000000000006E-2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Y758*Source!I320</f>
        <v>0.77700171500000004</v>
      </c>
      <c r="CY758">
        <f t="shared" si="72"/>
        <v>1150.19</v>
      </c>
      <c r="CZ758">
        <f t="shared" si="73"/>
        <v>1150.19</v>
      </c>
      <c r="DA758">
        <f t="shared" si="74"/>
        <v>1</v>
      </c>
      <c r="DB758">
        <v>0</v>
      </c>
    </row>
    <row r="759" spans="1:106" x14ac:dyDescent="0.2">
      <c r="A759">
        <f>ROW(Source!A320)</f>
        <v>320</v>
      </c>
      <c r="B759">
        <v>16666348</v>
      </c>
      <c r="C759">
        <v>16667484</v>
      </c>
      <c r="D759">
        <v>15222977</v>
      </c>
      <c r="E759">
        <v>1</v>
      </c>
      <c r="F759">
        <v>1</v>
      </c>
      <c r="G759">
        <v>1</v>
      </c>
      <c r="H759">
        <v>3</v>
      </c>
      <c r="I759" t="s">
        <v>536</v>
      </c>
      <c r="J759" t="s">
        <v>539</v>
      </c>
      <c r="K759" t="s">
        <v>537</v>
      </c>
      <c r="L759">
        <v>1477</v>
      </c>
      <c r="N759">
        <v>1013</v>
      </c>
      <c r="O759" t="s">
        <v>538</v>
      </c>
      <c r="P759" t="s">
        <v>540</v>
      </c>
      <c r="Q759">
        <v>1</v>
      </c>
      <c r="W759">
        <v>0</v>
      </c>
      <c r="X759">
        <v>194647264</v>
      </c>
      <c r="Y759">
        <v>7.1692000000000006E-2</v>
      </c>
      <c r="AA759">
        <v>3036.7</v>
      </c>
      <c r="AB759">
        <v>0</v>
      </c>
      <c r="AC759">
        <v>0</v>
      </c>
      <c r="AD759">
        <v>0</v>
      </c>
      <c r="AE759">
        <v>3036.7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</v>
      </c>
      <c r="AT759">
        <v>7.1692000000000006E-2</v>
      </c>
      <c r="AU759" t="s">
        <v>6</v>
      </c>
      <c r="AV759">
        <v>0</v>
      </c>
      <c r="AW759">
        <v>1</v>
      </c>
      <c r="AX759">
        <v>-1</v>
      </c>
      <c r="AY759">
        <v>0</v>
      </c>
      <c r="AZ759">
        <v>0</v>
      </c>
      <c r="BA759" t="s">
        <v>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Y759*Source!I320</f>
        <v>0.67999862</v>
      </c>
      <c r="CY759">
        <f t="shared" si="72"/>
        <v>3036.7</v>
      </c>
      <c r="CZ759">
        <f t="shared" si="73"/>
        <v>3036.7</v>
      </c>
      <c r="DA759">
        <f t="shared" si="74"/>
        <v>1</v>
      </c>
      <c r="DB759">
        <v>0</v>
      </c>
    </row>
    <row r="760" spans="1:106" x14ac:dyDescent="0.2">
      <c r="A760">
        <f>ROW(Source!A320)</f>
        <v>320</v>
      </c>
      <c r="B760">
        <v>16666348</v>
      </c>
      <c r="C760">
        <v>16667484</v>
      </c>
      <c r="D760">
        <v>15222978</v>
      </c>
      <c r="E760">
        <v>1</v>
      </c>
      <c r="F760">
        <v>1</v>
      </c>
      <c r="G760">
        <v>1</v>
      </c>
      <c r="H760">
        <v>3</v>
      </c>
      <c r="I760" t="s">
        <v>542</v>
      </c>
      <c r="J760" t="s">
        <v>544</v>
      </c>
      <c r="K760" t="s">
        <v>543</v>
      </c>
      <c r="L760">
        <v>1477</v>
      </c>
      <c r="N760">
        <v>1013</v>
      </c>
      <c r="O760" t="s">
        <v>538</v>
      </c>
      <c r="P760" t="s">
        <v>540</v>
      </c>
      <c r="Q760">
        <v>1</v>
      </c>
      <c r="W760">
        <v>0</v>
      </c>
      <c r="X760">
        <v>-329874626</v>
      </c>
      <c r="Y760">
        <v>9.3831999999999999E-2</v>
      </c>
      <c r="AA760">
        <v>4814.0200000000004</v>
      </c>
      <c r="AB760">
        <v>0</v>
      </c>
      <c r="AC760">
        <v>0</v>
      </c>
      <c r="AD760">
        <v>0</v>
      </c>
      <c r="AE760">
        <v>4814.0200000000004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6</v>
      </c>
      <c r="AT760">
        <v>9.3831999999999999E-2</v>
      </c>
      <c r="AU760" t="s">
        <v>6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Y760*Source!I320</f>
        <v>0.88999651999999996</v>
      </c>
      <c r="CY760">
        <f t="shared" si="72"/>
        <v>4814.0200000000004</v>
      </c>
      <c r="CZ760">
        <f t="shared" si="73"/>
        <v>4814.0200000000004</v>
      </c>
      <c r="DA760">
        <f t="shared" si="74"/>
        <v>1</v>
      </c>
      <c r="DB760">
        <v>0</v>
      </c>
    </row>
    <row r="761" spans="1:106" x14ac:dyDescent="0.2">
      <c r="A761">
        <f>ROW(Source!A320)</f>
        <v>320</v>
      </c>
      <c r="B761">
        <v>16666348</v>
      </c>
      <c r="C761">
        <v>16667484</v>
      </c>
      <c r="D761">
        <v>15224254</v>
      </c>
      <c r="E761">
        <v>1</v>
      </c>
      <c r="F761">
        <v>1</v>
      </c>
      <c r="G761">
        <v>1</v>
      </c>
      <c r="H761">
        <v>3</v>
      </c>
      <c r="I761" t="s">
        <v>546</v>
      </c>
      <c r="J761" t="s">
        <v>548</v>
      </c>
      <c r="K761" t="s">
        <v>547</v>
      </c>
      <c r="L761">
        <v>1477</v>
      </c>
      <c r="N761">
        <v>1013</v>
      </c>
      <c r="O761" t="s">
        <v>538</v>
      </c>
      <c r="P761" t="s">
        <v>540</v>
      </c>
      <c r="Q761">
        <v>1</v>
      </c>
      <c r="W761">
        <v>0</v>
      </c>
      <c r="X761">
        <v>1501375859</v>
      </c>
      <c r="Y761">
        <v>1.5287E-2</v>
      </c>
      <c r="AA761">
        <v>8172.36</v>
      </c>
      <c r="AB761">
        <v>0</v>
      </c>
      <c r="AC761">
        <v>0</v>
      </c>
      <c r="AD761">
        <v>0</v>
      </c>
      <c r="AE761">
        <v>8172.36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6</v>
      </c>
      <c r="AT761">
        <v>1.5287E-2</v>
      </c>
      <c r="AU761" t="s">
        <v>6</v>
      </c>
      <c r="AV761">
        <v>0</v>
      </c>
      <c r="AW761">
        <v>1</v>
      </c>
      <c r="AX761">
        <v>-1</v>
      </c>
      <c r="AY761">
        <v>0</v>
      </c>
      <c r="AZ761">
        <v>0</v>
      </c>
      <c r="BA761" t="s">
        <v>6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Y761*Source!I320</f>
        <v>0.144997195</v>
      </c>
      <c r="CY761">
        <f t="shared" si="72"/>
        <v>8172.36</v>
      </c>
      <c r="CZ761">
        <f t="shared" si="73"/>
        <v>8172.36</v>
      </c>
      <c r="DA761">
        <f t="shared" si="74"/>
        <v>1</v>
      </c>
      <c r="DB761">
        <v>0</v>
      </c>
    </row>
    <row r="762" spans="1:106" x14ac:dyDescent="0.2">
      <c r="A762">
        <f>ROW(Source!A320)</f>
        <v>320</v>
      </c>
      <c r="B762">
        <v>16666348</v>
      </c>
      <c r="C762">
        <v>16667484</v>
      </c>
      <c r="D762">
        <v>15164559</v>
      </c>
      <c r="E762">
        <v>17</v>
      </c>
      <c r="F762">
        <v>1</v>
      </c>
      <c r="G762">
        <v>1</v>
      </c>
      <c r="H762">
        <v>3</v>
      </c>
      <c r="I762" t="s">
        <v>996</v>
      </c>
      <c r="J762" t="s">
        <v>6</v>
      </c>
      <c r="K762" t="s">
        <v>997</v>
      </c>
      <c r="L762">
        <v>1374</v>
      </c>
      <c r="N762">
        <v>1013</v>
      </c>
      <c r="O762" t="s">
        <v>998</v>
      </c>
      <c r="P762" t="s">
        <v>998</v>
      </c>
      <c r="Q762">
        <v>1</v>
      </c>
      <c r="W762">
        <v>0</v>
      </c>
      <c r="X762">
        <v>-1731369543</v>
      </c>
      <c r="Y762">
        <v>1.18</v>
      </c>
      <c r="AA762">
        <v>1</v>
      </c>
      <c r="AB762">
        <v>0</v>
      </c>
      <c r="AC762">
        <v>0</v>
      </c>
      <c r="AD762">
        <v>0</v>
      </c>
      <c r="AE762">
        <v>1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1.18</v>
      </c>
      <c r="AU762" t="s">
        <v>6</v>
      </c>
      <c r="AV762">
        <v>0</v>
      </c>
      <c r="AW762">
        <v>2</v>
      </c>
      <c r="AX762">
        <v>16667508</v>
      </c>
      <c r="AY762">
        <v>1</v>
      </c>
      <c r="AZ762">
        <v>0</v>
      </c>
      <c r="BA762">
        <v>734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Y762*Source!I320</f>
        <v>11.192299999999999</v>
      </c>
      <c r="CY762">
        <f t="shared" si="72"/>
        <v>1</v>
      </c>
      <c r="CZ762">
        <f t="shared" si="73"/>
        <v>1</v>
      </c>
      <c r="DA762">
        <f t="shared" si="74"/>
        <v>1</v>
      </c>
      <c r="DB762">
        <v>0</v>
      </c>
    </row>
    <row r="763" spans="1:106" x14ac:dyDescent="0.2">
      <c r="A763">
        <f>ROW(Source!A321)</f>
        <v>321</v>
      </c>
      <c r="B763">
        <v>16666349</v>
      </c>
      <c r="C763">
        <v>16667484</v>
      </c>
      <c r="D763">
        <v>15430397</v>
      </c>
      <c r="E763">
        <v>1</v>
      </c>
      <c r="F763">
        <v>1</v>
      </c>
      <c r="G763">
        <v>1</v>
      </c>
      <c r="H763">
        <v>1</v>
      </c>
      <c r="I763" t="s">
        <v>814</v>
      </c>
      <c r="J763" t="s">
        <v>6</v>
      </c>
      <c r="K763" t="s">
        <v>815</v>
      </c>
      <c r="L763">
        <v>1191</v>
      </c>
      <c r="N763">
        <v>1013</v>
      </c>
      <c r="O763" t="s">
        <v>727</v>
      </c>
      <c r="P763" t="s">
        <v>727</v>
      </c>
      <c r="Q763">
        <v>1</v>
      </c>
      <c r="W763">
        <v>0</v>
      </c>
      <c r="X763">
        <v>-1081351934</v>
      </c>
      <c r="Y763">
        <v>6.29</v>
      </c>
      <c r="AA763">
        <v>0</v>
      </c>
      <c r="AB763">
        <v>0</v>
      </c>
      <c r="AC763">
        <v>0</v>
      </c>
      <c r="AD763">
        <v>62.6</v>
      </c>
      <c r="AE763">
        <v>0</v>
      </c>
      <c r="AF763">
        <v>0</v>
      </c>
      <c r="AG763">
        <v>0</v>
      </c>
      <c r="AH763">
        <v>9.4</v>
      </c>
      <c r="AI763">
        <v>1</v>
      </c>
      <c r="AJ763">
        <v>1</v>
      </c>
      <c r="AK763">
        <v>1</v>
      </c>
      <c r="AL763">
        <v>6.66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6.29</v>
      </c>
      <c r="AU763" t="s">
        <v>6</v>
      </c>
      <c r="AV763">
        <v>1</v>
      </c>
      <c r="AW763">
        <v>2</v>
      </c>
      <c r="AX763">
        <v>16667499</v>
      </c>
      <c r="AY763">
        <v>1</v>
      </c>
      <c r="AZ763">
        <v>0</v>
      </c>
      <c r="BA763">
        <v>735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Y763*Source!I321</f>
        <v>59.660649999999997</v>
      </c>
      <c r="CY763">
        <f>AD763</f>
        <v>62.6</v>
      </c>
      <c r="CZ763">
        <f>AH763</f>
        <v>9.4</v>
      </c>
      <c r="DA763">
        <f>AL763</f>
        <v>6.66</v>
      </c>
      <c r="DB763">
        <v>0</v>
      </c>
    </row>
    <row r="764" spans="1:106" x14ac:dyDescent="0.2">
      <c r="A764">
        <f>ROW(Source!A321)</f>
        <v>321</v>
      </c>
      <c r="B764">
        <v>16666349</v>
      </c>
      <c r="C764">
        <v>16667484</v>
      </c>
      <c r="D764">
        <v>15430395</v>
      </c>
      <c r="E764">
        <v>1</v>
      </c>
      <c r="F764">
        <v>1</v>
      </c>
      <c r="G764">
        <v>1</v>
      </c>
      <c r="H764">
        <v>1</v>
      </c>
      <c r="I764" t="s">
        <v>728</v>
      </c>
      <c r="J764" t="s">
        <v>6</v>
      </c>
      <c r="K764" t="s">
        <v>729</v>
      </c>
      <c r="L764">
        <v>1191</v>
      </c>
      <c r="N764">
        <v>1013</v>
      </c>
      <c r="O764" t="s">
        <v>727</v>
      </c>
      <c r="P764" t="s">
        <v>727</v>
      </c>
      <c r="Q764">
        <v>1</v>
      </c>
      <c r="W764">
        <v>0</v>
      </c>
      <c r="X764">
        <v>-1417349443</v>
      </c>
      <c r="Y764">
        <v>0.06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6.66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0.06</v>
      </c>
      <c r="AU764" t="s">
        <v>6</v>
      </c>
      <c r="AV764">
        <v>2</v>
      </c>
      <c r="AW764">
        <v>2</v>
      </c>
      <c r="AX764">
        <v>16667500</v>
      </c>
      <c r="AY764">
        <v>1</v>
      </c>
      <c r="AZ764">
        <v>0</v>
      </c>
      <c r="BA764">
        <v>736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Y764*Source!I321</f>
        <v>0.56909999999999994</v>
      </c>
      <c r="CY764">
        <f>AD764</f>
        <v>0</v>
      </c>
      <c r="CZ764">
        <f>AH764</f>
        <v>0</v>
      </c>
      <c r="DA764">
        <f>AL764</f>
        <v>1</v>
      </c>
      <c r="DB764">
        <v>0</v>
      </c>
    </row>
    <row r="765" spans="1:106" x14ac:dyDescent="0.2">
      <c r="A765">
        <f>ROW(Source!A321)</f>
        <v>321</v>
      </c>
      <c r="B765">
        <v>16666349</v>
      </c>
      <c r="C765">
        <v>16667484</v>
      </c>
      <c r="D765">
        <v>15247680</v>
      </c>
      <c r="E765">
        <v>1</v>
      </c>
      <c r="F765">
        <v>1</v>
      </c>
      <c r="G765">
        <v>1</v>
      </c>
      <c r="H765">
        <v>2</v>
      </c>
      <c r="I765" t="s">
        <v>736</v>
      </c>
      <c r="J765" t="s">
        <v>737</v>
      </c>
      <c r="K765" t="s">
        <v>738</v>
      </c>
      <c r="L765">
        <v>1368</v>
      </c>
      <c r="N765">
        <v>1011</v>
      </c>
      <c r="O765" t="s">
        <v>733</v>
      </c>
      <c r="P765" t="s">
        <v>733</v>
      </c>
      <c r="Q765">
        <v>1</v>
      </c>
      <c r="W765">
        <v>0</v>
      </c>
      <c r="X765">
        <v>-1718674368</v>
      </c>
      <c r="Y765">
        <v>0.03</v>
      </c>
      <c r="AA765">
        <v>0</v>
      </c>
      <c r="AB765">
        <v>745.85</v>
      </c>
      <c r="AC765">
        <v>13.5</v>
      </c>
      <c r="AD765">
        <v>0</v>
      </c>
      <c r="AE765">
        <v>0</v>
      </c>
      <c r="AF765">
        <v>111.99</v>
      </c>
      <c r="AG765">
        <v>13.5</v>
      </c>
      <c r="AH765">
        <v>0</v>
      </c>
      <c r="AI765">
        <v>1</v>
      </c>
      <c r="AJ765">
        <v>6.66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0.03</v>
      </c>
      <c r="AU765" t="s">
        <v>6</v>
      </c>
      <c r="AV765">
        <v>0</v>
      </c>
      <c r="AW765">
        <v>2</v>
      </c>
      <c r="AX765">
        <v>16667501</v>
      </c>
      <c r="AY765">
        <v>1</v>
      </c>
      <c r="AZ765">
        <v>0</v>
      </c>
      <c r="BA765">
        <v>737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Y765*Source!I321</f>
        <v>0.28454999999999997</v>
      </c>
      <c r="CY765">
        <f>AB765</f>
        <v>745.85</v>
      </c>
      <c r="CZ765">
        <f>AF765</f>
        <v>111.99</v>
      </c>
      <c r="DA765">
        <f>AJ765</f>
        <v>6.66</v>
      </c>
      <c r="DB765">
        <v>0</v>
      </c>
    </row>
    <row r="766" spans="1:106" x14ac:dyDescent="0.2">
      <c r="A766">
        <f>ROW(Source!A321)</f>
        <v>321</v>
      </c>
      <c r="B766">
        <v>16666349</v>
      </c>
      <c r="C766">
        <v>16667484</v>
      </c>
      <c r="D766">
        <v>15249073</v>
      </c>
      <c r="E766">
        <v>1</v>
      </c>
      <c r="F766">
        <v>1</v>
      </c>
      <c r="G766">
        <v>1</v>
      </c>
      <c r="H766">
        <v>2</v>
      </c>
      <c r="I766" t="s">
        <v>742</v>
      </c>
      <c r="J766" t="s">
        <v>743</v>
      </c>
      <c r="K766" t="s">
        <v>744</v>
      </c>
      <c r="L766">
        <v>1368</v>
      </c>
      <c r="N766">
        <v>1011</v>
      </c>
      <c r="O766" t="s">
        <v>733</v>
      </c>
      <c r="P766" t="s">
        <v>733</v>
      </c>
      <c r="Q766">
        <v>1</v>
      </c>
      <c r="W766">
        <v>0</v>
      </c>
      <c r="X766">
        <v>1372534845</v>
      </c>
      <c r="Y766">
        <v>0.03</v>
      </c>
      <c r="AA766">
        <v>0</v>
      </c>
      <c r="AB766">
        <v>437.63</v>
      </c>
      <c r="AC766">
        <v>11.6</v>
      </c>
      <c r="AD766">
        <v>0</v>
      </c>
      <c r="AE766">
        <v>0</v>
      </c>
      <c r="AF766">
        <v>65.709999999999994</v>
      </c>
      <c r="AG766">
        <v>11.6</v>
      </c>
      <c r="AH766">
        <v>0</v>
      </c>
      <c r="AI766">
        <v>1</v>
      </c>
      <c r="AJ766">
        <v>6.66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0.03</v>
      </c>
      <c r="AU766" t="s">
        <v>6</v>
      </c>
      <c r="AV766">
        <v>0</v>
      </c>
      <c r="AW766">
        <v>2</v>
      </c>
      <c r="AX766">
        <v>16667502</v>
      </c>
      <c r="AY766">
        <v>1</v>
      </c>
      <c r="AZ766">
        <v>0</v>
      </c>
      <c r="BA766">
        <v>738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Y766*Source!I321</f>
        <v>0.28454999999999997</v>
      </c>
      <c r="CY766">
        <f>AB766</f>
        <v>437.63</v>
      </c>
      <c r="CZ766">
        <f>AF766</f>
        <v>65.709999999999994</v>
      </c>
      <c r="DA766">
        <f>AJ766</f>
        <v>6.66</v>
      </c>
      <c r="DB766">
        <v>0</v>
      </c>
    </row>
    <row r="767" spans="1:106" x14ac:dyDescent="0.2">
      <c r="A767">
        <f>ROW(Source!A321)</f>
        <v>321</v>
      </c>
      <c r="B767">
        <v>16666349</v>
      </c>
      <c r="C767">
        <v>16667484</v>
      </c>
      <c r="D767">
        <v>15167588</v>
      </c>
      <c r="E767">
        <v>1</v>
      </c>
      <c r="F767">
        <v>1</v>
      </c>
      <c r="G767">
        <v>1</v>
      </c>
      <c r="H767">
        <v>3</v>
      </c>
      <c r="I767" t="s">
        <v>1001</v>
      </c>
      <c r="J767" t="s">
        <v>1002</v>
      </c>
      <c r="K767" t="s">
        <v>1003</v>
      </c>
      <c r="L767">
        <v>1346</v>
      </c>
      <c r="N767">
        <v>1009</v>
      </c>
      <c r="O767" t="s">
        <v>124</v>
      </c>
      <c r="P767" t="s">
        <v>124</v>
      </c>
      <c r="Q767">
        <v>1</v>
      </c>
      <c r="W767">
        <v>0</v>
      </c>
      <c r="X767">
        <v>-1088866022</v>
      </c>
      <c r="Y767">
        <v>0.32</v>
      </c>
      <c r="AA767">
        <v>202.46</v>
      </c>
      <c r="AB767">
        <v>0</v>
      </c>
      <c r="AC767">
        <v>0</v>
      </c>
      <c r="AD767">
        <v>0</v>
      </c>
      <c r="AE767">
        <v>30.4</v>
      </c>
      <c r="AF767">
        <v>0</v>
      </c>
      <c r="AG767">
        <v>0</v>
      </c>
      <c r="AH767">
        <v>0</v>
      </c>
      <c r="AI767">
        <v>6.66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0.32</v>
      </c>
      <c r="AU767" t="s">
        <v>6</v>
      </c>
      <c r="AV767">
        <v>0</v>
      </c>
      <c r="AW767">
        <v>2</v>
      </c>
      <c r="AX767">
        <v>16667503</v>
      </c>
      <c r="AY767">
        <v>1</v>
      </c>
      <c r="AZ767">
        <v>0</v>
      </c>
      <c r="BA767">
        <v>739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Y767*Source!I321</f>
        <v>3.0351999999999997</v>
      </c>
      <c r="CY767">
        <f t="shared" ref="CY767:CY776" si="75">AA767</f>
        <v>202.46</v>
      </c>
      <c r="CZ767">
        <f t="shared" ref="CZ767:CZ776" si="76">AE767</f>
        <v>30.4</v>
      </c>
      <c r="DA767">
        <f t="shared" ref="DA767:DA776" si="77">AI767</f>
        <v>6.66</v>
      </c>
      <c r="DB767">
        <v>0</v>
      </c>
    </row>
    <row r="768" spans="1:106" x14ac:dyDescent="0.2">
      <c r="A768">
        <f>ROW(Source!A321)</f>
        <v>321</v>
      </c>
      <c r="B768">
        <v>16666349</v>
      </c>
      <c r="C768">
        <v>16667484</v>
      </c>
      <c r="D768">
        <v>15167867</v>
      </c>
      <c r="E768">
        <v>1</v>
      </c>
      <c r="F768">
        <v>1</v>
      </c>
      <c r="G768">
        <v>1</v>
      </c>
      <c r="H768">
        <v>3</v>
      </c>
      <c r="I768" t="s">
        <v>1054</v>
      </c>
      <c r="J768" t="s">
        <v>1055</v>
      </c>
      <c r="K768" t="s">
        <v>1056</v>
      </c>
      <c r="L768">
        <v>1348</v>
      </c>
      <c r="N768">
        <v>1009</v>
      </c>
      <c r="O768" t="s">
        <v>120</v>
      </c>
      <c r="P768" t="s">
        <v>120</v>
      </c>
      <c r="Q768">
        <v>1000</v>
      </c>
      <c r="W768">
        <v>0</v>
      </c>
      <c r="X768">
        <v>1012095217</v>
      </c>
      <c r="Y768">
        <v>1.0499999999999999E-3</v>
      </c>
      <c r="AA768">
        <v>12121.2</v>
      </c>
      <c r="AB768">
        <v>0</v>
      </c>
      <c r="AC768">
        <v>0</v>
      </c>
      <c r="AD768">
        <v>0</v>
      </c>
      <c r="AE768">
        <v>1820</v>
      </c>
      <c r="AF768">
        <v>0</v>
      </c>
      <c r="AG768">
        <v>0</v>
      </c>
      <c r="AH768">
        <v>0</v>
      </c>
      <c r="AI768">
        <v>6.66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1.0499999999999999E-3</v>
      </c>
      <c r="AU768" t="s">
        <v>6</v>
      </c>
      <c r="AV768">
        <v>0</v>
      </c>
      <c r="AW768">
        <v>2</v>
      </c>
      <c r="AX768">
        <v>16667504</v>
      </c>
      <c r="AY768">
        <v>1</v>
      </c>
      <c r="AZ768">
        <v>0</v>
      </c>
      <c r="BA768">
        <v>740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Y768*Source!I321</f>
        <v>9.9592499999999994E-3</v>
      </c>
      <c r="CY768">
        <f t="shared" si="75"/>
        <v>12121.2</v>
      </c>
      <c r="CZ768">
        <f t="shared" si="76"/>
        <v>1820</v>
      </c>
      <c r="DA768">
        <f t="shared" si="77"/>
        <v>6.66</v>
      </c>
      <c r="DB768">
        <v>0</v>
      </c>
    </row>
    <row r="769" spans="1:106" x14ac:dyDescent="0.2">
      <c r="A769">
        <f>ROW(Source!A321)</f>
        <v>321</v>
      </c>
      <c r="B769">
        <v>16666349</v>
      </c>
      <c r="C769">
        <v>16667484</v>
      </c>
      <c r="D769">
        <v>15203834</v>
      </c>
      <c r="E769">
        <v>1</v>
      </c>
      <c r="F769">
        <v>1</v>
      </c>
      <c r="G769">
        <v>1</v>
      </c>
      <c r="H769">
        <v>3</v>
      </c>
      <c r="I769" t="s">
        <v>1025</v>
      </c>
      <c r="J769" t="s">
        <v>1026</v>
      </c>
      <c r="K769" t="s">
        <v>152</v>
      </c>
      <c r="L769">
        <v>1346</v>
      </c>
      <c r="N769">
        <v>1009</v>
      </c>
      <c r="O769" t="s">
        <v>124</v>
      </c>
      <c r="P769" t="s">
        <v>124</v>
      </c>
      <c r="Q769">
        <v>1</v>
      </c>
      <c r="W769">
        <v>0</v>
      </c>
      <c r="X769">
        <v>210558753</v>
      </c>
      <c r="Y769">
        <v>0.02</v>
      </c>
      <c r="AA769">
        <v>190.48</v>
      </c>
      <c r="AB769">
        <v>0</v>
      </c>
      <c r="AC769">
        <v>0</v>
      </c>
      <c r="AD769">
        <v>0</v>
      </c>
      <c r="AE769">
        <v>28.6</v>
      </c>
      <c r="AF769">
        <v>0</v>
      </c>
      <c r="AG769">
        <v>0</v>
      </c>
      <c r="AH769">
        <v>0</v>
      </c>
      <c r="AI769">
        <v>6.66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0.02</v>
      </c>
      <c r="AU769" t="s">
        <v>6</v>
      </c>
      <c r="AV769">
        <v>0</v>
      </c>
      <c r="AW769">
        <v>2</v>
      </c>
      <c r="AX769">
        <v>16667505</v>
      </c>
      <c r="AY769">
        <v>1</v>
      </c>
      <c r="AZ769">
        <v>0</v>
      </c>
      <c r="BA769">
        <v>741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Y769*Source!I321</f>
        <v>0.18969999999999998</v>
      </c>
      <c r="CY769">
        <f t="shared" si="75"/>
        <v>190.48</v>
      </c>
      <c r="CZ769">
        <f t="shared" si="76"/>
        <v>28.6</v>
      </c>
      <c r="DA769">
        <f t="shared" si="77"/>
        <v>6.66</v>
      </c>
      <c r="DB769">
        <v>0</v>
      </c>
    </row>
    <row r="770" spans="1:106" x14ac:dyDescent="0.2">
      <c r="A770">
        <f>ROW(Source!A321)</f>
        <v>321</v>
      </c>
      <c r="B770">
        <v>16666349</v>
      </c>
      <c r="C770">
        <v>16667484</v>
      </c>
      <c r="D770">
        <v>15217529</v>
      </c>
      <c r="E770">
        <v>1</v>
      </c>
      <c r="F770">
        <v>1</v>
      </c>
      <c r="G770">
        <v>1</v>
      </c>
      <c r="H770">
        <v>3</v>
      </c>
      <c r="I770" t="s">
        <v>1057</v>
      </c>
      <c r="J770" t="s">
        <v>1058</v>
      </c>
      <c r="K770" t="s">
        <v>1059</v>
      </c>
      <c r="L770">
        <v>1355</v>
      </c>
      <c r="N770">
        <v>1010</v>
      </c>
      <c r="O770" t="s">
        <v>279</v>
      </c>
      <c r="P770" t="s">
        <v>279</v>
      </c>
      <c r="Q770">
        <v>100</v>
      </c>
      <c r="W770">
        <v>0</v>
      </c>
      <c r="X770">
        <v>-1427219203</v>
      </c>
      <c r="Y770">
        <v>0.05</v>
      </c>
      <c r="AA770">
        <v>952.38</v>
      </c>
      <c r="AB770">
        <v>0</v>
      </c>
      <c r="AC770">
        <v>0</v>
      </c>
      <c r="AD770">
        <v>0</v>
      </c>
      <c r="AE770">
        <v>143</v>
      </c>
      <c r="AF770">
        <v>0</v>
      </c>
      <c r="AG770">
        <v>0</v>
      </c>
      <c r="AH770">
        <v>0</v>
      </c>
      <c r="AI770">
        <v>6.66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0.05</v>
      </c>
      <c r="AU770" t="s">
        <v>6</v>
      </c>
      <c r="AV770">
        <v>0</v>
      </c>
      <c r="AW770">
        <v>2</v>
      </c>
      <c r="AX770">
        <v>16667506</v>
      </c>
      <c r="AY770">
        <v>1</v>
      </c>
      <c r="AZ770">
        <v>0</v>
      </c>
      <c r="BA770">
        <v>742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Y770*Source!I321</f>
        <v>0.47425</v>
      </c>
      <c r="CY770">
        <f t="shared" si="75"/>
        <v>952.38</v>
      </c>
      <c r="CZ770">
        <f t="shared" si="76"/>
        <v>143</v>
      </c>
      <c r="DA770">
        <f t="shared" si="77"/>
        <v>6.66</v>
      </c>
      <c r="DB770">
        <v>0</v>
      </c>
    </row>
    <row r="771" spans="1:106" x14ac:dyDescent="0.2">
      <c r="A771">
        <f>ROW(Source!A321)</f>
        <v>321</v>
      </c>
      <c r="B771">
        <v>16666349</v>
      </c>
      <c r="C771">
        <v>16667484</v>
      </c>
      <c r="D771">
        <v>15217579</v>
      </c>
      <c r="E771">
        <v>1</v>
      </c>
      <c r="F771">
        <v>1</v>
      </c>
      <c r="G771">
        <v>1</v>
      </c>
      <c r="H771">
        <v>3</v>
      </c>
      <c r="I771" t="s">
        <v>1060</v>
      </c>
      <c r="J771" t="s">
        <v>1061</v>
      </c>
      <c r="K771" t="s">
        <v>1062</v>
      </c>
      <c r="L771">
        <v>1356</v>
      </c>
      <c r="N771">
        <v>1010</v>
      </c>
      <c r="O771" t="s">
        <v>96</v>
      </c>
      <c r="P771" t="s">
        <v>96</v>
      </c>
      <c r="Q771">
        <v>1000</v>
      </c>
      <c r="W771">
        <v>0</v>
      </c>
      <c r="X771">
        <v>2033598199</v>
      </c>
      <c r="Y771">
        <v>1.2200000000000001E-2</v>
      </c>
      <c r="AA771">
        <v>1173.56</v>
      </c>
      <c r="AB771">
        <v>0</v>
      </c>
      <c r="AC771">
        <v>0</v>
      </c>
      <c r="AD771">
        <v>0</v>
      </c>
      <c r="AE771">
        <v>176.21</v>
      </c>
      <c r="AF771">
        <v>0</v>
      </c>
      <c r="AG771">
        <v>0</v>
      </c>
      <c r="AH771">
        <v>0</v>
      </c>
      <c r="AI771">
        <v>6.66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1.2200000000000001E-2</v>
      </c>
      <c r="AU771" t="s">
        <v>6</v>
      </c>
      <c r="AV771">
        <v>0</v>
      </c>
      <c r="AW771">
        <v>2</v>
      </c>
      <c r="AX771">
        <v>16667507</v>
      </c>
      <c r="AY771">
        <v>1</v>
      </c>
      <c r="AZ771">
        <v>0</v>
      </c>
      <c r="BA771">
        <v>743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Y771*Source!I321</f>
        <v>0.115717</v>
      </c>
      <c r="CY771">
        <f t="shared" si="75"/>
        <v>1173.56</v>
      </c>
      <c r="CZ771">
        <f t="shared" si="76"/>
        <v>176.21</v>
      </c>
      <c r="DA771">
        <f t="shared" si="77"/>
        <v>6.66</v>
      </c>
      <c r="DB771">
        <v>0</v>
      </c>
    </row>
    <row r="772" spans="1:106" x14ac:dyDescent="0.2">
      <c r="A772">
        <f>ROW(Source!A321)</f>
        <v>321</v>
      </c>
      <c r="B772">
        <v>16666349</v>
      </c>
      <c r="C772">
        <v>16667484</v>
      </c>
      <c r="D772">
        <v>15221611</v>
      </c>
      <c r="E772">
        <v>1</v>
      </c>
      <c r="F772">
        <v>1</v>
      </c>
      <c r="G772">
        <v>1</v>
      </c>
      <c r="H772">
        <v>3</v>
      </c>
      <c r="I772" t="s">
        <v>550</v>
      </c>
      <c r="J772" t="s">
        <v>552</v>
      </c>
      <c r="K772" t="s">
        <v>551</v>
      </c>
      <c r="L772">
        <v>1477</v>
      </c>
      <c r="N772">
        <v>1013</v>
      </c>
      <c r="O772" t="s">
        <v>538</v>
      </c>
      <c r="P772" t="s">
        <v>540</v>
      </c>
      <c r="Q772">
        <v>1</v>
      </c>
      <c r="W772">
        <v>0</v>
      </c>
      <c r="X772">
        <v>1306444111</v>
      </c>
      <c r="Y772">
        <v>8.1919000000000006E-2</v>
      </c>
      <c r="AA772">
        <v>7660.27</v>
      </c>
      <c r="AB772">
        <v>0</v>
      </c>
      <c r="AC772">
        <v>0</v>
      </c>
      <c r="AD772">
        <v>0</v>
      </c>
      <c r="AE772">
        <v>1150.19</v>
      </c>
      <c r="AF772">
        <v>0</v>
      </c>
      <c r="AG772">
        <v>0</v>
      </c>
      <c r="AH772">
        <v>0</v>
      </c>
      <c r="AI772">
        <v>6.66</v>
      </c>
      <c r="AJ772">
        <v>1</v>
      </c>
      <c r="AK772">
        <v>1</v>
      </c>
      <c r="AL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6</v>
      </c>
      <c r="AT772">
        <v>8.1919000000000006E-2</v>
      </c>
      <c r="AU772" t="s">
        <v>6</v>
      </c>
      <c r="AV772">
        <v>0</v>
      </c>
      <c r="AW772">
        <v>1</v>
      </c>
      <c r="AX772">
        <v>-1</v>
      </c>
      <c r="AY772">
        <v>0</v>
      </c>
      <c r="AZ772">
        <v>0</v>
      </c>
      <c r="BA772" t="s">
        <v>6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Y772*Source!I321</f>
        <v>0.77700171500000004</v>
      </c>
      <c r="CY772">
        <f t="shared" si="75"/>
        <v>7660.27</v>
      </c>
      <c r="CZ772">
        <f t="shared" si="76"/>
        <v>1150.19</v>
      </c>
      <c r="DA772">
        <f t="shared" si="77"/>
        <v>6.66</v>
      </c>
      <c r="DB772">
        <v>0</v>
      </c>
    </row>
    <row r="773" spans="1:106" x14ac:dyDescent="0.2">
      <c r="A773">
        <f>ROW(Source!A321)</f>
        <v>321</v>
      </c>
      <c r="B773">
        <v>16666349</v>
      </c>
      <c r="C773">
        <v>16667484</v>
      </c>
      <c r="D773">
        <v>15222977</v>
      </c>
      <c r="E773">
        <v>1</v>
      </c>
      <c r="F773">
        <v>1</v>
      </c>
      <c r="G773">
        <v>1</v>
      </c>
      <c r="H773">
        <v>3</v>
      </c>
      <c r="I773" t="s">
        <v>536</v>
      </c>
      <c r="J773" t="s">
        <v>539</v>
      </c>
      <c r="K773" t="s">
        <v>537</v>
      </c>
      <c r="L773">
        <v>1477</v>
      </c>
      <c r="N773">
        <v>1013</v>
      </c>
      <c r="O773" t="s">
        <v>538</v>
      </c>
      <c r="P773" t="s">
        <v>540</v>
      </c>
      <c r="Q773">
        <v>1</v>
      </c>
      <c r="W773">
        <v>0</v>
      </c>
      <c r="X773">
        <v>194647264</v>
      </c>
      <c r="Y773">
        <v>7.1692000000000006E-2</v>
      </c>
      <c r="AA773">
        <v>20224.419999999998</v>
      </c>
      <c r="AB773">
        <v>0</v>
      </c>
      <c r="AC773">
        <v>0</v>
      </c>
      <c r="AD773">
        <v>0</v>
      </c>
      <c r="AE773">
        <v>3036.7</v>
      </c>
      <c r="AF773">
        <v>0</v>
      </c>
      <c r="AG773">
        <v>0</v>
      </c>
      <c r="AH773">
        <v>0</v>
      </c>
      <c r="AI773">
        <v>6.66</v>
      </c>
      <c r="AJ773">
        <v>1</v>
      </c>
      <c r="AK773">
        <v>1</v>
      </c>
      <c r="AL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 t="s">
        <v>6</v>
      </c>
      <c r="AT773">
        <v>7.1692000000000006E-2</v>
      </c>
      <c r="AU773" t="s">
        <v>6</v>
      </c>
      <c r="AV773">
        <v>0</v>
      </c>
      <c r="AW773">
        <v>1</v>
      </c>
      <c r="AX773">
        <v>-1</v>
      </c>
      <c r="AY773">
        <v>0</v>
      </c>
      <c r="AZ773">
        <v>0</v>
      </c>
      <c r="BA773" t="s">
        <v>6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Y773*Source!I321</f>
        <v>0.67999862</v>
      </c>
      <c r="CY773">
        <f t="shared" si="75"/>
        <v>20224.419999999998</v>
      </c>
      <c r="CZ773">
        <f t="shared" si="76"/>
        <v>3036.7</v>
      </c>
      <c r="DA773">
        <f t="shared" si="77"/>
        <v>6.66</v>
      </c>
      <c r="DB773">
        <v>0</v>
      </c>
    </row>
    <row r="774" spans="1:106" x14ac:dyDescent="0.2">
      <c r="A774">
        <f>ROW(Source!A321)</f>
        <v>321</v>
      </c>
      <c r="B774">
        <v>16666349</v>
      </c>
      <c r="C774">
        <v>16667484</v>
      </c>
      <c r="D774">
        <v>15222978</v>
      </c>
      <c r="E774">
        <v>1</v>
      </c>
      <c r="F774">
        <v>1</v>
      </c>
      <c r="G774">
        <v>1</v>
      </c>
      <c r="H774">
        <v>3</v>
      </c>
      <c r="I774" t="s">
        <v>542</v>
      </c>
      <c r="J774" t="s">
        <v>544</v>
      </c>
      <c r="K774" t="s">
        <v>543</v>
      </c>
      <c r="L774">
        <v>1477</v>
      </c>
      <c r="N774">
        <v>1013</v>
      </c>
      <c r="O774" t="s">
        <v>538</v>
      </c>
      <c r="P774" t="s">
        <v>540</v>
      </c>
      <c r="Q774">
        <v>1</v>
      </c>
      <c r="W774">
        <v>0</v>
      </c>
      <c r="X774">
        <v>-329874626</v>
      </c>
      <c r="Y774">
        <v>9.3831999999999999E-2</v>
      </c>
      <c r="AA774">
        <v>32061.37</v>
      </c>
      <c r="AB774">
        <v>0</v>
      </c>
      <c r="AC774">
        <v>0</v>
      </c>
      <c r="AD774">
        <v>0</v>
      </c>
      <c r="AE774">
        <v>4814.0200000000004</v>
      </c>
      <c r="AF774">
        <v>0</v>
      </c>
      <c r="AG774">
        <v>0</v>
      </c>
      <c r="AH774">
        <v>0</v>
      </c>
      <c r="AI774">
        <v>6.66</v>
      </c>
      <c r="AJ774">
        <v>1</v>
      </c>
      <c r="AK774">
        <v>1</v>
      </c>
      <c r="AL774">
        <v>1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6</v>
      </c>
      <c r="AT774">
        <v>9.3831999999999999E-2</v>
      </c>
      <c r="AU774" t="s">
        <v>6</v>
      </c>
      <c r="AV774">
        <v>0</v>
      </c>
      <c r="AW774">
        <v>1</v>
      </c>
      <c r="AX774">
        <v>-1</v>
      </c>
      <c r="AY774">
        <v>0</v>
      </c>
      <c r="AZ774">
        <v>0</v>
      </c>
      <c r="BA774" t="s">
        <v>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Y774*Source!I321</f>
        <v>0.88999651999999996</v>
      </c>
      <c r="CY774">
        <f t="shared" si="75"/>
        <v>32061.37</v>
      </c>
      <c r="CZ774">
        <f t="shared" si="76"/>
        <v>4814.0200000000004</v>
      </c>
      <c r="DA774">
        <f t="shared" si="77"/>
        <v>6.66</v>
      </c>
      <c r="DB774">
        <v>0</v>
      </c>
    </row>
    <row r="775" spans="1:106" x14ac:dyDescent="0.2">
      <c r="A775">
        <f>ROW(Source!A321)</f>
        <v>321</v>
      </c>
      <c r="B775">
        <v>16666349</v>
      </c>
      <c r="C775">
        <v>16667484</v>
      </c>
      <c r="D775">
        <v>15224254</v>
      </c>
      <c r="E775">
        <v>1</v>
      </c>
      <c r="F775">
        <v>1</v>
      </c>
      <c r="G775">
        <v>1</v>
      </c>
      <c r="H775">
        <v>3</v>
      </c>
      <c r="I775" t="s">
        <v>546</v>
      </c>
      <c r="J775" t="s">
        <v>548</v>
      </c>
      <c r="K775" t="s">
        <v>547</v>
      </c>
      <c r="L775">
        <v>1477</v>
      </c>
      <c r="N775">
        <v>1013</v>
      </c>
      <c r="O775" t="s">
        <v>538</v>
      </c>
      <c r="P775" t="s">
        <v>540</v>
      </c>
      <c r="Q775">
        <v>1</v>
      </c>
      <c r="W775">
        <v>0</v>
      </c>
      <c r="X775">
        <v>1501375859</v>
      </c>
      <c r="Y775">
        <v>1.5287E-2</v>
      </c>
      <c r="AA775">
        <v>54427.92</v>
      </c>
      <c r="AB775">
        <v>0</v>
      </c>
      <c r="AC775">
        <v>0</v>
      </c>
      <c r="AD775">
        <v>0</v>
      </c>
      <c r="AE775">
        <v>8172.36</v>
      </c>
      <c r="AF775">
        <v>0</v>
      </c>
      <c r="AG775">
        <v>0</v>
      </c>
      <c r="AH775">
        <v>0</v>
      </c>
      <c r="AI775">
        <v>6.66</v>
      </c>
      <c r="AJ775">
        <v>1</v>
      </c>
      <c r="AK775">
        <v>1</v>
      </c>
      <c r="AL775">
        <v>1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6</v>
      </c>
      <c r="AT775">
        <v>1.5287E-2</v>
      </c>
      <c r="AU775" t="s">
        <v>6</v>
      </c>
      <c r="AV775">
        <v>0</v>
      </c>
      <c r="AW775">
        <v>1</v>
      </c>
      <c r="AX775">
        <v>-1</v>
      </c>
      <c r="AY775">
        <v>0</v>
      </c>
      <c r="AZ775">
        <v>0</v>
      </c>
      <c r="BA775" t="s">
        <v>6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Y775*Source!I321</f>
        <v>0.144997195</v>
      </c>
      <c r="CY775">
        <f t="shared" si="75"/>
        <v>54427.92</v>
      </c>
      <c r="CZ775">
        <f t="shared" si="76"/>
        <v>8172.36</v>
      </c>
      <c r="DA775">
        <f t="shared" si="77"/>
        <v>6.66</v>
      </c>
      <c r="DB775">
        <v>0</v>
      </c>
    </row>
    <row r="776" spans="1:106" x14ac:dyDescent="0.2">
      <c r="A776">
        <f>ROW(Source!A321)</f>
        <v>321</v>
      </c>
      <c r="B776">
        <v>16666349</v>
      </c>
      <c r="C776">
        <v>16667484</v>
      </c>
      <c r="D776">
        <v>15164559</v>
      </c>
      <c r="E776">
        <v>17</v>
      </c>
      <c r="F776">
        <v>1</v>
      </c>
      <c r="G776">
        <v>1</v>
      </c>
      <c r="H776">
        <v>3</v>
      </c>
      <c r="I776" t="s">
        <v>996</v>
      </c>
      <c r="J776" t="s">
        <v>6</v>
      </c>
      <c r="K776" t="s">
        <v>997</v>
      </c>
      <c r="L776">
        <v>1374</v>
      </c>
      <c r="N776">
        <v>1013</v>
      </c>
      <c r="O776" t="s">
        <v>998</v>
      </c>
      <c r="P776" t="s">
        <v>998</v>
      </c>
      <c r="Q776">
        <v>1</v>
      </c>
      <c r="W776">
        <v>0</v>
      </c>
      <c r="X776">
        <v>-1731369543</v>
      </c>
      <c r="Y776">
        <v>1.18</v>
      </c>
      <c r="AA776">
        <v>1</v>
      </c>
      <c r="AB776">
        <v>0</v>
      </c>
      <c r="AC776">
        <v>0</v>
      </c>
      <c r="AD776">
        <v>0</v>
      </c>
      <c r="AE776">
        <v>1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1.18</v>
      </c>
      <c r="AU776" t="s">
        <v>6</v>
      </c>
      <c r="AV776">
        <v>0</v>
      </c>
      <c r="AW776">
        <v>2</v>
      </c>
      <c r="AX776">
        <v>16667508</v>
      </c>
      <c r="AY776">
        <v>1</v>
      </c>
      <c r="AZ776">
        <v>0</v>
      </c>
      <c r="BA776">
        <v>744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Y776*Source!I321</f>
        <v>11.192299999999999</v>
      </c>
      <c r="CY776">
        <f t="shared" si="75"/>
        <v>1</v>
      </c>
      <c r="CZ776">
        <f t="shared" si="76"/>
        <v>1</v>
      </c>
      <c r="DA776">
        <f t="shared" si="77"/>
        <v>1</v>
      </c>
      <c r="DB776">
        <v>0</v>
      </c>
    </row>
    <row r="777" spans="1:106" x14ac:dyDescent="0.2">
      <c r="A777">
        <f>ROW(Source!A330)</f>
        <v>330</v>
      </c>
      <c r="B777">
        <v>16666348</v>
      </c>
      <c r="C777">
        <v>16667513</v>
      </c>
      <c r="D777">
        <v>15438286</v>
      </c>
      <c r="E777">
        <v>1</v>
      </c>
      <c r="F777">
        <v>1</v>
      </c>
      <c r="G777">
        <v>1</v>
      </c>
      <c r="H777">
        <v>1</v>
      </c>
      <c r="I777" t="s">
        <v>877</v>
      </c>
      <c r="J777" t="s">
        <v>6</v>
      </c>
      <c r="K777" t="s">
        <v>878</v>
      </c>
      <c r="L777">
        <v>1191</v>
      </c>
      <c r="N777">
        <v>1013</v>
      </c>
      <c r="O777" t="s">
        <v>727</v>
      </c>
      <c r="P777" t="s">
        <v>727</v>
      </c>
      <c r="Q777">
        <v>1</v>
      </c>
      <c r="W777">
        <v>0</v>
      </c>
      <c r="X777">
        <v>-1027537862</v>
      </c>
      <c r="Y777">
        <v>15.64</v>
      </c>
      <c r="AA777">
        <v>0</v>
      </c>
      <c r="AB777">
        <v>0</v>
      </c>
      <c r="AC777">
        <v>0</v>
      </c>
      <c r="AD777">
        <v>9.18</v>
      </c>
      <c r="AE777">
        <v>0</v>
      </c>
      <c r="AF777">
        <v>0</v>
      </c>
      <c r="AG777">
        <v>0</v>
      </c>
      <c r="AH777">
        <v>9.18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15.64</v>
      </c>
      <c r="AU777" t="s">
        <v>6</v>
      </c>
      <c r="AV777">
        <v>1</v>
      </c>
      <c r="AW777">
        <v>2</v>
      </c>
      <c r="AX777">
        <v>16667517</v>
      </c>
      <c r="AY777">
        <v>1</v>
      </c>
      <c r="AZ777">
        <v>0</v>
      </c>
      <c r="BA777">
        <v>745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Y777*Source!I330</f>
        <v>8.4456000000000007</v>
      </c>
      <c r="CY777">
        <f>AD777</f>
        <v>9.18</v>
      </c>
      <c r="CZ777">
        <f>AH777</f>
        <v>9.18</v>
      </c>
      <c r="DA777">
        <f>AL777</f>
        <v>1</v>
      </c>
      <c r="DB777">
        <v>0</v>
      </c>
    </row>
    <row r="778" spans="1:106" x14ac:dyDescent="0.2">
      <c r="A778">
        <f>ROW(Source!A330)</f>
        <v>330</v>
      </c>
      <c r="B778">
        <v>16666348</v>
      </c>
      <c r="C778">
        <v>16667513</v>
      </c>
      <c r="D778">
        <v>15249402</v>
      </c>
      <c r="E778">
        <v>1</v>
      </c>
      <c r="F778">
        <v>1</v>
      </c>
      <c r="G778">
        <v>1</v>
      </c>
      <c r="H778">
        <v>2</v>
      </c>
      <c r="I778" t="s">
        <v>759</v>
      </c>
      <c r="J778" t="s">
        <v>760</v>
      </c>
      <c r="K778" t="s">
        <v>761</v>
      </c>
      <c r="L778">
        <v>1368</v>
      </c>
      <c r="N778">
        <v>1011</v>
      </c>
      <c r="O778" t="s">
        <v>733</v>
      </c>
      <c r="P778" t="s">
        <v>733</v>
      </c>
      <c r="Q778">
        <v>1</v>
      </c>
      <c r="W778">
        <v>0</v>
      </c>
      <c r="X778">
        <v>-2111251057</v>
      </c>
      <c r="Y778">
        <v>4.0599999999999996</v>
      </c>
      <c r="AA778">
        <v>0</v>
      </c>
      <c r="AB778">
        <v>32.5</v>
      </c>
      <c r="AC778">
        <v>0</v>
      </c>
      <c r="AD778">
        <v>0</v>
      </c>
      <c r="AE778">
        <v>0</v>
      </c>
      <c r="AF778">
        <v>32.5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4.0599999999999996</v>
      </c>
      <c r="AU778" t="s">
        <v>6</v>
      </c>
      <c r="AV778">
        <v>0</v>
      </c>
      <c r="AW778">
        <v>2</v>
      </c>
      <c r="AX778">
        <v>16667518</v>
      </c>
      <c r="AY778">
        <v>1</v>
      </c>
      <c r="AZ778">
        <v>0</v>
      </c>
      <c r="BA778">
        <v>746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Y778*Source!I330</f>
        <v>2.1924000000000001</v>
      </c>
      <c r="CY778">
        <f>AB778</f>
        <v>32.5</v>
      </c>
      <c r="CZ778">
        <f>AF778</f>
        <v>32.5</v>
      </c>
      <c r="DA778">
        <f>AJ778</f>
        <v>1</v>
      </c>
      <c r="DB778">
        <v>0</v>
      </c>
    </row>
    <row r="779" spans="1:106" x14ac:dyDescent="0.2">
      <c r="A779">
        <f>ROW(Source!A330)</f>
        <v>330</v>
      </c>
      <c r="B779">
        <v>16666348</v>
      </c>
      <c r="C779">
        <v>16667513</v>
      </c>
      <c r="D779">
        <v>15249998</v>
      </c>
      <c r="E779">
        <v>1</v>
      </c>
      <c r="F779">
        <v>1</v>
      </c>
      <c r="G779">
        <v>1</v>
      </c>
      <c r="H779">
        <v>2</v>
      </c>
      <c r="I779" t="s">
        <v>762</v>
      </c>
      <c r="J779" t="s">
        <v>763</v>
      </c>
      <c r="K779" t="s">
        <v>764</v>
      </c>
      <c r="L779">
        <v>1368</v>
      </c>
      <c r="N779">
        <v>1011</v>
      </c>
      <c r="O779" t="s">
        <v>733</v>
      </c>
      <c r="P779" t="s">
        <v>733</v>
      </c>
      <c r="Q779">
        <v>1</v>
      </c>
      <c r="W779">
        <v>0</v>
      </c>
      <c r="X779">
        <v>1518765163</v>
      </c>
      <c r="Y779">
        <v>8.1199999999999992</v>
      </c>
      <c r="AA779">
        <v>0</v>
      </c>
      <c r="AB779">
        <v>1.53</v>
      </c>
      <c r="AC779">
        <v>0</v>
      </c>
      <c r="AD779">
        <v>0</v>
      </c>
      <c r="AE779">
        <v>0</v>
      </c>
      <c r="AF779">
        <v>1.53</v>
      </c>
      <c r="AG779">
        <v>0</v>
      </c>
      <c r="AH779">
        <v>0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8.1199999999999992</v>
      </c>
      <c r="AU779" t="s">
        <v>6</v>
      </c>
      <c r="AV779">
        <v>0</v>
      </c>
      <c r="AW779">
        <v>2</v>
      </c>
      <c r="AX779">
        <v>16667519</v>
      </c>
      <c r="AY779">
        <v>1</v>
      </c>
      <c r="AZ779">
        <v>0</v>
      </c>
      <c r="BA779">
        <v>747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Y779*Source!I330</f>
        <v>4.3848000000000003</v>
      </c>
      <c r="CY779">
        <f>AB779</f>
        <v>1.53</v>
      </c>
      <c r="CZ779">
        <f>AF779</f>
        <v>1.53</v>
      </c>
      <c r="DA779">
        <f>AJ779</f>
        <v>1</v>
      </c>
      <c r="DB779">
        <v>0</v>
      </c>
    </row>
    <row r="780" spans="1:106" x14ac:dyDescent="0.2">
      <c r="A780">
        <f>ROW(Source!A331)</f>
        <v>331</v>
      </c>
      <c r="B780">
        <v>16666349</v>
      </c>
      <c r="C780">
        <v>16667513</v>
      </c>
      <c r="D780">
        <v>15438286</v>
      </c>
      <c r="E780">
        <v>1</v>
      </c>
      <c r="F780">
        <v>1</v>
      </c>
      <c r="G780">
        <v>1</v>
      </c>
      <c r="H780">
        <v>1</v>
      </c>
      <c r="I780" t="s">
        <v>877</v>
      </c>
      <c r="J780" t="s">
        <v>6</v>
      </c>
      <c r="K780" t="s">
        <v>878</v>
      </c>
      <c r="L780">
        <v>1191</v>
      </c>
      <c r="N780">
        <v>1013</v>
      </c>
      <c r="O780" t="s">
        <v>727</v>
      </c>
      <c r="P780" t="s">
        <v>727</v>
      </c>
      <c r="Q780">
        <v>1</v>
      </c>
      <c r="W780">
        <v>0</v>
      </c>
      <c r="X780">
        <v>-1027537862</v>
      </c>
      <c r="Y780">
        <v>15.64</v>
      </c>
      <c r="AA780">
        <v>0</v>
      </c>
      <c r="AB780">
        <v>0</v>
      </c>
      <c r="AC780">
        <v>0</v>
      </c>
      <c r="AD780">
        <v>61.14</v>
      </c>
      <c r="AE780">
        <v>0</v>
      </c>
      <c r="AF780">
        <v>0</v>
      </c>
      <c r="AG780">
        <v>0</v>
      </c>
      <c r="AH780">
        <v>9.18</v>
      </c>
      <c r="AI780">
        <v>1</v>
      </c>
      <c r="AJ780">
        <v>1</v>
      </c>
      <c r="AK780">
        <v>1</v>
      </c>
      <c r="AL780">
        <v>6.66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15.64</v>
      </c>
      <c r="AU780" t="s">
        <v>6</v>
      </c>
      <c r="AV780">
        <v>1</v>
      </c>
      <c r="AW780">
        <v>2</v>
      </c>
      <c r="AX780">
        <v>16667517</v>
      </c>
      <c r="AY780">
        <v>1</v>
      </c>
      <c r="AZ780">
        <v>0</v>
      </c>
      <c r="BA780">
        <v>748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Y780*Source!I331</f>
        <v>8.4456000000000007</v>
      </c>
      <c r="CY780">
        <f>AD780</f>
        <v>61.14</v>
      </c>
      <c r="CZ780">
        <f>AH780</f>
        <v>9.18</v>
      </c>
      <c r="DA780">
        <f>AL780</f>
        <v>6.66</v>
      </c>
      <c r="DB780">
        <v>0</v>
      </c>
    </row>
    <row r="781" spans="1:106" x14ac:dyDescent="0.2">
      <c r="A781">
        <f>ROW(Source!A331)</f>
        <v>331</v>
      </c>
      <c r="B781">
        <v>16666349</v>
      </c>
      <c r="C781">
        <v>16667513</v>
      </c>
      <c r="D781">
        <v>15249402</v>
      </c>
      <c r="E781">
        <v>1</v>
      </c>
      <c r="F781">
        <v>1</v>
      </c>
      <c r="G781">
        <v>1</v>
      </c>
      <c r="H781">
        <v>2</v>
      </c>
      <c r="I781" t="s">
        <v>759</v>
      </c>
      <c r="J781" t="s">
        <v>760</v>
      </c>
      <c r="K781" t="s">
        <v>761</v>
      </c>
      <c r="L781">
        <v>1368</v>
      </c>
      <c r="N781">
        <v>1011</v>
      </c>
      <c r="O781" t="s">
        <v>733</v>
      </c>
      <c r="P781" t="s">
        <v>733</v>
      </c>
      <c r="Q781">
        <v>1</v>
      </c>
      <c r="W781">
        <v>0</v>
      </c>
      <c r="X781">
        <v>-2111251057</v>
      </c>
      <c r="Y781">
        <v>4.0599999999999996</v>
      </c>
      <c r="AA781">
        <v>0</v>
      </c>
      <c r="AB781">
        <v>216.45</v>
      </c>
      <c r="AC781">
        <v>0</v>
      </c>
      <c r="AD781">
        <v>0</v>
      </c>
      <c r="AE781">
        <v>0</v>
      </c>
      <c r="AF781">
        <v>32.5</v>
      </c>
      <c r="AG781">
        <v>0</v>
      </c>
      <c r="AH781">
        <v>0</v>
      </c>
      <c r="AI781">
        <v>1</v>
      </c>
      <c r="AJ781">
        <v>6.66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4.0599999999999996</v>
      </c>
      <c r="AU781" t="s">
        <v>6</v>
      </c>
      <c r="AV781">
        <v>0</v>
      </c>
      <c r="AW781">
        <v>2</v>
      </c>
      <c r="AX781">
        <v>16667518</v>
      </c>
      <c r="AY781">
        <v>1</v>
      </c>
      <c r="AZ781">
        <v>0</v>
      </c>
      <c r="BA781">
        <v>749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Y781*Source!I331</f>
        <v>2.1924000000000001</v>
      </c>
      <c r="CY781">
        <f>AB781</f>
        <v>216.45</v>
      </c>
      <c r="CZ781">
        <f>AF781</f>
        <v>32.5</v>
      </c>
      <c r="DA781">
        <f>AJ781</f>
        <v>6.66</v>
      </c>
      <c r="DB781">
        <v>0</v>
      </c>
    </row>
    <row r="782" spans="1:106" x14ac:dyDescent="0.2">
      <c r="A782">
        <f>ROW(Source!A331)</f>
        <v>331</v>
      </c>
      <c r="B782">
        <v>16666349</v>
      </c>
      <c r="C782">
        <v>16667513</v>
      </c>
      <c r="D782">
        <v>15249998</v>
      </c>
      <c r="E782">
        <v>1</v>
      </c>
      <c r="F782">
        <v>1</v>
      </c>
      <c r="G782">
        <v>1</v>
      </c>
      <c r="H782">
        <v>2</v>
      </c>
      <c r="I782" t="s">
        <v>762</v>
      </c>
      <c r="J782" t="s">
        <v>763</v>
      </c>
      <c r="K782" t="s">
        <v>764</v>
      </c>
      <c r="L782">
        <v>1368</v>
      </c>
      <c r="N782">
        <v>1011</v>
      </c>
      <c r="O782" t="s">
        <v>733</v>
      </c>
      <c r="P782" t="s">
        <v>733</v>
      </c>
      <c r="Q782">
        <v>1</v>
      </c>
      <c r="W782">
        <v>0</v>
      </c>
      <c r="X782">
        <v>1518765163</v>
      </c>
      <c r="Y782">
        <v>8.1199999999999992</v>
      </c>
      <c r="AA782">
        <v>0</v>
      </c>
      <c r="AB782">
        <v>10.19</v>
      </c>
      <c r="AC782">
        <v>0</v>
      </c>
      <c r="AD782">
        <v>0</v>
      </c>
      <c r="AE782">
        <v>0</v>
      </c>
      <c r="AF782">
        <v>1.53</v>
      </c>
      <c r="AG782">
        <v>0</v>
      </c>
      <c r="AH782">
        <v>0</v>
      </c>
      <c r="AI782">
        <v>1</v>
      </c>
      <c r="AJ782">
        <v>6.66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8.1199999999999992</v>
      </c>
      <c r="AU782" t="s">
        <v>6</v>
      </c>
      <c r="AV782">
        <v>0</v>
      </c>
      <c r="AW782">
        <v>2</v>
      </c>
      <c r="AX782">
        <v>16667519</v>
      </c>
      <c r="AY782">
        <v>1</v>
      </c>
      <c r="AZ782">
        <v>0</v>
      </c>
      <c r="BA782">
        <v>750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Y782*Source!I331</f>
        <v>4.3848000000000003</v>
      </c>
      <c r="CY782">
        <f>AB782</f>
        <v>10.19</v>
      </c>
      <c r="CZ782">
        <f>AF782</f>
        <v>1.53</v>
      </c>
      <c r="DA782">
        <f>AJ782</f>
        <v>6.66</v>
      </c>
      <c r="DB782">
        <v>0</v>
      </c>
    </row>
    <row r="783" spans="1:106" x14ac:dyDescent="0.2">
      <c r="A783">
        <f>ROW(Source!A332)</f>
        <v>332</v>
      </c>
      <c r="B783">
        <v>16666348</v>
      </c>
      <c r="C783">
        <v>16667520</v>
      </c>
      <c r="D783">
        <v>15430397</v>
      </c>
      <c r="E783">
        <v>1</v>
      </c>
      <c r="F783">
        <v>1</v>
      </c>
      <c r="G783">
        <v>1</v>
      </c>
      <c r="H783">
        <v>1</v>
      </c>
      <c r="I783" t="s">
        <v>814</v>
      </c>
      <c r="J783" t="s">
        <v>6</v>
      </c>
      <c r="K783" t="s">
        <v>815</v>
      </c>
      <c r="L783">
        <v>1191</v>
      </c>
      <c r="N783">
        <v>1013</v>
      </c>
      <c r="O783" t="s">
        <v>727</v>
      </c>
      <c r="P783" t="s">
        <v>727</v>
      </c>
      <c r="Q783">
        <v>1</v>
      </c>
      <c r="W783">
        <v>0</v>
      </c>
      <c r="X783">
        <v>-1081351934</v>
      </c>
      <c r="Y783">
        <v>16.5</v>
      </c>
      <c r="AA783">
        <v>0</v>
      </c>
      <c r="AB783">
        <v>0</v>
      </c>
      <c r="AC783">
        <v>0</v>
      </c>
      <c r="AD783">
        <v>9.4</v>
      </c>
      <c r="AE783">
        <v>0</v>
      </c>
      <c r="AF783">
        <v>0</v>
      </c>
      <c r="AG783">
        <v>0</v>
      </c>
      <c r="AH783">
        <v>9.4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6</v>
      </c>
      <c r="AT783">
        <v>16.5</v>
      </c>
      <c r="AU783" t="s">
        <v>6</v>
      </c>
      <c r="AV783">
        <v>1</v>
      </c>
      <c r="AW783">
        <v>2</v>
      </c>
      <c r="AX783">
        <v>16667531</v>
      </c>
      <c r="AY783">
        <v>1</v>
      </c>
      <c r="AZ783">
        <v>0</v>
      </c>
      <c r="BA783">
        <v>751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Y783*Source!I332</f>
        <v>8.91</v>
      </c>
      <c r="CY783">
        <f>AD783</f>
        <v>9.4</v>
      </c>
      <c r="CZ783">
        <f>AH783</f>
        <v>9.4</v>
      </c>
      <c r="DA783">
        <f>AL783</f>
        <v>1</v>
      </c>
      <c r="DB783">
        <v>0</v>
      </c>
    </row>
    <row r="784" spans="1:106" x14ac:dyDescent="0.2">
      <c r="A784">
        <f>ROW(Source!A332)</f>
        <v>332</v>
      </c>
      <c r="B784">
        <v>16666348</v>
      </c>
      <c r="C784">
        <v>16667520</v>
      </c>
      <c r="D784">
        <v>15430395</v>
      </c>
      <c r="E784">
        <v>1</v>
      </c>
      <c r="F784">
        <v>1</v>
      </c>
      <c r="G784">
        <v>1</v>
      </c>
      <c r="H784">
        <v>1</v>
      </c>
      <c r="I784" t="s">
        <v>728</v>
      </c>
      <c r="J784" t="s">
        <v>6</v>
      </c>
      <c r="K784" t="s">
        <v>729</v>
      </c>
      <c r="L784">
        <v>1191</v>
      </c>
      <c r="N784">
        <v>1013</v>
      </c>
      <c r="O784" t="s">
        <v>727</v>
      </c>
      <c r="P784" t="s">
        <v>727</v>
      </c>
      <c r="Q784">
        <v>1</v>
      </c>
      <c r="W784">
        <v>0</v>
      </c>
      <c r="X784">
        <v>-1417349443</v>
      </c>
      <c r="Y784">
        <v>0.04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0.04</v>
      </c>
      <c r="AU784" t="s">
        <v>6</v>
      </c>
      <c r="AV784">
        <v>2</v>
      </c>
      <c r="AW784">
        <v>2</v>
      </c>
      <c r="AX784">
        <v>16667532</v>
      </c>
      <c r="AY784">
        <v>1</v>
      </c>
      <c r="AZ784">
        <v>0</v>
      </c>
      <c r="BA784">
        <v>752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Y784*Source!I332</f>
        <v>2.1600000000000001E-2</v>
      </c>
      <c r="CY784">
        <f>AD784</f>
        <v>0</v>
      </c>
      <c r="CZ784">
        <f>AH784</f>
        <v>0</v>
      </c>
      <c r="DA784">
        <f>AL784</f>
        <v>1</v>
      </c>
      <c r="DB784">
        <v>0</v>
      </c>
    </row>
    <row r="785" spans="1:106" x14ac:dyDescent="0.2">
      <c r="A785">
        <f>ROW(Source!A332)</f>
        <v>332</v>
      </c>
      <c r="B785">
        <v>16666348</v>
      </c>
      <c r="C785">
        <v>16667520</v>
      </c>
      <c r="D785">
        <v>15247680</v>
      </c>
      <c r="E785">
        <v>1</v>
      </c>
      <c r="F785">
        <v>1</v>
      </c>
      <c r="G785">
        <v>1</v>
      </c>
      <c r="H785">
        <v>2</v>
      </c>
      <c r="I785" t="s">
        <v>736</v>
      </c>
      <c r="J785" t="s">
        <v>737</v>
      </c>
      <c r="K785" t="s">
        <v>738</v>
      </c>
      <c r="L785">
        <v>1368</v>
      </c>
      <c r="N785">
        <v>1011</v>
      </c>
      <c r="O785" t="s">
        <v>733</v>
      </c>
      <c r="P785" t="s">
        <v>733</v>
      </c>
      <c r="Q785">
        <v>1</v>
      </c>
      <c r="W785">
        <v>0</v>
      </c>
      <c r="X785">
        <v>-1718674368</v>
      </c>
      <c r="Y785">
        <v>0.02</v>
      </c>
      <c r="AA785">
        <v>0</v>
      </c>
      <c r="AB785">
        <v>111.99</v>
      </c>
      <c r="AC785">
        <v>13.5</v>
      </c>
      <c r="AD785">
        <v>0</v>
      </c>
      <c r="AE785">
        <v>0</v>
      </c>
      <c r="AF785">
        <v>111.99</v>
      </c>
      <c r="AG785">
        <v>13.5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0.02</v>
      </c>
      <c r="AU785" t="s">
        <v>6</v>
      </c>
      <c r="AV785">
        <v>0</v>
      </c>
      <c r="AW785">
        <v>2</v>
      </c>
      <c r="AX785">
        <v>16667533</v>
      </c>
      <c r="AY785">
        <v>1</v>
      </c>
      <c r="AZ785">
        <v>0</v>
      </c>
      <c r="BA785">
        <v>753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Y785*Source!I332</f>
        <v>1.0800000000000001E-2</v>
      </c>
      <c r="CY785">
        <f>AB785</f>
        <v>111.99</v>
      </c>
      <c r="CZ785">
        <f>AF785</f>
        <v>111.99</v>
      </c>
      <c r="DA785">
        <f>AJ785</f>
        <v>1</v>
      </c>
      <c r="DB785">
        <v>0</v>
      </c>
    </row>
    <row r="786" spans="1:106" x14ac:dyDescent="0.2">
      <c r="A786">
        <f>ROW(Source!A332)</f>
        <v>332</v>
      </c>
      <c r="B786">
        <v>16666348</v>
      </c>
      <c r="C786">
        <v>16667520</v>
      </c>
      <c r="D786">
        <v>15249073</v>
      </c>
      <c r="E786">
        <v>1</v>
      </c>
      <c r="F786">
        <v>1</v>
      </c>
      <c r="G786">
        <v>1</v>
      </c>
      <c r="H786">
        <v>2</v>
      </c>
      <c r="I786" t="s">
        <v>742</v>
      </c>
      <c r="J786" t="s">
        <v>743</v>
      </c>
      <c r="K786" t="s">
        <v>744</v>
      </c>
      <c r="L786">
        <v>1368</v>
      </c>
      <c r="N786">
        <v>1011</v>
      </c>
      <c r="O786" t="s">
        <v>733</v>
      </c>
      <c r="P786" t="s">
        <v>733</v>
      </c>
      <c r="Q786">
        <v>1</v>
      </c>
      <c r="W786">
        <v>0</v>
      </c>
      <c r="X786">
        <v>1372534845</v>
      </c>
      <c r="Y786">
        <v>0.02</v>
      </c>
      <c r="AA786">
        <v>0</v>
      </c>
      <c r="AB786">
        <v>65.709999999999994</v>
      </c>
      <c r="AC786">
        <v>11.6</v>
      </c>
      <c r="AD786">
        <v>0</v>
      </c>
      <c r="AE786">
        <v>0</v>
      </c>
      <c r="AF786">
        <v>65.709999999999994</v>
      </c>
      <c r="AG786">
        <v>11.6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0.02</v>
      </c>
      <c r="AU786" t="s">
        <v>6</v>
      </c>
      <c r="AV786">
        <v>0</v>
      </c>
      <c r="AW786">
        <v>2</v>
      </c>
      <c r="AX786">
        <v>16667534</v>
      </c>
      <c r="AY786">
        <v>1</v>
      </c>
      <c r="AZ786">
        <v>0</v>
      </c>
      <c r="BA786">
        <v>754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Y786*Source!I332</f>
        <v>1.0800000000000001E-2</v>
      </c>
      <c r="CY786">
        <f>AB786</f>
        <v>65.709999999999994</v>
      </c>
      <c r="CZ786">
        <f>AF786</f>
        <v>65.709999999999994</v>
      </c>
      <c r="DA786">
        <f>AJ786</f>
        <v>1</v>
      </c>
      <c r="DB786">
        <v>0</v>
      </c>
    </row>
    <row r="787" spans="1:106" x14ac:dyDescent="0.2">
      <c r="A787">
        <f>ROW(Source!A332)</f>
        <v>332</v>
      </c>
      <c r="B787">
        <v>16666348</v>
      </c>
      <c r="C787">
        <v>16667520</v>
      </c>
      <c r="D787">
        <v>15171982</v>
      </c>
      <c r="E787">
        <v>1</v>
      </c>
      <c r="F787">
        <v>1</v>
      </c>
      <c r="G787">
        <v>1</v>
      </c>
      <c r="H787">
        <v>3</v>
      </c>
      <c r="I787" t="s">
        <v>822</v>
      </c>
      <c r="J787" t="s">
        <v>823</v>
      </c>
      <c r="K787" t="s">
        <v>824</v>
      </c>
      <c r="L787">
        <v>1348</v>
      </c>
      <c r="N787">
        <v>1009</v>
      </c>
      <c r="O787" t="s">
        <v>120</v>
      </c>
      <c r="P787" t="s">
        <v>120</v>
      </c>
      <c r="Q787">
        <v>1000</v>
      </c>
      <c r="W787">
        <v>0</v>
      </c>
      <c r="X787">
        <v>-1421715385</v>
      </c>
      <c r="Y787">
        <v>0.01</v>
      </c>
      <c r="AA787">
        <v>729.98</v>
      </c>
      <c r="AB787">
        <v>0</v>
      </c>
      <c r="AC787">
        <v>0</v>
      </c>
      <c r="AD787">
        <v>0</v>
      </c>
      <c r="AE787">
        <v>729.98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0.01</v>
      </c>
      <c r="AU787" t="s">
        <v>6</v>
      </c>
      <c r="AV787">
        <v>0</v>
      </c>
      <c r="AW787">
        <v>2</v>
      </c>
      <c r="AX787">
        <v>16667535</v>
      </c>
      <c r="AY787">
        <v>1</v>
      </c>
      <c r="AZ787">
        <v>0</v>
      </c>
      <c r="BA787">
        <v>755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Y787*Source!I332</f>
        <v>5.4000000000000003E-3</v>
      </c>
      <c r="CY787">
        <f t="shared" ref="CY787:CY792" si="78">AA787</f>
        <v>729.98</v>
      </c>
      <c r="CZ787">
        <f t="shared" ref="CZ787:CZ792" si="79">AE787</f>
        <v>729.98</v>
      </c>
      <c r="DA787">
        <f t="shared" ref="DA787:DA792" si="80">AI787</f>
        <v>1</v>
      </c>
      <c r="DB787">
        <v>0</v>
      </c>
    </row>
    <row r="788" spans="1:106" x14ac:dyDescent="0.2">
      <c r="A788">
        <f>ROW(Source!A332)</f>
        <v>332</v>
      </c>
      <c r="B788">
        <v>16666348</v>
      </c>
      <c r="C788">
        <v>16667520</v>
      </c>
      <c r="D788">
        <v>15203834</v>
      </c>
      <c r="E788">
        <v>1</v>
      </c>
      <c r="F788">
        <v>1</v>
      </c>
      <c r="G788">
        <v>1</v>
      </c>
      <c r="H788">
        <v>3</v>
      </c>
      <c r="I788" t="s">
        <v>1025</v>
      </c>
      <c r="J788" t="s">
        <v>1026</v>
      </c>
      <c r="K788" t="s">
        <v>152</v>
      </c>
      <c r="L788">
        <v>1346</v>
      </c>
      <c r="N788">
        <v>1009</v>
      </c>
      <c r="O788" t="s">
        <v>124</v>
      </c>
      <c r="P788" t="s">
        <v>124</v>
      </c>
      <c r="Q788">
        <v>1</v>
      </c>
      <c r="W788">
        <v>0</v>
      </c>
      <c r="X788">
        <v>210558753</v>
      </c>
      <c r="Y788">
        <v>0.3</v>
      </c>
      <c r="AA788">
        <v>28.6</v>
      </c>
      <c r="AB788">
        <v>0</v>
      </c>
      <c r="AC788">
        <v>0</v>
      </c>
      <c r="AD788">
        <v>0</v>
      </c>
      <c r="AE788">
        <v>28.6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6</v>
      </c>
      <c r="AT788">
        <v>0.3</v>
      </c>
      <c r="AU788" t="s">
        <v>6</v>
      </c>
      <c r="AV788">
        <v>0</v>
      </c>
      <c r="AW788">
        <v>2</v>
      </c>
      <c r="AX788">
        <v>16667536</v>
      </c>
      <c r="AY788">
        <v>1</v>
      </c>
      <c r="AZ788">
        <v>0</v>
      </c>
      <c r="BA788">
        <v>756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Y788*Source!I332</f>
        <v>0.16200000000000001</v>
      </c>
      <c r="CY788">
        <f t="shared" si="78"/>
        <v>28.6</v>
      </c>
      <c r="CZ788">
        <f t="shared" si="79"/>
        <v>28.6</v>
      </c>
      <c r="DA788">
        <f t="shared" si="80"/>
        <v>1</v>
      </c>
      <c r="DB788">
        <v>0</v>
      </c>
    </row>
    <row r="789" spans="1:106" x14ac:dyDescent="0.2">
      <c r="A789">
        <f>ROW(Source!A332)</f>
        <v>332</v>
      </c>
      <c r="B789">
        <v>16666348</v>
      </c>
      <c r="C789">
        <v>16667520</v>
      </c>
      <c r="D789">
        <v>15222977</v>
      </c>
      <c r="E789">
        <v>1</v>
      </c>
      <c r="F789">
        <v>1</v>
      </c>
      <c r="G789">
        <v>1</v>
      </c>
      <c r="H789">
        <v>3</v>
      </c>
      <c r="I789" t="s">
        <v>536</v>
      </c>
      <c r="J789" t="s">
        <v>539</v>
      </c>
      <c r="K789" t="s">
        <v>537</v>
      </c>
      <c r="L789">
        <v>1477</v>
      </c>
      <c r="N789">
        <v>1013</v>
      </c>
      <c r="O789" t="s">
        <v>538</v>
      </c>
      <c r="P789" t="s">
        <v>540</v>
      </c>
      <c r="Q789">
        <v>1</v>
      </c>
      <c r="W789">
        <v>0</v>
      </c>
      <c r="X789">
        <v>194647264</v>
      </c>
      <c r="Y789">
        <v>1.6667000000000001E-2</v>
      </c>
      <c r="AA789">
        <v>3036.7</v>
      </c>
      <c r="AB789">
        <v>0</v>
      </c>
      <c r="AC789">
        <v>0</v>
      </c>
      <c r="AD789">
        <v>0</v>
      </c>
      <c r="AE789">
        <v>3036.7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0</v>
      </c>
      <c r="AP789">
        <v>0</v>
      </c>
      <c r="AQ789">
        <v>0</v>
      </c>
      <c r="AR789">
        <v>0</v>
      </c>
      <c r="AS789" t="s">
        <v>6</v>
      </c>
      <c r="AT789">
        <v>1.6667000000000001E-2</v>
      </c>
      <c r="AU789" t="s">
        <v>6</v>
      </c>
      <c r="AV789">
        <v>0</v>
      </c>
      <c r="AW789">
        <v>1</v>
      </c>
      <c r="AX789">
        <v>-1</v>
      </c>
      <c r="AY789">
        <v>0</v>
      </c>
      <c r="AZ789">
        <v>0</v>
      </c>
      <c r="BA789" t="s">
        <v>6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Y789*Source!I332</f>
        <v>9.0001800000000017E-3</v>
      </c>
      <c r="CY789">
        <f t="shared" si="78"/>
        <v>3036.7</v>
      </c>
      <c r="CZ789">
        <f t="shared" si="79"/>
        <v>3036.7</v>
      </c>
      <c r="DA789">
        <f t="shared" si="80"/>
        <v>1</v>
      </c>
      <c r="DB789">
        <v>0</v>
      </c>
    </row>
    <row r="790" spans="1:106" x14ac:dyDescent="0.2">
      <c r="A790">
        <f>ROW(Source!A332)</f>
        <v>332</v>
      </c>
      <c r="B790">
        <v>16666348</v>
      </c>
      <c r="C790">
        <v>16667520</v>
      </c>
      <c r="D790">
        <v>15222978</v>
      </c>
      <c r="E790">
        <v>1</v>
      </c>
      <c r="F790">
        <v>1</v>
      </c>
      <c r="G790">
        <v>1</v>
      </c>
      <c r="H790">
        <v>3</v>
      </c>
      <c r="I790" t="s">
        <v>542</v>
      </c>
      <c r="J790" t="s">
        <v>544</v>
      </c>
      <c r="K790" t="s">
        <v>543</v>
      </c>
      <c r="L790">
        <v>1477</v>
      </c>
      <c r="N790">
        <v>1013</v>
      </c>
      <c r="O790" t="s">
        <v>538</v>
      </c>
      <c r="P790" t="s">
        <v>540</v>
      </c>
      <c r="Q790">
        <v>1</v>
      </c>
      <c r="W790">
        <v>0</v>
      </c>
      <c r="X790">
        <v>-329874626</v>
      </c>
      <c r="Y790">
        <v>8.3333000000000004E-2</v>
      </c>
      <c r="AA790">
        <v>4814.0200000000004</v>
      </c>
      <c r="AB790">
        <v>0</v>
      </c>
      <c r="AC790">
        <v>0</v>
      </c>
      <c r="AD790">
        <v>0</v>
      </c>
      <c r="AE790">
        <v>4814.0200000000004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0</v>
      </c>
      <c r="AP790">
        <v>0</v>
      </c>
      <c r="AQ790">
        <v>0</v>
      </c>
      <c r="AR790">
        <v>0</v>
      </c>
      <c r="AS790" t="s">
        <v>6</v>
      </c>
      <c r="AT790">
        <v>8.3333000000000004E-2</v>
      </c>
      <c r="AU790" t="s">
        <v>6</v>
      </c>
      <c r="AV790">
        <v>0</v>
      </c>
      <c r="AW790">
        <v>1</v>
      </c>
      <c r="AX790">
        <v>-1</v>
      </c>
      <c r="AY790">
        <v>0</v>
      </c>
      <c r="AZ790">
        <v>0</v>
      </c>
      <c r="BA790" t="s">
        <v>6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Y790*Source!I332</f>
        <v>4.4999820000000003E-2</v>
      </c>
      <c r="CY790">
        <f t="shared" si="78"/>
        <v>4814.0200000000004</v>
      </c>
      <c r="CZ790">
        <f t="shared" si="79"/>
        <v>4814.0200000000004</v>
      </c>
      <c r="DA790">
        <f t="shared" si="80"/>
        <v>1</v>
      </c>
      <c r="DB790">
        <v>0</v>
      </c>
    </row>
    <row r="791" spans="1:106" x14ac:dyDescent="0.2">
      <c r="A791">
        <f>ROW(Source!A332)</f>
        <v>332</v>
      </c>
      <c r="B791">
        <v>16666348</v>
      </c>
      <c r="C791">
        <v>16667520</v>
      </c>
      <c r="D791">
        <v>15233311</v>
      </c>
      <c r="E791">
        <v>1</v>
      </c>
      <c r="F791">
        <v>1</v>
      </c>
      <c r="G791">
        <v>1</v>
      </c>
      <c r="H791">
        <v>3</v>
      </c>
      <c r="I791" t="s">
        <v>1063</v>
      </c>
      <c r="J791" t="s">
        <v>1064</v>
      </c>
      <c r="K791" t="s">
        <v>1065</v>
      </c>
      <c r="L791">
        <v>1346</v>
      </c>
      <c r="N791">
        <v>1009</v>
      </c>
      <c r="O791" t="s">
        <v>124</v>
      </c>
      <c r="P791" t="s">
        <v>124</v>
      </c>
      <c r="Q791">
        <v>1</v>
      </c>
      <c r="W791">
        <v>0</v>
      </c>
      <c r="X791">
        <v>1907110972</v>
      </c>
      <c r="Y791">
        <v>0.53</v>
      </c>
      <c r="AA791">
        <v>41.7</v>
      </c>
      <c r="AB791">
        <v>0</v>
      </c>
      <c r="AC791">
        <v>0</v>
      </c>
      <c r="AD791">
        <v>0</v>
      </c>
      <c r="AE791">
        <v>41.7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6</v>
      </c>
      <c r="AT791">
        <v>0.53</v>
      </c>
      <c r="AU791" t="s">
        <v>6</v>
      </c>
      <c r="AV791">
        <v>0</v>
      </c>
      <c r="AW791">
        <v>2</v>
      </c>
      <c r="AX791">
        <v>16667537</v>
      </c>
      <c r="AY791">
        <v>1</v>
      </c>
      <c r="AZ791">
        <v>0</v>
      </c>
      <c r="BA791">
        <v>757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Y791*Source!I332</f>
        <v>0.28620000000000001</v>
      </c>
      <c r="CY791">
        <f t="shared" si="78"/>
        <v>41.7</v>
      </c>
      <c r="CZ791">
        <f t="shared" si="79"/>
        <v>41.7</v>
      </c>
      <c r="DA791">
        <f t="shared" si="80"/>
        <v>1</v>
      </c>
      <c r="DB791">
        <v>0</v>
      </c>
    </row>
    <row r="792" spans="1:106" x14ac:dyDescent="0.2">
      <c r="A792">
        <f>ROW(Source!A332)</f>
        <v>332</v>
      </c>
      <c r="B792">
        <v>16666348</v>
      </c>
      <c r="C792">
        <v>16667520</v>
      </c>
      <c r="D792">
        <v>15164559</v>
      </c>
      <c r="E792">
        <v>17</v>
      </c>
      <c r="F792">
        <v>1</v>
      </c>
      <c r="G792">
        <v>1</v>
      </c>
      <c r="H792">
        <v>3</v>
      </c>
      <c r="I792" t="s">
        <v>996</v>
      </c>
      <c r="J792" t="s">
        <v>6</v>
      </c>
      <c r="K792" t="s">
        <v>997</v>
      </c>
      <c r="L792">
        <v>1374</v>
      </c>
      <c r="N792">
        <v>1013</v>
      </c>
      <c r="O792" t="s">
        <v>998</v>
      </c>
      <c r="P792" t="s">
        <v>998</v>
      </c>
      <c r="Q792">
        <v>1</v>
      </c>
      <c r="W792">
        <v>0</v>
      </c>
      <c r="X792">
        <v>-1731369543</v>
      </c>
      <c r="Y792">
        <v>3.1</v>
      </c>
      <c r="AA792">
        <v>1</v>
      </c>
      <c r="AB792">
        <v>0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6</v>
      </c>
      <c r="AT792">
        <v>3.1</v>
      </c>
      <c r="AU792" t="s">
        <v>6</v>
      </c>
      <c r="AV792">
        <v>0</v>
      </c>
      <c r="AW792">
        <v>2</v>
      </c>
      <c r="AX792">
        <v>16667538</v>
      </c>
      <c r="AY792">
        <v>1</v>
      </c>
      <c r="AZ792">
        <v>0</v>
      </c>
      <c r="BA792">
        <v>758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Y792*Source!I332</f>
        <v>1.6740000000000002</v>
      </c>
      <c r="CY792">
        <f t="shared" si="78"/>
        <v>1</v>
      </c>
      <c r="CZ792">
        <f t="shared" si="79"/>
        <v>1</v>
      </c>
      <c r="DA792">
        <f t="shared" si="80"/>
        <v>1</v>
      </c>
      <c r="DB792">
        <v>0</v>
      </c>
    </row>
    <row r="793" spans="1:106" x14ac:dyDescent="0.2">
      <c r="A793">
        <f>ROW(Source!A333)</f>
        <v>333</v>
      </c>
      <c r="B793">
        <v>16666349</v>
      </c>
      <c r="C793">
        <v>16667520</v>
      </c>
      <c r="D793">
        <v>15430397</v>
      </c>
      <c r="E793">
        <v>1</v>
      </c>
      <c r="F793">
        <v>1</v>
      </c>
      <c r="G793">
        <v>1</v>
      </c>
      <c r="H793">
        <v>1</v>
      </c>
      <c r="I793" t="s">
        <v>814</v>
      </c>
      <c r="J793" t="s">
        <v>6</v>
      </c>
      <c r="K793" t="s">
        <v>815</v>
      </c>
      <c r="L793">
        <v>1191</v>
      </c>
      <c r="N793">
        <v>1013</v>
      </c>
      <c r="O793" t="s">
        <v>727</v>
      </c>
      <c r="P793" t="s">
        <v>727</v>
      </c>
      <c r="Q793">
        <v>1</v>
      </c>
      <c r="W793">
        <v>0</v>
      </c>
      <c r="X793">
        <v>-1081351934</v>
      </c>
      <c r="Y793">
        <v>16.5</v>
      </c>
      <c r="AA793">
        <v>0</v>
      </c>
      <c r="AB793">
        <v>0</v>
      </c>
      <c r="AC793">
        <v>0</v>
      </c>
      <c r="AD793">
        <v>62.6</v>
      </c>
      <c r="AE793">
        <v>0</v>
      </c>
      <c r="AF793">
        <v>0</v>
      </c>
      <c r="AG793">
        <v>0</v>
      </c>
      <c r="AH793">
        <v>9.4</v>
      </c>
      <c r="AI793">
        <v>1</v>
      </c>
      <c r="AJ793">
        <v>1</v>
      </c>
      <c r="AK793">
        <v>1</v>
      </c>
      <c r="AL793">
        <v>6.66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6</v>
      </c>
      <c r="AT793">
        <v>16.5</v>
      </c>
      <c r="AU793" t="s">
        <v>6</v>
      </c>
      <c r="AV793">
        <v>1</v>
      </c>
      <c r="AW793">
        <v>2</v>
      </c>
      <c r="AX793">
        <v>16667531</v>
      </c>
      <c r="AY793">
        <v>1</v>
      </c>
      <c r="AZ793">
        <v>0</v>
      </c>
      <c r="BA793">
        <v>759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Y793*Source!I333</f>
        <v>8.91</v>
      </c>
      <c r="CY793">
        <f>AD793</f>
        <v>62.6</v>
      </c>
      <c r="CZ793">
        <f>AH793</f>
        <v>9.4</v>
      </c>
      <c r="DA793">
        <f>AL793</f>
        <v>6.66</v>
      </c>
      <c r="DB793">
        <v>0</v>
      </c>
    </row>
    <row r="794" spans="1:106" x14ac:dyDescent="0.2">
      <c r="A794">
        <f>ROW(Source!A333)</f>
        <v>333</v>
      </c>
      <c r="B794">
        <v>16666349</v>
      </c>
      <c r="C794">
        <v>16667520</v>
      </c>
      <c r="D794">
        <v>15430395</v>
      </c>
      <c r="E794">
        <v>1</v>
      </c>
      <c r="F794">
        <v>1</v>
      </c>
      <c r="G794">
        <v>1</v>
      </c>
      <c r="H794">
        <v>1</v>
      </c>
      <c r="I794" t="s">
        <v>728</v>
      </c>
      <c r="J794" t="s">
        <v>6</v>
      </c>
      <c r="K794" t="s">
        <v>729</v>
      </c>
      <c r="L794">
        <v>1191</v>
      </c>
      <c r="N794">
        <v>1013</v>
      </c>
      <c r="O794" t="s">
        <v>727</v>
      </c>
      <c r="P794" t="s">
        <v>727</v>
      </c>
      <c r="Q794">
        <v>1</v>
      </c>
      <c r="W794">
        <v>0</v>
      </c>
      <c r="X794">
        <v>-1417349443</v>
      </c>
      <c r="Y794">
        <v>0.04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6.66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0.04</v>
      </c>
      <c r="AU794" t="s">
        <v>6</v>
      </c>
      <c r="AV794">
        <v>2</v>
      </c>
      <c r="AW794">
        <v>2</v>
      </c>
      <c r="AX794">
        <v>16667532</v>
      </c>
      <c r="AY794">
        <v>1</v>
      </c>
      <c r="AZ794">
        <v>0</v>
      </c>
      <c r="BA794">
        <v>760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Y794*Source!I333</f>
        <v>2.1600000000000001E-2</v>
      </c>
      <c r="CY794">
        <f>AD794</f>
        <v>0</v>
      </c>
      <c r="CZ794">
        <f>AH794</f>
        <v>0</v>
      </c>
      <c r="DA794">
        <f>AL794</f>
        <v>1</v>
      </c>
      <c r="DB794">
        <v>0</v>
      </c>
    </row>
    <row r="795" spans="1:106" x14ac:dyDescent="0.2">
      <c r="A795">
        <f>ROW(Source!A333)</f>
        <v>333</v>
      </c>
      <c r="B795">
        <v>16666349</v>
      </c>
      <c r="C795">
        <v>16667520</v>
      </c>
      <c r="D795">
        <v>15247680</v>
      </c>
      <c r="E795">
        <v>1</v>
      </c>
      <c r="F795">
        <v>1</v>
      </c>
      <c r="G795">
        <v>1</v>
      </c>
      <c r="H795">
        <v>2</v>
      </c>
      <c r="I795" t="s">
        <v>736</v>
      </c>
      <c r="J795" t="s">
        <v>737</v>
      </c>
      <c r="K795" t="s">
        <v>738</v>
      </c>
      <c r="L795">
        <v>1368</v>
      </c>
      <c r="N795">
        <v>1011</v>
      </c>
      <c r="O795" t="s">
        <v>733</v>
      </c>
      <c r="P795" t="s">
        <v>733</v>
      </c>
      <c r="Q795">
        <v>1</v>
      </c>
      <c r="W795">
        <v>0</v>
      </c>
      <c r="X795">
        <v>-1718674368</v>
      </c>
      <c r="Y795">
        <v>0.02</v>
      </c>
      <c r="AA795">
        <v>0</v>
      </c>
      <c r="AB795">
        <v>745.85</v>
      </c>
      <c r="AC795">
        <v>13.5</v>
      </c>
      <c r="AD795">
        <v>0</v>
      </c>
      <c r="AE795">
        <v>0</v>
      </c>
      <c r="AF795">
        <v>111.99</v>
      </c>
      <c r="AG795">
        <v>13.5</v>
      </c>
      <c r="AH795">
        <v>0</v>
      </c>
      <c r="AI795">
        <v>1</v>
      </c>
      <c r="AJ795">
        <v>6.66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0.02</v>
      </c>
      <c r="AU795" t="s">
        <v>6</v>
      </c>
      <c r="AV795">
        <v>0</v>
      </c>
      <c r="AW795">
        <v>2</v>
      </c>
      <c r="AX795">
        <v>16667533</v>
      </c>
      <c r="AY795">
        <v>1</v>
      </c>
      <c r="AZ795">
        <v>0</v>
      </c>
      <c r="BA795">
        <v>761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Y795*Source!I333</f>
        <v>1.0800000000000001E-2</v>
      </c>
      <c r="CY795">
        <f>AB795</f>
        <v>745.85</v>
      </c>
      <c r="CZ795">
        <f>AF795</f>
        <v>111.99</v>
      </c>
      <c r="DA795">
        <f>AJ795</f>
        <v>6.66</v>
      </c>
      <c r="DB795">
        <v>0</v>
      </c>
    </row>
    <row r="796" spans="1:106" x14ac:dyDescent="0.2">
      <c r="A796">
        <f>ROW(Source!A333)</f>
        <v>333</v>
      </c>
      <c r="B796">
        <v>16666349</v>
      </c>
      <c r="C796">
        <v>16667520</v>
      </c>
      <c r="D796">
        <v>15249073</v>
      </c>
      <c r="E796">
        <v>1</v>
      </c>
      <c r="F796">
        <v>1</v>
      </c>
      <c r="G796">
        <v>1</v>
      </c>
      <c r="H796">
        <v>2</v>
      </c>
      <c r="I796" t="s">
        <v>742</v>
      </c>
      <c r="J796" t="s">
        <v>743</v>
      </c>
      <c r="K796" t="s">
        <v>744</v>
      </c>
      <c r="L796">
        <v>1368</v>
      </c>
      <c r="N796">
        <v>1011</v>
      </c>
      <c r="O796" t="s">
        <v>733</v>
      </c>
      <c r="P796" t="s">
        <v>733</v>
      </c>
      <c r="Q796">
        <v>1</v>
      </c>
      <c r="W796">
        <v>0</v>
      </c>
      <c r="X796">
        <v>1372534845</v>
      </c>
      <c r="Y796">
        <v>0.02</v>
      </c>
      <c r="AA796">
        <v>0</v>
      </c>
      <c r="AB796">
        <v>437.63</v>
      </c>
      <c r="AC796">
        <v>11.6</v>
      </c>
      <c r="AD796">
        <v>0</v>
      </c>
      <c r="AE796">
        <v>0</v>
      </c>
      <c r="AF796">
        <v>65.709999999999994</v>
      </c>
      <c r="AG796">
        <v>11.6</v>
      </c>
      <c r="AH796">
        <v>0</v>
      </c>
      <c r="AI796">
        <v>1</v>
      </c>
      <c r="AJ796">
        <v>6.66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6</v>
      </c>
      <c r="AT796">
        <v>0.02</v>
      </c>
      <c r="AU796" t="s">
        <v>6</v>
      </c>
      <c r="AV796">
        <v>0</v>
      </c>
      <c r="AW796">
        <v>2</v>
      </c>
      <c r="AX796">
        <v>16667534</v>
      </c>
      <c r="AY796">
        <v>1</v>
      </c>
      <c r="AZ796">
        <v>0</v>
      </c>
      <c r="BA796">
        <v>762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Y796*Source!I333</f>
        <v>1.0800000000000001E-2</v>
      </c>
      <c r="CY796">
        <f>AB796</f>
        <v>437.63</v>
      </c>
      <c r="CZ796">
        <f>AF796</f>
        <v>65.709999999999994</v>
      </c>
      <c r="DA796">
        <f>AJ796</f>
        <v>6.66</v>
      </c>
      <c r="DB796">
        <v>0</v>
      </c>
    </row>
    <row r="797" spans="1:106" x14ac:dyDescent="0.2">
      <c r="A797">
        <f>ROW(Source!A333)</f>
        <v>333</v>
      </c>
      <c r="B797">
        <v>16666349</v>
      </c>
      <c r="C797">
        <v>16667520</v>
      </c>
      <c r="D797">
        <v>15171982</v>
      </c>
      <c r="E797">
        <v>1</v>
      </c>
      <c r="F797">
        <v>1</v>
      </c>
      <c r="G797">
        <v>1</v>
      </c>
      <c r="H797">
        <v>3</v>
      </c>
      <c r="I797" t="s">
        <v>822</v>
      </c>
      <c r="J797" t="s">
        <v>823</v>
      </c>
      <c r="K797" t="s">
        <v>824</v>
      </c>
      <c r="L797">
        <v>1348</v>
      </c>
      <c r="N797">
        <v>1009</v>
      </c>
      <c r="O797" t="s">
        <v>120</v>
      </c>
      <c r="P797" t="s">
        <v>120</v>
      </c>
      <c r="Q797">
        <v>1000</v>
      </c>
      <c r="W797">
        <v>0</v>
      </c>
      <c r="X797">
        <v>-1421715385</v>
      </c>
      <c r="Y797">
        <v>0.01</v>
      </c>
      <c r="AA797">
        <v>4861.67</v>
      </c>
      <c r="AB797">
        <v>0</v>
      </c>
      <c r="AC797">
        <v>0</v>
      </c>
      <c r="AD797">
        <v>0</v>
      </c>
      <c r="AE797">
        <v>729.98</v>
      </c>
      <c r="AF797">
        <v>0</v>
      </c>
      <c r="AG797">
        <v>0</v>
      </c>
      <c r="AH797">
        <v>0</v>
      </c>
      <c r="AI797">
        <v>6.66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0.01</v>
      </c>
      <c r="AU797" t="s">
        <v>6</v>
      </c>
      <c r="AV797">
        <v>0</v>
      </c>
      <c r="AW797">
        <v>2</v>
      </c>
      <c r="AX797">
        <v>16667535</v>
      </c>
      <c r="AY797">
        <v>1</v>
      </c>
      <c r="AZ797">
        <v>0</v>
      </c>
      <c r="BA797">
        <v>763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Y797*Source!I333</f>
        <v>5.4000000000000003E-3</v>
      </c>
      <c r="CY797">
        <f t="shared" ref="CY797:CY802" si="81">AA797</f>
        <v>4861.67</v>
      </c>
      <c r="CZ797">
        <f t="shared" ref="CZ797:CZ802" si="82">AE797</f>
        <v>729.98</v>
      </c>
      <c r="DA797">
        <f t="shared" ref="DA797:DA802" si="83">AI797</f>
        <v>6.66</v>
      </c>
      <c r="DB797">
        <v>0</v>
      </c>
    </row>
    <row r="798" spans="1:106" x14ac:dyDescent="0.2">
      <c r="A798">
        <f>ROW(Source!A333)</f>
        <v>333</v>
      </c>
      <c r="B798">
        <v>16666349</v>
      </c>
      <c r="C798">
        <v>16667520</v>
      </c>
      <c r="D798">
        <v>15203834</v>
      </c>
      <c r="E798">
        <v>1</v>
      </c>
      <c r="F798">
        <v>1</v>
      </c>
      <c r="G798">
        <v>1</v>
      </c>
      <c r="H798">
        <v>3</v>
      </c>
      <c r="I798" t="s">
        <v>1025</v>
      </c>
      <c r="J798" t="s">
        <v>1026</v>
      </c>
      <c r="K798" t="s">
        <v>152</v>
      </c>
      <c r="L798">
        <v>1346</v>
      </c>
      <c r="N798">
        <v>1009</v>
      </c>
      <c r="O798" t="s">
        <v>124</v>
      </c>
      <c r="P798" t="s">
        <v>124</v>
      </c>
      <c r="Q798">
        <v>1</v>
      </c>
      <c r="W798">
        <v>0</v>
      </c>
      <c r="X798">
        <v>210558753</v>
      </c>
      <c r="Y798">
        <v>0.3</v>
      </c>
      <c r="AA798">
        <v>190.48</v>
      </c>
      <c r="AB798">
        <v>0</v>
      </c>
      <c r="AC798">
        <v>0</v>
      </c>
      <c r="AD798">
        <v>0</v>
      </c>
      <c r="AE798">
        <v>28.6</v>
      </c>
      <c r="AF798">
        <v>0</v>
      </c>
      <c r="AG798">
        <v>0</v>
      </c>
      <c r="AH798">
        <v>0</v>
      </c>
      <c r="AI798">
        <v>6.66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0.3</v>
      </c>
      <c r="AU798" t="s">
        <v>6</v>
      </c>
      <c r="AV798">
        <v>0</v>
      </c>
      <c r="AW798">
        <v>2</v>
      </c>
      <c r="AX798">
        <v>16667536</v>
      </c>
      <c r="AY798">
        <v>1</v>
      </c>
      <c r="AZ798">
        <v>0</v>
      </c>
      <c r="BA798">
        <v>764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Y798*Source!I333</f>
        <v>0.16200000000000001</v>
      </c>
      <c r="CY798">
        <f t="shared" si="81"/>
        <v>190.48</v>
      </c>
      <c r="CZ798">
        <f t="shared" si="82"/>
        <v>28.6</v>
      </c>
      <c r="DA798">
        <f t="shared" si="83"/>
        <v>6.66</v>
      </c>
      <c r="DB798">
        <v>0</v>
      </c>
    </row>
    <row r="799" spans="1:106" x14ac:dyDescent="0.2">
      <c r="A799">
        <f>ROW(Source!A333)</f>
        <v>333</v>
      </c>
      <c r="B799">
        <v>16666349</v>
      </c>
      <c r="C799">
        <v>16667520</v>
      </c>
      <c r="D799">
        <v>15222977</v>
      </c>
      <c r="E799">
        <v>1</v>
      </c>
      <c r="F799">
        <v>1</v>
      </c>
      <c r="G799">
        <v>1</v>
      </c>
      <c r="H799">
        <v>3</v>
      </c>
      <c r="I799" t="s">
        <v>536</v>
      </c>
      <c r="J799" t="s">
        <v>539</v>
      </c>
      <c r="K799" t="s">
        <v>537</v>
      </c>
      <c r="L799">
        <v>1477</v>
      </c>
      <c r="N799">
        <v>1013</v>
      </c>
      <c r="O799" t="s">
        <v>538</v>
      </c>
      <c r="P799" t="s">
        <v>540</v>
      </c>
      <c r="Q799">
        <v>1</v>
      </c>
      <c r="W799">
        <v>0</v>
      </c>
      <c r="X799">
        <v>194647264</v>
      </c>
      <c r="Y799">
        <v>1.6667000000000001E-2</v>
      </c>
      <c r="AA799">
        <v>20224.419999999998</v>
      </c>
      <c r="AB799">
        <v>0</v>
      </c>
      <c r="AC799">
        <v>0</v>
      </c>
      <c r="AD799">
        <v>0</v>
      </c>
      <c r="AE799">
        <v>3036.7</v>
      </c>
      <c r="AF799">
        <v>0</v>
      </c>
      <c r="AG799">
        <v>0</v>
      </c>
      <c r="AH799">
        <v>0</v>
      </c>
      <c r="AI799">
        <v>6.66</v>
      </c>
      <c r="AJ799">
        <v>1</v>
      </c>
      <c r="AK799">
        <v>1</v>
      </c>
      <c r="AL799">
        <v>1</v>
      </c>
      <c r="AN799">
        <v>0</v>
      </c>
      <c r="AO799">
        <v>0</v>
      </c>
      <c r="AP799">
        <v>0</v>
      </c>
      <c r="AQ799">
        <v>0</v>
      </c>
      <c r="AR799">
        <v>0</v>
      </c>
      <c r="AS799" t="s">
        <v>6</v>
      </c>
      <c r="AT799">
        <v>1.6667000000000001E-2</v>
      </c>
      <c r="AU799" t="s">
        <v>6</v>
      </c>
      <c r="AV799">
        <v>0</v>
      </c>
      <c r="AW799">
        <v>1</v>
      </c>
      <c r="AX799">
        <v>-1</v>
      </c>
      <c r="AY799">
        <v>0</v>
      </c>
      <c r="AZ799">
        <v>0</v>
      </c>
      <c r="BA799" t="s">
        <v>6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Y799*Source!I333</f>
        <v>9.0001800000000017E-3</v>
      </c>
      <c r="CY799">
        <f t="shared" si="81"/>
        <v>20224.419999999998</v>
      </c>
      <c r="CZ799">
        <f t="shared" si="82"/>
        <v>3036.7</v>
      </c>
      <c r="DA799">
        <f t="shared" si="83"/>
        <v>6.66</v>
      </c>
      <c r="DB799">
        <v>0</v>
      </c>
    </row>
    <row r="800" spans="1:106" x14ac:dyDescent="0.2">
      <c r="A800">
        <f>ROW(Source!A333)</f>
        <v>333</v>
      </c>
      <c r="B800">
        <v>16666349</v>
      </c>
      <c r="C800">
        <v>16667520</v>
      </c>
      <c r="D800">
        <v>15222978</v>
      </c>
      <c r="E800">
        <v>1</v>
      </c>
      <c r="F800">
        <v>1</v>
      </c>
      <c r="G800">
        <v>1</v>
      </c>
      <c r="H800">
        <v>3</v>
      </c>
      <c r="I800" t="s">
        <v>542</v>
      </c>
      <c r="J800" t="s">
        <v>544</v>
      </c>
      <c r="K800" t="s">
        <v>543</v>
      </c>
      <c r="L800">
        <v>1477</v>
      </c>
      <c r="N800">
        <v>1013</v>
      </c>
      <c r="O800" t="s">
        <v>538</v>
      </c>
      <c r="P800" t="s">
        <v>540</v>
      </c>
      <c r="Q800">
        <v>1</v>
      </c>
      <c r="W800">
        <v>0</v>
      </c>
      <c r="X800">
        <v>-329874626</v>
      </c>
      <c r="Y800">
        <v>8.3333000000000004E-2</v>
      </c>
      <c r="AA800">
        <v>32061.37</v>
      </c>
      <c r="AB800">
        <v>0</v>
      </c>
      <c r="AC800">
        <v>0</v>
      </c>
      <c r="AD800">
        <v>0</v>
      </c>
      <c r="AE800">
        <v>4814.0200000000004</v>
      </c>
      <c r="AF800">
        <v>0</v>
      </c>
      <c r="AG800">
        <v>0</v>
      </c>
      <c r="AH800">
        <v>0</v>
      </c>
      <c r="AI800">
        <v>6.66</v>
      </c>
      <c r="AJ800">
        <v>1</v>
      </c>
      <c r="AK800">
        <v>1</v>
      </c>
      <c r="AL800">
        <v>1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6</v>
      </c>
      <c r="AT800">
        <v>8.3333000000000004E-2</v>
      </c>
      <c r="AU800" t="s">
        <v>6</v>
      </c>
      <c r="AV800">
        <v>0</v>
      </c>
      <c r="AW800">
        <v>1</v>
      </c>
      <c r="AX800">
        <v>-1</v>
      </c>
      <c r="AY800">
        <v>0</v>
      </c>
      <c r="AZ800">
        <v>0</v>
      </c>
      <c r="BA800" t="s">
        <v>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Y800*Source!I333</f>
        <v>4.4999820000000003E-2</v>
      </c>
      <c r="CY800">
        <f t="shared" si="81"/>
        <v>32061.37</v>
      </c>
      <c r="CZ800">
        <f t="shared" si="82"/>
        <v>4814.0200000000004</v>
      </c>
      <c r="DA800">
        <f t="shared" si="83"/>
        <v>6.66</v>
      </c>
      <c r="DB800">
        <v>0</v>
      </c>
    </row>
    <row r="801" spans="1:106" x14ac:dyDescent="0.2">
      <c r="A801">
        <f>ROW(Source!A333)</f>
        <v>333</v>
      </c>
      <c r="B801">
        <v>16666349</v>
      </c>
      <c r="C801">
        <v>16667520</v>
      </c>
      <c r="D801">
        <v>15233311</v>
      </c>
      <c r="E801">
        <v>1</v>
      </c>
      <c r="F801">
        <v>1</v>
      </c>
      <c r="G801">
        <v>1</v>
      </c>
      <c r="H801">
        <v>3</v>
      </c>
      <c r="I801" t="s">
        <v>1063</v>
      </c>
      <c r="J801" t="s">
        <v>1064</v>
      </c>
      <c r="K801" t="s">
        <v>1065</v>
      </c>
      <c r="L801">
        <v>1346</v>
      </c>
      <c r="N801">
        <v>1009</v>
      </c>
      <c r="O801" t="s">
        <v>124</v>
      </c>
      <c r="P801" t="s">
        <v>124</v>
      </c>
      <c r="Q801">
        <v>1</v>
      </c>
      <c r="W801">
        <v>0</v>
      </c>
      <c r="X801">
        <v>1907110972</v>
      </c>
      <c r="Y801">
        <v>0.53</v>
      </c>
      <c r="AA801">
        <v>277.72000000000003</v>
      </c>
      <c r="AB801">
        <v>0</v>
      </c>
      <c r="AC801">
        <v>0</v>
      </c>
      <c r="AD801">
        <v>0</v>
      </c>
      <c r="AE801">
        <v>41.7</v>
      </c>
      <c r="AF801">
        <v>0</v>
      </c>
      <c r="AG801">
        <v>0</v>
      </c>
      <c r="AH801">
        <v>0</v>
      </c>
      <c r="AI801">
        <v>6.66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0.53</v>
      </c>
      <c r="AU801" t="s">
        <v>6</v>
      </c>
      <c r="AV801">
        <v>0</v>
      </c>
      <c r="AW801">
        <v>2</v>
      </c>
      <c r="AX801">
        <v>16667537</v>
      </c>
      <c r="AY801">
        <v>1</v>
      </c>
      <c r="AZ801">
        <v>0</v>
      </c>
      <c r="BA801">
        <v>765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Y801*Source!I333</f>
        <v>0.28620000000000001</v>
      </c>
      <c r="CY801">
        <f t="shared" si="81"/>
        <v>277.72000000000003</v>
      </c>
      <c r="CZ801">
        <f t="shared" si="82"/>
        <v>41.7</v>
      </c>
      <c r="DA801">
        <f t="shared" si="83"/>
        <v>6.66</v>
      </c>
      <c r="DB801">
        <v>0</v>
      </c>
    </row>
    <row r="802" spans="1:106" x14ac:dyDescent="0.2">
      <c r="A802">
        <f>ROW(Source!A333)</f>
        <v>333</v>
      </c>
      <c r="B802">
        <v>16666349</v>
      </c>
      <c r="C802">
        <v>16667520</v>
      </c>
      <c r="D802">
        <v>15164559</v>
      </c>
      <c r="E802">
        <v>17</v>
      </c>
      <c r="F802">
        <v>1</v>
      </c>
      <c r="G802">
        <v>1</v>
      </c>
      <c r="H802">
        <v>3</v>
      </c>
      <c r="I802" t="s">
        <v>996</v>
      </c>
      <c r="J802" t="s">
        <v>6</v>
      </c>
      <c r="K802" t="s">
        <v>997</v>
      </c>
      <c r="L802">
        <v>1374</v>
      </c>
      <c r="N802">
        <v>1013</v>
      </c>
      <c r="O802" t="s">
        <v>998</v>
      </c>
      <c r="P802" t="s">
        <v>998</v>
      </c>
      <c r="Q802">
        <v>1</v>
      </c>
      <c r="W802">
        <v>0</v>
      </c>
      <c r="X802">
        <v>-1731369543</v>
      </c>
      <c r="Y802">
        <v>3.1</v>
      </c>
      <c r="AA802">
        <v>1</v>
      </c>
      <c r="AB802">
        <v>0</v>
      </c>
      <c r="AC802">
        <v>0</v>
      </c>
      <c r="AD802">
        <v>0</v>
      </c>
      <c r="AE802">
        <v>1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3.1</v>
      </c>
      <c r="AU802" t="s">
        <v>6</v>
      </c>
      <c r="AV802">
        <v>0</v>
      </c>
      <c r="AW802">
        <v>2</v>
      </c>
      <c r="AX802">
        <v>16667538</v>
      </c>
      <c r="AY802">
        <v>1</v>
      </c>
      <c r="AZ802">
        <v>0</v>
      </c>
      <c r="BA802">
        <v>766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Y802*Source!I333</f>
        <v>1.6740000000000002</v>
      </c>
      <c r="CY802">
        <f t="shared" si="81"/>
        <v>1</v>
      </c>
      <c r="CZ802">
        <f t="shared" si="82"/>
        <v>1</v>
      </c>
      <c r="DA802">
        <f t="shared" si="83"/>
        <v>1</v>
      </c>
      <c r="DB802">
        <v>0</v>
      </c>
    </row>
    <row r="803" spans="1:106" x14ac:dyDescent="0.2">
      <c r="A803">
        <f>ROW(Source!A338)</f>
        <v>338</v>
      </c>
      <c r="B803">
        <v>16666348</v>
      </c>
      <c r="C803">
        <v>16667541</v>
      </c>
      <c r="D803">
        <v>15430397</v>
      </c>
      <c r="E803">
        <v>1</v>
      </c>
      <c r="F803">
        <v>1</v>
      </c>
      <c r="G803">
        <v>1</v>
      </c>
      <c r="H803">
        <v>1</v>
      </c>
      <c r="I803" t="s">
        <v>814</v>
      </c>
      <c r="J803" t="s">
        <v>6</v>
      </c>
      <c r="K803" t="s">
        <v>815</v>
      </c>
      <c r="L803">
        <v>1191</v>
      </c>
      <c r="N803">
        <v>1013</v>
      </c>
      <c r="O803" t="s">
        <v>727</v>
      </c>
      <c r="P803" t="s">
        <v>727</v>
      </c>
      <c r="Q803">
        <v>1</v>
      </c>
      <c r="W803">
        <v>0</v>
      </c>
      <c r="X803">
        <v>-1081351934</v>
      </c>
      <c r="Y803">
        <v>15.2</v>
      </c>
      <c r="AA803">
        <v>0</v>
      </c>
      <c r="AB803">
        <v>0</v>
      </c>
      <c r="AC803">
        <v>0</v>
      </c>
      <c r="AD803">
        <v>9.4</v>
      </c>
      <c r="AE803">
        <v>0</v>
      </c>
      <c r="AF803">
        <v>0</v>
      </c>
      <c r="AG803">
        <v>0</v>
      </c>
      <c r="AH803">
        <v>9.4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15.2</v>
      </c>
      <c r="AU803" t="s">
        <v>6</v>
      </c>
      <c r="AV803">
        <v>1</v>
      </c>
      <c r="AW803">
        <v>2</v>
      </c>
      <c r="AX803">
        <v>16667556</v>
      </c>
      <c r="AY803">
        <v>1</v>
      </c>
      <c r="AZ803">
        <v>0</v>
      </c>
      <c r="BA803">
        <v>767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Y803*Source!I338</f>
        <v>7.9039999999999999</v>
      </c>
      <c r="CY803">
        <f>AD803</f>
        <v>9.4</v>
      </c>
      <c r="CZ803">
        <f>AH803</f>
        <v>9.4</v>
      </c>
      <c r="DA803">
        <f>AL803</f>
        <v>1</v>
      </c>
      <c r="DB803">
        <v>0</v>
      </c>
    </row>
    <row r="804" spans="1:106" x14ac:dyDescent="0.2">
      <c r="A804">
        <f>ROW(Source!A338)</f>
        <v>338</v>
      </c>
      <c r="B804">
        <v>16666348</v>
      </c>
      <c r="C804">
        <v>16667541</v>
      </c>
      <c r="D804">
        <v>15430395</v>
      </c>
      <c r="E804">
        <v>1</v>
      </c>
      <c r="F804">
        <v>1</v>
      </c>
      <c r="G804">
        <v>1</v>
      </c>
      <c r="H804">
        <v>1</v>
      </c>
      <c r="I804" t="s">
        <v>728</v>
      </c>
      <c r="J804" t="s">
        <v>6</v>
      </c>
      <c r="K804" t="s">
        <v>729</v>
      </c>
      <c r="L804">
        <v>1191</v>
      </c>
      <c r="N804">
        <v>1013</v>
      </c>
      <c r="O804" t="s">
        <v>727</v>
      </c>
      <c r="P804" t="s">
        <v>727</v>
      </c>
      <c r="Q804">
        <v>1</v>
      </c>
      <c r="W804">
        <v>0</v>
      </c>
      <c r="X804">
        <v>-1417349443</v>
      </c>
      <c r="Y804">
        <v>0.76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0.76</v>
      </c>
      <c r="AU804" t="s">
        <v>6</v>
      </c>
      <c r="AV804">
        <v>2</v>
      </c>
      <c r="AW804">
        <v>2</v>
      </c>
      <c r="AX804">
        <v>16667557</v>
      </c>
      <c r="AY804">
        <v>1</v>
      </c>
      <c r="AZ804">
        <v>0</v>
      </c>
      <c r="BA804">
        <v>768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Y804*Source!I338</f>
        <v>0.3952</v>
      </c>
      <c r="CY804">
        <f>AD804</f>
        <v>0</v>
      </c>
      <c r="CZ804">
        <f>AH804</f>
        <v>0</v>
      </c>
      <c r="DA804">
        <f>AL804</f>
        <v>1</v>
      </c>
      <c r="DB804">
        <v>0</v>
      </c>
    </row>
    <row r="805" spans="1:106" x14ac:dyDescent="0.2">
      <c r="A805">
        <f>ROW(Source!A338)</f>
        <v>338</v>
      </c>
      <c r="B805">
        <v>16666348</v>
      </c>
      <c r="C805">
        <v>16667541</v>
      </c>
      <c r="D805">
        <v>15247680</v>
      </c>
      <c r="E805">
        <v>1</v>
      </c>
      <c r="F805">
        <v>1</v>
      </c>
      <c r="G805">
        <v>1</v>
      </c>
      <c r="H805">
        <v>2</v>
      </c>
      <c r="I805" t="s">
        <v>736</v>
      </c>
      <c r="J805" t="s">
        <v>737</v>
      </c>
      <c r="K805" t="s">
        <v>738</v>
      </c>
      <c r="L805">
        <v>1368</v>
      </c>
      <c r="N805">
        <v>1011</v>
      </c>
      <c r="O805" t="s">
        <v>733</v>
      </c>
      <c r="P805" t="s">
        <v>733</v>
      </c>
      <c r="Q805">
        <v>1</v>
      </c>
      <c r="W805">
        <v>0</v>
      </c>
      <c r="X805">
        <v>-1718674368</v>
      </c>
      <c r="Y805">
        <v>0.38</v>
      </c>
      <c r="AA805">
        <v>0</v>
      </c>
      <c r="AB805">
        <v>111.99</v>
      </c>
      <c r="AC805">
        <v>13.5</v>
      </c>
      <c r="AD805">
        <v>0</v>
      </c>
      <c r="AE805">
        <v>0</v>
      </c>
      <c r="AF805">
        <v>111.99</v>
      </c>
      <c r="AG805">
        <v>13.5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0.38</v>
      </c>
      <c r="AU805" t="s">
        <v>6</v>
      </c>
      <c r="AV805">
        <v>0</v>
      </c>
      <c r="AW805">
        <v>2</v>
      </c>
      <c r="AX805">
        <v>16667558</v>
      </c>
      <c r="AY805">
        <v>1</v>
      </c>
      <c r="AZ805">
        <v>0</v>
      </c>
      <c r="BA805">
        <v>769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Y805*Source!I338</f>
        <v>0.1976</v>
      </c>
      <c r="CY805">
        <f>AB805</f>
        <v>111.99</v>
      </c>
      <c r="CZ805">
        <f>AF805</f>
        <v>111.99</v>
      </c>
      <c r="DA805">
        <f>AJ805</f>
        <v>1</v>
      </c>
      <c r="DB805">
        <v>0</v>
      </c>
    </row>
    <row r="806" spans="1:106" x14ac:dyDescent="0.2">
      <c r="A806">
        <f>ROW(Source!A338)</f>
        <v>338</v>
      </c>
      <c r="B806">
        <v>16666348</v>
      </c>
      <c r="C806">
        <v>16667541</v>
      </c>
      <c r="D806">
        <v>15249073</v>
      </c>
      <c r="E806">
        <v>1</v>
      </c>
      <c r="F806">
        <v>1</v>
      </c>
      <c r="G806">
        <v>1</v>
      </c>
      <c r="H806">
        <v>2</v>
      </c>
      <c r="I806" t="s">
        <v>742</v>
      </c>
      <c r="J806" t="s">
        <v>743</v>
      </c>
      <c r="K806" t="s">
        <v>744</v>
      </c>
      <c r="L806">
        <v>1368</v>
      </c>
      <c r="N806">
        <v>1011</v>
      </c>
      <c r="O806" t="s">
        <v>733</v>
      </c>
      <c r="P806" t="s">
        <v>733</v>
      </c>
      <c r="Q806">
        <v>1</v>
      </c>
      <c r="W806">
        <v>0</v>
      </c>
      <c r="X806">
        <v>1372534845</v>
      </c>
      <c r="Y806">
        <v>0.38</v>
      </c>
      <c r="AA806">
        <v>0</v>
      </c>
      <c r="AB806">
        <v>65.709999999999994</v>
      </c>
      <c r="AC806">
        <v>11.6</v>
      </c>
      <c r="AD806">
        <v>0</v>
      </c>
      <c r="AE806">
        <v>0</v>
      </c>
      <c r="AF806">
        <v>65.709999999999994</v>
      </c>
      <c r="AG806">
        <v>11.6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0.38</v>
      </c>
      <c r="AU806" t="s">
        <v>6</v>
      </c>
      <c r="AV806">
        <v>0</v>
      </c>
      <c r="AW806">
        <v>2</v>
      </c>
      <c r="AX806">
        <v>16667559</v>
      </c>
      <c r="AY806">
        <v>1</v>
      </c>
      <c r="AZ806">
        <v>0</v>
      </c>
      <c r="BA806">
        <v>770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Y806*Source!I338</f>
        <v>0.1976</v>
      </c>
      <c r="CY806">
        <f>AB806</f>
        <v>65.709999999999994</v>
      </c>
      <c r="CZ806">
        <f>AF806</f>
        <v>65.709999999999994</v>
      </c>
      <c r="DA806">
        <f>AJ806</f>
        <v>1</v>
      </c>
      <c r="DB806">
        <v>0</v>
      </c>
    </row>
    <row r="807" spans="1:106" x14ac:dyDescent="0.2">
      <c r="A807">
        <f>ROW(Source!A338)</f>
        <v>338</v>
      </c>
      <c r="B807">
        <v>16666348</v>
      </c>
      <c r="C807">
        <v>16667541</v>
      </c>
      <c r="D807">
        <v>15249377</v>
      </c>
      <c r="E807">
        <v>1</v>
      </c>
      <c r="F807">
        <v>1</v>
      </c>
      <c r="G807">
        <v>1</v>
      </c>
      <c r="H807">
        <v>2</v>
      </c>
      <c r="I807" t="s">
        <v>914</v>
      </c>
      <c r="J807" t="s">
        <v>915</v>
      </c>
      <c r="K807" t="s">
        <v>916</v>
      </c>
      <c r="L807">
        <v>1368</v>
      </c>
      <c r="N807">
        <v>1011</v>
      </c>
      <c r="O807" t="s">
        <v>733</v>
      </c>
      <c r="P807" t="s">
        <v>733</v>
      </c>
      <c r="Q807">
        <v>1</v>
      </c>
      <c r="W807">
        <v>0</v>
      </c>
      <c r="X807">
        <v>-353815937</v>
      </c>
      <c r="Y807">
        <v>3.4</v>
      </c>
      <c r="AA807">
        <v>0</v>
      </c>
      <c r="AB807">
        <v>8.1</v>
      </c>
      <c r="AC807">
        <v>0</v>
      </c>
      <c r="AD807">
        <v>0</v>
      </c>
      <c r="AE807">
        <v>0</v>
      </c>
      <c r="AF807">
        <v>8.1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6</v>
      </c>
      <c r="AT807">
        <v>3.4</v>
      </c>
      <c r="AU807" t="s">
        <v>6</v>
      </c>
      <c r="AV807">
        <v>0</v>
      </c>
      <c r="AW807">
        <v>2</v>
      </c>
      <c r="AX807">
        <v>16667560</v>
      </c>
      <c r="AY807">
        <v>1</v>
      </c>
      <c r="AZ807">
        <v>0</v>
      </c>
      <c r="BA807">
        <v>771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Y807*Source!I338</f>
        <v>1.768</v>
      </c>
      <c r="CY807">
        <f>AB807</f>
        <v>8.1</v>
      </c>
      <c r="CZ807">
        <f>AF807</f>
        <v>8.1</v>
      </c>
      <c r="DA807">
        <f>AJ807</f>
        <v>1</v>
      </c>
      <c r="DB807">
        <v>0</v>
      </c>
    </row>
    <row r="808" spans="1:106" x14ac:dyDescent="0.2">
      <c r="A808">
        <f>ROW(Source!A338)</f>
        <v>338</v>
      </c>
      <c r="B808">
        <v>16666348</v>
      </c>
      <c r="C808">
        <v>16667541</v>
      </c>
      <c r="D808">
        <v>15167646</v>
      </c>
      <c r="E808">
        <v>1</v>
      </c>
      <c r="F808">
        <v>1</v>
      </c>
      <c r="G808">
        <v>1</v>
      </c>
      <c r="H808">
        <v>3</v>
      </c>
      <c r="I808" t="s">
        <v>1066</v>
      </c>
      <c r="J808" t="s">
        <v>1067</v>
      </c>
      <c r="K808" t="s">
        <v>1068</v>
      </c>
      <c r="L808">
        <v>1346</v>
      </c>
      <c r="N808">
        <v>1009</v>
      </c>
      <c r="O808" t="s">
        <v>124</v>
      </c>
      <c r="P808" t="s">
        <v>124</v>
      </c>
      <c r="Q808">
        <v>1</v>
      </c>
      <c r="W808">
        <v>0</v>
      </c>
      <c r="X808">
        <v>1806661620</v>
      </c>
      <c r="Y808">
        <v>0.03</v>
      </c>
      <c r="AA808">
        <v>444</v>
      </c>
      <c r="AB808">
        <v>0</v>
      </c>
      <c r="AC808">
        <v>0</v>
      </c>
      <c r="AD808">
        <v>0</v>
      </c>
      <c r="AE808">
        <v>444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6</v>
      </c>
      <c r="AT808">
        <v>0.03</v>
      </c>
      <c r="AU808" t="s">
        <v>6</v>
      </c>
      <c r="AV808">
        <v>0</v>
      </c>
      <c r="AW808">
        <v>2</v>
      </c>
      <c r="AX808">
        <v>16667561</v>
      </c>
      <c r="AY808">
        <v>1</v>
      </c>
      <c r="AZ808">
        <v>0</v>
      </c>
      <c r="BA808">
        <v>772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Y808*Source!I338</f>
        <v>1.5599999999999999E-2</v>
      </c>
      <c r="CY808">
        <f t="shared" ref="CY808:CY816" si="84">AA808</f>
        <v>444</v>
      </c>
      <c r="CZ808">
        <f t="shared" ref="CZ808:CZ816" si="85">AE808</f>
        <v>444</v>
      </c>
      <c r="DA808">
        <f t="shared" ref="DA808:DA816" si="86">AI808</f>
        <v>1</v>
      </c>
      <c r="DB808">
        <v>0</v>
      </c>
    </row>
    <row r="809" spans="1:106" x14ac:dyDescent="0.2">
      <c r="A809">
        <f>ROW(Source!A338)</f>
        <v>338</v>
      </c>
      <c r="B809">
        <v>16666348</v>
      </c>
      <c r="C809">
        <v>16667541</v>
      </c>
      <c r="D809">
        <v>15168752</v>
      </c>
      <c r="E809">
        <v>1</v>
      </c>
      <c r="F809">
        <v>1</v>
      </c>
      <c r="G809">
        <v>1</v>
      </c>
      <c r="H809">
        <v>3</v>
      </c>
      <c r="I809" t="s">
        <v>1013</v>
      </c>
      <c r="J809" t="s">
        <v>1014</v>
      </c>
      <c r="K809" t="s">
        <v>1015</v>
      </c>
      <c r="L809">
        <v>1346</v>
      </c>
      <c r="N809">
        <v>1009</v>
      </c>
      <c r="O809" t="s">
        <v>124</v>
      </c>
      <c r="P809" t="s">
        <v>124</v>
      </c>
      <c r="Q809">
        <v>1</v>
      </c>
      <c r="W809">
        <v>0</v>
      </c>
      <c r="X809">
        <v>586013393</v>
      </c>
      <c r="Y809">
        <v>1.05</v>
      </c>
      <c r="AA809">
        <v>10.57</v>
      </c>
      <c r="AB809">
        <v>0</v>
      </c>
      <c r="AC809">
        <v>0</v>
      </c>
      <c r="AD809">
        <v>0</v>
      </c>
      <c r="AE809">
        <v>10.57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1.05</v>
      </c>
      <c r="AU809" t="s">
        <v>6</v>
      </c>
      <c r="AV809">
        <v>0</v>
      </c>
      <c r="AW809">
        <v>2</v>
      </c>
      <c r="AX809">
        <v>16667562</v>
      </c>
      <c r="AY809">
        <v>1</v>
      </c>
      <c r="AZ809">
        <v>0</v>
      </c>
      <c r="BA809">
        <v>773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Y809*Source!I338</f>
        <v>0.54600000000000004</v>
      </c>
      <c r="CY809">
        <f t="shared" si="84"/>
        <v>10.57</v>
      </c>
      <c r="CZ809">
        <f t="shared" si="85"/>
        <v>10.57</v>
      </c>
      <c r="DA809">
        <f t="shared" si="86"/>
        <v>1</v>
      </c>
      <c r="DB809">
        <v>0</v>
      </c>
    </row>
    <row r="810" spans="1:106" x14ac:dyDescent="0.2">
      <c r="A810">
        <f>ROW(Source!A338)</f>
        <v>338</v>
      </c>
      <c r="B810">
        <v>16666348</v>
      </c>
      <c r="C810">
        <v>16667541</v>
      </c>
      <c r="D810">
        <v>15172838</v>
      </c>
      <c r="E810">
        <v>1</v>
      </c>
      <c r="F810">
        <v>1</v>
      </c>
      <c r="G810">
        <v>1</v>
      </c>
      <c r="H810">
        <v>3</v>
      </c>
      <c r="I810" t="s">
        <v>1069</v>
      </c>
      <c r="J810" t="s">
        <v>1070</v>
      </c>
      <c r="K810" t="s">
        <v>1071</v>
      </c>
      <c r="L810">
        <v>1339</v>
      </c>
      <c r="N810">
        <v>1007</v>
      </c>
      <c r="O810" t="s">
        <v>45</v>
      </c>
      <c r="P810" t="s">
        <v>45</v>
      </c>
      <c r="Q810">
        <v>1</v>
      </c>
      <c r="W810">
        <v>0</v>
      </c>
      <c r="X810">
        <v>536744769</v>
      </c>
      <c r="Y810">
        <v>2E-3</v>
      </c>
      <c r="AA810">
        <v>600</v>
      </c>
      <c r="AB810">
        <v>0</v>
      </c>
      <c r="AC810">
        <v>0</v>
      </c>
      <c r="AD810">
        <v>0</v>
      </c>
      <c r="AE810">
        <v>600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2E-3</v>
      </c>
      <c r="AU810" t="s">
        <v>6</v>
      </c>
      <c r="AV810">
        <v>0</v>
      </c>
      <c r="AW810">
        <v>2</v>
      </c>
      <c r="AX810">
        <v>16667563</v>
      </c>
      <c r="AY810">
        <v>1</v>
      </c>
      <c r="AZ810">
        <v>0</v>
      </c>
      <c r="BA810">
        <v>774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Y810*Source!I338</f>
        <v>1.0400000000000001E-3</v>
      </c>
      <c r="CY810">
        <f t="shared" si="84"/>
        <v>600</v>
      </c>
      <c r="CZ810">
        <f t="shared" si="85"/>
        <v>600</v>
      </c>
      <c r="DA810">
        <f t="shared" si="86"/>
        <v>1</v>
      </c>
      <c r="DB810">
        <v>0</v>
      </c>
    </row>
    <row r="811" spans="1:106" x14ac:dyDescent="0.2">
      <c r="A811">
        <f>ROW(Source!A338)</f>
        <v>338</v>
      </c>
      <c r="B811">
        <v>16666348</v>
      </c>
      <c r="C811">
        <v>16667541</v>
      </c>
      <c r="D811">
        <v>15191488</v>
      </c>
      <c r="E811">
        <v>1</v>
      </c>
      <c r="F811">
        <v>1</v>
      </c>
      <c r="G811">
        <v>1</v>
      </c>
      <c r="H811">
        <v>3</v>
      </c>
      <c r="I811" t="s">
        <v>1004</v>
      </c>
      <c r="J811" t="s">
        <v>1005</v>
      </c>
      <c r="K811" t="s">
        <v>1006</v>
      </c>
      <c r="L811">
        <v>1348</v>
      </c>
      <c r="N811">
        <v>1009</v>
      </c>
      <c r="O811" t="s">
        <v>120</v>
      </c>
      <c r="P811" t="s">
        <v>120</v>
      </c>
      <c r="Q811">
        <v>1000</v>
      </c>
      <c r="W811">
        <v>0</v>
      </c>
      <c r="X811">
        <v>-1598896989</v>
      </c>
      <c r="Y811">
        <v>3.0000000000000001E-3</v>
      </c>
      <c r="AA811">
        <v>5000</v>
      </c>
      <c r="AB811">
        <v>0</v>
      </c>
      <c r="AC811">
        <v>0</v>
      </c>
      <c r="AD811">
        <v>0</v>
      </c>
      <c r="AE811">
        <v>5000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3.0000000000000001E-3</v>
      </c>
      <c r="AU811" t="s">
        <v>6</v>
      </c>
      <c r="AV811">
        <v>0</v>
      </c>
      <c r="AW811">
        <v>2</v>
      </c>
      <c r="AX811">
        <v>16667564</v>
      </c>
      <c r="AY811">
        <v>1</v>
      </c>
      <c r="AZ811">
        <v>0</v>
      </c>
      <c r="BA811">
        <v>775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Y811*Source!I338</f>
        <v>1.5600000000000002E-3</v>
      </c>
      <c r="CY811">
        <f t="shared" si="84"/>
        <v>5000</v>
      </c>
      <c r="CZ811">
        <f t="shared" si="85"/>
        <v>5000</v>
      </c>
      <c r="DA811">
        <f t="shared" si="86"/>
        <v>1</v>
      </c>
      <c r="DB811">
        <v>0</v>
      </c>
    </row>
    <row r="812" spans="1:106" x14ac:dyDescent="0.2">
      <c r="A812">
        <f>ROW(Source!A338)</f>
        <v>338</v>
      </c>
      <c r="B812">
        <v>16666348</v>
      </c>
      <c r="C812">
        <v>16667541</v>
      </c>
      <c r="D812">
        <v>15217463</v>
      </c>
      <c r="E812">
        <v>1</v>
      </c>
      <c r="F812">
        <v>1</v>
      </c>
      <c r="G812">
        <v>1</v>
      </c>
      <c r="H812">
        <v>3</v>
      </c>
      <c r="I812" t="s">
        <v>1030</v>
      </c>
      <c r="J812" t="s">
        <v>1031</v>
      </c>
      <c r="K812" t="s">
        <v>1032</v>
      </c>
      <c r="L812">
        <v>1358</v>
      </c>
      <c r="N812">
        <v>1010</v>
      </c>
      <c r="O812" t="s">
        <v>513</v>
      </c>
      <c r="P812" t="s">
        <v>513</v>
      </c>
      <c r="Q812">
        <v>10</v>
      </c>
      <c r="W812">
        <v>0</v>
      </c>
      <c r="X812">
        <v>1386890308</v>
      </c>
      <c r="Y812">
        <v>0.6</v>
      </c>
      <c r="AA812">
        <v>39</v>
      </c>
      <c r="AB812">
        <v>0</v>
      </c>
      <c r="AC812">
        <v>0</v>
      </c>
      <c r="AD812">
        <v>0</v>
      </c>
      <c r="AE812">
        <v>39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0.6</v>
      </c>
      <c r="AU812" t="s">
        <v>6</v>
      </c>
      <c r="AV812">
        <v>0</v>
      </c>
      <c r="AW812">
        <v>2</v>
      </c>
      <c r="AX812">
        <v>16667565</v>
      </c>
      <c r="AY812">
        <v>1</v>
      </c>
      <c r="AZ812">
        <v>0</v>
      </c>
      <c r="BA812">
        <v>776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Y812*Source!I338</f>
        <v>0.312</v>
      </c>
      <c r="CY812">
        <f t="shared" si="84"/>
        <v>39</v>
      </c>
      <c r="CZ812">
        <f t="shared" si="85"/>
        <v>39</v>
      </c>
      <c r="DA812">
        <f t="shared" si="86"/>
        <v>1</v>
      </c>
      <c r="DB812">
        <v>0</v>
      </c>
    </row>
    <row r="813" spans="1:106" x14ac:dyDescent="0.2">
      <c r="A813">
        <f>ROW(Source!A338)</f>
        <v>338</v>
      </c>
      <c r="B813">
        <v>16666348</v>
      </c>
      <c r="C813">
        <v>16667541</v>
      </c>
      <c r="D813">
        <v>15217593</v>
      </c>
      <c r="E813">
        <v>1</v>
      </c>
      <c r="F813">
        <v>1</v>
      </c>
      <c r="G813">
        <v>1</v>
      </c>
      <c r="H813">
        <v>3</v>
      </c>
      <c r="I813" t="s">
        <v>1072</v>
      </c>
      <c r="J813" t="s">
        <v>1073</v>
      </c>
      <c r="K813" t="s">
        <v>1074</v>
      </c>
      <c r="L813">
        <v>1358</v>
      </c>
      <c r="N813">
        <v>1010</v>
      </c>
      <c r="O813" t="s">
        <v>513</v>
      </c>
      <c r="P813" t="s">
        <v>513</v>
      </c>
      <c r="Q813">
        <v>10</v>
      </c>
      <c r="W813">
        <v>0</v>
      </c>
      <c r="X813">
        <v>-1110089157</v>
      </c>
      <c r="Y813">
        <v>1.02</v>
      </c>
      <c r="AA813">
        <v>19.899999999999999</v>
      </c>
      <c r="AB813">
        <v>0</v>
      </c>
      <c r="AC813">
        <v>0</v>
      </c>
      <c r="AD813">
        <v>0</v>
      </c>
      <c r="AE813">
        <v>19.899999999999999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1.02</v>
      </c>
      <c r="AU813" t="s">
        <v>6</v>
      </c>
      <c r="AV813">
        <v>0</v>
      </c>
      <c r="AW813">
        <v>2</v>
      </c>
      <c r="AX813">
        <v>16667566</v>
      </c>
      <c r="AY813">
        <v>1</v>
      </c>
      <c r="AZ813">
        <v>0</v>
      </c>
      <c r="BA813">
        <v>777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Y813*Source!I338</f>
        <v>0.53039999999999998</v>
      </c>
      <c r="CY813">
        <f t="shared" si="84"/>
        <v>19.899999999999999</v>
      </c>
      <c r="CZ813">
        <f t="shared" si="85"/>
        <v>19.899999999999999</v>
      </c>
      <c r="DA813">
        <f t="shared" si="86"/>
        <v>1</v>
      </c>
      <c r="DB813">
        <v>0</v>
      </c>
    </row>
    <row r="814" spans="1:106" x14ac:dyDescent="0.2">
      <c r="A814">
        <f>ROW(Source!A338)</f>
        <v>338</v>
      </c>
      <c r="B814">
        <v>16666348</v>
      </c>
      <c r="C814">
        <v>16667541</v>
      </c>
      <c r="D814">
        <v>15226037</v>
      </c>
      <c r="E814">
        <v>1</v>
      </c>
      <c r="F814">
        <v>1</v>
      </c>
      <c r="G814">
        <v>1</v>
      </c>
      <c r="H814">
        <v>3</v>
      </c>
      <c r="I814" t="s">
        <v>1075</v>
      </c>
      <c r="J814" t="s">
        <v>1076</v>
      </c>
      <c r="K814" t="s">
        <v>1077</v>
      </c>
      <c r="L814">
        <v>1355</v>
      </c>
      <c r="N814">
        <v>1010</v>
      </c>
      <c r="O814" t="s">
        <v>279</v>
      </c>
      <c r="P814" t="s">
        <v>279</v>
      </c>
      <c r="Q814">
        <v>100</v>
      </c>
      <c r="W814">
        <v>0</v>
      </c>
      <c r="X814">
        <v>-1941328360</v>
      </c>
      <c r="Y814">
        <v>0.25</v>
      </c>
      <c r="AA814">
        <v>88.5</v>
      </c>
      <c r="AB814">
        <v>0</v>
      </c>
      <c r="AC814">
        <v>0</v>
      </c>
      <c r="AD814">
        <v>0</v>
      </c>
      <c r="AE814">
        <v>88.5</v>
      </c>
      <c r="AF814">
        <v>0</v>
      </c>
      <c r="AG814">
        <v>0</v>
      </c>
      <c r="AH814">
        <v>0</v>
      </c>
      <c r="AI814">
        <v>1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0.25</v>
      </c>
      <c r="AU814" t="s">
        <v>6</v>
      </c>
      <c r="AV814">
        <v>0</v>
      </c>
      <c r="AW814">
        <v>2</v>
      </c>
      <c r="AX814">
        <v>16667567</v>
      </c>
      <c r="AY814">
        <v>1</v>
      </c>
      <c r="AZ814">
        <v>0</v>
      </c>
      <c r="BA814">
        <v>778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Y814*Source!I338</f>
        <v>0.13</v>
      </c>
      <c r="CY814">
        <f t="shared" si="84"/>
        <v>88.5</v>
      </c>
      <c r="CZ814">
        <f t="shared" si="85"/>
        <v>88.5</v>
      </c>
      <c r="DA814">
        <f t="shared" si="86"/>
        <v>1</v>
      </c>
      <c r="DB814">
        <v>0</v>
      </c>
    </row>
    <row r="815" spans="1:106" x14ac:dyDescent="0.2">
      <c r="A815">
        <f>ROW(Source!A338)</f>
        <v>338</v>
      </c>
      <c r="B815">
        <v>16666348</v>
      </c>
      <c r="C815">
        <v>16667541</v>
      </c>
      <c r="D815">
        <v>15229105</v>
      </c>
      <c r="E815">
        <v>1</v>
      </c>
      <c r="F815">
        <v>1</v>
      </c>
      <c r="G815">
        <v>1</v>
      </c>
      <c r="H815">
        <v>3</v>
      </c>
      <c r="I815" t="s">
        <v>568</v>
      </c>
      <c r="J815" t="s">
        <v>570</v>
      </c>
      <c r="K815" t="s">
        <v>569</v>
      </c>
      <c r="L815">
        <v>1301</v>
      </c>
      <c r="N815">
        <v>1003</v>
      </c>
      <c r="O815" t="s">
        <v>71</v>
      </c>
      <c r="P815" t="s">
        <v>71</v>
      </c>
      <c r="Q815">
        <v>1</v>
      </c>
      <c r="W815">
        <v>0</v>
      </c>
      <c r="X815">
        <v>1275628479</v>
      </c>
      <c r="Y815">
        <v>100</v>
      </c>
      <c r="AA815">
        <v>27.2</v>
      </c>
      <c r="AB815">
        <v>0</v>
      </c>
      <c r="AC815">
        <v>0</v>
      </c>
      <c r="AD815">
        <v>0</v>
      </c>
      <c r="AE815">
        <v>27.2</v>
      </c>
      <c r="AF815">
        <v>0</v>
      </c>
      <c r="AG815">
        <v>0</v>
      </c>
      <c r="AH815">
        <v>0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0</v>
      </c>
      <c r="AP815">
        <v>0</v>
      </c>
      <c r="AQ815">
        <v>0</v>
      </c>
      <c r="AR815">
        <v>0</v>
      </c>
      <c r="AS815" t="s">
        <v>6</v>
      </c>
      <c r="AT815">
        <v>100</v>
      </c>
      <c r="AU815" t="s">
        <v>6</v>
      </c>
      <c r="AV815">
        <v>0</v>
      </c>
      <c r="AW815">
        <v>1</v>
      </c>
      <c r="AX815">
        <v>-1</v>
      </c>
      <c r="AY815">
        <v>0</v>
      </c>
      <c r="AZ815">
        <v>0</v>
      </c>
      <c r="BA815" t="s">
        <v>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Y815*Source!I338</f>
        <v>52</v>
      </c>
      <c r="CY815">
        <f t="shared" si="84"/>
        <v>27.2</v>
      </c>
      <c r="CZ815">
        <f t="shared" si="85"/>
        <v>27.2</v>
      </c>
      <c r="DA815">
        <f t="shared" si="86"/>
        <v>1</v>
      </c>
      <c r="DB815">
        <v>0</v>
      </c>
    </row>
    <row r="816" spans="1:106" x14ac:dyDescent="0.2">
      <c r="A816">
        <f>ROW(Source!A338)</f>
        <v>338</v>
      </c>
      <c r="B816">
        <v>16666348</v>
      </c>
      <c r="C816">
        <v>16667541</v>
      </c>
      <c r="D816">
        <v>15164559</v>
      </c>
      <c r="E816">
        <v>17</v>
      </c>
      <c r="F816">
        <v>1</v>
      </c>
      <c r="G816">
        <v>1</v>
      </c>
      <c r="H816">
        <v>3</v>
      </c>
      <c r="I816" t="s">
        <v>996</v>
      </c>
      <c r="J816" t="s">
        <v>6</v>
      </c>
      <c r="K816" t="s">
        <v>997</v>
      </c>
      <c r="L816">
        <v>1374</v>
      </c>
      <c r="N816">
        <v>1013</v>
      </c>
      <c r="O816" t="s">
        <v>998</v>
      </c>
      <c r="P816" t="s">
        <v>998</v>
      </c>
      <c r="Q816">
        <v>1</v>
      </c>
      <c r="W816">
        <v>0</v>
      </c>
      <c r="X816">
        <v>-1731369543</v>
      </c>
      <c r="Y816">
        <v>2.86</v>
      </c>
      <c r="AA816">
        <v>1</v>
      </c>
      <c r="AB816">
        <v>0</v>
      </c>
      <c r="AC816">
        <v>0</v>
      </c>
      <c r="AD816">
        <v>0</v>
      </c>
      <c r="AE816">
        <v>1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2.86</v>
      </c>
      <c r="AU816" t="s">
        <v>6</v>
      </c>
      <c r="AV816">
        <v>0</v>
      </c>
      <c r="AW816">
        <v>2</v>
      </c>
      <c r="AX816">
        <v>16667568</v>
      </c>
      <c r="AY816">
        <v>1</v>
      </c>
      <c r="AZ816">
        <v>0</v>
      </c>
      <c r="BA816">
        <v>779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Y816*Source!I338</f>
        <v>1.4872000000000001</v>
      </c>
      <c r="CY816">
        <f t="shared" si="84"/>
        <v>1</v>
      </c>
      <c r="CZ816">
        <f t="shared" si="85"/>
        <v>1</v>
      </c>
      <c r="DA816">
        <f t="shared" si="86"/>
        <v>1</v>
      </c>
      <c r="DB816">
        <v>0</v>
      </c>
    </row>
    <row r="817" spans="1:106" x14ac:dyDescent="0.2">
      <c r="A817">
        <f>ROW(Source!A339)</f>
        <v>339</v>
      </c>
      <c r="B817">
        <v>16666349</v>
      </c>
      <c r="C817">
        <v>16667541</v>
      </c>
      <c r="D817">
        <v>15430397</v>
      </c>
      <c r="E817">
        <v>1</v>
      </c>
      <c r="F817">
        <v>1</v>
      </c>
      <c r="G817">
        <v>1</v>
      </c>
      <c r="H817">
        <v>1</v>
      </c>
      <c r="I817" t="s">
        <v>814</v>
      </c>
      <c r="J817" t="s">
        <v>6</v>
      </c>
      <c r="K817" t="s">
        <v>815</v>
      </c>
      <c r="L817">
        <v>1191</v>
      </c>
      <c r="N817">
        <v>1013</v>
      </c>
      <c r="O817" t="s">
        <v>727</v>
      </c>
      <c r="P817" t="s">
        <v>727</v>
      </c>
      <c r="Q817">
        <v>1</v>
      </c>
      <c r="W817">
        <v>0</v>
      </c>
      <c r="X817">
        <v>-1081351934</v>
      </c>
      <c r="Y817">
        <v>15.2</v>
      </c>
      <c r="AA817">
        <v>0</v>
      </c>
      <c r="AB817">
        <v>0</v>
      </c>
      <c r="AC817">
        <v>0</v>
      </c>
      <c r="AD817">
        <v>62.6</v>
      </c>
      <c r="AE817">
        <v>0</v>
      </c>
      <c r="AF817">
        <v>0</v>
      </c>
      <c r="AG817">
        <v>0</v>
      </c>
      <c r="AH817">
        <v>9.4</v>
      </c>
      <c r="AI817">
        <v>1</v>
      </c>
      <c r="AJ817">
        <v>1</v>
      </c>
      <c r="AK817">
        <v>1</v>
      </c>
      <c r="AL817">
        <v>6.66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6</v>
      </c>
      <c r="AT817">
        <v>15.2</v>
      </c>
      <c r="AU817" t="s">
        <v>6</v>
      </c>
      <c r="AV817">
        <v>1</v>
      </c>
      <c r="AW817">
        <v>2</v>
      </c>
      <c r="AX817">
        <v>16667556</v>
      </c>
      <c r="AY817">
        <v>1</v>
      </c>
      <c r="AZ817">
        <v>0</v>
      </c>
      <c r="BA817">
        <v>780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Y817*Source!I339</f>
        <v>7.9039999999999999</v>
      </c>
      <c r="CY817">
        <f>AD817</f>
        <v>62.6</v>
      </c>
      <c r="CZ817">
        <f>AH817</f>
        <v>9.4</v>
      </c>
      <c r="DA817">
        <f>AL817</f>
        <v>6.66</v>
      </c>
      <c r="DB817">
        <v>0</v>
      </c>
    </row>
    <row r="818" spans="1:106" x14ac:dyDescent="0.2">
      <c r="A818">
        <f>ROW(Source!A339)</f>
        <v>339</v>
      </c>
      <c r="B818">
        <v>16666349</v>
      </c>
      <c r="C818">
        <v>16667541</v>
      </c>
      <c r="D818">
        <v>15430395</v>
      </c>
      <c r="E818">
        <v>1</v>
      </c>
      <c r="F818">
        <v>1</v>
      </c>
      <c r="G818">
        <v>1</v>
      </c>
      <c r="H818">
        <v>1</v>
      </c>
      <c r="I818" t="s">
        <v>728</v>
      </c>
      <c r="J818" t="s">
        <v>6</v>
      </c>
      <c r="K818" t="s">
        <v>729</v>
      </c>
      <c r="L818">
        <v>1191</v>
      </c>
      <c r="N818">
        <v>1013</v>
      </c>
      <c r="O818" t="s">
        <v>727</v>
      </c>
      <c r="P818" t="s">
        <v>727</v>
      </c>
      <c r="Q818">
        <v>1</v>
      </c>
      <c r="W818">
        <v>0</v>
      </c>
      <c r="X818">
        <v>-1417349443</v>
      </c>
      <c r="Y818">
        <v>0.76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6.66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0.76</v>
      </c>
      <c r="AU818" t="s">
        <v>6</v>
      </c>
      <c r="AV818">
        <v>2</v>
      </c>
      <c r="AW818">
        <v>2</v>
      </c>
      <c r="AX818">
        <v>16667557</v>
      </c>
      <c r="AY818">
        <v>1</v>
      </c>
      <c r="AZ818">
        <v>0</v>
      </c>
      <c r="BA818">
        <v>781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Y818*Source!I339</f>
        <v>0.3952</v>
      </c>
      <c r="CY818">
        <f>AD818</f>
        <v>0</v>
      </c>
      <c r="CZ818">
        <f>AH818</f>
        <v>0</v>
      </c>
      <c r="DA818">
        <f>AL818</f>
        <v>1</v>
      </c>
      <c r="DB818">
        <v>0</v>
      </c>
    </row>
    <row r="819" spans="1:106" x14ac:dyDescent="0.2">
      <c r="A819">
        <f>ROW(Source!A339)</f>
        <v>339</v>
      </c>
      <c r="B819">
        <v>16666349</v>
      </c>
      <c r="C819">
        <v>16667541</v>
      </c>
      <c r="D819">
        <v>15247680</v>
      </c>
      <c r="E819">
        <v>1</v>
      </c>
      <c r="F819">
        <v>1</v>
      </c>
      <c r="G819">
        <v>1</v>
      </c>
      <c r="H819">
        <v>2</v>
      </c>
      <c r="I819" t="s">
        <v>736</v>
      </c>
      <c r="J819" t="s">
        <v>737</v>
      </c>
      <c r="K819" t="s">
        <v>738</v>
      </c>
      <c r="L819">
        <v>1368</v>
      </c>
      <c r="N819">
        <v>1011</v>
      </c>
      <c r="O819" t="s">
        <v>733</v>
      </c>
      <c r="P819" t="s">
        <v>733</v>
      </c>
      <c r="Q819">
        <v>1</v>
      </c>
      <c r="W819">
        <v>0</v>
      </c>
      <c r="X819">
        <v>-1718674368</v>
      </c>
      <c r="Y819">
        <v>0.38</v>
      </c>
      <c r="AA819">
        <v>0</v>
      </c>
      <c r="AB819">
        <v>745.85</v>
      </c>
      <c r="AC819">
        <v>13.5</v>
      </c>
      <c r="AD819">
        <v>0</v>
      </c>
      <c r="AE819">
        <v>0</v>
      </c>
      <c r="AF819">
        <v>111.99</v>
      </c>
      <c r="AG819">
        <v>13.5</v>
      </c>
      <c r="AH819">
        <v>0</v>
      </c>
      <c r="AI819">
        <v>1</v>
      </c>
      <c r="AJ819">
        <v>6.66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6</v>
      </c>
      <c r="AT819">
        <v>0.38</v>
      </c>
      <c r="AU819" t="s">
        <v>6</v>
      </c>
      <c r="AV819">
        <v>0</v>
      </c>
      <c r="AW819">
        <v>2</v>
      </c>
      <c r="AX819">
        <v>16667558</v>
      </c>
      <c r="AY819">
        <v>1</v>
      </c>
      <c r="AZ819">
        <v>0</v>
      </c>
      <c r="BA819">
        <v>782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Y819*Source!I339</f>
        <v>0.1976</v>
      </c>
      <c r="CY819">
        <f>AB819</f>
        <v>745.85</v>
      </c>
      <c r="CZ819">
        <f>AF819</f>
        <v>111.99</v>
      </c>
      <c r="DA819">
        <f>AJ819</f>
        <v>6.66</v>
      </c>
      <c r="DB819">
        <v>0</v>
      </c>
    </row>
    <row r="820" spans="1:106" x14ac:dyDescent="0.2">
      <c r="A820">
        <f>ROW(Source!A339)</f>
        <v>339</v>
      </c>
      <c r="B820">
        <v>16666349</v>
      </c>
      <c r="C820">
        <v>16667541</v>
      </c>
      <c r="D820">
        <v>15249073</v>
      </c>
      <c r="E820">
        <v>1</v>
      </c>
      <c r="F820">
        <v>1</v>
      </c>
      <c r="G820">
        <v>1</v>
      </c>
      <c r="H820">
        <v>2</v>
      </c>
      <c r="I820" t="s">
        <v>742</v>
      </c>
      <c r="J820" t="s">
        <v>743</v>
      </c>
      <c r="K820" t="s">
        <v>744</v>
      </c>
      <c r="L820">
        <v>1368</v>
      </c>
      <c r="N820">
        <v>1011</v>
      </c>
      <c r="O820" t="s">
        <v>733</v>
      </c>
      <c r="P820" t="s">
        <v>733</v>
      </c>
      <c r="Q820">
        <v>1</v>
      </c>
      <c r="W820">
        <v>0</v>
      </c>
      <c r="X820">
        <v>1372534845</v>
      </c>
      <c r="Y820">
        <v>0.38</v>
      </c>
      <c r="AA820">
        <v>0</v>
      </c>
      <c r="AB820">
        <v>437.63</v>
      </c>
      <c r="AC820">
        <v>11.6</v>
      </c>
      <c r="AD820">
        <v>0</v>
      </c>
      <c r="AE820">
        <v>0</v>
      </c>
      <c r="AF820">
        <v>65.709999999999994</v>
      </c>
      <c r="AG820">
        <v>11.6</v>
      </c>
      <c r="AH820">
        <v>0</v>
      </c>
      <c r="AI820">
        <v>1</v>
      </c>
      <c r="AJ820">
        <v>6.66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0.38</v>
      </c>
      <c r="AU820" t="s">
        <v>6</v>
      </c>
      <c r="AV820">
        <v>0</v>
      </c>
      <c r="AW820">
        <v>2</v>
      </c>
      <c r="AX820">
        <v>16667559</v>
      </c>
      <c r="AY820">
        <v>1</v>
      </c>
      <c r="AZ820">
        <v>0</v>
      </c>
      <c r="BA820">
        <v>783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Y820*Source!I339</f>
        <v>0.1976</v>
      </c>
      <c r="CY820">
        <f>AB820</f>
        <v>437.63</v>
      </c>
      <c r="CZ820">
        <f>AF820</f>
        <v>65.709999999999994</v>
      </c>
      <c r="DA820">
        <f>AJ820</f>
        <v>6.66</v>
      </c>
      <c r="DB820">
        <v>0</v>
      </c>
    </row>
    <row r="821" spans="1:106" x14ac:dyDescent="0.2">
      <c r="A821">
        <f>ROW(Source!A339)</f>
        <v>339</v>
      </c>
      <c r="B821">
        <v>16666349</v>
      </c>
      <c r="C821">
        <v>16667541</v>
      </c>
      <c r="D821">
        <v>15249377</v>
      </c>
      <c r="E821">
        <v>1</v>
      </c>
      <c r="F821">
        <v>1</v>
      </c>
      <c r="G821">
        <v>1</v>
      </c>
      <c r="H821">
        <v>2</v>
      </c>
      <c r="I821" t="s">
        <v>914</v>
      </c>
      <c r="J821" t="s">
        <v>915</v>
      </c>
      <c r="K821" t="s">
        <v>916</v>
      </c>
      <c r="L821">
        <v>1368</v>
      </c>
      <c r="N821">
        <v>1011</v>
      </c>
      <c r="O821" t="s">
        <v>733</v>
      </c>
      <c r="P821" t="s">
        <v>733</v>
      </c>
      <c r="Q821">
        <v>1</v>
      </c>
      <c r="W821">
        <v>0</v>
      </c>
      <c r="X821">
        <v>-353815937</v>
      </c>
      <c r="Y821">
        <v>3.4</v>
      </c>
      <c r="AA821">
        <v>0</v>
      </c>
      <c r="AB821">
        <v>53.95</v>
      </c>
      <c r="AC821">
        <v>0</v>
      </c>
      <c r="AD821">
        <v>0</v>
      </c>
      <c r="AE821">
        <v>0</v>
      </c>
      <c r="AF821">
        <v>8.1</v>
      </c>
      <c r="AG821">
        <v>0</v>
      </c>
      <c r="AH821">
        <v>0</v>
      </c>
      <c r="AI821">
        <v>1</v>
      </c>
      <c r="AJ821">
        <v>6.66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6</v>
      </c>
      <c r="AT821">
        <v>3.4</v>
      </c>
      <c r="AU821" t="s">
        <v>6</v>
      </c>
      <c r="AV821">
        <v>0</v>
      </c>
      <c r="AW821">
        <v>2</v>
      </c>
      <c r="AX821">
        <v>16667560</v>
      </c>
      <c r="AY821">
        <v>1</v>
      </c>
      <c r="AZ821">
        <v>0</v>
      </c>
      <c r="BA821">
        <v>784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Y821*Source!I339</f>
        <v>1.768</v>
      </c>
      <c r="CY821">
        <f>AB821</f>
        <v>53.95</v>
      </c>
      <c r="CZ821">
        <f>AF821</f>
        <v>8.1</v>
      </c>
      <c r="DA821">
        <f>AJ821</f>
        <v>6.66</v>
      </c>
      <c r="DB821">
        <v>0</v>
      </c>
    </row>
    <row r="822" spans="1:106" x14ac:dyDescent="0.2">
      <c r="A822">
        <f>ROW(Source!A339)</f>
        <v>339</v>
      </c>
      <c r="B822">
        <v>16666349</v>
      </c>
      <c r="C822">
        <v>16667541</v>
      </c>
      <c r="D822">
        <v>15167646</v>
      </c>
      <c r="E822">
        <v>1</v>
      </c>
      <c r="F822">
        <v>1</v>
      </c>
      <c r="G822">
        <v>1</v>
      </c>
      <c r="H822">
        <v>3</v>
      </c>
      <c r="I822" t="s">
        <v>1066</v>
      </c>
      <c r="J822" t="s">
        <v>1067</v>
      </c>
      <c r="K822" t="s">
        <v>1068</v>
      </c>
      <c r="L822">
        <v>1346</v>
      </c>
      <c r="N822">
        <v>1009</v>
      </c>
      <c r="O822" t="s">
        <v>124</v>
      </c>
      <c r="P822" t="s">
        <v>124</v>
      </c>
      <c r="Q822">
        <v>1</v>
      </c>
      <c r="W822">
        <v>0</v>
      </c>
      <c r="X822">
        <v>1806661620</v>
      </c>
      <c r="Y822">
        <v>0.03</v>
      </c>
      <c r="AA822">
        <v>2957.04</v>
      </c>
      <c r="AB822">
        <v>0</v>
      </c>
      <c r="AC822">
        <v>0</v>
      </c>
      <c r="AD822">
        <v>0</v>
      </c>
      <c r="AE822">
        <v>444</v>
      </c>
      <c r="AF822">
        <v>0</v>
      </c>
      <c r="AG822">
        <v>0</v>
      </c>
      <c r="AH822">
        <v>0</v>
      </c>
      <c r="AI822">
        <v>6.66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0.03</v>
      </c>
      <c r="AU822" t="s">
        <v>6</v>
      </c>
      <c r="AV822">
        <v>0</v>
      </c>
      <c r="AW822">
        <v>2</v>
      </c>
      <c r="AX822">
        <v>16667561</v>
      </c>
      <c r="AY822">
        <v>1</v>
      </c>
      <c r="AZ822">
        <v>0</v>
      </c>
      <c r="BA822">
        <v>785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Y822*Source!I339</f>
        <v>1.5599999999999999E-2</v>
      </c>
      <c r="CY822">
        <f t="shared" ref="CY822:CY830" si="87">AA822</f>
        <v>2957.04</v>
      </c>
      <c r="CZ822">
        <f t="shared" ref="CZ822:CZ830" si="88">AE822</f>
        <v>444</v>
      </c>
      <c r="DA822">
        <f t="shared" ref="DA822:DA830" si="89">AI822</f>
        <v>6.66</v>
      </c>
      <c r="DB822">
        <v>0</v>
      </c>
    </row>
    <row r="823" spans="1:106" x14ac:dyDescent="0.2">
      <c r="A823">
        <f>ROW(Source!A339)</f>
        <v>339</v>
      </c>
      <c r="B823">
        <v>16666349</v>
      </c>
      <c r="C823">
        <v>16667541</v>
      </c>
      <c r="D823">
        <v>15168752</v>
      </c>
      <c r="E823">
        <v>1</v>
      </c>
      <c r="F823">
        <v>1</v>
      </c>
      <c r="G823">
        <v>1</v>
      </c>
      <c r="H823">
        <v>3</v>
      </c>
      <c r="I823" t="s">
        <v>1013</v>
      </c>
      <c r="J823" t="s">
        <v>1014</v>
      </c>
      <c r="K823" t="s">
        <v>1015</v>
      </c>
      <c r="L823">
        <v>1346</v>
      </c>
      <c r="N823">
        <v>1009</v>
      </c>
      <c r="O823" t="s">
        <v>124</v>
      </c>
      <c r="P823" t="s">
        <v>124</v>
      </c>
      <c r="Q823">
        <v>1</v>
      </c>
      <c r="W823">
        <v>0</v>
      </c>
      <c r="X823">
        <v>586013393</v>
      </c>
      <c r="Y823">
        <v>1.05</v>
      </c>
      <c r="AA823">
        <v>70.400000000000006</v>
      </c>
      <c r="AB823">
        <v>0</v>
      </c>
      <c r="AC823">
        <v>0</v>
      </c>
      <c r="AD823">
        <v>0</v>
      </c>
      <c r="AE823">
        <v>10.57</v>
      </c>
      <c r="AF823">
        <v>0</v>
      </c>
      <c r="AG823">
        <v>0</v>
      </c>
      <c r="AH823">
        <v>0</v>
      </c>
      <c r="AI823">
        <v>6.66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1.05</v>
      </c>
      <c r="AU823" t="s">
        <v>6</v>
      </c>
      <c r="AV823">
        <v>0</v>
      </c>
      <c r="AW823">
        <v>2</v>
      </c>
      <c r="AX823">
        <v>16667562</v>
      </c>
      <c r="AY823">
        <v>1</v>
      </c>
      <c r="AZ823">
        <v>0</v>
      </c>
      <c r="BA823">
        <v>786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Y823*Source!I339</f>
        <v>0.54600000000000004</v>
      </c>
      <c r="CY823">
        <f t="shared" si="87"/>
        <v>70.400000000000006</v>
      </c>
      <c r="CZ823">
        <f t="shared" si="88"/>
        <v>10.57</v>
      </c>
      <c r="DA823">
        <f t="shared" si="89"/>
        <v>6.66</v>
      </c>
      <c r="DB823">
        <v>0</v>
      </c>
    </row>
    <row r="824" spans="1:106" x14ac:dyDescent="0.2">
      <c r="A824">
        <f>ROW(Source!A339)</f>
        <v>339</v>
      </c>
      <c r="B824">
        <v>16666349</v>
      </c>
      <c r="C824">
        <v>16667541</v>
      </c>
      <c r="D824">
        <v>15172838</v>
      </c>
      <c r="E824">
        <v>1</v>
      </c>
      <c r="F824">
        <v>1</v>
      </c>
      <c r="G824">
        <v>1</v>
      </c>
      <c r="H824">
        <v>3</v>
      </c>
      <c r="I824" t="s">
        <v>1069</v>
      </c>
      <c r="J824" t="s">
        <v>1070</v>
      </c>
      <c r="K824" t="s">
        <v>1071</v>
      </c>
      <c r="L824">
        <v>1339</v>
      </c>
      <c r="N824">
        <v>1007</v>
      </c>
      <c r="O824" t="s">
        <v>45</v>
      </c>
      <c r="P824" t="s">
        <v>45</v>
      </c>
      <c r="Q824">
        <v>1</v>
      </c>
      <c r="W824">
        <v>0</v>
      </c>
      <c r="X824">
        <v>536744769</v>
      </c>
      <c r="Y824">
        <v>2E-3</v>
      </c>
      <c r="AA824">
        <v>3996</v>
      </c>
      <c r="AB824">
        <v>0</v>
      </c>
      <c r="AC824">
        <v>0</v>
      </c>
      <c r="AD824">
        <v>0</v>
      </c>
      <c r="AE824">
        <v>600</v>
      </c>
      <c r="AF824">
        <v>0</v>
      </c>
      <c r="AG824">
        <v>0</v>
      </c>
      <c r="AH824">
        <v>0</v>
      </c>
      <c r="AI824">
        <v>6.66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2E-3</v>
      </c>
      <c r="AU824" t="s">
        <v>6</v>
      </c>
      <c r="AV824">
        <v>0</v>
      </c>
      <c r="AW824">
        <v>2</v>
      </c>
      <c r="AX824">
        <v>16667563</v>
      </c>
      <c r="AY824">
        <v>1</v>
      </c>
      <c r="AZ824">
        <v>0</v>
      </c>
      <c r="BA824">
        <v>787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Y824*Source!I339</f>
        <v>1.0400000000000001E-3</v>
      </c>
      <c r="CY824">
        <f t="shared" si="87"/>
        <v>3996</v>
      </c>
      <c r="CZ824">
        <f t="shared" si="88"/>
        <v>600</v>
      </c>
      <c r="DA824">
        <f t="shared" si="89"/>
        <v>6.66</v>
      </c>
      <c r="DB824">
        <v>0</v>
      </c>
    </row>
    <row r="825" spans="1:106" x14ac:dyDescent="0.2">
      <c r="A825">
        <f>ROW(Source!A339)</f>
        <v>339</v>
      </c>
      <c r="B825">
        <v>16666349</v>
      </c>
      <c r="C825">
        <v>16667541</v>
      </c>
      <c r="D825">
        <v>15191488</v>
      </c>
      <c r="E825">
        <v>1</v>
      </c>
      <c r="F825">
        <v>1</v>
      </c>
      <c r="G825">
        <v>1</v>
      </c>
      <c r="H825">
        <v>3</v>
      </c>
      <c r="I825" t="s">
        <v>1004</v>
      </c>
      <c r="J825" t="s">
        <v>1005</v>
      </c>
      <c r="K825" t="s">
        <v>1006</v>
      </c>
      <c r="L825">
        <v>1348</v>
      </c>
      <c r="N825">
        <v>1009</v>
      </c>
      <c r="O825" t="s">
        <v>120</v>
      </c>
      <c r="P825" t="s">
        <v>120</v>
      </c>
      <c r="Q825">
        <v>1000</v>
      </c>
      <c r="W825">
        <v>0</v>
      </c>
      <c r="X825">
        <v>-1598896989</v>
      </c>
      <c r="Y825">
        <v>3.0000000000000001E-3</v>
      </c>
      <c r="AA825">
        <v>33300</v>
      </c>
      <c r="AB825">
        <v>0</v>
      </c>
      <c r="AC825">
        <v>0</v>
      </c>
      <c r="AD825">
        <v>0</v>
      </c>
      <c r="AE825">
        <v>5000</v>
      </c>
      <c r="AF825">
        <v>0</v>
      </c>
      <c r="AG825">
        <v>0</v>
      </c>
      <c r="AH825">
        <v>0</v>
      </c>
      <c r="AI825">
        <v>6.66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6</v>
      </c>
      <c r="AT825">
        <v>3.0000000000000001E-3</v>
      </c>
      <c r="AU825" t="s">
        <v>6</v>
      </c>
      <c r="AV825">
        <v>0</v>
      </c>
      <c r="AW825">
        <v>2</v>
      </c>
      <c r="AX825">
        <v>16667564</v>
      </c>
      <c r="AY825">
        <v>1</v>
      </c>
      <c r="AZ825">
        <v>0</v>
      </c>
      <c r="BA825">
        <v>788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Y825*Source!I339</f>
        <v>1.5600000000000002E-3</v>
      </c>
      <c r="CY825">
        <f t="shared" si="87"/>
        <v>33300</v>
      </c>
      <c r="CZ825">
        <f t="shared" si="88"/>
        <v>5000</v>
      </c>
      <c r="DA825">
        <f t="shared" si="89"/>
        <v>6.66</v>
      </c>
      <c r="DB825">
        <v>0</v>
      </c>
    </row>
    <row r="826" spans="1:106" x14ac:dyDescent="0.2">
      <c r="A826">
        <f>ROW(Source!A339)</f>
        <v>339</v>
      </c>
      <c r="B826">
        <v>16666349</v>
      </c>
      <c r="C826">
        <v>16667541</v>
      </c>
      <c r="D826">
        <v>15217463</v>
      </c>
      <c r="E826">
        <v>1</v>
      </c>
      <c r="F826">
        <v>1</v>
      </c>
      <c r="G826">
        <v>1</v>
      </c>
      <c r="H826">
        <v>3</v>
      </c>
      <c r="I826" t="s">
        <v>1030</v>
      </c>
      <c r="J826" t="s">
        <v>1031</v>
      </c>
      <c r="K826" t="s">
        <v>1032</v>
      </c>
      <c r="L826">
        <v>1358</v>
      </c>
      <c r="N826">
        <v>1010</v>
      </c>
      <c r="O826" t="s">
        <v>513</v>
      </c>
      <c r="P826" t="s">
        <v>513</v>
      </c>
      <c r="Q826">
        <v>10</v>
      </c>
      <c r="W826">
        <v>0</v>
      </c>
      <c r="X826">
        <v>1386890308</v>
      </c>
      <c r="Y826">
        <v>0.6</v>
      </c>
      <c r="AA826">
        <v>259.74</v>
      </c>
      <c r="AB826">
        <v>0</v>
      </c>
      <c r="AC826">
        <v>0</v>
      </c>
      <c r="AD826">
        <v>0</v>
      </c>
      <c r="AE826">
        <v>39</v>
      </c>
      <c r="AF826">
        <v>0</v>
      </c>
      <c r="AG826">
        <v>0</v>
      </c>
      <c r="AH826">
        <v>0</v>
      </c>
      <c r="AI826">
        <v>6.66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6</v>
      </c>
      <c r="AT826">
        <v>0.6</v>
      </c>
      <c r="AU826" t="s">
        <v>6</v>
      </c>
      <c r="AV826">
        <v>0</v>
      </c>
      <c r="AW826">
        <v>2</v>
      </c>
      <c r="AX826">
        <v>16667565</v>
      </c>
      <c r="AY826">
        <v>1</v>
      </c>
      <c r="AZ826">
        <v>0</v>
      </c>
      <c r="BA826">
        <v>789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Y826*Source!I339</f>
        <v>0.312</v>
      </c>
      <c r="CY826">
        <f t="shared" si="87"/>
        <v>259.74</v>
      </c>
      <c r="CZ826">
        <f t="shared" si="88"/>
        <v>39</v>
      </c>
      <c r="DA826">
        <f t="shared" si="89"/>
        <v>6.66</v>
      </c>
      <c r="DB826">
        <v>0</v>
      </c>
    </row>
    <row r="827" spans="1:106" x14ac:dyDescent="0.2">
      <c r="A827">
        <f>ROW(Source!A339)</f>
        <v>339</v>
      </c>
      <c r="B827">
        <v>16666349</v>
      </c>
      <c r="C827">
        <v>16667541</v>
      </c>
      <c r="D827">
        <v>15217593</v>
      </c>
      <c r="E827">
        <v>1</v>
      </c>
      <c r="F827">
        <v>1</v>
      </c>
      <c r="G827">
        <v>1</v>
      </c>
      <c r="H827">
        <v>3</v>
      </c>
      <c r="I827" t="s">
        <v>1072</v>
      </c>
      <c r="J827" t="s">
        <v>1073</v>
      </c>
      <c r="K827" t="s">
        <v>1074</v>
      </c>
      <c r="L827">
        <v>1358</v>
      </c>
      <c r="N827">
        <v>1010</v>
      </c>
      <c r="O827" t="s">
        <v>513</v>
      </c>
      <c r="P827" t="s">
        <v>513</v>
      </c>
      <c r="Q827">
        <v>10</v>
      </c>
      <c r="W827">
        <v>0</v>
      </c>
      <c r="X827">
        <v>-1110089157</v>
      </c>
      <c r="Y827">
        <v>1.02</v>
      </c>
      <c r="AA827">
        <v>132.53</v>
      </c>
      <c r="AB827">
        <v>0</v>
      </c>
      <c r="AC827">
        <v>0</v>
      </c>
      <c r="AD827">
        <v>0</v>
      </c>
      <c r="AE827">
        <v>19.899999999999999</v>
      </c>
      <c r="AF827">
        <v>0</v>
      </c>
      <c r="AG827">
        <v>0</v>
      </c>
      <c r="AH827">
        <v>0</v>
      </c>
      <c r="AI827">
        <v>6.66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1.02</v>
      </c>
      <c r="AU827" t="s">
        <v>6</v>
      </c>
      <c r="AV827">
        <v>0</v>
      </c>
      <c r="AW827">
        <v>2</v>
      </c>
      <c r="AX827">
        <v>16667566</v>
      </c>
      <c r="AY827">
        <v>1</v>
      </c>
      <c r="AZ827">
        <v>0</v>
      </c>
      <c r="BA827">
        <v>790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Y827*Source!I339</f>
        <v>0.53039999999999998</v>
      </c>
      <c r="CY827">
        <f t="shared" si="87"/>
        <v>132.53</v>
      </c>
      <c r="CZ827">
        <f t="shared" si="88"/>
        <v>19.899999999999999</v>
      </c>
      <c r="DA827">
        <f t="shared" si="89"/>
        <v>6.66</v>
      </c>
      <c r="DB827">
        <v>0</v>
      </c>
    </row>
    <row r="828" spans="1:106" x14ac:dyDescent="0.2">
      <c r="A828">
        <f>ROW(Source!A339)</f>
        <v>339</v>
      </c>
      <c r="B828">
        <v>16666349</v>
      </c>
      <c r="C828">
        <v>16667541</v>
      </c>
      <c r="D828">
        <v>15226037</v>
      </c>
      <c r="E828">
        <v>1</v>
      </c>
      <c r="F828">
        <v>1</v>
      </c>
      <c r="G828">
        <v>1</v>
      </c>
      <c r="H828">
        <v>3</v>
      </c>
      <c r="I828" t="s">
        <v>1075</v>
      </c>
      <c r="J828" t="s">
        <v>1076</v>
      </c>
      <c r="K828" t="s">
        <v>1077</v>
      </c>
      <c r="L828">
        <v>1355</v>
      </c>
      <c r="N828">
        <v>1010</v>
      </c>
      <c r="O828" t="s">
        <v>279</v>
      </c>
      <c r="P828" t="s">
        <v>279</v>
      </c>
      <c r="Q828">
        <v>100</v>
      </c>
      <c r="W828">
        <v>0</v>
      </c>
      <c r="X828">
        <v>-1941328360</v>
      </c>
      <c r="Y828">
        <v>0.25</v>
      </c>
      <c r="AA828">
        <v>589.41</v>
      </c>
      <c r="AB828">
        <v>0</v>
      </c>
      <c r="AC828">
        <v>0</v>
      </c>
      <c r="AD828">
        <v>0</v>
      </c>
      <c r="AE828">
        <v>88.5</v>
      </c>
      <c r="AF828">
        <v>0</v>
      </c>
      <c r="AG828">
        <v>0</v>
      </c>
      <c r="AH828">
        <v>0</v>
      </c>
      <c r="AI828">
        <v>6.66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0.25</v>
      </c>
      <c r="AU828" t="s">
        <v>6</v>
      </c>
      <c r="AV828">
        <v>0</v>
      </c>
      <c r="AW828">
        <v>2</v>
      </c>
      <c r="AX828">
        <v>16667567</v>
      </c>
      <c r="AY828">
        <v>1</v>
      </c>
      <c r="AZ828">
        <v>0</v>
      </c>
      <c r="BA828">
        <v>791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Y828*Source!I339</f>
        <v>0.13</v>
      </c>
      <c r="CY828">
        <f t="shared" si="87"/>
        <v>589.41</v>
      </c>
      <c r="CZ828">
        <f t="shared" si="88"/>
        <v>88.5</v>
      </c>
      <c r="DA828">
        <f t="shared" si="89"/>
        <v>6.66</v>
      </c>
      <c r="DB828">
        <v>0</v>
      </c>
    </row>
    <row r="829" spans="1:106" x14ac:dyDescent="0.2">
      <c r="A829">
        <f>ROW(Source!A339)</f>
        <v>339</v>
      </c>
      <c r="B829">
        <v>16666349</v>
      </c>
      <c r="C829">
        <v>16667541</v>
      </c>
      <c r="D829">
        <v>15229105</v>
      </c>
      <c r="E829">
        <v>1</v>
      </c>
      <c r="F829">
        <v>1</v>
      </c>
      <c r="G829">
        <v>1</v>
      </c>
      <c r="H829">
        <v>3</v>
      </c>
      <c r="I829" t="s">
        <v>568</v>
      </c>
      <c r="J829" t="s">
        <v>570</v>
      </c>
      <c r="K829" t="s">
        <v>569</v>
      </c>
      <c r="L829">
        <v>1301</v>
      </c>
      <c r="N829">
        <v>1003</v>
      </c>
      <c r="O829" t="s">
        <v>71</v>
      </c>
      <c r="P829" t="s">
        <v>71</v>
      </c>
      <c r="Q829">
        <v>1</v>
      </c>
      <c r="W829">
        <v>0</v>
      </c>
      <c r="X829">
        <v>1275628479</v>
      </c>
      <c r="Y829">
        <v>100</v>
      </c>
      <c r="AA829">
        <v>181.15</v>
      </c>
      <c r="AB829">
        <v>0</v>
      </c>
      <c r="AC829">
        <v>0</v>
      </c>
      <c r="AD829">
        <v>0</v>
      </c>
      <c r="AE829">
        <v>27.2</v>
      </c>
      <c r="AF829">
        <v>0</v>
      </c>
      <c r="AG829">
        <v>0</v>
      </c>
      <c r="AH829">
        <v>0</v>
      </c>
      <c r="AI829">
        <v>6.66</v>
      </c>
      <c r="AJ829">
        <v>1</v>
      </c>
      <c r="AK829">
        <v>1</v>
      </c>
      <c r="AL829">
        <v>1</v>
      </c>
      <c r="AN829">
        <v>0</v>
      </c>
      <c r="AO829">
        <v>0</v>
      </c>
      <c r="AP829">
        <v>0</v>
      </c>
      <c r="AQ829">
        <v>0</v>
      </c>
      <c r="AR829">
        <v>0</v>
      </c>
      <c r="AS829" t="s">
        <v>6</v>
      </c>
      <c r="AT829">
        <v>100</v>
      </c>
      <c r="AU829" t="s">
        <v>6</v>
      </c>
      <c r="AV829">
        <v>0</v>
      </c>
      <c r="AW829">
        <v>1</v>
      </c>
      <c r="AX829">
        <v>-1</v>
      </c>
      <c r="AY829">
        <v>0</v>
      </c>
      <c r="AZ829">
        <v>0</v>
      </c>
      <c r="BA829" t="s">
        <v>6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Y829*Source!I339</f>
        <v>52</v>
      </c>
      <c r="CY829">
        <f t="shared" si="87"/>
        <v>181.15</v>
      </c>
      <c r="CZ829">
        <f t="shared" si="88"/>
        <v>27.2</v>
      </c>
      <c r="DA829">
        <f t="shared" si="89"/>
        <v>6.66</v>
      </c>
      <c r="DB829">
        <v>0</v>
      </c>
    </row>
    <row r="830" spans="1:106" x14ac:dyDescent="0.2">
      <c r="A830">
        <f>ROW(Source!A339)</f>
        <v>339</v>
      </c>
      <c r="B830">
        <v>16666349</v>
      </c>
      <c r="C830">
        <v>16667541</v>
      </c>
      <c r="D830">
        <v>15164559</v>
      </c>
      <c r="E830">
        <v>17</v>
      </c>
      <c r="F830">
        <v>1</v>
      </c>
      <c r="G830">
        <v>1</v>
      </c>
      <c r="H830">
        <v>3</v>
      </c>
      <c r="I830" t="s">
        <v>996</v>
      </c>
      <c r="J830" t="s">
        <v>6</v>
      </c>
      <c r="K830" t="s">
        <v>997</v>
      </c>
      <c r="L830">
        <v>1374</v>
      </c>
      <c r="N830">
        <v>1013</v>
      </c>
      <c r="O830" t="s">
        <v>998</v>
      </c>
      <c r="P830" t="s">
        <v>998</v>
      </c>
      <c r="Q830">
        <v>1</v>
      </c>
      <c r="W830">
        <v>0</v>
      </c>
      <c r="X830">
        <v>-1731369543</v>
      </c>
      <c r="Y830">
        <v>2.86</v>
      </c>
      <c r="AA830">
        <v>1</v>
      </c>
      <c r="AB830">
        <v>0</v>
      </c>
      <c r="AC830">
        <v>0</v>
      </c>
      <c r="AD830">
        <v>0</v>
      </c>
      <c r="AE830">
        <v>1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2.86</v>
      </c>
      <c r="AU830" t="s">
        <v>6</v>
      </c>
      <c r="AV830">
        <v>0</v>
      </c>
      <c r="AW830">
        <v>2</v>
      </c>
      <c r="AX830">
        <v>16667568</v>
      </c>
      <c r="AY830">
        <v>1</v>
      </c>
      <c r="AZ830">
        <v>0</v>
      </c>
      <c r="BA830">
        <v>792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Y830*Source!I339</f>
        <v>1.4872000000000001</v>
      </c>
      <c r="CY830">
        <f t="shared" si="87"/>
        <v>1</v>
      </c>
      <c r="CZ830">
        <f t="shared" si="88"/>
        <v>1</v>
      </c>
      <c r="DA830">
        <f t="shared" si="89"/>
        <v>1</v>
      </c>
      <c r="DB830">
        <v>0</v>
      </c>
    </row>
    <row r="831" spans="1:106" x14ac:dyDescent="0.2">
      <c r="A831">
        <f>ROW(Source!A342)</f>
        <v>342</v>
      </c>
      <c r="B831">
        <v>16666348</v>
      </c>
      <c r="C831">
        <v>16667570</v>
      </c>
      <c r="D831">
        <v>15435721</v>
      </c>
      <c r="E831">
        <v>1</v>
      </c>
      <c r="F831">
        <v>1</v>
      </c>
      <c r="G831">
        <v>1</v>
      </c>
      <c r="H831">
        <v>1</v>
      </c>
      <c r="I831" t="s">
        <v>923</v>
      </c>
      <c r="J831" t="s">
        <v>6</v>
      </c>
      <c r="K831" t="s">
        <v>924</v>
      </c>
      <c r="L831">
        <v>1191</v>
      </c>
      <c r="N831">
        <v>1013</v>
      </c>
      <c r="O831" t="s">
        <v>727</v>
      </c>
      <c r="P831" t="s">
        <v>727</v>
      </c>
      <c r="Q831">
        <v>1</v>
      </c>
      <c r="W831">
        <v>0</v>
      </c>
      <c r="X831">
        <v>1983201532</v>
      </c>
      <c r="Y831">
        <v>16.29</v>
      </c>
      <c r="AA831">
        <v>0</v>
      </c>
      <c r="AB831">
        <v>0</v>
      </c>
      <c r="AC831">
        <v>0</v>
      </c>
      <c r="AD831">
        <v>9.51</v>
      </c>
      <c r="AE831">
        <v>0</v>
      </c>
      <c r="AF831">
        <v>0</v>
      </c>
      <c r="AG831">
        <v>0</v>
      </c>
      <c r="AH831">
        <v>9.51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6</v>
      </c>
      <c r="AT831">
        <v>16.29</v>
      </c>
      <c r="AU831" t="s">
        <v>6</v>
      </c>
      <c r="AV831">
        <v>1</v>
      </c>
      <c r="AW831">
        <v>2</v>
      </c>
      <c r="AX831">
        <v>16667579</v>
      </c>
      <c r="AY831">
        <v>1</v>
      </c>
      <c r="AZ831">
        <v>0</v>
      </c>
      <c r="BA831">
        <v>793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Y831*Source!I342</f>
        <v>10.995750000000001</v>
      </c>
      <c r="CY831">
        <f>AD831</f>
        <v>9.51</v>
      </c>
      <c r="CZ831">
        <f>AH831</f>
        <v>9.51</v>
      </c>
      <c r="DA831">
        <f>AL831</f>
        <v>1</v>
      </c>
      <c r="DB831">
        <v>0</v>
      </c>
    </row>
    <row r="832" spans="1:106" x14ac:dyDescent="0.2">
      <c r="A832">
        <f>ROW(Source!A342)</f>
        <v>342</v>
      </c>
      <c r="B832">
        <v>16666348</v>
      </c>
      <c r="C832">
        <v>16667570</v>
      </c>
      <c r="D832">
        <v>15430395</v>
      </c>
      <c r="E832">
        <v>1</v>
      </c>
      <c r="F832">
        <v>1</v>
      </c>
      <c r="G832">
        <v>1</v>
      </c>
      <c r="H832">
        <v>1</v>
      </c>
      <c r="I832" t="s">
        <v>728</v>
      </c>
      <c r="J832" t="s">
        <v>6</v>
      </c>
      <c r="K832" t="s">
        <v>729</v>
      </c>
      <c r="L832">
        <v>1191</v>
      </c>
      <c r="N832">
        <v>1013</v>
      </c>
      <c r="O832" t="s">
        <v>727</v>
      </c>
      <c r="P832" t="s">
        <v>727</v>
      </c>
      <c r="Q832">
        <v>1</v>
      </c>
      <c r="W832">
        <v>0</v>
      </c>
      <c r="X832">
        <v>-1417349443</v>
      </c>
      <c r="Y832">
        <v>0.01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0.01</v>
      </c>
      <c r="AU832" t="s">
        <v>6</v>
      </c>
      <c r="AV832">
        <v>2</v>
      </c>
      <c r="AW832">
        <v>2</v>
      </c>
      <c r="AX832">
        <v>16667580</v>
      </c>
      <c r="AY832">
        <v>1</v>
      </c>
      <c r="AZ832">
        <v>0</v>
      </c>
      <c r="BA832">
        <v>794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Y832*Source!I342</f>
        <v>6.7500000000000008E-3</v>
      </c>
      <c r="CY832">
        <f>AD832</f>
        <v>0</v>
      </c>
      <c r="CZ832">
        <f>AH832</f>
        <v>0</v>
      </c>
      <c r="DA832">
        <f>AL832</f>
        <v>1</v>
      </c>
      <c r="DB832">
        <v>0</v>
      </c>
    </row>
    <row r="833" spans="1:106" x14ac:dyDescent="0.2">
      <c r="A833">
        <f>ROW(Source!A342)</f>
        <v>342</v>
      </c>
      <c r="B833">
        <v>16666348</v>
      </c>
      <c r="C833">
        <v>16667570</v>
      </c>
      <c r="D833">
        <v>15247974</v>
      </c>
      <c r="E833">
        <v>1</v>
      </c>
      <c r="F833">
        <v>1</v>
      </c>
      <c r="G833">
        <v>1</v>
      </c>
      <c r="H833">
        <v>2</v>
      </c>
      <c r="I833" t="s">
        <v>730</v>
      </c>
      <c r="J833" t="s">
        <v>731</v>
      </c>
      <c r="K833" t="s">
        <v>732</v>
      </c>
      <c r="L833">
        <v>1368</v>
      </c>
      <c r="N833">
        <v>1011</v>
      </c>
      <c r="O833" t="s">
        <v>733</v>
      </c>
      <c r="P833" t="s">
        <v>733</v>
      </c>
      <c r="Q833">
        <v>1</v>
      </c>
      <c r="W833">
        <v>0</v>
      </c>
      <c r="X833">
        <v>1188625873</v>
      </c>
      <c r="Y833">
        <v>0.01</v>
      </c>
      <c r="AA833">
        <v>0</v>
      </c>
      <c r="AB833">
        <v>31.26</v>
      </c>
      <c r="AC833">
        <v>13.5</v>
      </c>
      <c r="AD833">
        <v>0</v>
      </c>
      <c r="AE833">
        <v>0</v>
      </c>
      <c r="AF833">
        <v>31.26</v>
      </c>
      <c r="AG833">
        <v>13.5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0.01</v>
      </c>
      <c r="AU833" t="s">
        <v>6</v>
      </c>
      <c r="AV833">
        <v>0</v>
      </c>
      <c r="AW833">
        <v>2</v>
      </c>
      <c r="AX833">
        <v>16667581</v>
      </c>
      <c r="AY833">
        <v>1</v>
      </c>
      <c r="AZ833">
        <v>0</v>
      </c>
      <c r="BA833">
        <v>795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Y833*Source!I342</f>
        <v>6.7500000000000008E-3</v>
      </c>
      <c r="CY833">
        <f>AB833</f>
        <v>31.26</v>
      </c>
      <c r="CZ833">
        <f>AF833</f>
        <v>31.26</v>
      </c>
      <c r="DA833">
        <f>AJ833</f>
        <v>1</v>
      </c>
      <c r="DB833">
        <v>0</v>
      </c>
    </row>
    <row r="834" spans="1:106" x14ac:dyDescent="0.2">
      <c r="A834">
        <f>ROW(Source!A342)</f>
        <v>342</v>
      </c>
      <c r="B834">
        <v>16666348</v>
      </c>
      <c r="C834">
        <v>16667570</v>
      </c>
      <c r="D834">
        <v>15170076</v>
      </c>
      <c r="E834">
        <v>1</v>
      </c>
      <c r="F834">
        <v>1</v>
      </c>
      <c r="G834">
        <v>1</v>
      </c>
      <c r="H834">
        <v>3</v>
      </c>
      <c r="I834" t="s">
        <v>940</v>
      </c>
      <c r="J834" t="s">
        <v>941</v>
      </c>
      <c r="K834" t="s">
        <v>942</v>
      </c>
      <c r="L834">
        <v>1356</v>
      </c>
      <c r="N834">
        <v>1010</v>
      </c>
      <c r="O834" t="s">
        <v>96</v>
      </c>
      <c r="P834" t="s">
        <v>96</v>
      </c>
      <c r="Q834">
        <v>1000</v>
      </c>
      <c r="W834">
        <v>0</v>
      </c>
      <c r="X834">
        <v>1975348994</v>
      </c>
      <c r="Y834">
        <v>0.2</v>
      </c>
      <c r="AA834">
        <v>180</v>
      </c>
      <c r="AB834">
        <v>0</v>
      </c>
      <c r="AC834">
        <v>0</v>
      </c>
      <c r="AD834">
        <v>0</v>
      </c>
      <c r="AE834">
        <v>180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0.2</v>
      </c>
      <c r="AU834" t="s">
        <v>6</v>
      </c>
      <c r="AV834">
        <v>0</v>
      </c>
      <c r="AW834">
        <v>2</v>
      </c>
      <c r="AX834">
        <v>16667582</v>
      </c>
      <c r="AY834">
        <v>1</v>
      </c>
      <c r="AZ834">
        <v>0</v>
      </c>
      <c r="BA834">
        <v>796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Y834*Source!I342</f>
        <v>0.13500000000000001</v>
      </c>
      <c r="CY834">
        <f>AA834</f>
        <v>180</v>
      </c>
      <c r="CZ834">
        <f>AE834</f>
        <v>180</v>
      </c>
      <c r="DA834">
        <f>AI834</f>
        <v>1</v>
      </c>
      <c r="DB834">
        <v>0</v>
      </c>
    </row>
    <row r="835" spans="1:106" x14ac:dyDescent="0.2">
      <c r="A835">
        <f>ROW(Source!A342)</f>
        <v>342</v>
      </c>
      <c r="B835">
        <v>16666348</v>
      </c>
      <c r="C835">
        <v>16667570</v>
      </c>
      <c r="D835">
        <v>15170438</v>
      </c>
      <c r="E835">
        <v>1</v>
      </c>
      <c r="F835">
        <v>1</v>
      </c>
      <c r="G835">
        <v>1</v>
      </c>
      <c r="H835">
        <v>3</v>
      </c>
      <c r="I835" t="s">
        <v>1051</v>
      </c>
      <c r="J835" t="s">
        <v>1052</v>
      </c>
      <c r="K835" t="s">
        <v>1053</v>
      </c>
      <c r="L835">
        <v>1348</v>
      </c>
      <c r="N835">
        <v>1009</v>
      </c>
      <c r="O835" t="s">
        <v>120</v>
      </c>
      <c r="P835" t="s">
        <v>120</v>
      </c>
      <c r="Q835">
        <v>1000</v>
      </c>
      <c r="W835">
        <v>0</v>
      </c>
      <c r="X835">
        <v>-1755229539</v>
      </c>
      <c r="Y835">
        <v>1E-3</v>
      </c>
      <c r="AA835">
        <v>12430</v>
      </c>
      <c r="AB835">
        <v>0</v>
      </c>
      <c r="AC835">
        <v>0</v>
      </c>
      <c r="AD835">
        <v>0</v>
      </c>
      <c r="AE835">
        <v>12430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1E-3</v>
      </c>
      <c r="AU835" t="s">
        <v>6</v>
      </c>
      <c r="AV835">
        <v>0</v>
      </c>
      <c r="AW835">
        <v>2</v>
      </c>
      <c r="AX835">
        <v>16667583</v>
      </c>
      <c r="AY835">
        <v>1</v>
      </c>
      <c r="AZ835">
        <v>0</v>
      </c>
      <c r="BA835">
        <v>797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Y835*Source!I342</f>
        <v>6.7500000000000004E-4</v>
      </c>
      <c r="CY835">
        <f>AA835</f>
        <v>12430</v>
      </c>
      <c r="CZ835">
        <f>AE835</f>
        <v>12430</v>
      </c>
      <c r="DA835">
        <f>AI835</f>
        <v>1</v>
      </c>
      <c r="DB835">
        <v>0</v>
      </c>
    </row>
    <row r="836" spans="1:106" x14ac:dyDescent="0.2">
      <c r="A836">
        <f>ROW(Source!A342)</f>
        <v>342</v>
      </c>
      <c r="B836">
        <v>16666348</v>
      </c>
      <c r="C836">
        <v>16667570</v>
      </c>
      <c r="D836">
        <v>15218453</v>
      </c>
      <c r="E836">
        <v>1</v>
      </c>
      <c r="F836">
        <v>1</v>
      </c>
      <c r="G836">
        <v>1</v>
      </c>
      <c r="H836">
        <v>3</v>
      </c>
      <c r="I836" t="s">
        <v>576</v>
      </c>
      <c r="J836" t="s">
        <v>578</v>
      </c>
      <c r="K836" t="s">
        <v>577</v>
      </c>
      <c r="L836">
        <v>1308</v>
      </c>
      <c r="N836">
        <v>1003</v>
      </c>
      <c r="O836" t="s">
        <v>164</v>
      </c>
      <c r="P836" t="s">
        <v>164</v>
      </c>
      <c r="Q836">
        <v>100</v>
      </c>
      <c r="W836">
        <v>0</v>
      </c>
      <c r="X836">
        <v>1730089238</v>
      </c>
      <c r="Y836">
        <v>0.34074100000000002</v>
      </c>
      <c r="AA836">
        <v>171</v>
      </c>
      <c r="AB836">
        <v>0</v>
      </c>
      <c r="AC836">
        <v>0</v>
      </c>
      <c r="AD836">
        <v>0</v>
      </c>
      <c r="AE836">
        <v>171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0</v>
      </c>
      <c r="AP836">
        <v>0</v>
      </c>
      <c r="AQ836">
        <v>0</v>
      </c>
      <c r="AR836">
        <v>0</v>
      </c>
      <c r="AS836" t="s">
        <v>6</v>
      </c>
      <c r="AT836">
        <v>0.34074100000000002</v>
      </c>
      <c r="AU836" t="s">
        <v>6</v>
      </c>
      <c r="AV836">
        <v>0</v>
      </c>
      <c r="AW836">
        <v>1</v>
      </c>
      <c r="AX836">
        <v>-1</v>
      </c>
      <c r="AY836">
        <v>0</v>
      </c>
      <c r="AZ836">
        <v>0</v>
      </c>
      <c r="BA836" t="s">
        <v>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Y836*Source!I342</f>
        <v>0.23000017500000003</v>
      </c>
      <c r="CY836">
        <f>AA836</f>
        <v>171</v>
      </c>
      <c r="CZ836">
        <f>AE836</f>
        <v>171</v>
      </c>
      <c r="DA836">
        <f>AI836</f>
        <v>1</v>
      </c>
      <c r="DB836">
        <v>0</v>
      </c>
    </row>
    <row r="837" spans="1:106" x14ac:dyDescent="0.2">
      <c r="A837">
        <f>ROW(Source!A342)</f>
        <v>342</v>
      </c>
      <c r="B837">
        <v>16666348</v>
      </c>
      <c r="C837">
        <v>16667570</v>
      </c>
      <c r="D837">
        <v>15218455</v>
      </c>
      <c r="E837">
        <v>1</v>
      </c>
      <c r="F837">
        <v>1</v>
      </c>
      <c r="G837">
        <v>1</v>
      </c>
      <c r="H837">
        <v>3</v>
      </c>
      <c r="I837" t="s">
        <v>580</v>
      </c>
      <c r="J837" t="s">
        <v>582</v>
      </c>
      <c r="K837" t="s">
        <v>581</v>
      </c>
      <c r="L837">
        <v>1308</v>
      </c>
      <c r="N837">
        <v>1003</v>
      </c>
      <c r="O837" t="s">
        <v>164</v>
      </c>
      <c r="P837" t="s">
        <v>164</v>
      </c>
      <c r="Q837">
        <v>100</v>
      </c>
      <c r="W837">
        <v>0</v>
      </c>
      <c r="X837">
        <v>-1186909430</v>
      </c>
      <c r="Y837">
        <v>0.65925900000000004</v>
      </c>
      <c r="AA837">
        <v>270</v>
      </c>
      <c r="AB837">
        <v>0</v>
      </c>
      <c r="AC837">
        <v>0</v>
      </c>
      <c r="AD837">
        <v>0</v>
      </c>
      <c r="AE837">
        <v>270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0</v>
      </c>
      <c r="AP837">
        <v>0</v>
      </c>
      <c r="AQ837">
        <v>0</v>
      </c>
      <c r="AR837">
        <v>0</v>
      </c>
      <c r="AS837" t="s">
        <v>6</v>
      </c>
      <c r="AT837">
        <v>0.65925900000000004</v>
      </c>
      <c r="AU837" t="s">
        <v>6</v>
      </c>
      <c r="AV837">
        <v>0</v>
      </c>
      <c r="AW837">
        <v>1</v>
      </c>
      <c r="AX837">
        <v>-1</v>
      </c>
      <c r="AY837">
        <v>0</v>
      </c>
      <c r="AZ837">
        <v>0</v>
      </c>
      <c r="BA837" t="s">
        <v>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Y837*Source!I342</f>
        <v>0.44499982500000007</v>
      </c>
      <c r="CY837">
        <f>AA837</f>
        <v>270</v>
      </c>
      <c r="CZ837">
        <f>AE837</f>
        <v>270</v>
      </c>
      <c r="DA837">
        <f>AI837</f>
        <v>1</v>
      </c>
      <c r="DB837">
        <v>0</v>
      </c>
    </row>
    <row r="838" spans="1:106" x14ac:dyDescent="0.2">
      <c r="A838">
        <f>ROW(Source!A342)</f>
        <v>342</v>
      </c>
      <c r="B838">
        <v>16666348</v>
      </c>
      <c r="C838">
        <v>16667570</v>
      </c>
      <c r="D838">
        <v>15164559</v>
      </c>
      <c r="E838">
        <v>17</v>
      </c>
      <c r="F838">
        <v>1</v>
      </c>
      <c r="G838">
        <v>1</v>
      </c>
      <c r="H838">
        <v>3</v>
      </c>
      <c r="I838" t="s">
        <v>996</v>
      </c>
      <c r="J838" t="s">
        <v>6</v>
      </c>
      <c r="K838" t="s">
        <v>997</v>
      </c>
      <c r="L838">
        <v>1374</v>
      </c>
      <c r="N838">
        <v>1013</v>
      </c>
      <c r="O838" t="s">
        <v>998</v>
      </c>
      <c r="P838" t="s">
        <v>998</v>
      </c>
      <c r="Q838">
        <v>1</v>
      </c>
      <c r="W838">
        <v>0</v>
      </c>
      <c r="X838">
        <v>-1731369543</v>
      </c>
      <c r="Y838">
        <v>3.1</v>
      </c>
      <c r="AA838">
        <v>1</v>
      </c>
      <c r="AB838">
        <v>0</v>
      </c>
      <c r="AC838">
        <v>0</v>
      </c>
      <c r="AD838">
        <v>0</v>
      </c>
      <c r="AE838">
        <v>1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6</v>
      </c>
      <c r="AT838">
        <v>3.1</v>
      </c>
      <c r="AU838" t="s">
        <v>6</v>
      </c>
      <c r="AV838">
        <v>0</v>
      </c>
      <c r="AW838">
        <v>2</v>
      </c>
      <c r="AX838">
        <v>16667584</v>
      </c>
      <c r="AY838">
        <v>1</v>
      </c>
      <c r="AZ838">
        <v>0</v>
      </c>
      <c r="BA838">
        <v>798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Y838*Source!I342</f>
        <v>2.0925000000000002</v>
      </c>
      <c r="CY838">
        <f>AA838</f>
        <v>1</v>
      </c>
      <c r="CZ838">
        <f>AE838</f>
        <v>1</v>
      </c>
      <c r="DA838">
        <f>AI838</f>
        <v>1</v>
      </c>
      <c r="DB838">
        <v>0</v>
      </c>
    </row>
    <row r="839" spans="1:106" x14ac:dyDescent="0.2">
      <c r="A839">
        <f>ROW(Source!A343)</f>
        <v>343</v>
      </c>
      <c r="B839">
        <v>16666349</v>
      </c>
      <c r="C839">
        <v>16667570</v>
      </c>
      <c r="D839">
        <v>15435721</v>
      </c>
      <c r="E839">
        <v>1</v>
      </c>
      <c r="F839">
        <v>1</v>
      </c>
      <c r="G839">
        <v>1</v>
      </c>
      <c r="H839">
        <v>1</v>
      </c>
      <c r="I839" t="s">
        <v>923</v>
      </c>
      <c r="J839" t="s">
        <v>6</v>
      </c>
      <c r="K839" t="s">
        <v>924</v>
      </c>
      <c r="L839">
        <v>1191</v>
      </c>
      <c r="N839">
        <v>1013</v>
      </c>
      <c r="O839" t="s">
        <v>727</v>
      </c>
      <c r="P839" t="s">
        <v>727</v>
      </c>
      <c r="Q839">
        <v>1</v>
      </c>
      <c r="W839">
        <v>0</v>
      </c>
      <c r="X839">
        <v>1983201532</v>
      </c>
      <c r="Y839">
        <v>16.29</v>
      </c>
      <c r="AA839">
        <v>0</v>
      </c>
      <c r="AB839">
        <v>0</v>
      </c>
      <c r="AC839">
        <v>0</v>
      </c>
      <c r="AD839">
        <v>63.34</v>
      </c>
      <c r="AE839">
        <v>0</v>
      </c>
      <c r="AF839">
        <v>0</v>
      </c>
      <c r="AG839">
        <v>0</v>
      </c>
      <c r="AH839">
        <v>9.51</v>
      </c>
      <c r="AI839">
        <v>1</v>
      </c>
      <c r="AJ839">
        <v>1</v>
      </c>
      <c r="AK839">
        <v>1</v>
      </c>
      <c r="AL839">
        <v>6.66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6</v>
      </c>
      <c r="AT839">
        <v>16.29</v>
      </c>
      <c r="AU839" t="s">
        <v>6</v>
      </c>
      <c r="AV839">
        <v>1</v>
      </c>
      <c r="AW839">
        <v>2</v>
      </c>
      <c r="AX839">
        <v>16667579</v>
      </c>
      <c r="AY839">
        <v>1</v>
      </c>
      <c r="AZ839">
        <v>0</v>
      </c>
      <c r="BA839">
        <v>799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Y839*Source!I343</f>
        <v>10.995750000000001</v>
      </c>
      <c r="CY839">
        <f>AD839</f>
        <v>63.34</v>
      </c>
      <c r="CZ839">
        <f>AH839</f>
        <v>9.51</v>
      </c>
      <c r="DA839">
        <f>AL839</f>
        <v>6.66</v>
      </c>
      <c r="DB839">
        <v>0</v>
      </c>
    </row>
    <row r="840" spans="1:106" x14ac:dyDescent="0.2">
      <c r="A840">
        <f>ROW(Source!A343)</f>
        <v>343</v>
      </c>
      <c r="B840">
        <v>16666349</v>
      </c>
      <c r="C840">
        <v>16667570</v>
      </c>
      <c r="D840">
        <v>15430395</v>
      </c>
      <c r="E840">
        <v>1</v>
      </c>
      <c r="F840">
        <v>1</v>
      </c>
      <c r="G840">
        <v>1</v>
      </c>
      <c r="H840">
        <v>1</v>
      </c>
      <c r="I840" t="s">
        <v>728</v>
      </c>
      <c r="J840" t="s">
        <v>6</v>
      </c>
      <c r="K840" t="s">
        <v>729</v>
      </c>
      <c r="L840">
        <v>1191</v>
      </c>
      <c r="N840">
        <v>1013</v>
      </c>
      <c r="O840" t="s">
        <v>727</v>
      </c>
      <c r="P840" t="s">
        <v>727</v>
      </c>
      <c r="Q840">
        <v>1</v>
      </c>
      <c r="W840">
        <v>0</v>
      </c>
      <c r="X840">
        <v>-1417349443</v>
      </c>
      <c r="Y840">
        <v>0.01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1</v>
      </c>
      <c r="AJ840">
        <v>1</v>
      </c>
      <c r="AK840">
        <v>6.66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6</v>
      </c>
      <c r="AT840">
        <v>0.01</v>
      </c>
      <c r="AU840" t="s">
        <v>6</v>
      </c>
      <c r="AV840">
        <v>2</v>
      </c>
      <c r="AW840">
        <v>2</v>
      </c>
      <c r="AX840">
        <v>16667580</v>
      </c>
      <c r="AY840">
        <v>1</v>
      </c>
      <c r="AZ840">
        <v>0</v>
      </c>
      <c r="BA840">
        <v>800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Y840*Source!I343</f>
        <v>6.7500000000000008E-3</v>
      </c>
      <c r="CY840">
        <f>AD840</f>
        <v>0</v>
      </c>
      <c r="CZ840">
        <f>AH840</f>
        <v>0</v>
      </c>
      <c r="DA840">
        <f>AL840</f>
        <v>1</v>
      </c>
      <c r="DB840">
        <v>0</v>
      </c>
    </row>
    <row r="841" spans="1:106" x14ac:dyDescent="0.2">
      <c r="A841">
        <f>ROW(Source!A343)</f>
        <v>343</v>
      </c>
      <c r="B841">
        <v>16666349</v>
      </c>
      <c r="C841">
        <v>16667570</v>
      </c>
      <c r="D841">
        <v>15247974</v>
      </c>
      <c r="E841">
        <v>1</v>
      </c>
      <c r="F841">
        <v>1</v>
      </c>
      <c r="G841">
        <v>1</v>
      </c>
      <c r="H841">
        <v>2</v>
      </c>
      <c r="I841" t="s">
        <v>730</v>
      </c>
      <c r="J841" t="s">
        <v>731</v>
      </c>
      <c r="K841" t="s">
        <v>732</v>
      </c>
      <c r="L841">
        <v>1368</v>
      </c>
      <c r="N841">
        <v>1011</v>
      </c>
      <c r="O841" t="s">
        <v>733</v>
      </c>
      <c r="P841" t="s">
        <v>733</v>
      </c>
      <c r="Q841">
        <v>1</v>
      </c>
      <c r="W841">
        <v>0</v>
      </c>
      <c r="X841">
        <v>1188625873</v>
      </c>
      <c r="Y841">
        <v>0.01</v>
      </c>
      <c r="AA841">
        <v>0</v>
      </c>
      <c r="AB841">
        <v>208.19</v>
      </c>
      <c r="AC841">
        <v>13.5</v>
      </c>
      <c r="AD841">
        <v>0</v>
      </c>
      <c r="AE841">
        <v>0</v>
      </c>
      <c r="AF841">
        <v>31.26</v>
      </c>
      <c r="AG841">
        <v>13.5</v>
      </c>
      <c r="AH841">
        <v>0</v>
      </c>
      <c r="AI841">
        <v>1</v>
      </c>
      <c r="AJ841">
        <v>6.66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6</v>
      </c>
      <c r="AT841">
        <v>0.01</v>
      </c>
      <c r="AU841" t="s">
        <v>6</v>
      </c>
      <c r="AV841">
        <v>0</v>
      </c>
      <c r="AW841">
        <v>2</v>
      </c>
      <c r="AX841">
        <v>16667581</v>
      </c>
      <c r="AY841">
        <v>1</v>
      </c>
      <c r="AZ841">
        <v>0</v>
      </c>
      <c r="BA841">
        <v>801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Y841*Source!I343</f>
        <v>6.7500000000000008E-3</v>
      </c>
      <c r="CY841">
        <f>AB841</f>
        <v>208.19</v>
      </c>
      <c r="CZ841">
        <f>AF841</f>
        <v>31.26</v>
      </c>
      <c r="DA841">
        <f>AJ841</f>
        <v>6.66</v>
      </c>
      <c r="DB841">
        <v>0</v>
      </c>
    </row>
    <row r="842" spans="1:106" x14ac:dyDescent="0.2">
      <c r="A842">
        <f>ROW(Source!A343)</f>
        <v>343</v>
      </c>
      <c r="B842">
        <v>16666349</v>
      </c>
      <c r="C842">
        <v>16667570</v>
      </c>
      <c r="D842">
        <v>15170076</v>
      </c>
      <c r="E842">
        <v>1</v>
      </c>
      <c r="F842">
        <v>1</v>
      </c>
      <c r="G842">
        <v>1</v>
      </c>
      <c r="H842">
        <v>3</v>
      </c>
      <c r="I842" t="s">
        <v>940</v>
      </c>
      <c r="J842" t="s">
        <v>941</v>
      </c>
      <c r="K842" t="s">
        <v>942</v>
      </c>
      <c r="L842">
        <v>1356</v>
      </c>
      <c r="N842">
        <v>1010</v>
      </c>
      <c r="O842" t="s">
        <v>96</v>
      </c>
      <c r="P842" t="s">
        <v>96</v>
      </c>
      <c r="Q842">
        <v>1000</v>
      </c>
      <c r="W842">
        <v>0</v>
      </c>
      <c r="X842">
        <v>1975348994</v>
      </c>
      <c r="Y842">
        <v>0.2</v>
      </c>
      <c r="AA842">
        <v>1198.8</v>
      </c>
      <c r="AB842">
        <v>0</v>
      </c>
      <c r="AC842">
        <v>0</v>
      </c>
      <c r="AD842">
        <v>0</v>
      </c>
      <c r="AE842">
        <v>180</v>
      </c>
      <c r="AF842">
        <v>0</v>
      </c>
      <c r="AG842">
        <v>0</v>
      </c>
      <c r="AH842">
        <v>0</v>
      </c>
      <c r="AI842">
        <v>6.66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6</v>
      </c>
      <c r="AT842">
        <v>0.2</v>
      </c>
      <c r="AU842" t="s">
        <v>6</v>
      </c>
      <c r="AV842">
        <v>0</v>
      </c>
      <c r="AW842">
        <v>2</v>
      </c>
      <c r="AX842">
        <v>16667582</v>
      </c>
      <c r="AY842">
        <v>1</v>
      </c>
      <c r="AZ842">
        <v>0</v>
      </c>
      <c r="BA842">
        <v>802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Y842*Source!I343</f>
        <v>0.13500000000000001</v>
      </c>
      <c r="CY842">
        <f>AA842</f>
        <v>1198.8</v>
      </c>
      <c r="CZ842">
        <f>AE842</f>
        <v>180</v>
      </c>
      <c r="DA842">
        <f>AI842</f>
        <v>6.66</v>
      </c>
      <c r="DB842">
        <v>0</v>
      </c>
    </row>
    <row r="843" spans="1:106" x14ac:dyDescent="0.2">
      <c r="A843">
        <f>ROW(Source!A343)</f>
        <v>343</v>
      </c>
      <c r="B843">
        <v>16666349</v>
      </c>
      <c r="C843">
        <v>16667570</v>
      </c>
      <c r="D843">
        <v>15170438</v>
      </c>
      <c r="E843">
        <v>1</v>
      </c>
      <c r="F843">
        <v>1</v>
      </c>
      <c r="G843">
        <v>1</v>
      </c>
      <c r="H843">
        <v>3</v>
      </c>
      <c r="I843" t="s">
        <v>1051</v>
      </c>
      <c r="J843" t="s">
        <v>1052</v>
      </c>
      <c r="K843" t="s">
        <v>1053</v>
      </c>
      <c r="L843">
        <v>1348</v>
      </c>
      <c r="N843">
        <v>1009</v>
      </c>
      <c r="O843" t="s">
        <v>120</v>
      </c>
      <c r="P843" t="s">
        <v>120</v>
      </c>
      <c r="Q843">
        <v>1000</v>
      </c>
      <c r="W843">
        <v>0</v>
      </c>
      <c r="X843">
        <v>-1755229539</v>
      </c>
      <c r="Y843">
        <v>1E-3</v>
      </c>
      <c r="AA843">
        <v>82783.8</v>
      </c>
      <c r="AB843">
        <v>0</v>
      </c>
      <c r="AC843">
        <v>0</v>
      </c>
      <c r="AD843">
        <v>0</v>
      </c>
      <c r="AE843">
        <v>12430</v>
      </c>
      <c r="AF843">
        <v>0</v>
      </c>
      <c r="AG843">
        <v>0</v>
      </c>
      <c r="AH843">
        <v>0</v>
      </c>
      <c r="AI843">
        <v>6.66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6</v>
      </c>
      <c r="AT843">
        <v>1E-3</v>
      </c>
      <c r="AU843" t="s">
        <v>6</v>
      </c>
      <c r="AV843">
        <v>0</v>
      </c>
      <c r="AW843">
        <v>2</v>
      </c>
      <c r="AX843">
        <v>16667583</v>
      </c>
      <c r="AY843">
        <v>1</v>
      </c>
      <c r="AZ843">
        <v>0</v>
      </c>
      <c r="BA843">
        <v>803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Y843*Source!I343</f>
        <v>6.7500000000000004E-4</v>
      </c>
      <c r="CY843">
        <f>AA843</f>
        <v>82783.8</v>
      </c>
      <c r="CZ843">
        <f>AE843</f>
        <v>12430</v>
      </c>
      <c r="DA843">
        <f>AI843</f>
        <v>6.66</v>
      </c>
      <c r="DB843">
        <v>0</v>
      </c>
    </row>
    <row r="844" spans="1:106" x14ac:dyDescent="0.2">
      <c r="A844">
        <f>ROW(Source!A343)</f>
        <v>343</v>
      </c>
      <c r="B844">
        <v>16666349</v>
      </c>
      <c r="C844">
        <v>16667570</v>
      </c>
      <c r="D844">
        <v>15218453</v>
      </c>
      <c r="E844">
        <v>1</v>
      </c>
      <c r="F844">
        <v>1</v>
      </c>
      <c r="G844">
        <v>1</v>
      </c>
      <c r="H844">
        <v>3</v>
      </c>
      <c r="I844" t="s">
        <v>576</v>
      </c>
      <c r="J844" t="s">
        <v>578</v>
      </c>
      <c r="K844" t="s">
        <v>577</v>
      </c>
      <c r="L844">
        <v>1308</v>
      </c>
      <c r="N844">
        <v>1003</v>
      </c>
      <c r="O844" t="s">
        <v>164</v>
      </c>
      <c r="P844" t="s">
        <v>164</v>
      </c>
      <c r="Q844">
        <v>100</v>
      </c>
      <c r="W844">
        <v>0</v>
      </c>
      <c r="X844">
        <v>1730089238</v>
      </c>
      <c r="Y844">
        <v>0.34074100000000002</v>
      </c>
      <c r="AA844">
        <v>1138.8599999999999</v>
      </c>
      <c r="AB844">
        <v>0</v>
      </c>
      <c r="AC844">
        <v>0</v>
      </c>
      <c r="AD844">
        <v>0</v>
      </c>
      <c r="AE844">
        <v>171</v>
      </c>
      <c r="AF844">
        <v>0</v>
      </c>
      <c r="AG844">
        <v>0</v>
      </c>
      <c r="AH844">
        <v>0</v>
      </c>
      <c r="AI844">
        <v>6.66</v>
      </c>
      <c r="AJ844">
        <v>1</v>
      </c>
      <c r="AK844">
        <v>1</v>
      </c>
      <c r="AL844">
        <v>1</v>
      </c>
      <c r="AN844">
        <v>0</v>
      </c>
      <c r="AO844">
        <v>0</v>
      </c>
      <c r="AP844">
        <v>0</v>
      </c>
      <c r="AQ844">
        <v>0</v>
      </c>
      <c r="AR844">
        <v>0</v>
      </c>
      <c r="AS844" t="s">
        <v>6</v>
      </c>
      <c r="AT844">
        <v>0.34074100000000002</v>
      </c>
      <c r="AU844" t="s">
        <v>6</v>
      </c>
      <c r="AV844">
        <v>0</v>
      </c>
      <c r="AW844">
        <v>1</v>
      </c>
      <c r="AX844">
        <v>-1</v>
      </c>
      <c r="AY844">
        <v>0</v>
      </c>
      <c r="AZ844">
        <v>0</v>
      </c>
      <c r="BA844" t="s">
        <v>6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Y844*Source!I343</f>
        <v>0.23000017500000003</v>
      </c>
      <c r="CY844">
        <f>AA844</f>
        <v>1138.8599999999999</v>
      </c>
      <c r="CZ844">
        <f>AE844</f>
        <v>171</v>
      </c>
      <c r="DA844">
        <f>AI844</f>
        <v>6.66</v>
      </c>
      <c r="DB844">
        <v>0</v>
      </c>
    </row>
    <row r="845" spans="1:106" x14ac:dyDescent="0.2">
      <c r="A845">
        <f>ROW(Source!A343)</f>
        <v>343</v>
      </c>
      <c r="B845">
        <v>16666349</v>
      </c>
      <c r="C845">
        <v>16667570</v>
      </c>
      <c r="D845">
        <v>15218455</v>
      </c>
      <c r="E845">
        <v>1</v>
      </c>
      <c r="F845">
        <v>1</v>
      </c>
      <c r="G845">
        <v>1</v>
      </c>
      <c r="H845">
        <v>3</v>
      </c>
      <c r="I845" t="s">
        <v>580</v>
      </c>
      <c r="J845" t="s">
        <v>582</v>
      </c>
      <c r="K845" t="s">
        <v>581</v>
      </c>
      <c r="L845">
        <v>1308</v>
      </c>
      <c r="N845">
        <v>1003</v>
      </c>
      <c r="O845" t="s">
        <v>164</v>
      </c>
      <c r="P845" t="s">
        <v>164</v>
      </c>
      <c r="Q845">
        <v>100</v>
      </c>
      <c r="W845">
        <v>0</v>
      </c>
      <c r="X845">
        <v>-1186909430</v>
      </c>
      <c r="Y845">
        <v>0.65925900000000004</v>
      </c>
      <c r="AA845">
        <v>1798.2</v>
      </c>
      <c r="AB845">
        <v>0</v>
      </c>
      <c r="AC845">
        <v>0</v>
      </c>
      <c r="AD845">
        <v>0</v>
      </c>
      <c r="AE845">
        <v>270</v>
      </c>
      <c r="AF845">
        <v>0</v>
      </c>
      <c r="AG845">
        <v>0</v>
      </c>
      <c r="AH845">
        <v>0</v>
      </c>
      <c r="AI845">
        <v>6.66</v>
      </c>
      <c r="AJ845">
        <v>1</v>
      </c>
      <c r="AK845">
        <v>1</v>
      </c>
      <c r="AL845">
        <v>1</v>
      </c>
      <c r="AN845">
        <v>0</v>
      </c>
      <c r="AO845">
        <v>0</v>
      </c>
      <c r="AP845">
        <v>0</v>
      </c>
      <c r="AQ845">
        <v>0</v>
      </c>
      <c r="AR845">
        <v>0</v>
      </c>
      <c r="AS845" t="s">
        <v>6</v>
      </c>
      <c r="AT845">
        <v>0.65925900000000004</v>
      </c>
      <c r="AU845" t="s">
        <v>6</v>
      </c>
      <c r="AV845">
        <v>0</v>
      </c>
      <c r="AW845">
        <v>1</v>
      </c>
      <c r="AX845">
        <v>-1</v>
      </c>
      <c r="AY845">
        <v>0</v>
      </c>
      <c r="AZ845">
        <v>0</v>
      </c>
      <c r="BA845" t="s">
        <v>6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Y845*Source!I343</f>
        <v>0.44499982500000007</v>
      </c>
      <c r="CY845">
        <f>AA845</f>
        <v>1798.2</v>
      </c>
      <c r="CZ845">
        <f>AE845</f>
        <v>270</v>
      </c>
      <c r="DA845">
        <f>AI845</f>
        <v>6.66</v>
      </c>
      <c r="DB845">
        <v>0</v>
      </c>
    </row>
    <row r="846" spans="1:106" x14ac:dyDescent="0.2">
      <c r="A846">
        <f>ROW(Source!A343)</f>
        <v>343</v>
      </c>
      <c r="B846">
        <v>16666349</v>
      </c>
      <c r="C846">
        <v>16667570</v>
      </c>
      <c r="D846">
        <v>15164559</v>
      </c>
      <c r="E846">
        <v>17</v>
      </c>
      <c r="F846">
        <v>1</v>
      </c>
      <c r="G846">
        <v>1</v>
      </c>
      <c r="H846">
        <v>3</v>
      </c>
      <c r="I846" t="s">
        <v>996</v>
      </c>
      <c r="J846" t="s">
        <v>6</v>
      </c>
      <c r="K846" t="s">
        <v>997</v>
      </c>
      <c r="L846">
        <v>1374</v>
      </c>
      <c r="N846">
        <v>1013</v>
      </c>
      <c r="O846" t="s">
        <v>998</v>
      </c>
      <c r="P846" t="s">
        <v>998</v>
      </c>
      <c r="Q846">
        <v>1</v>
      </c>
      <c r="W846">
        <v>0</v>
      </c>
      <c r="X846">
        <v>-1731369543</v>
      </c>
      <c r="Y846">
        <v>3.1</v>
      </c>
      <c r="AA846">
        <v>1</v>
      </c>
      <c r="AB846">
        <v>0</v>
      </c>
      <c r="AC846">
        <v>0</v>
      </c>
      <c r="AD846">
        <v>0</v>
      </c>
      <c r="AE846">
        <v>1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6</v>
      </c>
      <c r="AT846">
        <v>3.1</v>
      </c>
      <c r="AU846" t="s">
        <v>6</v>
      </c>
      <c r="AV846">
        <v>0</v>
      </c>
      <c r="AW846">
        <v>2</v>
      </c>
      <c r="AX846">
        <v>16667584</v>
      </c>
      <c r="AY846">
        <v>1</v>
      </c>
      <c r="AZ846">
        <v>0</v>
      </c>
      <c r="BA846">
        <v>804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Y846*Source!I343</f>
        <v>2.0925000000000002</v>
      </c>
      <c r="CY846">
        <f>AA846</f>
        <v>1</v>
      </c>
      <c r="CZ846">
        <f>AE846</f>
        <v>1</v>
      </c>
      <c r="DA846">
        <f>AI846</f>
        <v>1</v>
      </c>
      <c r="DB846">
        <v>0</v>
      </c>
    </row>
    <row r="847" spans="1:106" x14ac:dyDescent="0.2">
      <c r="A847">
        <f>ROW(Source!A348)</f>
        <v>348</v>
      </c>
      <c r="B847">
        <v>16666348</v>
      </c>
      <c r="C847">
        <v>16667587</v>
      </c>
      <c r="D847">
        <v>15430397</v>
      </c>
      <c r="E847">
        <v>1</v>
      </c>
      <c r="F847">
        <v>1</v>
      </c>
      <c r="G847">
        <v>1</v>
      </c>
      <c r="H847">
        <v>1</v>
      </c>
      <c r="I847" t="s">
        <v>814</v>
      </c>
      <c r="J847" t="s">
        <v>6</v>
      </c>
      <c r="K847" t="s">
        <v>815</v>
      </c>
      <c r="L847">
        <v>1191</v>
      </c>
      <c r="N847">
        <v>1013</v>
      </c>
      <c r="O847" t="s">
        <v>727</v>
      </c>
      <c r="P847" t="s">
        <v>727</v>
      </c>
      <c r="Q847">
        <v>1</v>
      </c>
      <c r="W847">
        <v>0</v>
      </c>
      <c r="X847">
        <v>-1081351934</v>
      </c>
      <c r="Y847">
        <v>3.76</v>
      </c>
      <c r="AA847">
        <v>0</v>
      </c>
      <c r="AB847">
        <v>0</v>
      </c>
      <c r="AC847">
        <v>0</v>
      </c>
      <c r="AD847">
        <v>9.4</v>
      </c>
      <c r="AE847">
        <v>0</v>
      </c>
      <c r="AF847">
        <v>0</v>
      </c>
      <c r="AG847">
        <v>0</v>
      </c>
      <c r="AH847">
        <v>9.4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6</v>
      </c>
      <c r="AT847">
        <v>3.76</v>
      </c>
      <c r="AU847" t="s">
        <v>6</v>
      </c>
      <c r="AV847">
        <v>1</v>
      </c>
      <c r="AW847">
        <v>2</v>
      </c>
      <c r="AX847">
        <v>16667598</v>
      </c>
      <c r="AY847">
        <v>1</v>
      </c>
      <c r="AZ847">
        <v>0</v>
      </c>
      <c r="BA847">
        <v>805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Y847*Source!I348</f>
        <v>27.936799999999998</v>
      </c>
      <c r="CY847">
        <f>AD847</f>
        <v>9.4</v>
      </c>
      <c r="CZ847">
        <f>AH847</f>
        <v>9.4</v>
      </c>
      <c r="DA847">
        <f>AL847</f>
        <v>1</v>
      </c>
      <c r="DB847">
        <v>0</v>
      </c>
    </row>
    <row r="848" spans="1:106" x14ac:dyDescent="0.2">
      <c r="A848">
        <f>ROW(Source!A348)</f>
        <v>348</v>
      </c>
      <c r="B848">
        <v>16666348</v>
      </c>
      <c r="C848">
        <v>16667587</v>
      </c>
      <c r="D848">
        <v>15430395</v>
      </c>
      <c r="E848">
        <v>1</v>
      </c>
      <c r="F848">
        <v>1</v>
      </c>
      <c r="G848">
        <v>1</v>
      </c>
      <c r="H848">
        <v>1</v>
      </c>
      <c r="I848" t="s">
        <v>728</v>
      </c>
      <c r="J848" t="s">
        <v>6</v>
      </c>
      <c r="K848" t="s">
        <v>729</v>
      </c>
      <c r="L848">
        <v>1191</v>
      </c>
      <c r="N848">
        <v>1013</v>
      </c>
      <c r="O848" t="s">
        <v>727</v>
      </c>
      <c r="P848" t="s">
        <v>727</v>
      </c>
      <c r="Q848">
        <v>1</v>
      </c>
      <c r="W848">
        <v>0</v>
      </c>
      <c r="X848">
        <v>-1417349443</v>
      </c>
      <c r="Y848">
        <v>0.02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6</v>
      </c>
      <c r="AT848">
        <v>0.02</v>
      </c>
      <c r="AU848" t="s">
        <v>6</v>
      </c>
      <c r="AV848">
        <v>2</v>
      </c>
      <c r="AW848">
        <v>2</v>
      </c>
      <c r="AX848">
        <v>16667599</v>
      </c>
      <c r="AY848">
        <v>1</v>
      </c>
      <c r="AZ848">
        <v>0</v>
      </c>
      <c r="BA848">
        <v>806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Y848*Source!I348</f>
        <v>0.14860000000000001</v>
      </c>
      <c r="CY848">
        <f>AD848</f>
        <v>0</v>
      </c>
      <c r="CZ848">
        <f>AH848</f>
        <v>0</v>
      </c>
      <c r="DA848">
        <f>AL848</f>
        <v>1</v>
      </c>
      <c r="DB848">
        <v>0</v>
      </c>
    </row>
    <row r="849" spans="1:106" x14ac:dyDescent="0.2">
      <c r="A849">
        <f>ROW(Source!A348)</f>
        <v>348</v>
      </c>
      <c r="B849">
        <v>16666348</v>
      </c>
      <c r="C849">
        <v>16667587</v>
      </c>
      <c r="D849">
        <v>15247680</v>
      </c>
      <c r="E849">
        <v>1</v>
      </c>
      <c r="F849">
        <v>1</v>
      </c>
      <c r="G849">
        <v>1</v>
      </c>
      <c r="H849">
        <v>2</v>
      </c>
      <c r="I849" t="s">
        <v>736</v>
      </c>
      <c r="J849" t="s">
        <v>737</v>
      </c>
      <c r="K849" t="s">
        <v>738</v>
      </c>
      <c r="L849">
        <v>1368</v>
      </c>
      <c r="N849">
        <v>1011</v>
      </c>
      <c r="O849" t="s">
        <v>733</v>
      </c>
      <c r="P849" t="s">
        <v>733</v>
      </c>
      <c r="Q849">
        <v>1</v>
      </c>
      <c r="W849">
        <v>0</v>
      </c>
      <c r="X849">
        <v>-1718674368</v>
      </c>
      <c r="Y849">
        <v>0.01</v>
      </c>
      <c r="AA849">
        <v>0</v>
      </c>
      <c r="AB849">
        <v>111.99</v>
      </c>
      <c r="AC849">
        <v>13.5</v>
      </c>
      <c r="AD849">
        <v>0</v>
      </c>
      <c r="AE849">
        <v>0</v>
      </c>
      <c r="AF849">
        <v>111.99</v>
      </c>
      <c r="AG849">
        <v>13.5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6</v>
      </c>
      <c r="AT849">
        <v>0.01</v>
      </c>
      <c r="AU849" t="s">
        <v>6</v>
      </c>
      <c r="AV849">
        <v>0</v>
      </c>
      <c r="AW849">
        <v>2</v>
      </c>
      <c r="AX849">
        <v>16667600</v>
      </c>
      <c r="AY849">
        <v>1</v>
      </c>
      <c r="AZ849">
        <v>0</v>
      </c>
      <c r="BA849">
        <v>807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Y849*Source!I348</f>
        <v>7.4300000000000005E-2</v>
      </c>
      <c r="CY849">
        <f>AB849</f>
        <v>111.99</v>
      </c>
      <c r="CZ849">
        <f>AF849</f>
        <v>111.99</v>
      </c>
      <c r="DA849">
        <f>AJ849</f>
        <v>1</v>
      </c>
      <c r="DB849">
        <v>0</v>
      </c>
    </row>
    <row r="850" spans="1:106" x14ac:dyDescent="0.2">
      <c r="A850">
        <f>ROW(Source!A348)</f>
        <v>348</v>
      </c>
      <c r="B850">
        <v>16666348</v>
      </c>
      <c r="C850">
        <v>16667587</v>
      </c>
      <c r="D850">
        <v>15249073</v>
      </c>
      <c r="E850">
        <v>1</v>
      </c>
      <c r="F850">
        <v>1</v>
      </c>
      <c r="G850">
        <v>1</v>
      </c>
      <c r="H850">
        <v>2</v>
      </c>
      <c r="I850" t="s">
        <v>742</v>
      </c>
      <c r="J850" t="s">
        <v>743</v>
      </c>
      <c r="K850" t="s">
        <v>744</v>
      </c>
      <c r="L850">
        <v>1368</v>
      </c>
      <c r="N850">
        <v>1011</v>
      </c>
      <c r="O850" t="s">
        <v>733</v>
      </c>
      <c r="P850" t="s">
        <v>733</v>
      </c>
      <c r="Q850">
        <v>1</v>
      </c>
      <c r="W850">
        <v>0</v>
      </c>
      <c r="X850">
        <v>1372534845</v>
      </c>
      <c r="Y850">
        <v>0.01</v>
      </c>
      <c r="AA850">
        <v>0</v>
      </c>
      <c r="AB850">
        <v>65.709999999999994</v>
      </c>
      <c r="AC850">
        <v>11.6</v>
      </c>
      <c r="AD850">
        <v>0</v>
      </c>
      <c r="AE850">
        <v>0</v>
      </c>
      <c r="AF850">
        <v>65.709999999999994</v>
      </c>
      <c r="AG850">
        <v>11.6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6</v>
      </c>
      <c r="AT850">
        <v>0.01</v>
      </c>
      <c r="AU850" t="s">
        <v>6</v>
      </c>
      <c r="AV850">
        <v>0</v>
      </c>
      <c r="AW850">
        <v>2</v>
      </c>
      <c r="AX850">
        <v>16667601</v>
      </c>
      <c r="AY850">
        <v>1</v>
      </c>
      <c r="AZ850">
        <v>0</v>
      </c>
      <c r="BA850">
        <v>808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Y850*Source!I348</f>
        <v>7.4300000000000005E-2</v>
      </c>
      <c r="CY850">
        <f>AB850</f>
        <v>65.709999999999994</v>
      </c>
      <c r="CZ850">
        <f>AF850</f>
        <v>65.709999999999994</v>
      </c>
      <c r="DA850">
        <f>AJ850</f>
        <v>1</v>
      </c>
      <c r="DB850">
        <v>0</v>
      </c>
    </row>
    <row r="851" spans="1:106" x14ac:dyDescent="0.2">
      <c r="A851">
        <f>ROW(Source!A348)</f>
        <v>348</v>
      </c>
      <c r="B851">
        <v>16666348</v>
      </c>
      <c r="C851">
        <v>16667587</v>
      </c>
      <c r="D851">
        <v>15167588</v>
      </c>
      <c r="E851">
        <v>1</v>
      </c>
      <c r="F851">
        <v>1</v>
      </c>
      <c r="G851">
        <v>1</v>
      </c>
      <c r="H851">
        <v>3</v>
      </c>
      <c r="I851" t="s">
        <v>1001</v>
      </c>
      <c r="J851" t="s">
        <v>1002</v>
      </c>
      <c r="K851" t="s">
        <v>1003</v>
      </c>
      <c r="L851">
        <v>1346</v>
      </c>
      <c r="N851">
        <v>1009</v>
      </c>
      <c r="O851" t="s">
        <v>124</v>
      </c>
      <c r="P851" t="s">
        <v>124</v>
      </c>
      <c r="Q851">
        <v>1</v>
      </c>
      <c r="W851">
        <v>0</v>
      </c>
      <c r="X851">
        <v>-1088866022</v>
      </c>
      <c r="Y851">
        <v>0.16</v>
      </c>
      <c r="AA851">
        <v>30.4</v>
      </c>
      <c r="AB851">
        <v>0</v>
      </c>
      <c r="AC851">
        <v>0</v>
      </c>
      <c r="AD851">
        <v>0</v>
      </c>
      <c r="AE851">
        <v>30.4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6</v>
      </c>
      <c r="AT851">
        <v>0.16</v>
      </c>
      <c r="AU851" t="s">
        <v>6</v>
      </c>
      <c r="AV851">
        <v>0</v>
      </c>
      <c r="AW851">
        <v>2</v>
      </c>
      <c r="AX851">
        <v>16667602</v>
      </c>
      <c r="AY851">
        <v>1</v>
      </c>
      <c r="AZ851">
        <v>0</v>
      </c>
      <c r="BA851">
        <v>809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Y851*Source!I348</f>
        <v>1.1888000000000001</v>
      </c>
      <c r="CY851">
        <f t="shared" ref="CY851:CY856" si="90">AA851</f>
        <v>30.4</v>
      </c>
      <c r="CZ851">
        <f t="shared" ref="CZ851:CZ856" si="91">AE851</f>
        <v>30.4</v>
      </c>
      <c r="DA851">
        <f t="shared" ref="DA851:DA856" si="92">AI851</f>
        <v>1</v>
      </c>
      <c r="DB851">
        <v>0</v>
      </c>
    </row>
    <row r="852" spans="1:106" x14ac:dyDescent="0.2">
      <c r="A852">
        <f>ROW(Source!A348)</f>
        <v>348</v>
      </c>
      <c r="B852">
        <v>16666348</v>
      </c>
      <c r="C852">
        <v>16667587</v>
      </c>
      <c r="D852">
        <v>15167600</v>
      </c>
      <c r="E852">
        <v>1</v>
      </c>
      <c r="F852">
        <v>1</v>
      </c>
      <c r="G852">
        <v>1</v>
      </c>
      <c r="H852">
        <v>3</v>
      </c>
      <c r="I852" t="s">
        <v>1036</v>
      </c>
      <c r="J852" t="s">
        <v>1037</v>
      </c>
      <c r="K852" t="s">
        <v>1038</v>
      </c>
      <c r="L852">
        <v>1308</v>
      </c>
      <c r="N852">
        <v>1003</v>
      </c>
      <c r="O852" t="s">
        <v>164</v>
      </c>
      <c r="P852" t="s">
        <v>164</v>
      </c>
      <c r="Q852">
        <v>100</v>
      </c>
      <c r="W852">
        <v>0</v>
      </c>
      <c r="X852">
        <v>568244124</v>
      </c>
      <c r="Y852">
        <v>5.5E-2</v>
      </c>
      <c r="AA852">
        <v>120</v>
      </c>
      <c r="AB852">
        <v>0</v>
      </c>
      <c r="AC852">
        <v>0</v>
      </c>
      <c r="AD852">
        <v>0</v>
      </c>
      <c r="AE852">
        <v>120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6</v>
      </c>
      <c r="AT852">
        <v>5.5E-2</v>
      </c>
      <c r="AU852" t="s">
        <v>6</v>
      </c>
      <c r="AV852">
        <v>0</v>
      </c>
      <c r="AW852">
        <v>2</v>
      </c>
      <c r="AX852">
        <v>16667603</v>
      </c>
      <c r="AY852">
        <v>1</v>
      </c>
      <c r="AZ852">
        <v>0</v>
      </c>
      <c r="BA852">
        <v>810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Y852*Source!I348</f>
        <v>0.40865000000000001</v>
      </c>
      <c r="CY852">
        <f t="shared" si="90"/>
        <v>120</v>
      </c>
      <c r="CZ852">
        <f t="shared" si="91"/>
        <v>120</v>
      </c>
      <c r="DA852">
        <f t="shared" si="92"/>
        <v>1</v>
      </c>
      <c r="DB852">
        <v>0</v>
      </c>
    </row>
    <row r="853" spans="1:106" x14ac:dyDescent="0.2">
      <c r="A853">
        <f>ROW(Source!A348)</f>
        <v>348</v>
      </c>
      <c r="B853">
        <v>16666348</v>
      </c>
      <c r="C853">
        <v>16667587</v>
      </c>
      <c r="D853">
        <v>15203834</v>
      </c>
      <c r="E853">
        <v>1</v>
      </c>
      <c r="F853">
        <v>1</v>
      </c>
      <c r="G853">
        <v>1</v>
      </c>
      <c r="H853">
        <v>3</v>
      </c>
      <c r="I853" t="s">
        <v>1025</v>
      </c>
      <c r="J853" t="s">
        <v>1026</v>
      </c>
      <c r="K853" t="s">
        <v>152</v>
      </c>
      <c r="L853">
        <v>1346</v>
      </c>
      <c r="N853">
        <v>1009</v>
      </c>
      <c r="O853" t="s">
        <v>124</v>
      </c>
      <c r="P853" t="s">
        <v>124</v>
      </c>
      <c r="Q853">
        <v>1</v>
      </c>
      <c r="W853">
        <v>0</v>
      </c>
      <c r="X853">
        <v>210558753</v>
      </c>
      <c r="Y853">
        <v>0.05</v>
      </c>
      <c r="AA853">
        <v>28.6</v>
      </c>
      <c r="AB853">
        <v>0</v>
      </c>
      <c r="AC853">
        <v>0</v>
      </c>
      <c r="AD853">
        <v>0</v>
      </c>
      <c r="AE853">
        <v>28.6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6</v>
      </c>
      <c r="AT853">
        <v>0.05</v>
      </c>
      <c r="AU853" t="s">
        <v>6</v>
      </c>
      <c r="AV853">
        <v>0</v>
      </c>
      <c r="AW853">
        <v>2</v>
      </c>
      <c r="AX853">
        <v>16667604</v>
      </c>
      <c r="AY853">
        <v>1</v>
      </c>
      <c r="AZ853">
        <v>0</v>
      </c>
      <c r="BA853">
        <v>811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Y853*Source!I348</f>
        <v>0.3715</v>
      </c>
      <c r="CY853">
        <f t="shared" si="90"/>
        <v>28.6</v>
      </c>
      <c r="CZ853">
        <f t="shared" si="91"/>
        <v>28.6</v>
      </c>
      <c r="DA853">
        <f t="shared" si="92"/>
        <v>1</v>
      </c>
      <c r="DB853">
        <v>0</v>
      </c>
    </row>
    <row r="854" spans="1:106" x14ac:dyDescent="0.2">
      <c r="A854">
        <f>ROW(Source!A348)</f>
        <v>348</v>
      </c>
      <c r="B854">
        <v>16666348</v>
      </c>
      <c r="C854">
        <v>16667587</v>
      </c>
      <c r="D854">
        <v>15221611</v>
      </c>
      <c r="E854">
        <v>1</v>
      </c>
      <c r="F854">
        <v>1</v>
      </c>
      <c r="G854">
        <v>1</v>
      </c>
      <c r="H854">
        <v>3</v>
      </c>
      <c r="I854" t="s">
        <v>550</v>
      </c>
      <c r="J854" t="s">
        <v>552</v>
      </c>
      <c r="K854" t="s">
        <v>551</v>
      </c>
      <c r="L854">
        <v>1477</v>
      </c>
      <c r="N854">
        <v>1013</v>
      </c>
      <c r="O854" t="s">
        <v>538</v>
      </c>
      <c r="P854" t="s">
        <v>540</v>
      </c>
      <c r="Q854">
        <v>1</v>
      </c>
      <c r="W854">
        <v>0</v>
      </c>
      <c r="X854">
        <v>1306444111</v>
      </c>
      <c r="Y854">
        <v>9.6904000000000004E-2</v>
      </c>
      <c r="AA854">
        <v>1150.19</v>
      </c>
      <c r="AB854">
        <v>0</v>
      </c>
      <c r="AC854">
        <v>0</v>
      </c>
      <c r="AD854">
        <v>0</v>
      </c>
      <c r="AE854">
        <v>1150.19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 t="s">
        <v>6</v>
      </c>
      <c r="AT854">
        <v>9.6904000000000004E-2</v>
      </c>
      <c r="AU854" t="s">
        <v>6</v>
      </c>
      <c r="AV854">
        <v>0</v>
      </c>
      <c r="AW854">
        <v>1</v>
      </c>
      <c r="AX854">
        <v>-1</v>
      </c>
      <c r="AY854">
        <v>0</v>
      </c>
      <c r="AZ854">
        <v>0</v>
      </c>
      <c r="BA854" t="s">
        <v>6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Y854*Source!I348</f>
        <v>0.71999672000000003</v>
      </c>
      <c r="CY854">
        <f t="shared" si="90"/>
        <v>1150.19</v>
      </c>
      <c r="CZ854">
        <f t="shared" si="91"/>
        <v>1150.19</v>
      </c>
      <c r="DA854">
        <f t="shared" si="92"/>
        <v>1</v>
      </c>
      <c r="DB854">
        <v>0</v>
      </c>
    </row>
    <row r="855" spans="1:106" x14ac:dyDescent="0.2">
      <c r="A855">
        <f>ROW(Source!A348)</f>
        <v>348</v>
      </c>
      <c r="B855">
        <v>16666348</v>
      </c>
      <c r="C855">
        <v>16667587</v>
      </c>
      <c r="D855">
        <v>15222978</v>
      </c>
      <c r="E855">
        <v>1</v>
      </c>
      <c r="F855">
        <v>1</v>
      </c>
      <c r="G855">
        <v>1</v>
      </c>
      <c r="H855">
        <v>3</v>
      </c>
      <c r="I855" t="s">
        <v>542</v>
      </c>
      <c r="J855" t="s">
        <v>544</v>
      </c>
      <c r="K855" t="s">
        <v>543</v>
      </c>
      <c r="L855">
        <v>1477</v>
      </c>
      <c r="N855">
        <v>1013</v>
      </c>
      <c r="O855" t="s">
        <v>538</v>
      </c>
      <c r="P855" t="s">
        <v>540</v>
      </c>
      <c r="Q855">
        <v>1</v>
      </c>
      <c r="W855">
        <v>0</v>
      </c>
      <c r="X855">
        <v>-329874626</v>
      </c>
      <c r="Y855">
        <v>3.0959999999999998E-3</v>
      </c>
      <c r="AA855">
        <v>4814.0200000000004</v>
      </c>
      <c r="AB855">
        <v>0</v>
      </c>
      <c r="AC855">
        <v>0</v>
      </c>
      <c r="AD855">
        <v>0</v>
      </c>
      <c r="AE855">
        <v>4814.0200000000004</v>
      </c>
      <c r="AF855">
        <v>0</v>
      </c>
      <c r="AG855">
        <v>0</v>
      </c>
      <c r="AH855">
        <v>0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0</v>
      </c>
      <c r="AP855">
        <v>0</v>
      </c>
      <c r="AQ855">
        <v>0</v>
      </c>
      <c r="AR855">
        <v>0</v>
      </c>
      <c r="AS855" t="s">
        <v>6</v>
      </c>
      <c r="AT855">
        <v>3.0959999999999998E-3</v>
      </c>
      <c r="AU855" t="s">
        <v>6</v>
      </c>
      <c r="AV855">
        <v>0</v>
      </c>
      <c r="AW855">
        <v>1</v>
      </c>
      <c r="AX855">
        <v>-1</v>
      </c>
      <c r="AY855">
        <v>0</v>
      </c>
      <c r="AZ855">
        <v>0</v>
      </c>
      <c r="BA855" t="s">
        <v>6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Y855*Source!I348</f>
        <v>2.3003279999999997E-2</v>
      </c>
      <c r="CY855">
        <f t="shared" si="90"/>
        <v>4814.0200000000004</v>
      </c>
      <c r="CZ855">
        <f t="shared" si="91"/>
        <v>4814.0200000000004</v>
      </c>
      <c r="DA855">
        <f t="shared" si="92"/>
        <v>1</v>
      </c>
      <c r="DB855">
        <v>0</v>
      </c>
    </row>
    <row r="856" spans="1:106" x14ac:dyDescent="0.2">
      <c r="A856">
        <f>ROW(Source!A348)</f>
        <v>348</v>
      </c>
      <c r="B856">
        <v>16666348</v>
      </c>
      <c r="C856">
        <v>16667587</v>
      </c>
      <c r="D856">
        <v>15164559</v>
      </c>
      <c r="E856">
        <v>17</v>
      </c>
      <c r="F856">
        <v>1</v>
      </c>
      <c r="G856">
        <v>1</v>
      </c>
      <c r="H856">
        <v>3</v>
      </c>
      <c r="I856" t="s">
        <v>996</v>
      </c>
      <c r="J856" t="s">
        <v>6</v>
      </c>
      <c r="K856" t="s">
        <v>997</v>
      </c>
      <c r="L856">
        <v>1374</v>
      </c>
      <c r="N856">
        <v>1013</v>
      </c>
      <c r="O856" t="s">
        <v>998</v>
      </c>
      <c r="P856" t="s">
        <v>998</v>
      </c>
      <c r="Q856">
        <v>1</v>
      </c>
      <c r="W856">
        <v>0</v>
      </c>
      <c r="X856">
        <v>-1731369543</v>
      </c>
      <c r="Y856">
        <v>0.71</v>
      </c>
      <c r="AA856">
        <v>1</v>
      </c>
      <c r="AB856">
        <v>0</v>
      </c>
      <c r="AC856">
        <v>0</v>
      </c>
      <c r="AD856">
        <v>0</v>
      </c>
      <c r="AE856">
        <v>1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6</v>
      </c>
      <c r="AT856">
        <v>0.71</v>
      </c>
      <c r="AU856" t="s">
        <v>6</v>
      </c>
      <c r="AV856">
        <v>0</v>
      </c>
      <c r="AW856">
        <v>2</v>
      </c>
      <c r="AX856">
        <v>16667605</v>
      </c>
      <c r="AY856">
        <v>1</v>
      </c>
      <c r="AZ856">
        <v>0</v>
      </c>
      <c r="BA856">
        <v>812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Y856*Source!I348</f>
        <v>5.2752999999999997</v>
      </c>
      <c r="CY856">
        <f t="shared" si="90"/>
        <v>1</v>
      </c>
      <c r="CZ856">
        <f t="shared" si="91"/>
        <v>1</v>
      </c>
      <c r="DA856">
        <f t="shared" si="92"/>
        <v>1</v>
      </c>
      <c r="DB856">
        <v>0</v>
      </c>
    </row>
    <row r="857" spans="1:106" x14ac:dyDescent="0.2">
      <c r="A857">
        <f>ROW(Source!A349)</f>
        <v>349</v>
      </c>
      <c r="B857">
        <v>16666349</v>
      </c>
      <c r="C857">
        <v>16667587</v>
      </c>
      <c r="D857">
        <v>15430397</v>
      </c>
      <c r="E857">
        <v>1</v>
      </c>
      <c r="F857">
        <v>1</v>
      </c>
      <c r="G857">
        <v>1</v>
      </c>
      <c r="H857">
        <v>1</v>
      </c>
      <c r="I857" t="s">
        <v>814</v>
      </c>
      <c r="J857" t="s">
        <v>6</v>
      </c>
      <c r="K857" t="s">
        <v>815</v>
      </c>
      <c r="L857">
        <v>1191</v>
      </c>
      <c r="N857">
        <v>1013</v>
      </c>
      <c r="O857" t="s">
        <v>727</v>
      </c>
      <c r="P857" t="s">
        <v>727</v>
      </c>
      <c r="Q857">
        <v>1</v>
      </c>
      <c r="W857">
        <v>0</v>
      </c>
      <c r="X857">
        <v>-1081351934</v>
      </c>
      <c r="Y857">
        <v>3.76</v>
      </c>
      <c r="AA857">
        <v>0</v>
      </c>
      <c r="AB857">
        <v>0</v>
      </c>
      <c r="AC857">
        <v>0</v>
      </c>
      <c r="AD857">
        <v>62.6</v>
      </c>
      <c r="AE857">
        <v>0</v>
      </c>
      <c r="AF857">
        <v>0</v>
      </c>
      <c r="AG857">
        <v>0</v>
      </c>
      <c r="AH857">
        <v>9.4</v>
      </c>
      <c r="AI857">
        <v>1</v>
      </c>
      <c r="AJ857">
        <v>1</v>
      </c>
      <c r="AK857">
        <v>1</v>
      </c>
      <c r="AL857">
        <v>6.66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3.76</v>
      </c>
      <c r="AU857" t="s">
        <v>6</v>
      </c>
      <c r="AV857">
        <v>1</v>
      </c>
      <c r="AW857">
        <v>2</v>
      </c>
      <c r="AX857">
        <v>16667598</v>
      </c>
      <c r="AY857">
        <v>1</v>
      </c>
      <c r="AZ857">
        <v>0</v>
      </c>
      <c r="BA857">
        <v>813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Y857*Source!I349</f>
        <v>27.936799999999998</v>
      </c>
      <c r="CY857">
        <f>AD857</f>
        <v>62.6</v>
      </c>
      <c r="CZ857">
        <f>AH857</f>
        <v>9.4</v>
      </c>
      <c r="DA857">
        <f>AL857</f>
        <v>6.66</v>
      </c>
      <c r="DB857">
        <v>0</v>
      </c>
    </row>
    <row r="858" spans="1:106" x14ac:dyDescent="0.2">
      <c r="A858">
        <f>ROW(Source!A349)</f>
        <v>349</v>
      </c>
      <c r="B858">
        <v>16666349</v>
      </c>
      <c r="C858">
        <v>16667587</v>
      </c>
      <c r="D858">
        <v>15430395</v>
      </c>
      <c r="E858">
        <v>1</v>
      </c>
      <c r="F858">
        <v>1</v>
      </c>
      <c r="G858">
        <v>1</v>
      </c>
      <c r="H858">
        <v>1</v>
      </c>
      <c r="I858" t="s">
        <v>728</v>
      </c>
      <c r="J858" t="s">
        <v>6</v>
      </c>
      <c r="K858" t="s">
        <v>729</v>
      </c>
      <c r="L858">
        <v>1191</v>
      </c>
      <c r="N858">
        <v>1013</v>
      </c>
      <c r="O858" t="s">
        <v>727</v>
      </c>
      <c r="P858" t="s">
        <v>727</v>
      </c>
      <c r="Q858">
        <v>1</v>
      </c>
      <c r="W858">
        <v>0</v>
      </c>
      <c r="X858">
        <v>-1417349443</v>
      </c>
      <c r="Y858">
        <v>0.02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6.66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6</v>
      </c>
      <c r="AT858">
        <v>0.02</v>
      </c>
      <c r="AU858" t="s">
        <v>6</v>
      </c>
      <c r="AV858">
        <v>2</v>
      </c>
      <c r="AW858">
        <v>2</v>
      </c>
      <c r="AX858">
        <v>16667599</v>
      </c>
      <c r="AY858">
        <v>1</v>
      </c>
      <c r="AZ858">
        <v>0</v>
      </c>
      <c r="BA858">
        <v>814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Y858*Source!I349</f>
        <v>0.14860000000000001</v>
      </c>
      <c r="CY858">
        <f>AD858</f>
        <v>0</v>
      </c>
      <c r="CZ858">
        <f>AH858</f>
        <v>0</v>
      </c>
      <c r="DA858">
        <f>AL858</f>
        <v>1</v>
      </c>
      <c r="DB858">
        <v>0</v>
      </c>
    </row>
    <row r="859" spans="1:106" x14ac:dyDescent="0.2">
      <c r="A859">
        <f>ROW(Source!A349)</f>
        <v>349</v>
      </c>
      <c r="B859">
        <v>16666349</v>
      </c>
      <c r="C859">
        <v>16667587</v>
      </c>
      <c r="D859">
        <v>15247680</v>
      </c>
      <c r="E859">
        <v>1</v>
      </c>
      <c r="F859">
        <v>1</v>
      </c>
      <c r="G859">
        <v>1</v>
      </c>
      <c r="H859">
        <v>2</v>
      </c>
      <c r="I859" t="s">
        <v>736</v>
      </c>
      <c r="J859" t="s">
        <v>737</v>
      </c>
      <c r="K859" t="s">
        <v>738</v>
      </c>
      <c r="L859">
        <v>1368</v>
      </c>
      <c r="N859">
        <v>1011</v>
      </c>
      <c r="O859" t="s">
        <v>733</v>
      </c>
      <c r="P859" t="s">
        <v>733</v>
      </c>
      <c r="Q859">
        <v>1</v>
      </c>
      <c r="W859">
        <v>0</v>
      </c>
      <c r="X859">
        <v>-1718674368</v>
      </c>
      <c r="Y859">
        <v>0.01</v>
      </c>
      <c r="AA859">
        <v>0</v>
      </c>
      <c r="AB859">
        <v>745.85</v>
      </c>
      <c r="AC859">
        <v>13.5</v>
      </c>
      <c r="AD859">
        <v>0</v>
      </c>
      <c r="AE859">
        <v>0</v>
      </c>
      <c r="AF859">
        <v>111.99</v>
      </c>
      <c r="AG859">
        <v>13.5</v>
      </c>
      <c r="AH859">
        <v>0</v>
      </c>
      <c r="AI859">
        <v>1</v>
      </c>
      <c r="AJ859">
        <v>6.66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6</v>
      </c>
      <c r="AT859">
        <v>0.01</v>
      </c>
      <c r="AU859" t="s">
        <v>6</v>
      </c>
      <c r="AV859">
        <v>0</v>
      </c>
      <c r="AW859">
        <v>2</v>
      </c>
      <c r="AX859">
        <v>16667600</v>
      </c>
      <c r="AY859">
        <v>1</v>
      </c>
      <c r="AZ859">
        <v>0</v>
      </c>
      <c r="BA859">
        <v>815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Y859*Source!I349</f>
        <v>7.4300000000000005E-2</v>
      </c>
      <c r="CY859">
        <f>AB859</f>
        <v>745.85</v>
      </c>
      <c r="CZ859">
        <f>AF859</f>
        <v>111.99</v>
      </c>
      <c r="DA859">
        <f>AJ859</f>
        <v>6.66</v>
      </c>
      <c r="DB859">
        <v>0</v>
      </c>
    </row>
    <row r="860" spans="1:106" x14ac:dyDescent="0.2">
      <c r="A860">
        <f>ROW(Source!A349)</f>
        <v>349</v>
      </c>
      <c r="B860">
        <v>16666349</v>
      </c>
      <c r="C860">
        <v>16667587</v>
      </c>
      <c r="D860">
        <v>15249073</v>
      </c>
      <c r="E860">
        <v>1</v>
      </c>
      <c r="F860">
        <v>1</v>
      </c>
      <c r="G860">
        <v>1</v>
      </c>
      <c r="H860">
        <v>2</v>
      </c>
      <c r="I860" t="s">
        <v>742</v>
      </c>
      <c r="J860" t="s">
        <v>743</v>
      </c>
      <c r="K860" t="s">
        <v>744</v>
      </c>
      <c r="L860">
        <v>1368</v>
      </c>
      <c r="N860">
        <v>1011</v>
      </c>
      <c r="O860" t="s">
        <v>733</v>
      </c>
      <c r="P860" t="s">
        <v>733</v>
      </c>
      <c r="Q860">
        <v>1</v>
      </c>
      <c r="W860">
        <v>0</v>
      </c>
      <c r="X860">
        <v>1372534845</v>
      </c>
      <c r="Y860">
        <v>0.01</v>
      </c>
      <c r="AA860">
        <v>0</v>
      </c>
      <c r="AB860">
        <v>437.63</v>
      </c>
      <c r="AC860">
        <v>11.6</v>
      </c>
      <c r="AD860">
        <v>0</v>
      </c>
      <c r="AE860">
        <v>0</v>
      </c>
      <c r="AF860">
        <v>65.709999999999994</v>
      </c>
      <c r="AG860">
        <v>11.6</v>
      </c>
      <c r="AH860">
        <v>0</v>
      </c>
      <c r="AI860">
        <v>1</v>
      </c>
      <c r="AJ860">
        <v>6.66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6</v>
      </c>
      <c r="AT860">
        <v>0.01</v>
      </c>
      <c r="AU860" t="s">
        <v>6</v>
      </c>
      <c r="AV860">
        <v>0</v>
      </c>
      <c r="AW860">
        <v>2</v>
      </c>
      <c r="AX860">
        <v>16667601</v>
      </c>
      <c r="AY860">
        <v>1</v>
      </c>
      <c r="AZ860">
        <v>0</v>
      </c>
      <c r="BA860">
        <v>816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Y860*Source!I349</f>
        <v>7.4300000000000005E-2</v>
      </c>
      <c r="CY860">
        <f>AB860</f>
        <v>437.63</v>
      </c>
      <c r="CZ860">
        <f>AF860</f>
        <v>65.709999999999994</v>
      </c>
      <c r="DA860">
        <f>AJ860</f>
        <v>6.66</v>
      </c>
      <c r="DB860">
        <v>0</v>
      </c>
    </row>
    <row r="861" spans="1:106" x14ac:dyDescent="0.2">
      <c r="A861">
        <f>ROW(Source!A349)</f>
        <v>349</v>
      </c>
      <c r="B861">
        <v>16666349</v>
      </c>
      <c r="C861">
        <v>16667587</v>
      </c>
      <c r="D861">
        <v>15167588</v>
      </c>
      <c r="E861">
        <v>1</v>
      </c>
      <c r="F861">
        <v>1</v>
      </c>
      <c r="G861">
        <v>1</v>
      </c>
      <c r="H861">
        <v>3</v>
      </c>
      <c r="I861" t="s">
        <v>1001</v>
      </c>
      <c r="J861" t="s">
        <v>1002</v>
      </c>
      <c r="K861" t="s">
        <v>1003</v>
      </c>
      <c r="L861">
        <v>1346</v>
      </c>
      <c r="N861">
        <v>1009</v>
      </c>
      <c r="O861" t="s">
        <v>124</v>
      </c>
      <c r="P861" t="s">
        <v>124</v>
      </c>
      <c r="Q861">
        <v>1</v>
      </c>
      <c r="W861">
        <v>0</v>
      </c>
      <c r="X861">
        <v>-1088866022</v>
      </c>
      <c r="Y861">
        <v>0.16</v>
      </c>
      <c r="AA861">
        <v>202.46</v>
      </c>
      <c r="AB861">
        <v>0</v>
      </c>
      <c r="AC861">
        <v>0</v>
      </c>
      <c r="AD861">
        <v>0</v>
      </c>
      <c r="AE861">
        <v>30.4</v>
      </c>
      <c r="AF861">
        <v>0</v>
      </c>
      <c r="AG861">
        <v>0</v>
      </c>
      <c r="AH861">
        <v>0</v>
      </c>
      <c r="AI861">
        <v>6.66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6</v>
      </c>
      <c r="AT861">
        <v>0.16</v>
      </c>
      <c r="AU861" t="s">
        <v>6</v>
      </c>
      <c r="AV861">
        <v>0</v>
      </c>
      <c r="AW861">
        <v>2</v>
      </c>
      <c r="AX861">
        <v>16667602</v>
      </c>
      <c r="AY861">
        <v>1</v>
      </c>
      <c r="AZ861">
        <v>0</v>
      </c>
      <c r="BA861">
        <v>817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Y861*Source!I349</f>
        <v>1.1888000000000001</v>
      </c>
      <c r="CY861">
        <f t="shared" ref="CY861:CY866" si="93">AA861</f>
        <v>202.46</v>
      </c>
      <c r="CZ861">
        <f t="shared" ref="CZ861:CZ866" si="94">AE861</f>
        <v>30.4</v>
      </c>
      <c r="DA861">
        <f t="shared" ref="DA861:DA866" si="95">AI861</f>
        <v>6.66</v>
      </c>
      <c r="DB861">
        <v>0</v>
      </c>
    </row>
    <row r="862" spans="1:106" x14ac:dyDescent="0.2">
      <c r="A862">
        <f>ROW(Source!A349)</f>
        <v>349</v>
      </c>
      <c r="B862">
        <v>16666349</v>
      </c>
      <c r="C862">
        <v>16667587</v>
      </c>
      <c r="D862">
        <v>15167600</v>
      </c>
      <c r="E862">
        <v>1</v>
      </c>
      <c r="F862">
        <v>1</v>
      </c>
      <c r="G862">
        <v>1</v>
      </c>
      <c r="H862">
        <v>3</v>
      </c>
      <c r="I862" t="s">
        <v>1036</v>
      </c>
      <c r="J862" t="s">
        <v>1037</v>
      </c>
      <c r="K862" t="s">
        <v>1038</v>
      </c>
      <c r="L862">
        <v>1308</v>
      </c>
      <c r="N862">
        <v>1003</v>
      </c>
      <c r="O862" t="s">
        <v>164</v>
      </c>
      <c r="P862" t="s">
        <v>164</v>
      </c>
      <c r="Q862">
        <v>100</v>
      </c>
      <c r="W862">
        <v>0</v>
      </c>
      <c r="X862">
        <v>568244124</v>
      </c>
      <c r="Y862">
        <v>5.5E-2</v>
      </c>
      <c r="AA862">
        <v>799.2</v>
      </c>
      <c r="AB862">
        <v>0</v>
      </c>
      <c r="AC862">
        <v>0</v>
      </c>
      <c r="AD862">
        <v>0</v>
      </c>
      <c r="AE862">
        <v>120</v>
      </c>
      <c r="AF862">
        <v>0</v>
      </c>
      <c r="AG862">
        <v>0</v>
      </c>
      <c r="AH862">
        <v>0</v>
      </c>
      <c r="AI862">
        <v>6.66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5.5E-2</v>
      </c>
      <c r="AU862" t="s">
        <v>6</v>
      </c>
      <c r="AV862">
        <v>0</v>
      </c>
      <c r="AW862">
        <v>2</v>
      </c>
      <c r="AX862">
        <v>16667603</v>
      </c>
      <c r="AY862">
        <v>1</v>
      </c>
      <c r="AZ862">
        <v>0</v>
      </c>
      <c r="BA862">
        <v>818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Y862*Source!I349</f>
        <v>0.40865000000000001</v>
      </c>
      <c r="CY862">
        <f t="shared" si="93"/>
        <v>799.2</v>
      </c>
      <c r="CZ862">
        <f t="shared" si="94"/>
        <v>120</v>
      </c>
      <c r="DA862">
        <f t="shared" si="95"/>
        <v>6.66</v>
      </c>
      <c r="DB862">
        <v>0</v>
      </c>
    </row>
    <row r="863" spans="1:106" x14ac:dyDescent="0.2">
      <c r="A863">
        <f>ROW(Source!A349)</f>
        <v>349</v>
      </c>
      <c r="B863">
        <v>16666349</v>
      </c>
      <c r="C863">
        <v>16667587</v>
      </c>
      <c r="D863">
        <v>15203834</v>
      </c>
      <c r="E863">
        <v>1</v>
      </c>
      <c r="F863">
        <v>1</v>
      </c>
      <c r="G863">
        <v>1</v>
      </c>
      <c r="H863">
        <v>3</v>
      </c>
      <c r="I863" t="s">
        <v>1025</v>
      </c>
      <c r="J863" t="s">
        <v>1026</v>
      </c>
      <c r="K863" t="s">
        <v>152</v>
      </c>
      <c r="L863">
        <v>1346</v>
      </c>
      <c r="N863">
        <v>1009</v>
      </c>
      <c r="O863" t="s">
        <v>124</v>
      </c>
      <c r="P863" t="s">
        <v>124</v>
      </c>
      <c r="Q863">
        <v>1</v>
      </c>
      <c r="W863">
        <v>0</v>
      </c>
      <c r="X863">
        <v>210558753</v>
      </c>
      <c r="Y863">
        <v>0.05</v>
      </c>
      <c r="AA863">
        <v>190.48</v>
      </c>
      <c r="AB863">
        <v>0</v>
      </c>
      <c r="AC863">
        <v>0</v>
      </c>
      <c r="AD863">
        <v>0</v>
      </c>
      <c r="AE863">
        <v>28.6</v>
      </c>
      <c r="AF863">
        <v>0</v>
      </c>
      <c r="AG863">
        <v>0</v>
      </c>
      <c r="AH863">
        <v>0</v>
      </c>
      <c r="AI863">
        <v>6.66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6</v>
      </c>
      <c r="AT863">
        <v>0.05</v>
      </c>
      <c r="AU863" t="s">
        <v>6</v>
      </c>
      <c r="AV863">
        <v>0</v>
      </c>
      <c r="AW863">
        <v>2</v>
      </c>
      <c r="AX863">
        <v>16667604</v>
      </c>
      <c r="AY863">
        <v>1</v>
      </c>
      <c r="AZ863">
        <v>0</v>
      </c>
      <c r="BA863">
        <v>819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Y863*Source!I349</f>
        <v>0.3715</v>
      </c>
      <c r="CY863">
        <f t="shared" si="93"/>
        <v>190.48</v>
      </c>
      <c r="CZ863">
        <f t="shared" si="94"/>
        <v>28.6</v>
      </c>
      <c r="DA863">
        <f t="shared" si="95"/>
        <v>6.66</v>
      </c>
      <c r="DB863">
        <v>0</v>
      </c>
    </row>
    <row r="864" spans="1:106" x14ac:dyDescent="0.2">
      <c r="A864">
        <f>ROW(Source!A349)</f>
        <v>349</v>
      </c>
      <c r="B864">
        <v>16666349</v>
      </c>
      <c r="C864">
        <v>16667587</v>
      </c>
      <c r="D864">
        <v>15221611</v>
      </c>
      <c r="E864">
        <v>1</v>
      </c>
      <c r="F864">
        <v>1</v>
      </c>
      <c r="G864">
        <v>1</v>
      </c>
      <c r="H864">
        <v>3</v>
      </c>
      <c r="I864" t="s">
        <v>550</v>
      </c>
      <c r="J864" t="s">
        <v>552</v>
      </c>
      <c r="K864" t="s">
        <v>551</v>
      </c>
      <c r="L864">
        <v>1477</v>
      </c>
      <c r="N864">
        <v>1013</v>
      </c>
      <c r="O864" t="s">
        <v>538</v>
      </c>
      <c r="P864" t="s">
        <v>540</v>
      </c>
      <c r="Q864">
        <v>1</v>
      </c>
      <c r="W864">
        <v>0</v>
      </c>
      <c r="X864">
        <v>1306444111</v>
      </c>
      <c r="Y864">
        <v>9.6904000000000004E-2</v>
      </c>
      <c r="AA864">
        <v>7660.27</v>
      </c>
      <c r="AB864">
        <v>0</v>
      </c>
      <c r="AC864">
        <v>0</v>
      </c>
      <c r="AD864">
        <v>0</v>
      </c>
      <c r="AE864">
        <v>1150.19</v>
      </c>
      <c r="AF864">
        <v>0</v>
      </c>
      <c r="AG864">
        <v>0</v>
      </c>
      <c r="AH864">
        <v>0</v>
      </c>
      <c r="AI864">
        <v>6.66</v>
      </c>
      <c r="AJ864">
        <v>1</v>
      </c>
      <c r="AK864">
        <v>1</v>
      </c>
      <c r="AL864">
        <v>1</v>
      </c>
      <c r="AN864">
        <v>0</v>
      </c>
      <c r="AO864">
        <v>0</v>
      </c>
      <c r="AP864">
        <v>0</v>
      </c>
      <c r="AQ864">
        <v>0</v>
      </c>
      <c r="AR864">
        <v>0</v>
      </c>
      <c r="AS864" t="s">
        <v>6</v>
      </c>
      <c r="AT864">
        <v>9.6904000000000004E-2</v>
      </c>
      <c r="AU864" t="s">
        <v>6</v>
      </c>
      <c r="AV864">
        <v>0</v>
      </c>
      <c r="AW864">
        <v>1</v>
      </c>
      <c r="AX864">
        <v>-1</v>
      </c>
      <c r="AY864">
        <v>0</v>
      </c>
      <c r="AZ864">
        <v>0</v>
      </c>
      <c r="BA864" t="s">
        <v>6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Y864*Source!I349</f>
        <v>0.71999672000000003</v>
      </c>
      <c r="CY864">
        <f t="shared" si="93"/>
        <v>7660.27</v>
      </c>
      <c r="CZ864">
        <f t="shared" si="94"/>
        <v>1150.19</v>
      </c>
      <c r="DA864">
        <f t="shared" si="95"/>
        <v>6.66</v>
      </c>
      <c r="DB864">
        <v>0</v>
      </c>
    </row>
    <row r="865" spans="1:106" x14ac:dyDescent="0.2">
      <c r="A865">
        <f>ROW(Source!A349)</f>
        <v>349</v>
      </c>
      <c r="B865">
        <v>16666349</v>
      </c>
      <c r="C865">
        <v>16667587</v>
      </c>
      <c r="D865">
        <v>15222978</v>
      </c>
      <c r="E865">
        <v>1</v>
      </c>
      <c r="F865">
        <v>1</v>
      </c>
      <c r="G865">
        <v>1</v>
      </c>
      <c r="H865">
        <v>3</v>
      </c>
      <c r="I865" t="s">
        <v>542</v>
      </c>
      <c r="J865" t="s">
        <v>544</v>
      </c>
      <c r="K865" t="s">
        <v>543</v>
      </c>
      <c r="L865">
        <v>1477</v>
      </c>
      <c r="N865">
        <v>1013</v>
      </c>
      <c r="O865" t="s">
        <v>538</v>
      </c>
      <c r="P865" t="s">
        <v>540</v>
      </c>
      <c r="Q865">
        <v>1</v>
      </c>
      <c r="W865">
        <v>0</v>
      </c>
      <c r="X865">
        <v>-329874626</v>
      </c>
      <c r="Y865">
        <v>3.0959999999999998E-3</v>
      </c>
      <c r="AA865">
        <v>32061.37</v>
      </c>
      <c r="AB865">
        <v>0</v>
      </c>
      <c r="AC865">
        <v>0</v>
      </c>
      <c r="AD865">
        <v>0</v>
      </c>
      <c r="AE865">
        <v>4814.0200000000004</v>
      </c>
      <c r="AF865">
        <v>0</v>
      </c>
      <c r="AG865">
        <v>0</v>
      </c>
      <c r="AH865">
        <v>0</v>
      </c>
      <c r="AI865">
        <v>6.66</v>
      </c>
      <c r="AJ865">
        <v>1</v>
      </c>
      <c r="AK865">
        <v>1</v>
      </c>
      <c r="AL865">
        <v>1</v>
      </c>
      <c r="AN865">
        <v>0</v>
      </c>
      <c r="AO865">
        <v>0</v>
      </c>
      <c r="AP865">
        <v>0</v>
      </c>
      <c r="AQ865">
        <v>0</v>
      </c>
      <c r="AR865">
        <v>0</v>
      </c>
      <c r="AS865" t="s">
        <v>6</v>
      </c>
      <c r="AT865">
        <v>3.0959999999999998E-3</v>
      </c>
      <c r="AU865" t="s">
        <v>6</v>
      </c>
      <c r="AV865">
        <v>0</v>
      </c>
      <c r="AW865">
        <v>1</v>
      </c>
      <c r="AX865">
        <v>-1</v>
      </c>
      <c r="AY865">
        <v>0</v>
      </c>
      <c r="AZ865">
        <v>0</v>
      </c>
      <c r="BA865" t="s">
        <v>6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Y865*Source!I349</f>
        <v>2.3003279999999997E-2</v>
      </c>
      <c r="CY865">
        <f t="shared" si="93"/>
        <v>32061.37</v>
      </c>
      <c r="CZ865">
        <f t="shared" si="94"/>
        <v>4814.0200000000004</v>
      </c>
      <c r="DA865">
        <f t="shared" si="95"/>
        <v>6.66</v>
      </c>
      <c r="DB865">
        <v>0</v>
      </c>
    </row>
    <row r="866" spans="1:106" x14ac:dyDescent="0.2">
      <c r="A866">
        <f>ROW(Source!A349)</f>
        <v>349</v>
      </c>
      <c r="B866">
        <v>16666349</v>
      </c>
      <c r="C866">
        <v>16667587</v>
      </c>
      <c r="D866">
        <v>15164559</v>
      </c>
      <c r="E866">
        <v>17</v>
      </c>
      <c r="F866">
        <v>1</v>
      </c>
      <c r="G866">
        <v>1</v>
      </c>
      <c r="H866">
        <v>3</v>
      </c>
      <c r="I866" t="s">
        <v>996</v>
      </c>
      <c r="J866" t="s">
        <v>6</v>
      </c>
      <c r="K866" t="s">
        <v>997</v>
      </c>
      <c r="L866">
        <v>1374</v>
      </c>
      <c r="N866">
        <v>1013</v>
      </c>
      <c r="O866" t="s">
        <v>998</v>
      </c>
      <c r="P866" t="s">
        <v>998</v>
      </c>
      <c r="Q866">
        <v>1</v>
      </c>
      <c r="W866">
        <v>0</v>
      </c>
      <c r="X866">
        <v>-1731369543</v>
      </c>
      <c r="Y866">
        <v>0.71</v>
      </c>
      <c r="AA866">
        <v>1</v>
      </c>
      <c r="AB866">
        <v>0</v>
      </c>
      <c r="AC866">
        <v>0</v>
      </c>
      <c r="AD866">
        <v>0</v>
      </c>
      <c r="AE866">
        <v>1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6</v>
      </c>
      <c r="AT866">
        <v>0.71</v>
      </c>
      <c r="AU866" t="s">
        <v>6</v>
      </c>
      <c r="AV866">
        <v>0</v>
      </c>
      <c r="AW866">
        <v>2</v>
      </c>
      <c r="AX866">
        <v>16667605</v>
      </c>
      <c r="AY866">
        <v>1</v>
      </c>
      <c r="AZ866">
        <v>0</v>
      </c>
      <c r="BA866">
        <v>820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Y866*Source!I349</f>
        <v>5.2752999999999997</v>
      </c>
      <c r="CY866">
        <f t="shared" si="93"/>
        <v>1</v>
      </c>
      <c r="CZ866">
        <f t="shared" si="94"/>
        <v>1</v>
      </c>
      <c r="DA866">
        <f t="shared" si="95"/>
        <v>1</v>
      </c>
      <c r="DB866">
        <v>0</v>
      </c>
    </row>
    <row r="867" spans="1:106" x14ac:dyDescent="0.2">
      <c r="A867">
        <f>ROW(Source!A354)</f>
        <v>354</v>
      </c>
      <c r="B867">
        <v>16666348</v>
      </c>
      <c r="C867">
        <v>16667608</v>
      </c>
      <c r="D867">
        <v>15430397</v>
      </c>
      <c r="E867">
        <v>1</v>
      </c>
      <c r="F867">
        <v>1</v>
      </c>
      <c r="G867">
        <v>1</v>
      </c>
      <c r="H867">
        <v>1</v>
      </c>
      <c r="I867" t="s">
        <v>814</v>
      </c>
      <c r="J867" t="s">
        <v>6</v>
      </c>
      <c r="K867" t="s">
        <v>815</v>
      </c>
      <c r="L867">
        <v>1191</v>
      </c>
      <c r="N867">
        <v>1013</v>
      </c>
      <c r="O867" t="s">
        <v>727</v>
      </c>
      <c r="P867" t="s">
        <v>727</v>
      </c>
      <c r="Q867">
        <v>1</v>
      </c>
      <c r="W867">
        <v>0</v>
      </c>
      <c r="X867">
        <v>-1081351934</v>
      </c>
      <c r="Y867">
        <v>5.7</v>
      </c>
      <c r="AA867">
        <v>0</v>
      </c>
      <c r="AB867">
        <v>0</v>
      </c>
      <c r="AC867">
        <v>0</v>
      </c>
      <c r="AD867">
        <v>9.4</v>
      </c>
      <c r="AE867">
        <v>0</v>
      </c>
      <c r="AF867">
        <v>0</v>
      </c>
      <c r="AG867">
        <v>0</v>
      </c>
      <c r="AH867">
        <v>9.4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1</v>
      </c>
      <c r="AQ867">
        <v>0</v>
      </c>
      <c r="AR867">
        <v>0</v>
      </c>
      <c r="AS867" t="s">
        <v>6</v>
      </c>
      <c r="AT867">
        <v>19</v>
      </c>
      <c r="AU867" t="s">
        <v>447</v>
      </c>
      <c r="AV867">
        <v>1</v>
      </c>
      <c r="AW867">
        <v>2</v>
      </c>
      <c r="AX867">
        <v>16667618</v>
      </c>
      <c r="AY867">
        <v>1</v>
      </c>
      <c r="AZ867">
        <v>0</v>
      </c>
      <c r="BA867">
        <v>821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Y867*Source!I354</f>
        <v>1.1571</v>
      </c>
      <c r="CY867">
        <f>AD867</f>
        <v>9.4</v>
      </c>
      <c r="CZ867">
        <f>AH867</f>
        <v>9.4</v>
      </c>
      <c r="DA867">
        <f>AL867</f>
        <v>1</v>
      </c>
      <c r="DB867">
        <v>0</v>
      </c>
    </row>
    <row r="868" spans="1:106" x14ac:dyDescent="0.2">
      <c r="A868">
        <f>ROW(Source!A354)</f>
        <v>354</v>
      </c>
      <c r="B868">
        <v>16666348</v>
      </c>
      <c r="C868">
        <v>16667608</v>
      </c>
      <c r="D868">
        <v>15430395</v>
      </c>
      <c r="E868">
        <v>1</v>
      </c>
      <c r="F868">
        <v>1</v>
      </c>
      <c r="G868">
        <v>1</v>
      </c>
      <c r="H868">
        <v>1</v>
      </c>
      <c r="I868" t="s">
        <v>728</v>
      </c>
      <c r="J868" t="s">
        <v>6</v>
      </c>
      <c r="K868" t="s">
        <v>729</v>
      </c>
      <c r="L868">
        <v>1191</v>
      </c>
      <c r="N868">
        <v>1013</v>
      </c>
      <c r="O868" t="s">
        <v>727</v>
      </c>
      <c r="P868" t="s">
        <v>727</v>
      </c>
      <c r="Q868">
        <v>1</v>
      </c>
      <c r="W868">
        <v>0</v>
      </c>
      <c r="X868">
        <v>-1417349443</v>
      </c>
      <c r="Y868">
        <v>0.38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0.38</v>
      </c>
      <c r="AU868" t="s">
        <v>6</v>
      </c>
      <c r="AV868">
        <v>2</v>
      </c>
      <c r="AW868">
        <v>2</v>
      </c>
      <c r="AX868">
        <v>16667619</v>
      </c>
      <c r="AY868">
        <v>1</v>
      </c>
      <c r="AZ868">
        <v>2048</v>
      </c>
      <c r="BA868">
        <v>822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Y868*Source!I354</f>
        <v>7.714E-2</v>
      </c>
      <c r="CY868">
        <f>AD868</f>
        <v>0</v>
      </c>
      <c r="CZ868">
        <f>AH868</f>
        <v>0</v>
      </c>
      <c r="DA868">
        <f>AL868</f>
        <v>1</v>
      </c>
      <c r="DB868">
        <v>0</v>
      </c>
    </row>
    <row r="869" spans="1:106" x14ac:dyDescent="0.2">
      <c r="A869">
        <f>ROW(Source!A354)</f>
        <v>354</v>
      </c>
      <c r="B869">
        <v>16666348</v>
      </c>
      <c r="C869">
        <v>16667608</v>
      </c>
      <c r="D869">
        <v>15247680</v>
      </c>
      <c r="E869">
        <v>1</v>
      </c>
      <c r="F869">
        <v>1</v>
      </c>
      <c r="G869">
        <v>1</v>
      </c>
      <c r="H869">
        <v>2</v>
      </c>
      <c r="I869" t="s">
        <v>736</v>
      </c>
      <c r="J869" t="s">
        <v>737</v>
      </c>
      <c r="K869" t="s">
        <v>738</v>
      </c>
      <c r="L869">
        <v>1368</v>
      </c>
      <c r="N869">
        <v>1011</v>
      </c>
      <c r="O869" t="s">
        <v>733</v>
      </c>
      <c r="P869" t="s">
        <v>733</v>
      </c>
      <c r="Q869">
        <v>1</v>
      </c>
      <c r="W869">
        <v>0</v>
      </c>
      <c r="X869">
        <v>-1718674368</v>
      </c>
      <c r="Y869">
        <v>5.6999999999999995E-2</v>
      </c>
      <c r="AA869">
        <v>0</v>
      </c>
      <c r="AB869">
        <v>111.99</v>
      </c>
      <c r="AC869">
        <v>13.5</v>
      </c>
      <c r="AD869">
        <v>0</v>
      </c>
      <c r="AE869">
        <v>0</v>
      </c>
      <c r="AF869">
        <v>111.99</v>
      </c>
      <c r="AG869">
        <v>13.5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6</v>
      </c>
      <c r="AT869">
        <v>0.19</v>
      </c>
      <c r="AU869" t="s">
        <v>447</v>
      </c>
      <c r="AV869">
        <v>0</v>
      </c>
      <c r="AW869">
        <v>2</v>
      </c>
      <c r="AX869">
        <v>16667620</v>
      </c>
      <c r="AY869">
        <v>1</v>
      </c>
      <c r="AZ869">
        <v>0</v>
      </c>
      <c r="BA869">
        <v>823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Y869*Source!I354</f>
        <v>1.1571E-2</v>
      </c>
      <c r="CY869">
        <f>AB869</f>
        <v>111.99</v>
      </c>
      <c r="CZ869">
        <f>AF869</f>
        <v>111.99</v>
      </c>
      <c r="DA869">
        <f>AJ869</f>
        <v>1</v>
      </c>
      <c r="DB869">
        <v>0</v>
      </c>
    </row>
    <row r="870" spans="1:106" x14ac:dyDescent="0.2">
      <c r="A870">
        <f>ROW(Source!A354)</f>
        <v>354</v>
      </c>
      <c r="B870">
        <v>16666348</v>
      </c>
      <c r="C870">
        <v>16667608</v>
      </c>
      <c r="D870">
        <v>15249073</v>
      </c>
      <c r="E870">
        <v>1</v>
      </c>
      <c r="F870">
        <v>1</v>
      </c>
      <c r="G870">
        <v>1</v>
      </c>
      <c r="H870">
        <v>2</v>
      </c>
      <c r="I870" t="s">
        <v>742</v>
      </c>
      <c r="J870" t="s">
        <v>743</v>
      </c>
      <c r="K870" t="s">
        <v>744</v>
      </c>
      <c r="L870">
        <v>1368</v>
      </c>
      <c r="N870">
        <v>1011</v>
      </c>
      <c r="O870" t="s">
        <v>733</v>
      </c>
      <c r="P870" t="s">
        <v>733</v>
      </c>
      <c r="Q870">
        <v>1</v>
      </c>
      <c r="W870">
        <v>0</v>
      </c>
      <c r="X870">
        <v>1372534845</v>
      </c>
      <c r="Y870">
        <v>5.6999999999999995E-2</v>
      </c>
      <c r="AA870">
        <v>0</v>
      </c>
      <c r="AB870">
        <v>65.709999999999994</v>
      </c>
      <c r="AC870">
        <v>11.6</v>
      </c>
      <c r="AD870">
        <v>0</v>
      </c>
      <c r="AE870">
        <v>0</v>
      </c>
      <c r="AF870">
        <v>65.709999999999994</v>
      </c>
      <c r="AG870">
        <v>11.6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1</v>
      </c>
      <c r="AQ870">
        <v>0</v>
      </c>
      <c r="AR870">
        <v>0</v>
      </c>
      <c r="AS870" t="s">
        <v>6</v>
      </c>
      <c r="AT870">
        <v>0.19</v>
      </c>
      <c r="AU870" t="s">
        <v>447</v>
      </c>
      <c r="AV870">
        <v>0</v>
      </c>
      <c r="AW870">
        <v>2</v>
      </c>
      <c r="AX870">
        <v>16667621</v>
      </c>
      <c r="AY870">
        <v>1</v>
      </c>
      <c r="AZ870">
        <v>0</v>
      </c>
      <c r="BA870">
        <v>824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Y870*Source!I354</f>
        <v>1.1571E-2</v>
      </c>
      <c r="CY870">
        <f>AB870</f>
        <v>65.709999999999994</v>
      </c>
      <c r="CZ870">
        <f>AF870</f>
        <v>65.709999999999994</v>
      </c>
      <c r="DA870">
        <f>AJ870</f>
        <v>1</v>
      </c>
      <c r="DB870">
        <v>0</v>
      </c>
    </row>
    <row r="871" spans="1:106" x14ac:dyDescent="0.2">
      <c r="A871">
        <f>ROW(Source!A354)</f>
        <v>354</v>
      </c>
      <c r="B871">
        <v>16666348</v>
      </c>
      <c r="C871">
        <v>16667608</v>
      </c>
      <c r="D871">
        <v>15249377</v>
      </c>
      <c r="E871">
        <v>1</v>
      </c>
      <c r="F871">
        <v>1</v>
      </c>
      <c r="G871">
        <v>1</v>
      </c>
      <c r="H871">
        <v>2</v>
      </c>
      <c r="I871" t="s">
        <v>914</v>
      </c>
      <c r="J871" t="s">
        <v>915</v>
      </c>
      <c r="K871" t="s">
        <v>916</v>
      </c>
      <c r="L871">
        <v>1368</v>
      </c>
      <c r="N871">
        <v>1011</v>
      </c>
      <c r="O871" t="s">
        <v>733</v>
      </c>
      <c r="P871" t="s">
        <v>733</v>
      </c>
      <c r="Q871">
        <v>1</v>
      </c>
      <c r="W871">
        <v>0</v>
      </c>
      <c r="X871">
        <v>-353815937</v>
      </c>
      <c r="Y871">
        <v>1.008</v>
      </c>
      <c r="AA871">
        <v>0</v>
      </c>
      <c r="AB871">
        <v>8.1</v>
      </c>
      <c r="AC871">
        <v>0</v>
      </c>
      <c r="AD871">
        <v>0</v>
      </c>
      <c r="AE871">
        <v>0</v>
      </c>
      <c r="AF871">
        <v>8.1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1</v>
      </c>
      <c r="AQ871">
        <v>0</v>
      </c>
      <c r="AR871">
        <v>0</v>
      </c>
      <c r="AS871" t="s">
        <v>6</v>
      </c>
      <c r="AT871">
        <v>3.36</v>
      </c>
      <c r="AU871" t="s">
        <v>447</v>
      </c>
      <c r="AV871">
        <v>0</v>
      </c>
      <c r="AW871">
        <v>2</v>
      </c>
      <c r="AX871">
        <v>16667622</v>
      </c>
      <c r="AY871">
        <v>1</v>
      </c>
      <c r="AZ871">
        <v>0</v>
      </c>
      <c r="BA871">
        <v>825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Y871*Source!I354</f>
        <v>0.20462400000000003</v>
      </c>
      <c r="CY871">
        <f>AB871</f>
        <v>8.1</v>
      </c>
      <c r="CZ871">
        <f>AF871</f>
        <v>8.1</v>
      </c>
      <c r="DA871">
        <f>AJ871</f>
        <v>1</v>
      </c>
      <c r="DB871">
        <v>0</v>
      </c>
    </row>
    <row r="872" spans="1:106" x14ac:dyDescent="0.2">
      <c r="A872">
        <f>ROW(Source!A354)</f>
        <v>354</v>
      </c>
      <c r="B872">
        <v>16666348</v>
      </c>
      <c r="C872">
        <v>16667608</v>
      </c>
      <c r="D872">
        <v>15168752</v>
      </c>
      <c r="E872">
        <v>1</v>
      </c>
      <c r="F872">
        <v>1</v>
      </c>
      <c r="G872">
        <v>1</v>
      </c>
      <c r="H872">
        <v>3</v>
      </c>
      <c r="I872" t="s">
        <v>1013</v>
      </c>
      <c r="J872" t="s">
        <v>1014</v>
      </c>
      <c r="K872" t="s">
        <v>1015</v>
      </c>
      <c r="L872">
        <v>1346</v>
      </c>
      <c r="N872">
        <v>1009</v>
      </c>
      <c r="O872" t="s">
        <v>124</v>
      </c>
      <c r="P872" t="s">
        <v>124</v>
      </c>
      <c r="Q872">
        <v>1</v>
      </c>
      <c r="W872">
        <v>0</v>
      </c>
      <c r="X872">
        <v>586013393</v>
      </c>
      <c r="Y872">
        <v>0</v>
      </c>
      <c r="AA872">
        <v>10.57</v>
      </c>
      <c r="AB872">
        <v>0</v>
      </c>
      <c r="AC872">
        <v>0</v>
      </c>
      <c r="AD872">
        <v>0</v>
      </c>
      <c r="AE872">
        <v>10.57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1</v>
      </c>
      <c r="AQ872">
        <v>0</v>
      </c>
      <c r="AR872">
        <v>0</v>
      </c>
      <c r="AS872" t="s">
        <v>6</v>
      </c>
      <c r="AT872">
        <v>0.55000000000000004</v>
      </c>
      <c r="AU872" t="s">
        <v>30</v>
      </c>
      <c r="AV872">
        <v>0</v>
      </c>
      <c r="AW872">
        <v>2</v>
      </c>
      <c r="AX872">
        <v>16667623</v>
      </c>
      <c r="AY872">
        <v>1</v>
      </c>
      <c r="AZ872">
        <v>0</v>
      </c>
      <c r="BA872">
        <v>826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Y872*Source!I354</f>
        <v>0</v>
      </c>
      <c r="CY872">
        <f>AA872</f>
        <v>10.57</v>
      </c>
      <c r="CZ872">
        <f>AE872</f>
        <v>10.57</v>
      </c>
      <c r="DA872">
        <f>AI872</f>
        <v>1</v>
      </c>
      <c r="DB872">
        <v>0</v>
      </c>
    </row>
    <row r="873" spans="1:106" x14ac:dyDescent="0.2">
      <c r="A873">
        <f>ROW(Source!A354)</f>
        <v>354</v>
      </c>
      <c r="B873">
        <v>16666348</v>
      </c>
      <c r="C873">
        <v>16667608</v>
      </c>
      <c r="D873">
        <v>15191297</v>
      </c>
      <c r="E873">
        <v>1</v>
      </c>
      <c r="F873">
        <v>1</v>
      </c>
      <c r="G873">
        <v>1</v>
      </c>
      <c r="H873">
        <v>3</v>
      </c>
      <c r="I873" t="s">
        <v>1078</v>
      </c>
      <c r="J873" t="s">
        <v>1079</v>
      </c>
      <c r="K873" t="s">
        <v>1080</v>
      </c>
      <c r="L873">
        <v>1348</v>
      </c>
      <c r="N873">
        <v>1009</v>
      </c>
      <c r="O873" t="s">
        <v>120</v>
      </c>
      <c r="P873" t="s">
        <v>120</v>
      </c>
      <c r="Q873">
        <v>1000</v>
      </c>
      <c r="W873">
        <v>0</v>
      </c>
      <c r="X873">
        <v>8837602</v>
      </c>
      <c r="Y873">
        <v>0</v>
      </c>
      <c r="AA873">
        <v>5763</v>
      </c>
      <c r="AB873">
        <v>0</v>
      </c>
      <c r="AC873">
        <v>0</v>
      </c>
      <c r="AD873">
        <v>0</v>
      </c>
      <c r="AE873">
        <v>5763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1</v>
      </c>
      <c r="AQ873">
        <v>0</v>
      </c>
      <c r="AR873">
        <v>0</v>
      </c>
      <c r="AS873" t="s">
        <v>6</v>
      </c>
      <c r="AT873">
        <v>4.0000000000000001E-3</v>
      </c>
      <c r="AU873" t="s">
        <v>30</v>
      </c>
      <c r="AV873">
        <v>0</v>
      </c>
      <c r="AW873">
        <v>2</v>
      </c>
      <c r="AX873">
        <v>16667624</v>
      </c>
      <c r="AY873">
        <v>1</v>
      </c>
      <c r="AZ873">
        <v>0</v>
      </c>
      <c r="BA873">
        <v>827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Y873*Source!I354</f>
        <v>0</v>
      </c>
      <c r="CY873">
        <f>AA873</f>
        <v>5763</v>
      </c>
      <c r="CZ873">
        <f>AE873</f>
        <v>5763</v>
      </c>
      <c r="DA873">
        <f>AI873</f>
        <v>1</v>
      </c>
      <c r="DB873">
        <v>0</v>
      </c>
    </row>
    <row r="874" spans="1:106" x14ac:dyDescent="0.2">
      <c r="A874">
        <f>ROW(Source!A354)</f>
        <v>354</v>
      </c>
      <c r="B874">
        <v>16666348</v>
      </c>
      <c r="C874">
        <v>16667608</v>
      </c>
      <c r="D874">
        <v>15203838</v>
      </c>
      <c r="E874">
        <v>1</v>
      </c>
      <c r="F874">
        <v>1</v>
      </c>
      <c r="G874">
        <v>1</v>
      </c>
      <c r="H874">
        <v>3</v>
      </c>
      <c r="I874" t="s">
        <v>1081</v>
      </c>
      <c r="J874" t="s">
        <v>1082</v>
      </c>
      <c r="K874" t="s">
        <v>1083</v>
      </c>
      <c r="L874">
        <v>1346</v>
      </c>
      <c r="N874">
        <v>1009</v>
      </c>
      <c r="O874" t="s">
        <v>124</v>
      </c>
      <c r="P874" t="s">
        <v>124</v>
      </c>
      <c r="Q874">
        <v>1</v>
      </c>
      <c r="W874">
        <v>0</v>
      </c>
      <c r="X874">
        <v>-1130618203</v>
      </c>
      <c r="Y874">
        <v>0</v>
      </c>
      <c r="AA874">
        <v>238.48</v>
      </c>
      <c r="AB874">
        <v>0</v>
      </c>
      <c r="AC874">
        <v>0</v>
      </c>
      <c r="AD874">
        <v>0</v>
      </c>
      <c r="AE874">
        <v>238.48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6</v>
      </c>
      <c r="AT874">
        <v>2</v>
      </c>
      <c r="AU874" t="s">
        <v>30</v>
      </c>
      <c r="AV874">
        <v>0</v>
      </c>
      <c r="AW874">
        <v>2</v>
      </c>
      <c r="AX874">
        <v>16667625</v>
      </c>
      <c r="AY874">
        <v>1</v>
      </c>
      <c r="AZ874">
        <v>0</v>
      </c>
      <c r="BA874">
        <v>828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Y874*Source!I354</f>
        <v>0</v>
      </c>
      <c r="CY874">
        <f>AA874</f>
        <v>238.48</v>
      </c>
      <c r="CZ874">
        <f>AE874</f>
        <v>238.48</v>
      </c>
      <c r="DA874">
        <f>AI874</f>
        <v>1</v>
      </c>
      <c r="DB874">
        <v>0</v>
      </c>
    </row>
    <row r="875" spans="1:106" x14ac:dyDescent="0.2">
      <c r="A875">
        <f>ROW(Source!A354)</f>
        <v>354</v>
      </c>
      <c r="B875">
        <v>16666348</v>
      </c>
      <c r="C875">
        <v>16667608</v>
      </c>
      <c r="D875">
        <v>15164559</v>
      </c>
      <c r="E875">
        <v>17</v>
      </c>
      <c r="F875">
        <v>1</v>
      </c>
      <c r="G875">
        <v>1</v>
      </c>
      <c r="H875">
        <v>3</v>
      </c>
      <c r="I875" t="s">
        <v>996</v>
      </c>
      <c r="J875" t="s">
        <v>6</v>
      </c>
      <c r="K875" t="s">
        <v>997</v>
      </c>
      <c r="L875">
        <v>1374</v>
      </c>
      <c r="N875">
        <v>1013</v>
      </c>
      <c r="O875" t="s">
        <v>998</v>
      </c>
      <c r="P875" t="s">
        <v>998</v>
      </c>
      <c r="Q875">
        <v>1</v>
      </c>
      <c r="W875">
        <v>0</v>
      </c>
      <c r="X875">
        <v>-1731369543</v>
      </c>
      <c r="Y875">
        <v>0</v>
      </c>
      <c r="AA875">
        <v>1</v>
      </c>
      <c r="AB875">
        <v>0</v>
      </c>
      <c r="AC875">
        <v>0</v>
      </c>
      <c r="AD875">
        <v>0</v>
      </c>
      <c r="AE875">
        <v>1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1</v>
      </c>
      <c r="AQ875">
        <v>0</v>
      </c>
      <c r="AR875">
        <v>0</v>
      </c>
      <c r="AS875" t="s">
        <v>6</v>
      </c>
      <c r="AT875">
        <v>3.57</v>
      </c>
      <c r="AU875" t="s">
        <v>30</v>
      </c>
      <c r="AV875">
        <v>0</v>
      </c>
      <c r="AW875">
        <v>2</v>
      </c>
      <c r="AX875">
        <v>16667626</v>
      </c>
      <c r="AY875">
        <v>1</v>
      </c>
      <c r="AZ875">
        <v>0</v>
      </c>
      <c r="BA875">
        <v>829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Y875*Source!I354</f>
        <v>0</v>
      </c>
      <c r="CY875">
        <f>AA875</f>
        <v>1</v>
      </c>
      <c r="CZ875">
        <f>AE875</f>
        <v>1</v>
      </c>
      <c r="DA875">
        <f>AI875</f>
        <v>1</v>
      </c>
      <c r="DB875">
        <v>0</v>
      </c>
    </row>
    <row r="876" spans="1:106" x14ac:dyDescent="0.2">
      <c r="A876">
        <f>ROW(Source!A355)</f>
        <v>355</v>
      </c>
      <c r="B876">
        <v>16666349</v>
      </c>
      <c r="C876">
        <v>16667608</v>
      </c>
      <c r="D876">
        <v>15430397</v>
      </c>
      <c r="E876">
        <v>1</v>
      </c>
      <c r="F876">
        <v>1</v>
      </c>
      <c r="G876">
        <v>1</v>
      </c>
      <c r="H876">
        <v>1</v>
      </c>
      <c r="I876" t="s">
        <v>814</v>
      </c>
      <c r="J876" t="s">
        <v>6</v>
      </c>
      <c r="K876" t="s">
        <v>815</v>
      </c>
      <c r="L876">
        <v>1191</v>
      </c>
      <c r="N876">
        <v>1013</v>
      </c>
      <c r="O876" t="s">
        <v>727</v>
      </c>
      <c r="P876" t="s">
        <v>727</v>
      </c>
      <c r="Q876">
        <v>1</v>
      </c>
      <c r="W876">
        <v>0</v>
      </c>
      <c r="X876">
        <v>-1081351934</v>
      </c>
      <c r="Y876">
        <v>5.7</v>
      </c>
      <c r="AA876">
        <v>0</v>
      </c>
      <c r="AB876">
        <v>0</v>
      </c>
      <c r="AC876">
        <v>0</v>
      </c>
      <c r="AD876">
        <v>62.6</v>
      </c>
      <c r="AE876">
        <v>0</v>
      </c>
      <c r="AF876">
        <v>0</v>
      </c>
      <c r="AG876">
        <v>0</v>
      </c>
      <c r="AH876">
        <v>9.4</v>
      </c>
      <c r="AI876">
        <v>1</v>
      </c>
      <c r="AJ876">
        <v>1</v>
      </c>
      <c r="AK876">
        <v>1</v>
      </c>
      <c r="AL876">
        <v>6.66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6</v>
      </c>
      <c r="AT876">
        <v>19</v>
      </c>
      <c r="AU876" t="s">
        <v>447</v>
      </c>
      <c r="AV876">
        <v>1</v>
      </c>
      <c r="AW876">
        <v>2</v>
      </c>
      <c r="AX876">
        <v>16667618</v>
      </c>
      <c r="AY876">
        <v>1</v>
      </c>
      <c r="AZ876">
        <v>0</v>
      </c>
      <c r="BA876">
        <v>830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Y876*Source!I355</f>
        <v>1.1571</v>
      </c>
      <c r="CY876">
        <f>AD876</f>
        <v>62.6</v>
      </c>
      <c r="CZ876">
        <f>AH876</f>
        <v>9.4</v>
      </c>
      <c r="DA876">
        <f>AL876</f>
        <v>6.66</v>
      </c>
      <c r="DB876">
        <v>0</v>
      </c>
    </row>
    <row r="877" spans="1:106" x14ac:dyDescent="0.2">
      <c r="A877">
        <f>ROW(Source!A355)</f>
        <v>355</v>
      </c>
      <c r="B877">
        <v>16666349</v>
      </c>
      <c r="C877">
        <v>16667608</v>
      </c>
      <c r="D877">
        <v>15430395</v>
      </c>
      <c r="E877">
        <v>1</v>
      </c>
      <c r="F877">
        <v>1</v>
      </c>
      <c r="G877">
        <v>1</v>
      </c>
      <c r="H877">
        <v>1</v>
      </c>
      <c r="I877" t="s">
        <v>728</v>
      </c>
      <c r="J877" t="s">
        <v>6</v>
      </c>
      <c r="K877" t="s">
        <v>729</v>
      </c>
      <c r="L877">
        <v>1191</v>
      </c>
      <c r="N877">
        <v>1013</v>
      </c>
      <c r="O877" t="s">
        <v>727</v>
      </c>
      <c r="P877" t="s">
        <v>727</v>
      </c>
      <c r="Q877">
        <v>1</v>
      </c>
      <c r="W877">
        <v>0</v>
      </c>
      <c r="X877">
        <v>-1417349443</v>
      </c>
      <c r="Y877">
        <v>0.38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6.66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6</v>
      </c>
      <c r="AT877">
        <v>0.38</v>
      </c>
      <c r="AU877" t="s">
        <v>6</v>
      </c>
      <c r="AV877">
        <v>2</v>
      </c>
      <c r="AW877">
        <v>2</v>
      </c>
      <c r="AX877">
        <v>16667619</v>
      </c>
      <c r="AY877">
        <v>1</v>
      </c>
      <c r="AZ877">
        <v>2048</v>
      </c>
      <c r="BA877">
        <v>831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Y877*Source!I355</f>
        <v>7.714E-2</v>
      </c>
      <c r="CY877">
        <f>AD877</f>
        <v>0</v>
      </c>
      <c r="CZ877">
        <f>AH877</f>
        <v>0</v>
      </c>
      <c r="DA877">
        <f>AL877</f>
        <v>1</v>
      </c>
      <c r="DB877">
        <v>0</v>
      </c>
    </row>
    <row r="878" spans="1:106" x14ac:dyDescent="0.2">
      <c r="A878">
        <f>ROW(Source!A355)</f>
        <v>355</v>
      </c>
      <c r="B878">
        <v>16666349</v>
      </c>
      <c r="C878">
        <v>16667608</v>
      </c>
      <c r="D878">
        <v>15247680</v>
      </c>
      <c r="E878">
        <v>1</v>
      </c>
      <c r="F878">
        <v>1</v>
      </c>
      <c r="G878">
        <v>1</v>
      </c>
      <c r="H878">
        <v>2</v>
      </c>
      <c r="I878" t="s">
        <v>736</v>
      </c>
      <c r="J878" t="s">
        <v>737</v>
      </c>
      <c r="K878" t="s">
        <v>738</v>
      </c>
      <c r="L878">
        <v>1368</v>
      </c>
      <c r="N878">
        <v>1011</v>
      </c>
      <c r="O878" t="s">
        <v>733</v>
      </c>
      <c r="P878" t="s">
        <v>733</v>
      </c>
      <c r="Q878">
        <v>1</v>
      </c>
      <c r="W878">
        <v>0</v>
      </c>
      <c r="X878">
        <v>-1718674368</v>
      </c>
      <c r="Y878">
        <v>5.6999999999999995E-2</v>
      </c>
      <c r="AA878">
        <v>0</v>
      </c>
      <c r="AB878">
        <v>745.85</v>
      </c>
      <c r="AC878">
        <v>13.5</v>
      </c>
      <c r="AD878">
        <v>0</v>
      </c>
      <c r="AE878">
        <v>0</v>
      </c>
      <c r="AF878">
        <v>111.99</v>
      </c>
      <c r="AG878">
        <v>13.5</v>
      </c>
      <c r="AH878">
        <v>0</v>
      </c>
      <c r="AI878">
        <v>1</v>
      </c>
      <c r="AJ878">
        <v>6.66</v>
      </c>
      <c r="AK878">
        <v>1</v>
      </c>
      <c r="AL878">
        <v>1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6</v>
      </c>
      <c r="AT878">
        <v>0.19</v>
      </c>
      <c r="AU878" t="s">
        <v>447</v>
      </c>
      <c r="AV878">
        <v>0</v>
      </c>
      <c r="AW878">
        <v>2</v>
      </c>
      <c r="AX878">
        <v>16667620</v>
      </c>
      <c r="AY878">
        <v>1</v>
      </c>
      <c r="AZ878">
        <v>0</v>
      </c>
      <c r="BA878">
        <v>832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Y878*Source!I355</f>
        <v>1.1571E-2</v>
      </c>
      <c r="CY878">
        <f>AB878</f>
        <v>745.85</v>
      </c>
      <c r="CZ878">
        <f>AF878</f>
        <v>111.99</v>
      </c>
      <c r="DA878">
        <f>AJ878</f>
        <v>6.66</v>
      </c>
      <c r="DB878">
        <v>0</v>
      </c>
    </row>
    <row r="879" spans="1:106" x14ac:dyDescent="0.2">
      <c r="A879">
        <f>ROW(Source!A355)</f>
        <v>355</v>
      </c>
      <c r="B879">
        <v>16666349</v>
      </c>
      <c r="C879">
        <v>16667608</v>
      </c>
      <c r="D879">
        <v>15249073</v>
      </c>
      <c r="E879">
        <v>1</v>
      </c>
      <c r="F879">
        <v>1</v>
      </c>
      <c r="G879">
        <v>1</v>
      </c>
      <c r="H879">
        <v>2</v>
      </c>
      <c r="I879" t="s">
        <v>742</v>
      </c>
      <c r="J879" t="s">
        <v>743</v>
      </c>
      <c r="K879" t="s">
        <v>744</v>
      </c>
      <c r="L879">
        <v>1368</v>
      </c>
      <c r="N879">
        <v>1011</v>
      </c>
      <c r="O879" t="s">
        <v>733</v>
      </c>
      <c r="P879" t="s">
        <v>733</v>
      </c>
      <c r="Q879">
        <v>1</v>
      </c>
      <c r="W879">
        <v>0</v>
      </c>
      <c r="X879">
        <v>1372534845</v>
      </c>
      <c r="Y879">
        <v>5.6999999999999995E-2</v>
      </c>
      <c r="AA879">
        <v>0</v>
      </c>
      <c r="AB879">
        <v>437.63</v>
      </c>
      <c r="AC879">
        <v>11.6</v>
      </c>
      <c r="AD879">
        <v>0</v>
      </c>
      <c r="AE879">
        <v>0</v>
      </c>
      <c r="AF879">
        <v>65.709999999999994</v>
      </c>
      <c r="AG879">
        <v>11.6</v>
      </c>
      <c r="AH879">
        <v>0</v>
      </c>
      <c r="AI879">
        <v>1</v>
      </c>
      <c r="AJ879">
        <v>6.66</v>
      </c>
      <c r="AK879">
        <v>1</v>
      </c>
      <c r="AL879">
        <v>1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6</v>
      </c>
      <c r="AT879">
        <v>0.19</v>
      </c>
      <c r="AU879" t="s">
        <v>447</v>
      </c>
      <c r="AV879">
        <v>0</v>
      </c>
      <c r="AW879">
        <v>2</v>
      </c>
      <c r="AX879">
        <v>16667621</v>
      </c>
      <c r="AY879">
        <v>1</v>
      </c>
      <c r="AZ879">
        <v>0</v>
      </c>
      <c r="BA879">
        <v>833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Y879*Source!I355</f>
        <v>1.1571E-2</v>
      </c>
      <c r="CY879">
        <f>AB879</f>
        <v>437.63</v>
      </c>
      <c r="CZ879">
        <f>AF879</f>
        <v>65.709999999999994</v>
      </c>
      <c r="DA879">
        <f>AJ879</f>
        <v>6.66</v>
      </c>
      <c r="DB879">
        <v>0</v>
      </c>
    </row>
    <row r="880" spans="1:106" x14ac:dyDescent="0.2">
      <c r="A880">
        <f>ROW(Source!A355)</f>
        <v>355</v>
      </c>
      <c r="B880">
        <v>16666349</v>
      </c>
      <c r="C880">
        <v>16667608</v>
      </c>
      <c r="D880">
        <v>15249377</v>
      </c>
      <c r="E880">
        <v>1</v>
      </c>
      <c r="F880">
        <v>1</v>
      </c>
      <c r="G880">
        <v>1</v>
      </c>
      <c r="H880">
        <v>2</v>
      </c>
      <c r="I880" t="s">
        <v>914</v>
      </c>
      <c r="J880" t="s">
        <v>915</v>
      </c>
      <c r="K880" t="s">
        <v>916</v>
      </c>
      <c r="L880">
        <v>1368</v>
      </c>
      <c r="N880">
        <v>1011</v>
      </c>
      <c r="O880" t="s">
        <v>733</v>
      </c>
      <c r="P880" t="s">
        <v>733</v>
      </c>
      <c r="Q880">
        <v>1</v>
      </c>
      <c r="W880">
        <v>0</v>
      </c>
      <c r="X880">
        <v>-353815937</v>
      </c>
      <c r="Y880">
        <v>1.008</v>
      </c>
      <c r="AA880">
        <v>0</v>
      </c>
      <c r="AB880">
        <v>53.95</v>
      </c>
      <c r="AC880">
        <v>0</v>
      </c>
      <c r="AD880">
        <v>0</v>
      </c>
      <c r="AE880">
        <v>0</v>
      </c>
      <c r="AF880">
        <v>8.1</v>
      </c>
      <c r="AG880">
        <v>0</v>
      </c>
      <c r="AH880">
        <v>0</v>
      </c>
      <c r="AI880">
        <v>1</v>
      </c>
      <c r="AJ880">
        <v>6.66</v>
      </c>
      <c r="AK880">
        <v>1</v>
      </c>
      <c r="AL880">
        <v>1</v>
      </c>
      <c r="AN880">
        <v>0</v>
      </c>
      <c r="AO880">
        <v>1</v>
      </c>
      <c r="AP880">
        <v>1</v>
      </c>
      <c r="AQ880">
        <v>0</v>
      </c>
      <c r="AR880">
        <v>0</v>
      </c>
      <c r="AS880" t="s">
        <v>6</v>
      </c>
      <c r="AT880">
        <v>3.36</v>
      </c>
      <c r="AU880" t="s">
        <v>447</v>
      </c>
      <c r="AV880">
        <v>0</v>
      </c>
      <c r="AW880">
        <v>2</v>
      </c>
      <c r="AX880">
        <v>16667622</v>
      </c>
      <c r="AY880">
        <v>1</v>
      </c>
      <c r="AZ880">
        <v>0</v>
      </c>
      <c r="BA880">
        <v>834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Y880*Source!I355</f>
        <v>0.20462400000000003</v>
      </c>
      <c r="CY880">
        <f>AB880</f>
        <v>53.95</v>
      </c>
      <c r="CZ880">
        <f>AF880</f>
        <v>8.1</v>
      </c>
      <c r="DA880">
        <f>AJ880</f>
        <v>6.66</v>
      </c>
      <c r="DB880">
        <v>0</v>
      </c>
    </row>
    <row r="881" spans="1:106" x14ac:dyDescent="0.2">
      <c r="A881">
        <f>ROW(Source!A355)</f>
        <v>355</v>
      </c>
      <c r="B881">
        <v>16666349</v>
      </c>
      <c r="C881">
        <v>16667608</v>
      </c>
      <c r="D881">
        <v>15168752</v>
      </c>
      <c r="E881">
        <v>1</v>
      </c>
      <c r="F881">
        <v>1</v>
      </c>
      <c r="G881">
        <v>1</v>
      </c>
      <c r="H881">
        <v>3</v>
      </c>
      <c r="I881" t="s">
        <v>1013</v>
      </c>
      <c r="J881" t="s">
        <v>1014</v>
      </c>
      <c r="K881" t="s">
        <v>1015</v>
      </c>
      <c r="L881">
        <v>1346</v>
      </c>
      <c r="N881">
        <v>1009</v>
      </c>
      <c r="O881" t="s">
        <v>124</v>
      </c>
      <c r="P881" t="s">
        <v>124</v>
      </c>
      <c r="Q881">
        <v>1</v>
      </c>
      <c r="W881">
        <v>0</v>
      </c>
      <c r="X881">
        <v>586013393</v>
      </c>
      <c r="Y881">
        <v>0</v>
      </c>
      <c r="AA881">
        <v>70.400000000000006</v>
      </c>
      <c r="AB881">
        <v>0</v>
      </c>
      <c r="AC881">
        <v>0</v>
      </c>
      <c r="AD881">
        <v>0</v>
      </c>
      <c r="AE881">
        <v>10.57</v>
      </c>
      <c r="AF881">
        <v>0</v>
      </c>
      <c r="AG881">
        <v>0</v>
      </c>
      <c r="AH881">
        <v>0</v>
      </c>
      <c r="AI881">
        <v>6.66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1</v>
      </c>
      <c r="AQ881">
        <v>0</v>
      </c>
      <c r="AR881">
        <v>0</v>
      </c>
      <c r="AS881" t="s">
        <v>6</v>
      </c>
      <c r="AT881">
        <v>0.55000000000000004</v>
      </c>
      <c r="AU881" t="s">
        <v>30</v>
      </c>
      <c r="AV881">
        <v>0</v>
      </c>
      <c r="AW881">
        <v>2</v>
      </c>
      <c r="AX881">
        <v>16667623</v>
      </c>
      <c r="AY881">
        <v>1</v>
      </c>
      <c r="AZ881">
        <v>0</v>
      </c>
      <c r="BA881">
        <v>835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Y881*Source!I355</f>
        <v>0</v>
      </c>
      <c r="CY881">
        <f>AA881</f>
        <v>70.400000000000006</v>
      </c>
      <c r="CZ881">
        <f>AE881</f>
        <v>10.57</v>
      </c>
      <c r="DA881">
        <f>AI881</f>
        <v>6.66</v>
      </c>
      <c r="DB881">
        <v>0</v>
      </c>
    </row>
    <row r="882" spans="1:106" x14ac:dyDescent="0.2">
      <c r="A882">
        <f>ROW(Source!A355)</f>
        <v>355</v>
      </c>
      <c r="B882">
        <v>16666349</v>
      </c>
      <c r="C882">
        <v>16667608</v>
      </c>
      <c r="D882">
        <v>15191297</v>
      </c>
      <c r="E882">
        <v>1</v>
      </c>
      <c r="F882">
        <v>1</v>
      </c>
      <c r="G882">
        <v>1</v>
      </c>
      <c r="H882">
        <v>3</v>
      </c>
      <c r="I882" t="s">
        <v>1078</v>
      </c>
      <c r="J882" t="s">
        <v>1079</v>
      </c>
      <c r="K882" t="s">
        <v>1080</v>
      </c>
      <c r="L882">
        <v>1348</v>
      </c>
      <c r="N882">
        <v>1009</v>
      </c>
      <c r="O882" t="s">
        <v>120</v>
      </c>
      <c r="P882" t="s">
        <v>120</v>
      </c>
      <c r="Q882">
        <v>1000</v>
      </c>
      <c r="W882">
        <v>0</v>
      </c>
      <c r="X882">
        <v>8837602</v>
      </c>
      <c r="Y882">
        <v>0</v>
      </c>
      <c r="AA882">
        <v>38381.58</v>
      </c>
      <c r="AB882">
        <v>0</v>
      </c>
      <c r="AC882">
        <v>0</v>
      </c>
      <c r="AD882">
        <v>0</v>
      </c>
      <c r="AE882">
        <v>5763</v>
      </c>
      <c r="AF882">
        <v>0</v>
      </c>
      <c r="AG882">
        <v>0</v>
      </c>
      <c r="AH882">
        <v>0</v>
      </c>
      <c r="AI882">
        <v>6.66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1</v>
      </c>
      <c r="AQ882">
        <v>0</v>
      </c>
      <c r="AR882">
        <v>0</v>
      </c>
      <c r="AS882" t="s">
        <v>6</v>
      </c>
      <c r="AT882">
        <v>4.0000000000000001E-3</v>
      </c>
      <c r="AU882" t="s">
        <v>30</v>
      </c>
      <c r="AV882">
        <v>0</v>
      </c>
      <c r="AW882">
        <v>2</v>
      </c>
      <c r="AX882">
        <v>16667624</v>
      </c>
      <c r="AY882">
        <v>1</v>
      </c>
      <c r="AZ882">
        <v>0</v>
      </c>
      <c r="BA882">
        <v>836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Y882*Source!I355</f>
        <v>0</v>
      </c>
      <c r="CY882">
        <f>AA882</f>
        <v>38381.58</v>
      </c>
      <c r="CZ882">
        <f>AE882</f>
        <v>5763</v>
      </c>
      <c r="DA882">
        <f>AI882</f>
        <v>6.66</v>
      </c>
      <c r="DB882">
        <v>0</v>
      </c>
    </row>
    <row r="883" spans="1:106" x14ac:dyDescent="0.2">
      <c r="A883">
        <f>ROW(Source!A355)</f>
        <v>355</v>
      </c>
      <c r="B883">
        <v>16666349</v>
      </c>
      <c r="C883">
        <v>16667608</v>
      </c>
      <c r="D883">
        <v>15203838</v>
      </c>
      <c r="E883">
        <v>1</v>
      </c>
      <c r="F883">
        <v>1</v>
      </c>
      <c r="G883">
        <v>1</v>
      </c>
      <c r="H883">
        <v>3</v>
      </c>
      <c r="I883" t="s">
        <v>1081</v>
      </c>
      <c r="J883" t="s">
        <v>1082</v>
      </c>
      <c r="K883" t="s">
        <v>1083</v>
      </c>
      <c r="L883">
        <v>1346</v>
      </c>
      <c r="N883">
        <v>1009</v>
      </c>
      <c r="O883" t="s">
        <v>124</v>
      </c>
      <c r="P883" t="s">
        <v>124</v>
      </c>
      <c r="Q883">
        <v>1</v>
      </c>
      <c r="W883">
        <v>0</v>
      </c>
      <c r="X883">
        <v>-1130618203</v>
      </c>
      <c r="Y883">
        <v>0</v>
      </c>
      <c r="AA883">
        <v>1588.28</v>
      </c>
      <c r="AB883">
        <v>0</v>
      </c>
      <c r="AC883">
        <v>0</v>
      </c>
      <c r="AD883">
        <v>0</v>
      </c>
      <c r="AE883">
        <v>238.48</v>
      </c>
      <c r="AF883">
        <v>0</v>
      </c>
      <c r="AG883">
        <v>0</v>
      </c>
      <c r="AH883">
        <v>0</v>
      </c>
      <c r="AI883">
        <v>6.66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1</v>
      </c>
      <c r="AQ883">
        <v>0</v>
      </c>
      <c r="AR883">
        <v>0</v>
      </c>
      <c r="AS883" t="s">
        <v>6</v>
      </c>
      <c r="AT883">
        <v>2</v>
      </c>
      <c r="AU883" t="s">
        <v>30</v>
      </c>
      <c r="AV883">
        <v>0</v>
      </c>
      <c r="AW883">
        <v>2</v>
      </c>
      <c r="AX883">
        <v>16667625</v>
      </c>
      <c r="AY883">
        <v>1</v>
      </c>
      <c r="AZ883">
        <v>0</v>
      </c>
      <c r="BA883">
        <v>837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Y883*Source!I355</f>
        <v>0</v>
      </c>
      <c r="CY883">
        <f>AA883</f>
        <v>1588.28</v>
      </c>
      <c r="CZ883">
        <f>AE883</f>
        <v>238.48</v>
      </c>
      <c r="DA883">
        <f>AI883</f>
        <v>6.66</v>
      </c>
      <c r="DB883">
        <v>0</v>
      </c>
    </row>
    <row r="884" spans="1:106" x14ac:dyDescent="0.2">
      <c r="A884">
        <f>ROW(Source!A355)</f>
        <v>355</v>
      </c>
      <c r="B884">
        <v>16666349</v>
      </c>
      <c r="C884">
        <v>16667608</v>
      </c>
      <c r="D884">
        <v>15164559</v>
      </c>
      <c r="E884">
        <v>17</v>
      </c>
      <c r="F884">
        <v>1</v>
      </c>
      <c r="G884">
        <v>1</v>
      </c>
      <c r="H884">
        <v>3</v>
      </c>
      <c r="I884" t="s">
        <v>996</v>
      </c>
      <c r="J884" t="s">
        <v>6</v>
      </c>
      <c r="K884" t="s">
        <v>997</v>
      </c>
      <c r="L884">
        <v>1374</v>
      </c>
      <c r="N884">
        <v>1013</v>
      </c>
      <c r="O884" t="s">
        <v>998</v>
      </c>
      <c r="P884" t="s">
        <v>998</v>
      </c>
      <c r="Q884">
        <v>1</v>
      </c>
      <c r="W884">
        <v>0</v>
      </c>
      <c r="X884">
        <v>-1731369543</v>
      </c>
      <c r="Y884">
        <v>0</v>
      </c>
      <c r="AA884">
        <v>1</v>
      </c>
      <c r="AB884">
        <v>0</v>
      </c>
      <c r="AC884">
        <v>0</v>
      </c>
      <c r="AD884">
        <v>0</v>
      </c>
      <c r="AE884">
        <v>1</v>
      </c>
      <c r="AF884">
        <v>0</v>
      </c>
      <c r="AG884">
        <v>0</v>
      </c>
      <c r="AH884">
        <v>0</v>
      </c>
      <c r="AI884">
        <v>1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1</v>
      </c>
      <c r="AQ884">
        <v>0</v>
      </c>
      <c r="AR884">
        <v>0</v>
      </c>
      <c r="AS884" t="s">
        <v>6</v>
      </c>
      <c r="AT884">
        <v>3.57</v>
      </c>
      <c r="AU884" t="s">
        <v>30</v>
      </c>
      <c r="AV884">
        <v>0</v>
      </c>
      <c r="AW884">
        <v>2</v>
      </c>
      <c r="AX884">
        <v>16667626</v>
      </c>
      <c r="AY884">
        <v>1</v>
      </c>
      <c r="AZ884">
        <v>0</v>
      </c>
      <c r="BA884">
        <v>838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Y884*Source!I355</f>
        <v>0</v>
      </c>
      <c r="CY884">
        <f>AA884</f>
        <v>1</v>
      </c>
      <c r="CZ884">
        <f>AE884</f>
        <v>1</v>
      </c>
      <c r="DA884">
        <f>AI884</f>
        <v>1</v>
      </c>
      <c r="DB884">
        <v>0</v>
      </c>
    </row>
    <row r="885" spans="1:106" x14ac:dyDescent="0.2">
      <c r="A885">
        <f>ROW(Source!A356)</f>
        <v>356</v>
      </c>
      <c r="B885">
        <v>16666348</v>
      </c>
      <c r="C885">
        <v>16667627</v>
      </c>
      <c r="D885">
        <v>15430397</v>
      </c>
      <c r="E885">
        <v>1</v>
      </c>
      <c r="F885">
        <v>1</v>
      </c>
      <c r="G885">
        <v>1</v>
      </c>
      <c r="H885">
        <v>1</v>
      </c>
      <c r="I885" t="s">
        <v>814</v>
      </c>
      <c r="J885" t="s">
        <v>6</v>
      </c>
      <c r="K885" t="s">
        <v>815</v>
      </c>
      <c r="L885">
        <v>1191</v>
      </c>
      <c r="N885">
        <v>1013</v>
      </c>
      <c r="O885" t="s">
        <v>727</v>
      </c>
      <c r="P885" t="s">
        <v>727</v>
      </c>
      <c r="Q885">
        <v>1</v>
      </c>
      <c r="W885">
        <v>0</v>
      </c>
      <c r="X885">
        <v>-1081351934</v>
      </c>
      <c r="Y885">
        <v>19</v>
      </c>
      <c r="AA885">
        <v>0</v>
      </c>
      <c r="AB885">
        <v>0</v>
      </c>
      <c r="AC885">
        <v>0</v>
      </c>
      <c r="AD885">
        <v>9.4</v>
      </c>
      <c r="AE885">
        <v>0</v>
      </c>
      <c r="AF885">
        <v>0</v>
      </c>
      <c r="AG885">
        <v>0</v>
      </c>
      <c r="AH885">
        <v>9.4</v>
      </c>
      <c r="AI885">
        <v>1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6</v>
      </c>
      <c r="AT885">
        <v>19</v>
      </c>
      <c r="AU885" t="s">
        <v>6</v>
      </c>
      <c r="AV885">
        <v>1</v>
      </c>
      <c r="AW885">
        <v>2</v>
      </c>
      <c r="AX885">
        <v>16667637</v>
      </c>
      <c r="AY885">
        <v>1</v>
      </c>
      <c r="AZ885">
        <v>0</v>
      </c>
      <c r="BA885">
        <v>839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Y885*Source!I356</f>
        <v>3.8570000000000002</v>
      </c>
      <c r="CY885">
        <f>AD885</f>
        <v>9.4</v>
      </c>
      <c r="CZ885">
        <f>AH885</f>
        <v>9.4</v>
      </c>
      <c r="DA885">
        <f>AL885</f>
        <v>1</v>
      </c>
      <c r="DB885">
        <v>0</v>
      </c>
    </row>
    <row r="886" spans="1:106" x14ac:dyDescent="0.2">
      <c r="A886">
        <f>ROW(Source!A356)</f>
        <v>356</v>
      </c>
      <c r="B886">
        <v>16666348</v>
      </c>
      <c r="C886">
        <v>16667627</v>
      </c>
      <c r="D886">
        <v>15430395</v>
      </c>
      <c r="E886">
        <v>1</v>
      </c>
      <c r="F886">
        <v>1</v>
      </c>
      <c r="G886">
        <v>1</v>
      </c>
      <c r="H886">
        <v>1</v>
      </c>
      <c r="I886" t="s">
        <v>728</v>
      </c>
      <c r="J886" t="s">
        <v>6</v>
      </c>
      <c r="K886" t="s">
        <v>729</v>
      </c>
      <c r="L886">
        <v>1191</v>
      </c>
      <c r="N886">
        <v>1013</v>
      </c>
      <c r="O886" t="s">
        <v>727</v>
      </c>
      <c r="P886" t="s">
        <v>727</v>
      </c>
      <c r="Q886">
        <v>1</v>
      </c>
      <c r="W886">
        <v>0</v>
      </c>
      <c r="X886">
        <v>-1417349443</v>
      </c>
      <c r="Y886">
        <v>0.38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6</v>
      </c>
      <c r="AT886">
        <v>0.38</v>
      </c>
      <c r="AU886" t="s">
        <v>6</v>
      </c>
      <c r="AV886">
        <v>2</v>
      </c>
      <c r="AW886">
        <v>2</v>
      </c>
      <c r="AX886">
        <v>16667638</v>
      </c>
      <c r="AY886">
        <v>1</v>
      </c>
      <c r="AZ886">
        <v>0</v>
      </c>
      <c r="BA886">
        <v>840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Y886*Source!I356</f>
        <v>7.714E-2</v>
      </c>
      <c r="CY886">
        <f>AD886</f>
        <v>0</v>
      </c>
      <c r="CZ886">
        <f>AH886</f>
        <v>0</v>
      </c>
      <c r="DA886">
        <f>AL886</f>
        <v>1</v>
      </c>
      <c r="DB886">
        <v>0</v>
      </c>
    </row>
    <row r="887" spans="1:106" x14ac:dyDescent="0.2">
      <c r="A887">
        <f>ROW(Source!A356)</f>
        <v>356</v>
      </c>
      <c r="B887">
        <v>16666348</v>
      </c>
      <c r="C887">
        <v>16667627</v>
      </c>
      <c r="D887">
        <v>15247680</v>
      </c>
      <c r="E887">
        <v>1</v>
      </c>
      <c r="F887">
        <v>1</v>
      </c>
      <c r="G887">
        <v>1</v>
      </c>
      <c r="H887">
        <v>2</v>
      </c>
      <c r="I887" t="s">
        <v>736</v>
      </c>
      <c r="J887" t="s">
        <v>737</v>
      </c>
      <c r="K887" t="s">
        <v>738</v>
      </c>
      <c r="L887">
        <v>1368</v>
      </c>
      <c r="N887">
        <v>1011</v>
      </c>
      <c r="O887" t="s">
        <v>733</v>
      </c>
      <c r="P887" t="s">
        <v>733</v>
      </c>
      <c r="Q887">
        <v>1</v>
      </c>
      <c r="W887">
        <v>0</v>
      </c>
      <c r="X887">
        <v>-1718674368</v>
      </c>
      <c r="Y887">
        <v>0.19</v>
      </c>
      <c r="AA887">
        <v>0</v>
      </c>
      <c r="AB887">
        <v>111.99</v>
      </c>
      <c r="AC887">
        <v>13.5</v>
      </c>
      <c r="AD887">
        <v>0</v>
      </c>
      <c r="AE887">
        <v>0</v>
      </c>
      <c r="AF887">
        <v>111.99</v>
      </c>
      <c r="AG887">
        <v>13.5</v>
      </c>
      <c r="AH887">
        <v>0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6</v>
      </c>
      <c r="AT887">
        <v>0.19</v>
      </c>
      <c r="AU887" t="s">
        <v>6</v>
      </c>
      <c r="AV887">
        <v>0</v>
      </c>
      <c r="AW887">
        <v>2</v>
      </c>
      <c r="AX887">
        <v>16667639</v>
      </c>
      <c r="AY887">
        <v>1</v>
      </c>
      <c r="AZ887">
        <v>0</v>
      </c>
      <c r="BA887">
        <v>841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Y887*Source!I356</f>
        <v>3.857E-2</v>
      </c>
      <c r="CY887">
        <f>AB887</f>
        <v>111.99</v>
      </c>
      <c r="CZ887">
        <f>AF887</f>
        <v>111.99</v>
      </c>
      <c r="DA887">
        <f>AJ887</f>
        <v>1</v>
      </c>
      <c r="DB887">
        <v>0</v>
      </c>
    </row>
    <row r="888" spans="1:106" x14ac:dyDescent="0.2">
      <c r="A888">
        <f>ROW(Source!A356)</f>
        <v>356</v>
      </c>
      <c r="B888">
        <v>16666348</v>
      </c>
      <c r="C888">
        <v>16667627</v>
      </c>
      <c r="D888">
        <v>15249073</v>
      </c>
      <c r="E888">
        <v>1</v>
      </c>
      <c r="F888">
        <v>1</v>
      </c>
      <c r="G888">
        <v>1</v>
      </c>
      <c r="H888">
        <v>2</v>
      </c>
      <c r="I888" t="s">
        <v>742</v>
      </c>
      <c r="J888" t="s">
        <v>743</v>
      </c>
      <c r="K888" t="s">
        <v>744</v>
      </c>
      <c r="L888">
        <v>1368</v>
      </c>
      <c r="N888">
        <v>1011</v>
      </c>
      <c r="O888" t="s">
        <v>733</v>
      </c>
      <c r="P888" t="s">
        <v>733</v>
      </c>
      <c r="Q888">
        <v>1</v>
      </c>
      <c r="W888">
        <v>0</v>
      </c>
      <c r="X888">
        <v>1372534845</v>
      </c>
      <c r="Y888">
        <v>0.19</v>
      </c>
      <c r="AA888">
        <v>0</v>
      </c>
      <c r="AB888">
        <v>65.709999999999994</v>
      </c>
      <c r="AC888">
        <v>11.6</v>
      </c>
      <c r="AD888">
        <v>0</v>
      </c>
      <c r="AE888">
        <v>0</v>
      </c>
      <c r="AF888">
        <v>65.709999999999994</v>
      </c>
      <c r="AG888">
        <v>11.6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1</v>
      </c>
      <c r="AQ888">
        <v>0</v>
      </c>
      <c r="AR888">
        <v>0</v>
      </c>
      <c r="AS888" t="s">
        <v>6</v>
      </c>
      <c r="AT888">
        <v>0.19</v>
      </c>
      <c r="AU888" t="s">
        <v>6</v>
      </c>
      <c r="AV888">
        <v>0</v>
      </c>
      <c r="AW888">
        <v>2</v>
      </c>
      <c r="AX888">
        <v>16667640</v>
      </c>
      <c r="AY888">
        <v>1</v>
      </c>
      <c r="AZ888">
        <v>0</v>
      </c>
      <c r="BA888">
        <v>842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Y888*Source!I356</f>
        <v>3.857E-2</v>
      </c>
      <c r="CY888">
        <f>AB888</f>
        <v>65.709999999999994</v>
      </c>
      <c r="CZ888">
        <f>AF888</f>
        <v>65.709999999999994</v>
      </c>
      <c r="DA888">
        <f>AJ888</f>
        <v>1</v>
      </c>
      <c r="DB888">
        <v>0</v>
      </c>
    </row>
    <row r="889" spans="1:106" x14ac:dyDescent="0.2">
      <c r="A889">
        <f>ROW(Source!A356)</f>
        <v>356</v>
      </c>
      <c r="B889">
        <v>16666348</v>
      </c>
      <c r="C889">
        <v>16667627</v>
      </c>
      <c r="D889">
        <v>15249377</v>
      </c>
      <c r="E889">
        <v>1</v>
      </c>
      <c r="F889">
        <v>1</v>
      </c>
      <c r="G889">
        <v>1</v>
      </c>
      <c r="H889">
        <v>2</v>
      </c>
      <c r="I889" t="s">
        <v>914</v>
      </c>
      <c r="J889" t="s">
        <v>915</v>
      </c>
      <c r="K889" t="s">
        <v>916</v>
      </c>
      <c r="L889">
        <v>1368</v>
      </c>
      <c r="N889">
        <v>1011</v>
      </c>
      <c r="O889" t="s">
        <v>733</v>
      </c>
      <c r="P889" t="s">
        <v>733</v>
      </c>
      <c r="Q889">
        <v>1</v>
      </c>
      <c r="W889">
        <v>0</v>
      </c>
      <c r="X889">
        <v>-353815937</v>
      </c>
      <c r="Y889">
        <v>3.36</v>
      </c>
      <c r="AA889">
        <v>0</v>
      </c>
      <c r="AB889">
        <v>8.1</v>
      </c>
      <c r="AC889">
        <v>0</v>
      </c>
      <c r="AD889">
        <v>0</v>
      </c>
      <c r="AE889">
        <v>0</v>
      </c>
      <c r="AF889">
        <v>8.1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6</v>
      </c>
      <c r="AT889">
        <v>3.36</v>
      </c>
      <c r="AU889" t="s">
        <v>6</v>
      </c>
      <c r="AV889">
        <v>0</v>
      </c>
      <c r="AW889">
        <v>2</v>
      </c>
      <c r="AX889">
        <v>16667641</v>
      </c>
      <c r="AY889">
        <v>1</v>
      </c>
      <c r="AZ889">
        <v>0</v>
      </c>
      <c r="BA889">
        <v>843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Y889*Source!I356</f>
        <v>0.68208000000000002</v>
      </c>
      <c r="CY889">
        <f>AB889</f>
        <v>8.1</v>
      </c>
      <c r="CZ889">
        <f>AF889</f>
        <v>8.1</v>
      </c>
      <c r="DA889">
        <f>AJ889</f>
        <v>1</v>
      </c>
      <c r="DB889">
        <v>0</v>
      </c>
    </row>
    <row r="890" spans="1:106" x14ac:dyDescent="0.2">
      <c r="A890">
        <f>ROW(Source!A356)</f>
        <v>356</v>
      </c>
      <c r="B890">
        <v>16666348</v>
      </c>
      <c r="C890">
        <v>16667627</v>
      </c>
      <c r="D890">
        <v>15168752</v>
      </c>
      <c r="E890">
        <v>1</v>
      </c>
      <c r="F890">
        <v>1</v>
      </c>
      <c r="G890">
        <v>1</v>
      </c>
      <c r="H890">
        <v>3</v>
      </c>
      <c r="I890" t="s">
        <v>1013</v>
      </c>
      <c r="J890" t="s">
        <v>1014</v>
      </c>
      <c r="K890" t="s">
        <v>1015</v>
      </c>
      <c r="L890">
        <v>1346</v>
      </c>
      <c r="N890">
        <v>1009</v>
      </c>
      <c r="O890" t="s">
        <v>124</v>
      </c>
      <c r="P890" t="s">
        <v>124</v>
      </c>
      <c r="Q890">
        <v>1</v>
      </c>
      <c r="W890">
        <v>0</v>
      </c>
      <c r="X890">
        <v>586013393</v>
      </c>
      <c r="Y890">
        <v>0.55000000000000004</v>
      </c>
      <c r="AA890">
        <v>10.57</v>
      </c>
      <c r="AB890">
        <v>0</v>
      </c>
      <c r="AC890">
        <v>0</v>
      </c>
      <c r="AD890">
        <v>0</v>
      </c>
      <c r="AE890">
        <v>10.57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1</v>
      </c>
      <c r="AQ890">
        <v>0</v>
      </c>
      <c r="AR890">
        <v>0</v>
      </c>
      <c r="AS890" t="s">
        <v>6</v>
      </c>
      <c r="AT890">
        <v>0.55000000000000004</v>
      </c>
      <c r="AU890" t="s">
        <v>6</v>
      </c>
      <c r="AV890">
        <v>0</v>
      </c>
      <c r="AW890">
        <v>2</v>
      </c>
      <c r="AX890">
        <v>16667642</v>
      </c>
      <c r="AY890">
        <v>1</v>
      </c>
      <c r="AZ890">
        <v>0</v>
      </c>
      <c r="BA890">
        <v>844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Y890*Source!I356</f>
        <v>0.11165000000000001</v>
      </c>
      <c r="CY890">
        <f>AA890</f>
        <v>10.57</v>
      </c>
      <c r="CZ890">
        <f>AE890</f>
        <v>10.57</v>
      </c>
      <c r="DA890">
        <f>AI890</f>
        <v>1</v>
      </c>
      <c r="DB890">
        <v>0</v>
      </c>
    </row>
    <row r="891" spans="1:106" x14ac:dyDescent="0.2">
      <c r="A891">
        <f>ROW(Source!A356)</f>
        <v>356</v>
      </c>
      <c r="B891">
        <v>16666348</v>
      </c>
      <c r="C891">
        <v>16667627</v>
      </c>
      <c r="D891">
        <v>15191297</v>
      </c>
      <c r="E891">
        <v>1</v>
      </c>
      <c r="F891">
        <v>1</v>
      </c>
      <c r="G891">
        <v>1</v>
      </c>
      <c r="H891">
        <v>3</v>
      </c>
      <c r="I891" t="s">
        <v>1078</v>
      </c>
      <c r="J891" t="s">
        <v>1079</v>
      </c>
      <c r="K891" t="s">
        <v>1080</v>
      </c>
      <c r="L891">
        <v>1348</v>
      </c>
      <c r="N891">
        <v>1009</v>
      </c>
      <c r="O891" t="s">
        <v>120</v>
      </c>
      <c r="P891" t="s">
        <v>120</v>
      </c>
      <c r="Q891">
        <v>1000</v>
      </c>
      <c r="W891">
        <v>0</v>
      </c>
      <c r="X891">
        <v>8837602</v>
      </c>
      <c r="Y891">
        <v>4.0000000000000001E-3</v>
      </c>
      <c r="AA891">
        <v>5763</v>
      </c>
      <c r="AB891">
        <v>0</v>
      </c>
      <c r="AC891">
        <v>0</v>
      </c>
      <c r="AD891">
        <v>0</v>
      </c>
      <c r="AE891">
        <v>5763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6</v>
      </c>
      <c r="AT891">
        <v>4.0000000000000001E-3</v>
      </c>
      <c r="AU891" t="s">
        <v>6</v>
      </c>
      <c r="AV891">
        <v>0</v>
      </c>
      <c r="AW891">
        <v>2</v>
      </c>
      <c r="AX891">
        <v>16667643</v>
      </c>
      <c r="AY891">
        <v>1</v>
      </c>
      <c r="AZ891">
        <v>0</v>
      </c>
      <c r="BA891">
        <v>845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Y891*Source!I356</f>
        <v>8.1200000000000011E-4</v>
      </c>
      <c r="CY891">
        <f>AA891</f>
        <v>5763</v>
      </c>
      <c r="CZ891">
        <f>AE891</f>
        <v>5763</v>
      </c>
      <c r="DA891">
        <f>AI891</f>
        <v>1</v>
      </c>
      <c r="DB891">
        <v>0</v>
      </c>
    </row>
    <row r="892" spans="1:106" x14ac:dyDescent="0.2">
      <c r="A892">
        <f>ROW(Source!A356)</f>
        <v>356</v>
      </c>
      <c r="B892">
        <v>16666348</v>
      </c>
      <c r="C892">
        <v>16667627</v>
      </c>
      <c r="D892">
        <v>15203838</v>
      </c>
      <c r="E892">
        <v>1</v>
      </c>
      <c r="F892">
        <v>1</v>
      </c>
      <c r="G892">
        <v>1</v>
      </c>
      <c r="H892">
        <v>3</v>
      </c>
      <c r="I892" t="s">
        <v>1081</v>
      </c>
      <c r="J892" t="s">
        <v>1082</v>
      </c>
      <c r="K892" t="s">
        <v>1083</v>
      </c>
      <c r="L892">
        <v>1346</v>
      </c>
      <c r="N892">
        <v>1009</v>
      </c>
      <c r="O892" t="s">
        <v>124</v>
      </c>
      <c r="P892" t="s">
        <v>124</v>
      </c>
      <c r="Q892">
        <v>1</v>
      </c>
      <c r="W892">
        <v>0</v>
      </c>
      <c r="X892">
        <v>-1130618203</v>
      </c>
      <c r="Y892">
        <v>2</v>
      </c>
      <c r="AA892">
        <v>238.48</v>
      </c>
      <c r="AB892">
        <v>0</v>
      </c>
      <c r="AC892">
        <v>0</v>
      </c>
      <c r="AD892">
        <v>0</v>
      </c>
      <c r="AE892">
        <v>238.48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1</v>
      </c>
      <c r="AQ892">
        <v>0</v>
      </c>
      <c r="AR892">
        <v>0</v>
      </c>
      <c r="AS892" t="s">
        <v>6</v>
      </c>
      <c r="AT892">
        <v>2</v>
      </c>
      <c r="AU892" t="s">
        <v>6</v>
      </c>
      <c r="AV892">
        <v>0</v>
      </c>
      <c r="AW892">
        <v>2</v>
      </c>
      <c r="AX892">
        <v>16667644</v>
      </c>
      <c r="AY892">
        <v>1</v>
      </c>
      <c r="AZ892">
        <v>0</v>
      </c>
      <c r="BA892">
        <v>846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Y892*Source!I356</f>
        <v>0.40600000000000003</v>
      </c>
      <c r="CY892">
        <f>AA892</f>
        <v>238.48</v>
      </c>
      <c r="CZ892">
        <f>AE892</f>
        <v>238.48</v>
      </c>
      <c r="DA892">
        <f>AI892</f>
        <v>1</v>
      </c>
      <c r="DB892">
        <v>0</v>
      </c>
    </row>
    <row r="893" spans="1:106" x14ac:dyDescent="0.2">
      <c r="A893">
        <f>ROW(Source!A356)</f>
        <v>356</v>
      </c>
      <c r="B893">
        <v>16666348</v>
      </c>
      <c r="C893">
        <v>16667627</v>
      </c>
      <c r="D893">
        <v>15164559</v>
      </c>
      <c r="E893">
        <v>17</v>
      </c>
      <c r="F893">
        <v>1</v>
      </c>
      <c r="G893">
        <v>1</v>
      </c>
      <c r="H893">
        <v>3</v>
      </c>
      <c r="I893" t="s">
        <v>996</v>
      </c>
      <c r="J893" t="s">
        <v>6</v>
      </c>
      <c r="K893" t="s">
        <v>997</v>
      </c>
      <c r="L893">
        <v>1374</v>
      </c>
      <c r="N893">
        <v>1013</v>
      </c>
      <c r="O893" t="s">
        <v>998</v>
      </c>
      <c r="P893" t="s">
        <v>998</v>
      </c>
      <c r="Q893">
        <v>1</v>
      </c>
      <c r="W893">
        <v>0</v>
      </c>
      <c r="X893">
        <v>-1731369543</v>
      </c>
      <c r="Y893">
        <v>3.57</v>
      </c>
      <c r="AA893">
        <v>1</v>
      </c>
      <c r="AB893">
        <v>0</v>
      </c>
      <c r="AC893">
        <v>0</v>
      </c>
      <c r="AD893">
        <v>0</v>
      </c>
      <c r="AE893">
        <v>1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1</v>
      </c>
      <c r="AQ893">
        <v>0</v>
      </c>
      <c r="AR893">
        <v>0</v>
      </c>
      <c r="AS893" t="s">
        <v>6</v>
      </c>
      <c r="AT893">
        <v>3.57</v>
      </c>
      <c r="AU893" t="s">
        <v>6</v>
      </c>
      <c r="AV893">
        <v>0</v>
      </c>
      <c r="AW893">
        <v>2</v>
      </c>
      <c r="AX893">
        <v>16667645</v>
      </c>
      <c r="AY893">
        <v>1</v>
      </c>
      <c r="AZ893">
        <v>0</v>
      </c>
      <c r="BA893">
        <v>847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Y893*Source!I356</f>
        <v>0.72470999999999997</v>
      </c>
      <c r="CY893">
        <f>AA893</f>
        <v>1</v>
      </c>
      <c r="CZ893">
        <f>AE893</f>
        <v>1</v>
      </c>
      <c r="DA893">
        <f>AI893</f>
        <v>1</v>
      </c>
      <c r="DB893">
        <v>0</v>
      </c>
    </row>
    <row r="894" spans="1:106" x14ac:dyDescent="0.2">
      <c r="A894">
        <f>ROW(Source!A357)</f>
        <v>357</v>
      </c>
      <c r="B894">
        <v>16666349</v>
      </c>
      <c r="C894">
        <v>16667627</v>
      </c>
      <c r="D894">
        <v>15430397</v>
      </c>
      <c r="E894">
        <v>1</v>
      </c>
      <c r="F894">
        <v>1</v>
      </c>
      <c r="G894">
        <v>1</v>
      </c>
      <c r="H894">
        <v>1</v>
      </c>
      <c r="I894" t="s">
        <v>814</v>
      </c>
      <c r="J894" t="s">
        <v>6</v>
      </c>
      <c r="K894" t="s">
        <v>815</v>
      </c>
      <c r="L894">
        <v>1191</v>
      </c>
      <c r="N894">
        <v>1013</v>
      </c>
      <c r="O894" t="s">
        <v>727</v>
      </c>
      <c r="P894" t="s">
        <v>727</v>
      </c>
      <c r="Q894">
        <v>1</v>
      </c>
      <c r="W894">
        <v>0</v>
      </c>
      <c r="X894">
        <v>-1081351934</v>
      </c>
      <c r="Y894">
        <v>19</v>
      </c>
      <c r="AA894">
        <v>0</v>
      </c>
      <c r="AB894">
        <v>0</v>
      </c>
      <c r="AC894">
        <v>0</v>
      </c>
      <c r="AD894">
        <v>62.6</v>
      </c>
      <c r="AE894">
        <v>0</v>
      </c>
      <c r="AF894">
        <v>0</v>
      </c>
      <c r="AG894">
        <v>0</v>
      </c>
      <c r="AH894">
        <v>9.4</v>
      </c>
      <c r="AI894">
        <v>1</v>
      </c>
      <c r="AJ894">
        <v>1</v>
      </c>
      <c r="AK894">
        <v>1</v>
      </c>
      <c r="AL894">
        <v>6.66</v>
      </c>
      <c r="AN894">
        <v>0</v>
      </c>
      <c r="AO894">
        <v>1</v>
      </c>
      <c r="AP894">
        <v>1</v>
      </c>
      <c r="AQ894">
        <v>0</v>
      </c>
      <c r="AR894">
        <v>0</v>
      </c>
      <c r="AS894" t="s">
        <v>6</v>
      </c>
      <c r="AT894">
        <v>19</v>
      </c>
      <c r="AU894" t="s">
        <v>6</v>
      </c>
      <c r="AV894">
        <v>1</v>
      </c>
      <c r="AW894">
        <v>2</v>
      </c>
      <c r="AX894">
        <v>16667637</v>
      </c>
      <c r="AY894">
        <v>1</v>
      </c>
      <c r="AZ894">
        <v>0</v>
      </c>
      <c r="BA894">
        <v>848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Y894*Source!I357</f>
        <v>3.8570000000000002</v>
      </c>
      <c r="CY894">
        <f>AD894</f>
        <v>62.6</v>
      </c>
      <c r="CZ894">
        <f>AH894</f>
        <v>9.4</v>
      </c>
      <c r="DA894">
        <f>AL894</f>
        <v>6.66</v>
      </c>
      <c r="DB894">
        <v>0</v>
      </c>
    </row>
    <row r="895" spans="1:106" x14ac:dyDescent="0.2">
      <c r="A895">
        <f>ROW(Source!A357)</f>
        <v>357</v>
      </c>
      <c r="B895">
        <v>16666349</v>
      </c>
      <c r="C895">
        <v>16667627</v>
      </c>
      <c r="D895">
        <v>15430395</v>
      </c>
      <c r="E895">
        <v>1</v>
      </c>
      <c r="F895">
        <v>1</v>
      </c>
      <c r="G895">
        <v>1</v>
      </c>
      <c r="H895">
        <v>1</v>
      </c>
      <c r="I895" t="s">
        <v>728</v>
      </c>
      <c r="J895" t="s">
        <v>6</v>
      </c>
      <c r="K895" t="s">
        <v>729</v>
      </c>
      <c r="L895">
        <v>1191</v>
      </c>
      <c r="N895">
        <v>1013</v>
      </c>
      <c r="O895" t="s">
        <v>727</v>
      </c>
      <c r="P895" t="s">
        <v>727</v>
      </c>
      <c r="Q895">
        <v>1</v>
      </c>
      <c r="W895">
        <v>0</v>
      </c>
      <c r="X895">
        <v>-1417349443</v>
      </c>
      <c r="Y895">
        <v>0.38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6.66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6</v>
      </c>
      <c r="AT895">
        <v>0.38</v>
      </c>
      <c r="AU895" t="s">
        <v>6</v>
      </c>
      <c r="AV895">
        <v>2</v>
      </c>
      <c r="AW895">
        <v>2</v>
      </c>
      <c r="AX895">
        <v>16667638</v>
      </c>
      <c r="AY895">
        <v>1</v>
      </c>
      <c r="AZ895">
        <v>0</v>
      </c>
      <c r="BA895">
        <v>849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Y895*Source!I357</f>
        <v>7.714E-2</v>
      </c>
      <c r="CY895">
        <f>AD895</f>
        <v>0</v>
      </c>
      <c r="CZ895">
        <f>AH895</f>
        <v>0</v>
      </c>
      <c r="DA895">
        <f>AL895</f>
        <v>1</v>
      </c>
      <c r="DB895">
        <v>0</v>
      </c>
    </row>
    <row r="896" spans="1:106" x14ac:dyDescent="0.2">
      <c r="A896">
        <f>ROW(Source!A357)</f>
        <v>357</v>
      </c>
      <c r="B896">
        <v>16666349</v>
      </c>
      <c r="C896">
        <v>16667627</v>
      </c>
      <c r="D896">
        <v>15247680</v>
      </c>
      <c r="E896">
        <v>1</v>
      </c>
      <c r="F896">
        <v>1</v>
      </c>
      <c r="G896">
        <v>1</v>
      </c>
      <c r="H896">
        <v>2</v>
      </c>
      <c r="I896" t="s">
        <v>736</v>
      </c>
      <c r="J896" t="s">
        <v>737</v>
      </c>
      <c r="K896" t="s">
        <v>738</v>
      </c>
      <c r="L896">
        <v>1368</v>
      </c>
      <c r="N896">
        <v>1011</v>
      </c>
      <c r="O896" t="s">
        <v>733</v>
      </c>
      <c r="P896" t="s">
        <v>733</v>
      </c>
      <c r="Q896">
        <v>1</v>
      </c>
      <c r="W896">
        <v>0</v>
      </c>
      <c r="X896">
        <v>-1718674368</v>
      </c>
      <c r="Y896">
        <v>0.19</v>
      </c>
      <c r="AA896">
        <v>0</v>
      </c>
      <c r="AB896">
        <v>745.85</v>
      </c>
      <c r="AC896">
        <v>13.5</v>
      </c>
      <c r="AD896">
        <v>0</v>
      </c>
      <c r="AE896">
        <v>0</v>
      </c>
      <c r="AF896">
        <v>111.99</v>
      </c>
      <c r="AG896">
        <v>13.5</v>
      </c>
      <c r="AH896">
        <v>0</v>
      </c>
      <c r="AI896">
        <v>1</v>
      </c>
      <c r="AJ896">
        <v>6.66</v>
      </c>
      <c r="AK896">
        <v>1</v>
      </c>
      <c r="AL896">
        <v>1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6</v>
      </c>
      <c r="AT896">
        <v>0.19</v>
      </c>
      <c r="AU896" t="s">
        <v>6</v>
      </c>
      <c r="AV896">
        <v>0</v>
      </c>
      <c r="AW896">
        <v>2</v>
      </c>
      <c r="AX896">
        <v>16667639</v>
      </c>
      <c r="AY896">
        <v>1</v>
      </c>
      <c r="AZ896">
        <v>0</v>
      </c>
      <c r="BA896">
        <v>850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Y896*Source!I357</f>
        <v>3.857E-2</v>
      </c>
      <c r="CY896">
        <f>AB896</f>
        <v>745.85</v>
      </c>
      <c r="CZ896">
        <f>AF896</f>
        <v>111.99</v>
      </c>
      <c r="DA896">
        <f>AJ896</f>
        <v>6.66</v>
      </c>
      <c r="DB896">
        <v>0</v>
      </c>
    </row>
    <row r="897" spans="1:106" x14ac:dyDescent="0.2">
      <c r="A897">
        <f>ROW(Source!A357)</f>
        <v>357</v>
      </c>
      <c r="B897">
        <v>16666349</v>
      </c>
      <c r="C897">
        <v>16667627</v>
      </c>
      <c r="D897">
        <v>15249073</v>
      </c>
      <c r="E897">
        <v>1</v>
      </c>
      <c r="F897">
        <v>1</v>
      </c>
      <c r="G897">
        <v>1</v>
      </c>
      <c r="H897">
        <v>2</v>
      </c>
      <c r="I897" t="s">
        <v>742</v>
      </c>
      <c r="J897" t="s">
        <v>743</v>
      </c>
      <c r="K897" t="s">
        <v>744</v>
      </c>
      <c r="L897">
        <v>1368</v>
      </c>
      <c r="N897">
        <v>1011</v>
      </c>
      <c r="O897" t="s">
        <v>733</v>
      </c>
      <c r="P897" t="s">
        <v>733</v>
      </c>
      <c r="Q897">
        <v>1</v>
      </c>
      <c r="W897">
        <v>0</v>
      </c>
      <c r="X897">
        <v>1372534845</v>
      </c>
      <c r="Y897">
        <v>0.19</v>
      </c>
      <c r="AA897">
        <v>0</v>
      </c>
      <c r="AB897">
        <v>437.63</v>
      </c>
      <c r="AC897">
        <v>11.6</v>
      </c>
      <c r="AD897">
        <v>0</v>
      </c>
      <c r="AE897">
        <v>0</v>
      </c>
      <c r="AF897">
        <v>65.709999999999994</v>
      </c>
      <c r="AG897">
        <v>11.6</v>
      </c>
      <c r="AH897">
        <v>0</v>
      </c>
      <c r="AI897">
        <v>1</v>
      </c>
      <c r="AJ897">
        <v>6.66</v>
      </c>
      <c r="AK897">
        <v>1</v>
      </c>
      <c r="AL897">
        <v>1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6</v>
      </c>
      <c r="AT897">
        <v>0.19</v>
      </c>
      <c r="AU897" t="s">
        <v>6</v>
      </c>
      <c r="AV897">
        <v>0</v>
      </c>
      <c r="AW897">
        <v>2</v>
      </c>
      <c r="AX897">
        <v>16667640</v>
      </c>
      <c r="AY897">
        <v>1</v>
      </c>
      <c r="AZ897">
        <v>0</v>
      </c>
      <c r="BA897">
        <v>851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Y897*Source!I357</f>
        <v>3.857E-2</v>
      </c>
      <c r="CY897">
        <f>AB897</f>
        <v>437.63</v>
      </c>
      <c r="CZ897">
        <f>AF897</f>
        <v>65.709999999999994</v>
      </c>
      <c r="DA897">
        <f>AJ897</f>
        <v>6.66</v>
      </c>
      <c r="DB897">
        <v>0</v>
      </c>
    </row>
    <row r="898" spans="1:106" x14ac:dyDescent="0.2">
      <c r="A898">
        <f>ROW(Source!A357)</f>
        <v>357</v>
      </c>
      <c r="B898">
        <v>16666349</v>
      </c>
      <c r="C898">
        <v>16667627</v>
      </c>
      <c r="D898">
        <v>15249377</v>
      </c>
      <c r="E898">
        <v>1</v>
      </c>
      <c r="F898">
        <v>1</v>
      </c>
      <c r="G898">
        <v>1</v>
      </c>
      <c r="H898">
        <v>2</v>
      </c>
      <c r="I898" t="s">
        <v>914</v>
      </c>
      <c r="J898" t="s">
        <v>915</v>
      </c>
      <c r="K898" t="s">
        <v>916</v>
      </c>
      <c r="L898">
        <v>1368</v>
      </c>
      <c r="N898">
        <v>1011</v>
      </c>
      <c r="O898" t="s">
        <v>733</v>
      </c>
      <c r="P898" t="s">
        <v>733</v>
      </c>
      <c r="Q898">
        <v>1</v>
      </c>
      <c r="W898">
        <v>0</v>
      </c>
      <c r="X898">
        <v>-353815937</v>
      </c>
      <c r="Y898">
        <v>3.36</v>
      </c>
      <c r="AA898">
        <v>0</v>
      </c>
      <c r="AB898">
        <v>53.95</v>
      </c>
      <c r="AC898">
        <v>0</v>
      </c>
      <c r="AD898">
        <v>0</v>
      </c>
      <c r="AE898">
        <v>0</v>
      </c>
      <c r="AF898">
        <v>8.1</v>
      </c>
      <c r="AG898">
        <v>0</v>
      </c>
      <c r="AH898">
        <v>0</v>
      </c>
      <c r="AI898">
        <v>1</v>
      </c>
      <c r="AJ898">
        <v>6.66</v>
      </c>
      <c r="AK898">
        <v>1</v>
      </c>
      <c r="AL898">
        <v>1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6</v>
      </c>
      <c r="AT898">
        <v>3.36</v>
      </c>
      <c r="AU898" t="s">
        <v>6</v>
      </c>
      <c r="AV898">
        <v>0</v>
      </c>
      <c r="AW898">
        <v>2</v>
      </c>
      <c r="AX898">
        <v>16667641</v>
      </c>
      <c r="AY898">
        <v>1</v>
      </c>
      <c r="AZ898">
        <v>0</v>
      </c>
      <c r="BA898">
        <v>852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Y898*Source!I357</f>
        <v>0.68208000000000002</v>
      </c>
      <c r="CY898">
        <f>AB898</f>
        <v>53.95</v>
      </c>
      <c r="CZ898">
        <f>AF898</f>
        <v>8.1</v>
      </c>
      <c r="DA898">
        <f>AJ898</f>
        <v>6.66</v>
      </c>
      <c r="DB898">
        <v>0</v>
      </c>
    </row>
    <row r="899" spans="1:106" x14ac:dyDescent="0.2">
      <c r="A899">
        <f>ROW(Source!A357)</f>
        <v>357</v>
      </c>
      <c r="B899">
        <v>16666349</v>
      </c>
      <c r="C899">
        <v>16667627</v>
      </c>
      <c r="D899">
        <v>15168752</v>
      </c>
      <c r="E899">
        <v>1</v>
      </c>
      <c r="F899">
        <v>1</v>
      </c>
      <c r="G899">
        <v>1</v>
      </c>
      <c r="H899">
        <v>3</v>
      </c>
      <c r="I899" t="s">
        <v>1013</v>
      </c>
      <c r="J899" t="s">
        <v>1014</v>
      </c>
      <c r="K899" t="s">
        <v>1015</v>
      </c>
      <c r="L899">
        <v>1346</v>
      </c>
      <c r="N899">
        <v>1009</v>
      </c>
      <c r="O899" t="s">
        <v>124</v>
      </c>
      <c r="P899" t="s">
        <v>124</v>
      </c>
      <c r="Q899">
        <v>1</v>
      </c>
      <c r="W899">
        <v>0</v>
      </c>
      <c r="X899">
        <v>586013393</v>
      </c>
      <c r="Y899">
        <v>0.55000000000000004</v>
      </c>
      <c r="AA899">
        <v>70.400000000000006</v>
      </c>
      <c r="AB899">
        <v>0</v>
      </c>
      <c r="AC899">
        <v>0</v>
      </c>
      <c r="AD899">
        <v>0</v>
      </c>
      <c r="AE899">
        <v>10.57</v>
      </c>
      <c r="AF899">
        <v>0</v>
      </c>
      <c r="AG899">
        <v>0</v>
      </c>
      <c r="AH899">
        <v>0</v>
      </c>
      <c r="AI899">
        <v>6.66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1</v>
      </c>
      <c r="AQ899">
        <v>0</v>
      </c>
      <c r="AR899">
        <v>0</v>
      </c>
      <c r="AS899" t="s">
        <v>6</v>
      </c>
      <c r="AT899">
        <v>0.55000000000000004</v>
      </c>
      <c r="AU899" t="s">
        <v>6</v>
      </c>
      <c r="AV899">
        <v>0</v>
      </c>
      <c r="AW899">
        <v>2</v>
      </c>
      <c r="AX899">
        <v>16667642</v>
      </c>
      <c r="AY899">
        <v>1</v>
      </c>
      <c r="AZ899">
        <v>0</v>
      </c>
      <c r="BA899">
        <v>853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Y899*Source!I357</f>
        <v>0.11165000000000001</v>
      </c>
      <c r="CY899">
        <f>AA899</f>
        <v>70.400000000000006</v>
      </c>
      <c r="CZ899">
        <f>AE899</f>
        <v>10.57</v>
      </c>
      <c r="DA899">
        <f>AI899</f>
        <v>6.66</v>
      </c>
      <c r="DB899">
        <v>0</v>
      </c>
    </row>
    <row r="900" spans="1:106" x14ac:dyDescent="0.2">
      <c r="A900">
        <f>ROW(Source!A357)</f>
        <v>357</v>
      </c>
      <c r="B900">
        <v>16666349</v>
      </c>
      <c r="C900">
        <v>16667627</v>
      </c>
      <c r="D900">
        <v>15191297</v>
      </c>
      <c r="E900">
        <v>1</v>
      </c>
      <c r="F900">
        <v>1</v>
      </c>
      <c r="G900">
        <v>1</v>
      </c>
      <c r="H900">
        <v>3</v>
      </c>
      <c r="I900" t="s">
        <v>1078</v>
      </c>
      <c r="J900" t="s">
        <v>1079</v>
      </c>
      <c r="K900" t="s">
        <v>1080</v>
      </c>
      <c r="L900">
        <v>1348</v>
      </c>
      <c r="N900">
        <v>1009</v>
      </c>
      <c r="O900" t="s">
        <v>120</v>
      </c>
      <c r="P900" t="s">
        <v>120</v>
      </c>
      <c r="Q900">
        <v>1000</v>
      </c>
      <c r="W900">
        <v>0</v>
      </c>
      <c r="X900">
        <v>8837602</v>
      </c>
      <c r="Y900">
        <v>4.0000000000000001E-3</v>
      </c>
      <c r="AA900">
        <v>38381.58</v>
      </c>
      <c r="AB900">
        <v>0</v>
      </c>
      <c r="AC900">
        <v>0</v>
      </c>
      <c r="AD900">
        <v>0</v>
      </c>
      <c r="AE900">
        <v>5763</v>
      </c>
      <c r="AF900">
        <v>0</v>
      </c>
      <c r="AG900">
        <v>0</v>
      </c>
      <c r="AH900">
        <v>0</v>
      </c>
      <c r="AI900">
        <v>6.66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1</v>
      </c>
      <c r="AQ900">
        <v>0</v>
      </c>
      <c r="AR900">
        <v>0</v>
      </c>
      <c r="AS900" t="s">
        <v>6</v>
      </c>
      <c r="AT900">
        <v>4.0000000000000001E-3</v>
      </c>
      <c r="AU900" t="s">
        <v>6</v>
      </c>
      <c r="AV900">
        <v>0</v>
      </c>
      <c r="AW900">
        <v>2</v>
      </c>
      <c r="AX900">
        <v>16667643</v>
      </c>
      <c r="AY900">
        <v>1</v>
      </c>
      <c r="AZ900">
        <v>0</v>
      </c>
      <c r="BA900">
        <v>854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Y900*Source!I357</f>
        <v>8.1200000000000011E-4</v>
      </c>
      <c r="CY900">
        <f>AA900</f>
        <v>38381.58</v>
      </c>
      <c r="CZ900">
        <f>AE900</f>
        <v>5763</v>
      </c>
      <c r="DA900">
        <f>AI900</f>
        <v>6.66</v>
      </c>
      <c r="DB900">
        <v>0</v>
      </c>
    </row>
    <row r="901" spans="1:106" x14ac:dyDescent="0.2">
      <c r="A901">
        <f>ROW(Source!A357)</f>
        <v>357</v>
      </c>
      <c r="B901">
        <v>16666349</v>
      </c>
      <c r="C901">
        <v>16667627</v>
      </c>
      <c r="D901">
        <v>15203838</v>
      </c>
      <c r="E901">
        <v>1</v>
      </c>
      <c r="F901">
        <v>1</v>
      </c>
      <c r="G901">
        <v>1</v>
      </c>
      <c r="H901">
        <v>3</v>
      </c>
      <c r="I901" t="s">
        <v>1081</v>
      </c>
      <c r="J901" t="s">
        <v>1082</v>
      </c>
      <c r="K901" t="s">
        <v>1083</v>
      </c>
      <c r="L901">
        <v>1346</v>
      </c>
      <c r="N901">
        <v>1009</v>
      </c>
      <c r="O901" t="s">
        <v>124</v>
      </c>
      <c r="P901" t="s">
        <v>124</v>
      </c>
      <c r="Q901">
        <v>1</v>
      </c>
      <c r="W901">
        <v>0</v>
      </c>
      <c r="X901">
        <v>-1130618203</v>
      </c>
      <c r="Y901">
        <v>2</v>
      </c>
      <c r="AA901">
        <v>1588.28</v>
      </c>
      <c r="AB901">
        <v>0</v>
      </c>
      <c r="AC901">
        <v>0</v>
      </c>
      <c r="AD901">
        <v>0</v>
      </c>
      <c r="AE901">
        <v>238.48</v>
      </c>
      <c r="AF901">
        <v>0</v>
      </c>
      <c r="AG901">
        <v>0</v>
      </c>
      <c r="AH901">
        <v>0</v>
      </c>
      <c r="AI901">
        <v>6.66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6</v>
      </c>
      <c r="AT901">
        <v>2</v>
      </c>
      <c r="AU901" t="s">
        <v>6</v>
      </c>
      <c r="AV901">
        <v>0</v>
      </c>
      <c r="AW901">
        <v>2</v>
      </c>
      <c r="AX901">
        <v>16667644</v>
      </c>
      <c r="AY901">
        <v>1</v>
      </c>
      <c r="AZ901">
        <v>0</v>
      </c>
      <c r="BA901">
        <v>855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Y901*Source!I357</f>
        <v>0.40600000000000003</v>
      </c>
      <c r="CY901">
        <f>AA901</f>
        <v>1588.28</v>
      </c>
      <c r="CZ901">
        <f>AE901</f>
        <v>238.48</v>
      </c>
      <c r="DA901">
        <f>AI901</f>
        <v>6.66</v>
      </c>
      <c r="DB901">
        <v>0</v>
      </c>
    </row>
    <row r="902" spans="1:106" x14ac:dyDescent="0.2">
      <c r="A902">
        <f>ROW(Source!A357)</f>
        <v>357</v>
      </c>
      <c r="B902">
        <v>16666349</v>
      </c>
      <c r="C902">
        <v>16667627</v>
      </c>
      <c r="D902">
        <v>15164559</v>
      </c>
      <c r="E902">
        <v>17</v>
      </c>
      <c r="F902">
        <v>1</v>
      </c>
      <c r="G902">
        <v>1</v>
      </c>
      <c r="H902">
        <v>3</v>
      </c>
      <c r="I902" t="s">
        <v>996</v>
      </c>
      <c r="J902" t="s">
        <v>6</v>
      </c>
      <c r="K902" t="s">
        <v>997</v>
      </c>
      <c r="L902">
        <v>1374</v>
      </c>
      <c r="N902">
        <v>1013</v>
      </c>
      <c r="O902" t="s">
        <v>998</v>
      </c>
      <c r="P902" t="s">
        <v>998</v>
      </c>
      <c r="Q902">
        <v>1</v>
      </c>
      <c r="W902">
        <v>0</v>
      </c>
      <c r="X902">
        <v>-1731369543</v>
      </c>
      <c r="Y902">
        <v>3.57</v>
      </c>
      <c r="AA902">
        <v>1</v>
      </c>
      <c r="AB902">
        <v>0</v>
      </c>
      <c r="AC902">
        <v>0</v>
      </c>
      <c r="AD902">
        <v>0</v>
      </c>
      <c r="AE902">
        <v>1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1</v>
      </c>
      <c r="AQ902">
        <v>0</v>
      </c>
      <c r="AR902">
        <v>0</v>
      </c>
      <c r="AS902" t="s">
        <v>6</v>
      </c>
      <c r="AT902">
        <v>3.57</v>
      </c>
      <c r="AU902" t="s">
        <v>6</v>
      </c>
      <c r="AV902">
        <v>0</v>
      </c>
      <c r="AW902">
        <v>2</v>
      </c>
      <c r="AX902">
        <v>16667645</v>
      </c>
      <c r="AY902">
        <v>1</v>
      </c>
      <c r="AZ902">
        <v>0</v>
      </c>
      <c r="BA902">
        <v>856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Y902*Source!I357</f>
        <v>0.72470999999999997</v>
      </c>
      <c r="CY902">
        <f>AA902</f>
        <v>1</v>
      </c>
      <c r="CZ902">
        <f>AE902</f>
        <v>1</v>
      </c>
      <c r="DA902">
        <f>AI902</f>
        <v>1</v>
      </c>
      <c r="DB902">
        <v>0</v>
      </c>
    </row>
    <row r="903" spans="1:106" x14ac:dyDescent="0.2">
      <c r="A903">
        <f>ROW(Source!A358)</f>
        <v>358</v>
      </c>
      <c r="B903">
        <v>16666348</v>
      </c>
      <c r="C903">
        <v>16667646</v>
      </c>
      <c r="D903">
        <v>15430397</v>
      </c>
      <c r="E903">
        <v>1</v>
      </c>
      <c r="F903">
        <v>1</v>
      </c>
      <c r="G903">
        <v>1</v>
      </c>
      <c r="H903">
        <v>1</v>
      </c>
      <c r="I903" t="s">
        <v>814</v>
      </c>
      <c r="J903" t="s">
        <v>6</v>
      </c>
      <c r="K903" t="s">
        <v>815</v>
      </c>
      <c r="L903">
        <v>1191</v>
      </c>
      <c r="N903">
        <v>1013</v>
      </c>
      <c r="O903" t="s">
        <v>727</v>
      </c>
      <c r="P903" t="s">
        <v>727</v>
      </c>
      <c r="Q903">
        <v>1</v>
      </c>
      <c r="W903">
        <v>0</v>
      </c>
      <c r="X903">
        <v>-1081351934</v>
      </c>
      <c r="Y903">
        <v>32.159999999999997</v>
      </c>
      <c r="AA903">
        <v>0</v>
      </c>
      <c r="AB903">
        <v>0</v>
      </c>
      <c r="AC903">
        <v>0</v>
      </c>
      <c r="AD903">
        <v>9.4</v>
      </c>
      <c r="AE903">
        <v>0</v>
      </c>
      <c r="AF903">
        <v>0</v>
      </c>
      <c r="AG903">
        <v>0</v>
      </c>
      <c r="AH903">
        <v>9.4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6</v>
      </c>
      <c r="AT903">
        <v>32.159999999999997</v>
      </c>
      <c r="AU903" t="s">
        <v>6</v>
      </c>
      <c r="AV903">
        <v>1</v>
      </c>
      <c r="AW903">
        <v>2</v>
      </c>
      <c r="AX903">
        <v>16667655</v>
      </c>
      <c r="AY903">
        <v>1</v>
      </c>
      <c r="AZ903">
        <v>0</v>
      </c>
      <c r="BA903">
        <v>857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Y903*Source!I358</f>
        <v>5.7887999999999993</v>
      </c>
      <c r="CY903">
        <f>AD903</f>
        <v>9.4</v>
      </c>
      <c r="CZ903">
        <f>AH903</f>
        <v>9.4</v>
      </c>
      <c r="DA903">
        <f>AL903</f>
        <v>1</v>
      </c>
      <c r="DB903">
        <v>0</v>
      </c>
    </row>
    <row r="904" spans="1:106" x14ac:dyDescent="0.2">
      <c r="A904">
        <f>ROW(Source!A358)</f>
        <v>358</v>
      </c>
      <c r="B904">
        <v>16666348</v>
      </c>
      <c r="C904">
        <v>16667646</v>
      </c>
      <c r="D904">
        <v>15430395</v>
      </c>
      <c r="E904">
        <v>1</v>
      </c>
      <c r="F904">
        <v>1</v>
      </c>
      <c r="G904">
        <v>1</v>
      </c>
      <c r="H904">
        <v>1</v>
      </c>
      <c r="I904" t="s">
        <v>728</v>
      </c>
      <c r="J904" t="s">
        <v>6</v>
      </c>
      <c r="K904" t="s">
        <v>729</v>
      </c>
      <c r="L904">
        <v>1191</v>
      </c>
      <c r="N904">
        <v>1013</v>
      </c>
      <c r="O904" t="s">
        <v>727</v>
      </c>
      <c r="P904" t="s">
        <v>727</v>
      </c>
      <c r="Q904">
        <v>1</v>
      </c>
      <c r="W904">
        <v>0</v>
      </c>
      <c r="X904">
        <v>-1417349443</v>
      </c>
      <c r="Y904">
        <v>0.06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0.06</v>
      </c>
      <c r="AU904" t="s">
        <v>6</v>
      </c>
      <c r="AV904">
        <v>2</v>
      </c>
      <c r="AW904">
        <v>2</v>
      </c>
      <c r="AX904">
        <v>16667656</v>
      </c>
      <c r="AY904">
        <v>1</v>
      </c>
      <c r="AZ904">
        <v>0</v>
      </c>
      <c r="BA904">
        <v>858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Y904*Source!I358</f>
        <v>1.0799999999999999E-2</v>
      </c>
      <c r="CY904">
        <f>AD904</f>
        <v>0</v>
      </c>
      <c r="CZ904">
        <f>AH904</f>
        <v>0</v>
      </c>
      <c r="DA904">
        <f>AL904</f>
        <v>1</v>
      </c>
      <c r="DB904">
        <v>0</v>
      </c>
    </row>
    <row r="905" spans="1:106" x14ac:dyDescent="0.2">
      <c r="A905">
        <f>ROW(Source!A358)</f>
        <v>358</v>
      </c>
      <c r="B905">
        <v>16666348</v>
      </c>
      <c r="C905">
        <v>16667646</v>
      </c>
      <c r="D905">
        <v>15247680</v>
      </c>
      <c r="E905">
        <v>1</v>
      </c>
      <c r="F905">
        <v>1</v>
      </c>
      <c r="G905">
        <v>1</v>
      </c>
      <c r="H905">
        <v>2</v>
      </c>
      <c r="I905" t="s">
        <v>736</v>
      </c>
      <c r="J905" t="s">
        <v>737</v>
      </c>
      <c r="K905" t="s">
        <v>738</v>
      </c>
      <c r="L905">
        <v>1368</v>
      </c>
      <c r="N905">
        <v>1011</v>
      </c>
      <c r="O905" t="s">
        <v>733</v>
      </c>
      <c r="P905" t="s">
        <v>733</v>
      </c>
      <c r="Q905">
        <v>1</v>
      </c>
      <c r="W905">
        <v>0</v>
      </c>
      <c r="X905">
        <v>-1718674368</v>
      </c>
      <c r="Y905">
        <v>0.03</v>
      </c>
      <c r="AA905">
        <v>0</v>
      </c>
      <c r="AB905">
        <v>111.99</v>
      </c>
      <c r="AC905">
        <v>13.5</v>
      </c>
      <c r="AD905">
        <v>0</v>
      </c>
      <c r="AE905">
        <v>0</v>
      </c>
      <c r="AF905">
        <v>111.99</v>
      </c>
      <c r="AG905">
        <v>13.5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0.03</v>
      </c>
      <c r="AU905" t="s">
        <v>6</v>
      </c>
      <c r="AV905">
        <v>0</v>
      </c>
      <c r="AW905">
        <v>2</v>
      </c>
      <c r="AX905">
        <v>16667657</v>
      </c>
      <c r="AY905">
        <v>1</v>
      </c>
      <c r="AZ905">
        <v>0</v>
      </c>
      <c r="BA905">
        <v>859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Y905*Source!I358</f>
        <v>5.3999999999999994E-3</v>
      </c>
      <c r="CY905">
        <f>AB905</f>
        <v>111.99</v>
      </c>
      <c r="CZ905">
        <f>AF905</f>
        <v>111.99</v>
      </c>
      <c r="DA905">
        <f>AJ905</f>
        <v>1</v>
      </c>
      <c r="DB905">
        <v>0</v>
      </c>
    </row>
    <row r="906" spans="1:106" x14ac:dyDescent="0.2">
      <c r="A906">
        <f>ROW(Source!A358)</f>
        <v>358</v>
      </c>
      <c r="B906">
        <v>16666348</v>
      </c>
      <c r="C906">
        <v>16667646</v>
      </c>
      <c r="D906">
        <v>15249073</v>
      </c>
      <c r="E906">
        <v>1</v>
      </c>
      <c r="F906">
        <v>1</v>
      </c>
      <c r="G906">
        <v>1</v>
      </c>
      <c r="H906">
        <v>2</v>
      </c>
      <c r="I906" t="s">
        <v>742</v>
      </c>
      <c r="J906" t="s">
        <v>743</v>
      </c>
      <c r="K906" t="s">
        <v>744</v>
      </c>
      <c r="L906">
        <v>1368</v>
      </c>
      <c r="N906">
        <v>1011</v>
      </c>
      <c r="O906" t="s">
        <v>733</v>
      </c>
      <c r="P906" t="s">
        <v>733</v>
      </c>
      <c r="Q906">
        <v>1</v>
      </c>
      <c r="W906">
        <v>0</v>
      </c>
      <c r="X906">
        <v>1372534845</v>
      </c>
      <c r="Y906">
        <v>0.03</v>
      </c>
      <c r="AA906">
        <v>0</v>
      </c>
      <c r="AB906">
        <v>65.709999999999994</v>
      </c>
      <c r="AC906">
        <v>11.6</v>
      </c>
      <c r="AD906">
        <v>0</v>
      </c>
      <c r="AE906">
        <v>0</v>
      </c>
      <c r="AF906">
        <v>65.709999999999994</v>
      </c>
      <c r="AG906">
        <v>11.6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6</v>
      </c>
      <c r="AT906">
        <v>0.03</v>
      </c>
      <c r="AU906" t="s">
        <v>6</v>
      </c>
      <c r="AV906">
        <v>0</v>
      </c>
      <c r="AW906">
        <v>2</v>
      </c>
      <c r="AX906">
        <v>16667658</v>
      </c>
      <c r="AY906">
        <v>1</v>
      </c>
      <c r="AZ906">
        <v>0</v>
      </c>
      <c r="BA906">
        <v>860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Y906*Source!I358</f>
        <v>5.3999999999999994E-3</v>
      </c>
      <c r="CY906">
        <f>AB906</f>
        <v>65.709999999999994</v>
      </c>
      <c r="CZ906">
        <f>AF906</f>
        <v>65.709999999999994</v>
      </c>
      <c r="DA906">
        <f>AJ906</f>
        <v>1</v>
      </c>
      <c r="DB906">
        <v>0</v>
      </c>
    </row>
    <row r="907" spans="1:106" x14ac:dyDescent="0.2">
      <c r="A907">
        <f>ROW(Source!A358)</f>
        <v>358</v>
      </c>
      <c r="B907">
        <v>16666348</v>
      </c>
      <c r="C907">
        <v>16667646</v>
      </c>
      <c r="D907">
        <v>15170074</v>
      </c>
      <c r="E907">
        <v>1</v>
      </c>
      <c r="F907">
        <v>1</v>
      </c>
      <c r="G907">
        <v>1</v>
      </c>
      <c r="H907">
        <v>3</v>
      </c>
      <c r="I907" t="s">
        <v>1016</v>
      </c>
      <c r="J907" t="s">
        <v>1017</v>
      </c>
      <c r="K907" t="s">
        <v>1018</v>
      </c>
      <c r="L907">
        <v>1355</v>
      </c>
      <c r="N907">
        <v>1010</v>
      </c>
      <c r="O907" t="s">
        <v>279</v>
      </c>
      <c r="P907" t="s">
        <v>279</v>
      </c>
      <c r="Q907">
        <v>100</v>
      </c>
      <c r="W907">
        <v>0</v>
      </c>
      <c r="X907">
        <v>1794244060</v>
      </c>
      <c r="Y907">
        <v>2.04</v>
      </c>
      <c r="AA907">
        <v>86</v>
      </c>
      <c r="AB907">
        <v>0</v>
      </c>
      <c r="AC907">
        <v>0</v>
      </c>
      <c r="AD907">
        <v>0</v>
      </c>
      <c r="AE907">
        <v>86</v>
      </c>
      <c r="AF907">
        <v>0</v>
      </c>
      <c r="AG907">
        <v>0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6</v>
      </c>
      <c r="AT907">
        <v>2.04</v>
      </c>
      <c r="AU907" t="s">
        <v>6</v>
      </c>
      <c r="AV907">
        <v>0</v>
      </c>
      <c r="AW907">
        <v>2</v>
      </c>
      <c r="AX907">
        <v>16667659</v>
      </c>
      <c r="AY907">
        <v>1</v>
      </c>
      <c r="AZ907">
        <v>0</v>
      </c>
      <c r="BA907">
        <v>861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Y907*Source!I358</f>
        <v>0.36719999999999997</v>
      </c>
      <c r="CY907">
        <f>AA907</f>
        <v>86</v>
      </c>
      <c r="CZ907">
        <f>AE907</f>
        <v>86</v>
      </c>
      <c r="DA907">
        <f>AI907</f>
        <v>1</v>
      </c>
      <c r="DB907">
        <v>0</v>
      </c>
    </row>
    <row r="908" spans="1:106" x14ac:dyDescent="0.2">
      <c r="A908">
        <f>ROW(Source!A358)</f>
        <v>358</v>
      </c>
      <c r="B908">
        <v>16666348</v>
      </c>
      <c r="C908">
        <v>16667646</v>
      </c>
      <c r="D908">
        <v>15170384</v>
      </c>
      <c r="E908">
        <v>1</v>
      </c>
      <c r="F908">
        <v>1</v>
      </c>
      <c r="G908">
        <v>1</v>
      </c>
      <c r="H908">
        <v>3</v>
      </c>
      <c r="I908" t="s">
        <v>1084</v>
      </c>
      <c r="J908" t="s">
        <v>1085</v>
      </c>
      <c r="K908" t="s">
        <v>1086</v>
      </c>
      <c r="L908">
        <v>1355</v>
      </c>
      <c r="N908">
        <v>1010</v>
      </c>
      <c r="O908" t="s">
        <v>279</v>
      </c>
      <c r="P908" t="s">
        <v>279</v>
      </c>
      <c r="Q908">
        <v>100</v>
      </c>
      <c r="W908">
        <v>0</v>
      </c>
      <c r="X908">
        <v>-1984086104</v>
      </c>
      <c r="Y908">
        <v>2.04</v>
      </c>
      <c r="AA908">
        <v>2</v>
      </c>
      <c r="AB908">
        <v>0</v>
      </c>
      <c r="AC908">
        <v>0</v>
      </c>
      <c r="AD908">
        <v>0</v>
      </c>
      <c r="AE908">
        <v>2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6</v>
      </c>
      <c r="AT908">
        <v>2.04</v>
      </c>
      <c r="AU908" t="s">
        <v>6</v>
      </c>
      <c r="AV908">
        <v>0</v>
      </c>
      <c r="AW908">
        <v>2</v>
      </c>
      <c r="AX908">
        <v>16667660</v>
      </c>
      <c r="AY908">
        <v>1</v>
      </c>
      <c r="AZ908">
        <v>0</v>
      </c>
      <c r="BA908">
        <v>862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Y908*Source!I358</f>
        <v>0.36719999999999997</v>
      </c>
      <c r="CY908">
        <f>AA908</f>
        <v>2</v>
      </c>
      <c r="CZ908">
        <f>AE908</f>
        <v>2</v>
      </c>
      <c r="DA908">
        <f>AI908</f>
        <v>1</v>
      </c>
      <c r="DB908">
        <v>0</v>
      </c>
    </row>
    <row r="909" spans="1:106" x14ac:dyDescent="0.2">
      <c r="A909">
        <f>ROW(Source!A358)</f>
        <v>358</v>
      </c>
      <c r="B909">
        <v>16666348</v>
      </c>
      <c r="C909">
        <v>16667646</v>
      </c>
      <c r="D909">
        <v>15222412</v>
      </c>
      <c r="E909">
        <v>1</v>
      </c>
      <c r="F909">
        <v>1</v>
      </c>
      <c r="G909">
        <v>1</v>
      </c>
      <c r="H909">
        <v>3</v>
      </c>
      <c r="I909" t="s">
        <v>600</v>
      </c>
      <c r="J909" t="s">
        <v>602</v>
      </c>
      <c r="K909" t="s">
        <v>601</v>
      </c>
      <c r="L909">
        <v>1477</v>
      </c>
      <c r="N909">
        <v>1013</v>
      </c>
      <c r="O909" t="s">
        <v>538</v>
      </c>
      <c r="P909" t="s">
        <v>540</v>
      </c>
      <c r="Q909">
        <v>1</v>
      </c>
      <c r="W909">
        <v>0</v>
      </c>
      <c r="X909">
        <v>933139111</v>
      </c>
      <c r="Y909">
        <v>0.1</v>
      </c>
      <c r="AA909">
        <v>85292.86</v>
      </c>
      <c r="AB909">
        <v>0</v>
      </c>
      <c r="AC909">
        <v>0</v>
      </c>
      <c r="AD909">
        <v>0</v>
      </c>
      <c r="AE909">
        <v>85292.86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0</v>
      </c>
      <c r="AP909">
        <v>0</v>
      </c>
      <c r="AQ909">
        <v>0</v>
      </c>
      <c r="AR909">
        <v>0</v>
      </c>
      <c r="AS909" t="s">
        <v>6</v>
      </c>
      <c r="AT909">
        <v>0.1</v>
      </c>
      <c r="AU909" t="s">
        <v>6</v>
      </c>
      <c r="AV909">
        <v>0</v>
      </c>
      <c r="AW909">
        <v>1</v>
      </c>
      <c r="AX909">
        <v>-1</v>
      </c>
      <c r="AY909">
        <v>0</v>
      </c>
      <c r="AZ909">
        <v>0</v>
      </c>
      <c r="BA909" t="s">
        <v>6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Y909*Source!I358</f>
        <v>1.7999999999999999E-2</v>
      </c>
      <c r="CY909">
        <f>AA909</f>
        <v>85292.86</v>
      </c>
      <c r="CZ909">
        <f>AE909</f>
        <v>85292.86</v>
      </c>
      <c r="DA909">
        <f>AI909</f>
        <v>1</v>
      </c>
      <c r="DB909">
        <v>0</v>
      </c>
    </row>
    <row r="910" spans="1:106" x14ac:dyDescent="0.2">
      <c r="A910">
        <f>ROW(Source!A358)</f>
        <v>358</v>
      </c>
      <c r="B910">
        <v>16666348</v>
      </c>
      <c r="C910">
        <v>16667646</v>
      </c>
      <c r="D910">
        <v>15164559</v>
      </c>
      <c r="E910">
        <v>17</v>
      </c>
      <c r="F910">
        <v>1</v>
      </c>
      <c r="G910">
        <v>1</v>
      </c>
      <c r="H910">
        <v>3</v>
      </c>
      <c r="I910" t="s">
        <v>996</v>
      </c>
      <c r="J910" t="s">
        <v>6</v>
      </c>
      <c r="K910" t="s">
        <v>997</v>
      </c>
      <c r="L910">
        <v>1374</v>
      </c>
      <c r="N910">
        <v>1013</v>
      </c>
      <c r="O910" t="s">
        <v>998</v>
      </c>
      <c r="P910" t="s">
        <v>998</v>
      </c>
      <c r="Q910">
        <v>1</v>
      </c>
      <c r="W910">
        <v>0</v>
      </c>
      <c r="X910">
        <v>-1731369543</v>
      </c>
      <c r="Y910">
        <v>6.05</v>
      </c>
      <c r="AA910">
        <v>1</v>
      </c>
      <c r="AB910">
        <v>0</v>
      </c>
      <c r="AC910">
        <v>0</v>
      </c>
      <c r="AD910">
        <v>0</v>
      </c>
      <c r="AE910">
        <v>1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6</v>
      </c>
      <c r="AT910">
        <v>6.05</v>
      </c>
      <c r="AU910" t="s">
        <v>6</v>
      </c>
      <c r="AV910">
        <v>0</v>
      </c>
      <c r="AW910">
        <v>2</v>
      </c>
      <c r="AX910">
        <v>16667661</v>
      </c>
      <c r="AY910">
        <v>1</v>
      </c>
      <c r="AZ910">
        <v>0</v>
      </c>
      <c r="BA910">
        <v>863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Y910*Source!I358</f>
        <v>1.089</v>
      </c>
      <c r="CY910">
        <f>AA910</f>
        <v>1</v>
      </c>
      <c r="CZ910">
        <f>AE910</f>
        <v>1</v>
      </c>
      <c r="DA910">
        <f>AI910</f>
        <v>1</v>
      </c>
      <c r="DB910">
        <v>0</v>
      </c>
    </row>
    <row r="911" spans="1:106" x14ac:dyDescent="0.2">
      <c r="A911">
        <f>ROW(Source!A359)</f>
        <v>359</v>
      </c>
      <c r="B911">
        <v>16666349</v>
      </c>
      <c r="C911">
        <v>16667646</v>
      </c>
      <c r="D911">
        <v>15430397</v>
      </c>
      <c r="E911">
        <v>1</v>
      </c>
      <c r="F911">
        <v>1</v>
      </c>
      <c r="G911">
        <v>1</v>
      </c>
      <c r="H911">
        <v>1</v>
      </c>
      <c r="I911" t="s">
        <v>814</v>
      </c>
      <c r="J911" t="s">
        <v>6</v>
      </c>
      <c r="K911" t="s">
        <v>815</v>
      </c>
      <c r="L911">
        <v>1191</v>
      </c>
      <c r="N911">
        <v>1013</v>
      </c>
      <c r="O911" t="s">
        <v>727</v>
      </c>
      <c r="P911" t="s">
        <v>727</v>
      </c>
      <c r="Q911">
        <v>1</v>
      </c>
      <c r="W911">
        <v>0</v>
      </c>
      <c r="X911">
        <v>-1081351934</v>
      </c>
      <c r="Y911">
        <v>32.159999999999997</v>
      </c>
      <c r="AA911">
        <v>0</v>
      </c>
      <c r="AB911">
        <v>0</v>
      </c>
      <c r="AC911">
        <v>0</v>
      </c>
      <c r="AD911">
        <v>62.6</v>
      </c>
      <c r="AE911">
        <v>0</v>
      </c>
      <c r="AF911">
        <v>0</v>
      </c>
      <c r="AG911">
        <v>0</v>
      </c>
      <c r="AH911">
        <v>9.4</v>
      </c>
      <c r="AI911">
        <v>1</v>
      </c>
      <c r="AJ911">
        <v>1</v>
      </c>
      <c r="AK911">
        <v>1</v>
      </c>
      <c r="AL911">
        <v>6.66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32.159999999999997</v>
      </c>
      <c r="AU911" t="s">
        <v>6</v>
      </c>
      <c r="AV911">
        <v>1</v>
      </c>
      <c r="AW911">
        <v>2</v>
      </c>
      <c r="AX911">
        <v>16667655</v>
      </c>
      <c r="AY911">
        <v>1</v>
      </c>
      <c r="AZ911">
        <v>0</v>
      </c>
      <c r="BA911">
        <v>864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Y911*Source!I359</f>
        <v>5.7887999999999993</v>
      </c>
      <c r="CY911">
        <f>AD911</f>
        <v>62.6</v>
      </c>
      <c r="CZ911">
        <f>AH911</f>
        <v>9.4</v>
      </c>
      <c r="DA911">
        <f>AL911</f>
        <v>6.66</v>
      </c>
      <c r="DB911">
        <v>0</v>
      </c>
    </row>
    <row r="912" spans="1:106" x14ac:dyDescent="0.2">
      <c r="A912">
        <f>ROW(Source!A359)</f>
        <v>359</v>
      </c>
      <c r="B912">
        <v>16666349</v>
      </c>
      <c r="C912">
        <v>16667646</v>
      </c>
      <c r="D912">
        <v>15430395</v>
      </c>
      <c r="E912">
        <v>1</v>
      </c>
      <c r="F912">
        <v>1</v>
      </c>
      <c r="G912">
        <v>1</v>
      </c>
      <c r="H912">
        <v>1</v>
      </c>
      <c r="I912" t="s">
        <v>728</v>
      </c>
      <c r="J912" t="s">
        <v>6</v>
      </c>
      <c r="K912" t="s">
        <v>729</v>
      </c>
      <c r="L912">
        <v>1191</v>
      </c>
      <c r="N912">
        <v>1013</v>
      </c>
      <c r="O912" t="s">
        <v>727</v>
      </c>
      <c r="P912" t="s">
        <v>727</v>
      </c>
      <c r="Q912">
        <v>1</v>
      </c>
      <c r="W912">
        <v>0</v>
      </c>
      <c r="X912">
        <v>-1417349443</v>
      </c>
      <c r="Y912">
        <v>0.06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1</v>
      </c>
      <c r="AJ912">
        <v>1</v>
      </c>
      <c r="AK912">
        <v>6.66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6</v>
      </c>
      <c r="AT912">
        <v>0.06</v>
      </c>
      <c r="AU912" t="s">
        <v>6</v>
      </c>
      <c r="AV912">
        <v>2</v>
      </c>
      <c r="AW912">
        <v>2</v>
      </c>
      <c r="AX912">
        <v>16667656</v>
      </c>
      <c r="AY912">
        <v>1</v>
      </c>
      <c r="AZ912">
        <v>0</v>
      </c>
      <c r="BA912">
        <v>865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Y912*Source!I359</f>
        <v>1.0799999999999999E-2</v>
      </c>
      <c r="CY912">
        <f>AD912</f>
        <v>0</v>
      </c>
      <c r="CZ912">
        <f>AH912</f>
        <v>0</v>
      </c>
      <c r="DA912">
        <f>AL912</f>
        <v>1</v>
      </c>
      <c r="DB912">
        <v>0</v>
      </c>
    </row>
    <row r="913" spans="1:106" x14ac:dyDescent="0.2">
      <c r="A913">
        <f>ROW(Source!A359)</f>
        <v>359</v>
      </c>
      <c r="B913">
        <v>16666349</v>
      </c>
      <c r="C913">
        <v>16667646</v>
      </c>
      <c r="D913">
        <v>15247680</v>
      </c>
      <c r="E913">
        <v>1</v>
      </c>
      <c r="F913">
        <v>1</v>
      </c>
      <c r="G913">
        <v>1</v>
      </c>
      <c r="H913">
        <v>2</v>
      </c>
      <c r="I913" t="s">
        <v>736</v>
      </c>
      <c r="J913" t="s">
        <v>737</v>
      </c>
      <c r="K913" t="s">
        <v>738</v>
      </c>
      <c r="L913">
        <v>1368</v>
      </c>
      <c r="N913">
        <v>1011</v>
      </c>
      <c r="O913" t="s">
        <v>733</v>
      </c>
      <c r="P913" t="s">
        <v>733</v>
      </c>
      <c r="Q913">
        <v>1</v>
      </c>
      <c r="W913">
        <v>0</v>
      </c>
      <c r="X913">
        <v>-1718674368</v>
      </c>
      <c r="Y913">
        <v>0.03</v>
      </c>
      <c r="AA913">
        <v>0</v>
      </c>
      <c r="AB913">
        <v>745.85</v>
      </c>
      <c r="AC913">
        <v>13.5</v>
      </c>
      <c r="AD913">
        <v>0</v>
      </c>
      <c r="AE913">
        <v>0</v>
      </c>
      <c r="AF913">
        <v>111.99</v>
      </c>
      <c r="AG913">
        <v>13.5</v>
      </c>
      <c r="AH913">
        <v>0</v>
      </c>
      <c r="AI913">
        <v>1</v>
      </c>
      <c r="AJ913">
        <v>6.66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6</v>
      </c>
      <c r="AT913">
        <v>0.03</v>
      </c>
      <c r="AU913" t="s">
        <v>6</v>
      </c>
      <c r="AV913">
        <v>0</v>
      </c>
      <c r="AW913">
        <v>2</v>
      </c>
      <c r="AX913">
        <v>16667657</v>
      </c>
      <c r="AY913">
        <v>1</v>
      </c>
      <c r="AZ913">
        <v>0</v>
      </c>
      <c r="BA913">
        <v>866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Y913*Source!I359</f>
        <v>5.3999999999999994E-3</v>
      </c>
      <c r="CY913">
        <f>AB913</f>
        <v>745.85</v>
      </c>
      <c r="CZ913">
        <f>AF913</f>
        <v>111.99</v>
      </c>
      <c r="DA913">
        <f>AJ913</f>
        <v>6.66</v>
      </c>
      <c r="DB913">
        <v>0</v>
      </c>
    </row>
    <row r="914" spans="1:106" x14ac:dyDescent="0.2">
      <c r="A914">
        <f>ROW(Source!A359)</f>
        <v>359</v>
      </c>
      <c r="B914">
        <v>16666349</v>
      </c>
      <c r="C914">
        <v>16667646</v>
      </c>
      <c r="D914">
        <v>15249073</v>
      </c>
      <c r="E914">
        <v>1</v>
      </c>
      <c r="F914">
        <v>1</v>
      </c>
      <c r="G914">
        <v>1</v>
      </c>
      <c r="H914">
        <v>2</v>
      </c>
      <c r="I914" t="s">
        <v>742</v>
      </c>
      <c r="J914" t="s">
        <v>743</v>
      </c>
      <c r="K914" t="s">
        <v>744</v>
      </c>
      <c r="L914">
        <v>1368</v>
      </c>
      <c r="N914">
        <v>1011</v>
      </c>
      <c r="O914" t="s">
        <v>733</v>
      </c>
      <c r="P914" t="s">
        <v>733</v>
      </c>
      <c r="Q914">
        <v>1</v>
      </c>
      <c r="W914">
        <v>0</v>
      </c>
      <c r="X914">
        <v>1372534845</v>
      </c>
      <c r="Y914">
        <v>0.03</v>
      </c>
      <c r="AA914">
        <v>0</v>
      </c>
      <c r="AB914">
        <v>437.63</v>
      </c>
      <c r="AC914">
        <v>11.6</v>
      </c>
      <c r="AD914">
        <v>0</v>
      </c>
      <c r="AE914">
        <v>0</v>
      </c>
      <c r="AF914">
        <v>65.709999999999994</v>
      </c>
      <c r="AG914">
        <v>11.6</v>
      </c>
      <c r="AH914">
        <v>0</v>
      </c>
      <c r="AI914">
        <v>1</v>
      </c>
      <c r="AJ914">
        <v>6.66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0.03</v>
      </c>
      <c r="AU914" t="s">
        <v>6</v>
      </c>
      <c r="AV914">
        <v>0</v>
      </c>
      <c r="AW914">
        <v>2</v>
      </c>
      <c r="AX914">
        <v>16667658</v>
      </c>
      <c r="AY914">
        <v>1</v>
      </c>
      <c r="AZ914">
        <v>0</v>
      </c>
      <c r="BA914">
        <v>867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Y914*Source!I359</f>
        <v>5.3999999999999994E-3</v>
      </c>
      <c r="CY914">
        <f>AB914</f>
        <v>437.63</v>
      </c>
      <c r="CZ914">
        <f>AF914</f>
        <v>65.709999999999994</v>
      </c>
      <c r="DA914">
        <f>AJ914</f>
        <v>6.66</v>
      </c>
      <c r="DB914">
        <v>0</v>
      </c>
    </row>
    <row r="915" spans="1:106" x14ac:dyDescent="0.2">
      <c r="A915">
        <f>ROW(Source!A359)</f>
        <v>359</v>
      </c>
      <c r="B915">
        <v>16666349</v>
      </c>
      <c r="C915">
        <v>16667646</v>
      </c>
      <c r="D915">
        <v>15170074</v>
      </c>
      <c r="E915">
        <v>1</v>
      </c>
      <c r="F915">
        <v>1</v>
      </c>
      <c r="G915">
        <v>1</v>
      </c>
      <c r="H915">
        <v>3</v>
      </c>
      <c r="I915" t="s">
        <v>1016</v>
      </c>
      <c r="J915" t="s">
        <v>1017</v>
      </c>
      <c r="K915" t="s">
        <v>1018</v>
      </c>
      <c r="L915">
        <v>1355</v>
      </c>
      <c r="N915">
        <v>1010</v>
      </c>
      <c r="O915" t="s">
        <v>279</v>
      </c>
      <c r="P915" t="s">
        <v>279</v>
      </c>
      <c r="Q915">
        <v>100</v>
      </c>
      <c r="W915">
        <v>0</v>
      </c>
      <c r="X915">
        <v>1794244060</v>
      </c>
      <c r="Y915">
        <v>2.04</v>
      </c>
      <c r="AA915">
        <v>572.76</v>
      </c>
      <c r="AB915">
        <v>0</v>
      </c>
      <c r="AC915">
        <v>0</v>
      </c>
      <c r="AD915">
        <v>0</v>
      </c>
      <c r="AE915">
        <v>86</v>
      </c>
      <c r="AF915">
        <v>0</v>
      </c>
      <c r="AG915">
        <v>0</v>
      </c>
      <c r="AH915">
        <v>0</v>
      </c>
      <c r="AI915">
        <v>6.66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2.04</v>
      </c>
      <c r="AU915" t="s">
        <v>6</v>
      </c>
      <c r="AV915">
        <v>0</v>
      </c>
      <c r="AW915">
        <v>2</v>
      </c>
      <c r="AX915">
        <v>16667659</v>
      </c>
      <c r="AY915">
        <v>1</v>
      </c>
      <c r="AZ915">
        <v>0</v>
      </c>
      <c r="BA915">
        <v>868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Y915*Source!I359</f>
        <v>0.36719999999999997</v>
      </c>
      <c r="CY915">
        <f>AA915</f>
        <v>572.76</v>
      </c>
      <c r="CZ915">
        <f>AE915</f>
        <v>86</v>
      </c>
      <c r="DA915">
        <f>AI915</f>
        <v>6.66</v>
      </c>
      <c r="DB915">
        <v>0</v>
      </c>
    </row>
    <row r="916" spans="1:106" x14ac:dyDescent="0.2">
      <c r="A916">
        <f>ROW(Source!A359)</f>
        <v>359</v>
      </c>
      <c r="B916">
        <v>16666349</v>
      </c>
      <c r="C916">
        <v>16667646</v>
      </c>
      <c r="D916">
        <v>15170384</v>
      </c>
      <c r="E916">
        <v>1</v>
      </c>
      <c r="F916">
        <v>1</v>
      </c>
      <c r="G916">
        <v>1</v>
      </c>
      <c r="H916">
        <v>3</v>
      </c>
      <c r="I916" t="s">
        <v>1084</v>
      </c>
      <c r="J916" t="s">
        <v>1085</v>
      </c>
      <c r="K916" t="s">
        <v>1086</v>
      </c>
      <c r="L916">
        <v>1355</v>
      </c>
      <c r="N916">
        <v>1010</v>
      </c>
      <c r="O916" t="s">
        <v>279</v>
      </c>
      <c r="P916" t="s">
        <v>279</v>
      </c>
      <c r="Q916">
        <v>100</v>
      </c>
      <c r="W916">
        <v>0</v>
      </c>
      <c r="X916">
        <v>-1984086104</v>
      </c>
      <c r="Y916">
        <v>2.04</v>
      </c>
      <c r="AA916">
        <v>13.32</v>
      </c>
      <c r="AB916">
        <v>0</v>
      </c>
      <c r="AC916">
        <v>0</v>
      </c>
      <c r="AD916">
        <v>0</v>
      </c>
      <c r="AE916">
        <v>2</v>
      </c>
      <c r="AF916">
        <v>0</v>
      </c>
      <c r="AG916">
        <v>0</v>
      </c>
      <c r="AH916">
        <v>0</v>
      </c>
      <c r="AI916">
        <v>6.66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6</v>
      </c>
      <c r="AT916">
        <v>2.04</v>
      </c>
      <c r="AU916" t="s">
        <v>6</v>
      </c>
      <c r="AV916">
        <v>0</v>
      </c>
      <c r="AW916">
        <v>2</v>
      </c>
      <c r="AX916">
        <v>16667660</v>
      </c>
      <c r="AY916">
        <v>1</v>
      </c>
      <c r="AZ916">
        <v>0</v>
      </c>
      <c r="BA916">
        <v>869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Y916*Source!I359</f>
        <v>0.36719999999999997</v>
      </c>
      <c r="CY916">
        <f>AA916</f>
        <v>13.32</v>
      </c>
      <c r="CZ916">
        <f>AE916</f>
        <v>2</v>
      </c>
      <c r="DA916">
        <f>AI916</f>
        <v>6.66</v>
      </c>
      <c r="DB916">
        <v>0</v>
      </c>
    </row>
    <row r="917" spans="1:106" x14ac:dyDescent="0.2">
      <c r="A917">
        <f>ROW(Source!A359)</f>
        <v>359</v>
      </c>
      <c r="B917">
        <v>16666349</v>
      </c>
      <c r="C917">
        <v>16667646</v>
      </c>
      <c r="D917">
        <v>15222412</v>
      </c>
      <c r="E917">
        <v>1</v>
      </c>
      <c r="F917">
        <v>1</v>
      </c>
      <c r="G917">
        <v>1</v>
      </c>
      <c r="H917">
        <v>3</v>
      </c>
      <c r="I917" t="s">
        <v>600</v>
      </c>
      <c r="J917" t="s">
        <v>602</v>
      </c>
      <c r="K917" t="s">
        <v>601</v>
      </c>
      <c r="L917">
        <v>1477</v>
      </c>
      <c r="N917">
        <v>1013</v>
      </c>
      <c r="O917" t="s">
        <v>538</v>
      </c>
      <c r="P917" t="s">
        <v>540</v>
      </c>
      <c r="Q917">
        <v>1</v>
      </c>
      <c r="W917">
        <v>0</v>
      </c>
      <c r="X917">
        <v>933139111</v>
      </c>
      <c r="Y917">
        <v>0.1</v>
      </c>
      <c r="AA917">
        <v>568050.44999999995</v>
      </c>
      <c r="AB917">
        <v>0</v>
      </c>
      <c r="AC917">
        <v>0</v>
      </c>
      <c r="AD917">
        <v>0</v>
      </c>
      <c r="AE917">
        <v>85292.86</v>
      </c>
      <c r="AF917">
        <v>0</v>
      </c>
      <c r="AG917">
        <v>0</v>
      </c>
      <c r="AH917">
        <v>0</v>
      </c>
      <c r="AI917">
        <v>6.66</v>
      </c>
      <c r="AJ917">
        <v>1</v>
      </c>
      <c r="AK917">
        <v>1</v>
      </c>
      <c r="AL917">
        <v>1</v>
      </c>
      <c r="AN917">
        <v>0</v>
      </c>
      <c r="AO917">
        <v>0</v>
      </c>
      <c r="AP917">
        <v>0</v>
      </c>
      <c r="AQ917">
        <v>0</v>
      </c>
      <c r="AR917">
        <v>0</v>
      </c>
      <c r="AS917" t="s">
        <v>6</v>
      </c>
      <c r="AT917">
        <v>0.1</v>
      </c>
      <c r="AU917" t="s">
        <v>6</v>
      </c>
      <c r="AV917">
        <v>0</v>
      </c>
      <c r="AW917">
        <v>1</v>
      </c>
      <c r="AX917">
        <v>-1</v>
      </c>
      <c r="AY917">
        <v>0</v>
      </c>
      <c r="AZ917">
        <v>0</v>
      </c>
      <c r="BA917" t="s">
        <v>6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Y917*Source!I359</f>
        <v>1.7999999999999999E-2</v>
      </c>
      <c r="CY917">
        <f>AA917</f>
        <v>568050.44999999995</v>
      </c>
      <c r="CZ917">
        <f>AE917</f>
        <v>85292.86</v>
      </c>
      <c r="DA917">
        <f>AI917</f>
        <v>6.66</v>
      </c>
      <c r="DB917">
        <v>0</v>
      </c>
    </row>
    <row r="918" spans="1:106" x14ac:dyDescent="0.2">
      <c r="A918">
        <f>ROW(Source!A359)</f>
        <v>359</v>
      </c>
      <c r="B918">
        <v>16666349</v>
      </c>
      <c r="C918">
        <v>16667646</v>
      </c>
      <c r="D918">
        <v>15164559</v>
      </c>
      <c r="E918">
        <v>17</v>
      </c>
      <c r="F918">
        <v>1</v>
      </c>
      <c r="G918">
        <v>1</v>
      </c>
      <c r="H918">
        <v>3</v>
      </c>
      <c r="I918" t="s">
        <v>996</v>
      </c>
      <c r="J918" t="s">
        <v>6</v>
      </c>
      <c r="K918" t="s">
        <v>997</v>
      </c>
      <c r="L918">
        <v>1374</v>
      </c>
      <c r="N918">
        <v>1013</v>
      </c>
      <c r="O918" t="s">
        <v>998</v>
      </c>
      <c r="P918" t="s">
        <v>998</v>
      </c>
      <c r="Q918">
        <v>1</v>
      </c>
      <c r="W918">
        <v>0</v>
      </c>
      <c r="X918">
        <v>-1731369543</v>
      </c>
      <c r="Y918">
        <v>6.05</v>
      </c>
      <c r="AA918">
        <v>1</v>
      </c>
      <c r="AB918">
        <v>0</v>
      </c>
      <c r="AC918">
        <v>0</v>
      </c>
      <c r="AD918">
        <v>0</v>
      </c>
      <c r="AE918">
        <v>1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6.05</v>
      </c>
      <c r="AU918" t="s">
        <v>6</v>
      </c>
      <c r="AV918">
        <v>0</v>
      </c>
      <c r="AW918">
        <v>2</v>
      </c>
      <c r="AX918">
        <v>16667661</v>
      </c>
      <c r="AY918">
        <v>1</v>
      </c>
      <c r="AZ918">
        <v>0</v>
      </c>
      <c r="BA918">
        <v>870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Y918*Source!I359</f>
        <v>1.089</v>
      </c>
      <c r="CY918">
        <f>AA918</f>
        <v>1</v>
      </c>
      <c r="CZ918">
        <f>AE918</f>
        <v>1</v>
      </c>
      <c r="DA918">
        <f>AI918</f>
        <v>1</v>
      </c>
      <c r="DB918">
        <v>0</v>
      </c>
    </row>
    <row r="919" spans="1:106" x14ac:dyDescent="0.2">
      <c r="A919">
        <f>ROW(Source!A362)</f>
        <v>362</v>
      </c>
      <c r="B919">
        <v>16666348</v>
      </c>
      <c r="C919">
        <v>16667663</v>
      </c>
      <c r="D919">
        <v>15435721</v>
      </c>
      <c r="E919">
        <v>1</v>
      </c>
      <c r="F919">
        <v>1</v>
      </c>
      <c r="G919">
        <v>1</v>
      </c>
      <c r="H919">
        <v>1</v>
      </c>
      <c r="I919" t="s">
        <v>923</v>
      </c>
      <c r="J919" t="s">
        <v>6</v>
      </c>
      <c r="K919" t="s">
        <v>924</v>
      </c>
      <c r="L919">
        <v>1191</v>
      </c>
      <c r="N919">
        <v>1013</v>
      </c>
      <c r="O919" t="s">
        <v>727</v>
      </c>
      <c r="P919" t="s">
        <v>727</v>
      </c>
      <c r="Q919">
        <v>1</v>
      </c>
      <c r="W919">
        <v>0</v>
      </c>
      <c r="X919">
        <v>1983201532</v>
      </c>
      <c r="Y919">
        <v>1.1399999999999999</v>
      </c>
      <c r="AA919">
        <v>0</v>
      </c>
      <c r="AB919">
        <v>0</v>
      </c>
      <c r="AC919">
        <v>0</v>
      </c>
      <c r="AD919">
        <v>9.51</v>
      </c>
      <c r="AE919">
        <v>0</v>
      </c>
      <c r="AF919">
        <v>0</v>
      </c>
      <c r="AG919">
        <v>0</v>
      </c>
      <c r="AH919">
        <v>9.51</v>
      </c>
      <c r="AI919">
        <v>1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6</v>
      </c>
      <c r="AT919">
        <v>1.1399999999999999</v>
      </c>
      <c r="AU919" t="s">
        <v>6</v>
      </c>
      <c r="AV919">
        <v>1</v>
      </c>
      <c r="AW919">
        <v>2</v>
      </c>
      <c r="AX919">
        <v>16667674</v>
      </c>
      <c r="AY919">
        <v>1</v>
      </c>
      <c r="AZ919">
        <v>0</v>
      </c>
      <c r="BA919">
        <v>871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Y919*Source!I362</f>
        <v>11.399999999999999</v>
      </c>
      <c r="CY919">
        <f>AD919</f>
        <v>9.51</v>
      </c>
      <c r="CZ919">
        <f>AH919</f>
        <v>9.51</v>
      </c>
      <c r="DA919">
        <f>AL919</f>
        <v>1</v>
      </c>
      <c r="DB919">
        <v>0</v>
      </c>
    </row>
    <row r="920" spans="1:106" x14ac:dyDescent="0.2">
      <c r="A920">
        <f>ROW(Source!A362)</f>
        <v>362</v>
      </c>
      <c r="B920">
        <v>16666348</v>
      </c>
      <c r="C920">
        <v>16667663</v>
      </c>
      <c r="D920">
        <v>15249377</v>
      </c>
      <c r="E920">
        <v>1</v>
      </c>
      <c r="F920">
        <v>1</v>
      </c>
      <c r="G920">
        <v>1</v>
      </c>
      <c r="H920">
        <v>2</v>
      </c>
      <c r="I920" t="s">
        <v>914</v>
      </c>
      <c r="J920" t="s">
        <v>915</v>
      </c>
      <c r="K920" t="s">
        <v>916</v>
      </c>
      <c r="L920">
        <v>1368</v>
      </c>
      <c r="N920">
        <v>1011</v>
      </c>
      <c r="O920" t="s">
        <v>733</v>
      </c>
      <c r="P920" t="s">
        <v>733</v>
      </c>
      <c r="Q920">
        <v>1</v>
      </c>
      <c r="W920">
        <v>0</v>
      </c>
      <c r="X920">
        <v>-353815937</v>
      </c>
      <c r="Y920">
        <v>0.13</v>
      </c>
      <c r="AA920">
        <v>0</v>
      </c>
      <c r="AB920">
        <v>8.1</v>
      </c>
      <c r="AC920">
        <v>0</v>
      </c>
      <c r="AD920">
        <v>0</v>
      </c>
      <c r="AE920">
        <v>0</v>
      </c>
      <c r="AF920">
        <v>8.1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6</v>
      </c>
      <c r="AT920">
        <v>0.13</v>
      </c>
      <c r="AU920" t="s">
        <v>6</v>
      </c>
      <c r="AV920">
        <v>0</v>
      </c>
      <c r="AW920">
        <v>2</v>
      </c>
      <c r="AX920">
        <v>16667675</v>
      </c>
      <c r="AY920">
        <v>1</v>
      </c>
      <c r="AZ920">
        <v>0</v>
      </c>
      <c r="BA920">
        <v>872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Y920*Source!I362</f>
        <v>1.3</v>
      </c>
      <c r="CY920">
        <f>AB920</f>
        <v>8.1</v>
      </c>
      <c r="CZ920">
        <f>AF920</f>
        <v>8.1</v>
      </c>
      <c r="DA920">
        <f>AJ920</f>
        <v>1</v>
      </c>
      <c r="DB920">
        <v>0</v>
      </c>
    </row>
    <row r="921" spans="1:106" x14ac:dyDescent="0.2">
      <c r="A921">
        <f>ROW(Source!A362)</f>
        <v>362</v>
      </c>
      <c r="B921">
        <v>16666348</v>
      </c>
      <c r="C921">
        <v>16667663</v>
      </c>
      <c r="D921">
        <v>15168752</v>
      </c>
      <c r="E921">
        <v>1</v>
      </c>
      <c r="F921">
        <v>1</v>
      </c>
      <c r="G921">
        <v>1</v>
      </c>
      <c r="H921">
        <v>3</v>
      </c>
      <c r="I921" t="s">
        <v>1013</v>
      </c>
      <c r="J921" t="s">
        <v>1014</v>
      </c>
      <c r="K921" t="s">
        <v>1015</v>
      </c>
      <c r="L921">
        <v>1346</v>
      </c>
      <c r="N921">
        <v>1009</v>
      </c>
      <c r="O921" t="s">
        <v>124</v>
      </c>
      <c r="P921" t="s">
        <v>124</v>
      </c>
      <c r="Q921">
        <v>1</v>
      </c>
      <c r="W921">
        <v>0</v>
      </c>
      <c r="X921">
        <v>586013393</v>
      </c>
      <c r="Y921">
        <v>0.3</v>
      </c>
      <c r="AA921">
        <v>10.57</v>
      </c>
      <c r="AB921">
        <v>0</v>
      </c>
      <c r="AC921">
        <v>0</v>
      </c>
      <c r="AD921">
        <v>0</v>
      </c>
      <c r="AE921">
        <v>10.57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6</v>
      </c>
      <c r="AT921">
        <v>0.3</v>
      </c>
      <c r="AU921" t="s">
        <v>6</v>
      </c>
      <c r="AV921">
        <v>0</v>
      </c>
      <c r="AW921">
        <v>2</v>
      </c>
      <c r="AX921">
        <v>16667676</v>
      </c>
      <c r="AY921">
        <v>1</v>
      </c>
      <c r="AZ921">
        <v>0</v>
      </c>
      <c r="BA921">
        <v>873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Y921*Source!I362</f>
        <v>3</v>
      </c>
      <c r="CY921">
        <f t="shared" ref="CY921:CY928" si="96">AA921</f>
        <v>10.57</v>
      </c>
      <c r="CZ921">
        <f t="shared" ref="CZ921:CZ928" si="97">AE921</f>
        <v>10.57</v>
      </c>
      <c r="DA921">
        <f t="shared" ref="DA921:DA928" si="98">AI921</f>
        <v>1</v>
      </c>
      <c r="DB921">
        <v>0</v>
      </c>
    </row>
    <row r="922" spans="1:106" x14ac:dyDescent="0.2">
      <c r="A922">
        <f>ROW(Source!A362)</f>
        <v>362</v>
      </c>
      <c r="B922">
        <v>16666348</v>
      </c>
      <c r="C922">
        <v>16667663</v>
      </c>
      <c r="D922">
        <v>15169913</v>
      </c>
      <c r="E922">
        <v>1</v>
      </c>
      <c r="F922">
        <v>1</v>
      </c>
      <c r="G922">
        <v>1</v>
      </c>
      <c r="H922">
        <v>3</v>
      </c>
      <c r="I922" t="s">
        <v>1087</v>
      </c>
      <c r="J922" t="s">
        <v>1088</v>
      </c>
      <c r="K922" t="s">
        <v>1089</v>
      </c>
      <c r="L922">
        <v>1348</v>
      </c>
      <c r="N922">
        <v>1009</v>
      </c>
      <c r="O922" t="s">
        <v>120</v>
      </c>
      <c r="P922" t="s">
        <v>120</v>
      </c>
      <c r="Q922">
        <v>1000</v>
      </c>
      <c r="W922">
        <v>0</v>
      </c>
      <c r="X922">
        <v>2040186302</v>
      </c>
      <c r="Y922">
        <v>1.1999999999999999E-3</v>
      </c>
      <c r="AA922">
        <v>19400</v>
      </c>
      <c r="AB922">
        <v>0</v>
      </c>
      <c r="AC922">
        <v>0</v>
      </c>
      <c r="AD922">
        <v>0</v>
      </c>
      <c r="AE922">
        <v>19400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1.1999999999999999E-3</v>
      </c>
      <c r="AU922" t="s">
        <v>6</v>
      </c>
      <c r="AV922">
        <v>0</v>
      </c>
      <c r="AW922">
        <v>2</v>
      </c>
      <c r="AX922">
        <v>16667677</v>
      </c>
      <c r="AY922">
        <v>1</v>
      </c>
      <c r="AZ922">
        <v>0</v>
      </c>
      <c r="BA922">
        <v>874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Y922*Source!I362</f>
        <v>1.1999999999999999E-2</v>
      </c>
      <c r="CY922">
        <f t="shared" si="96"/>
        <v>19400</v>
      </c>
      <c r="CZ922">
        <f t="shared" si="97"/>
        <v>19400</v>
      </c>
      <c r="DA922">
        <f t="shared" si="98"/>
        <v>1</v>
      </c>
      <c r="DB922">
        <v>0</v>
      </c>
    </row>
    <row r="923" spans="1:106" x14ac:dyDescent="0.2">
      <c r="A923">
        <f>ROW(Source!A362)</f>
        <v>362</v>
      </c>
      <c r="B923">
        <v>16666348</v>
      </c>
      <c r="C923">
        <v>16667663</v>
      </c>
      <c r="D923">
        <v>15169989</v>
      </c>
      <c r="E923">
        <v>1</v>
      </c>
      <c r="F923">
        <v>1</v>
      </c>
      <c r="G923">
        <v>1</v>
      </c>
      <c r="H923">
        <v>3</v>
      </c>
      <c r="I923" t="s">
        <v>1090</v>
      </c>
      <c r="J923" t="s">
        <v>1091</v>
      </c>
      <c r="K923" t="s">
        <v>1092</v>
      </c>
      <c r="L923">
        <v>1348</v>
      </c>
      <c r="N923">
        <v>1009</v>
      </c>
      <c r="O923" t="s">
        <v>120</v>
      </c>
      <c r="P923" t="s">
        <v>120</v>
      </c>
      <c r="Q923">
        <v>1000</v>
      </c>
      <c r="W923">
        <v>0</v>
      </c>
      <c r="X923">
        <v>-446537408</v>
      </c>
      <c r="Y923">
        <v>4.0000000000000002E-4</v>
      </c>
      <c r="AA923">
        <v>11628</v>
      </c>
      <c r="AB923">
        <v>0</v>
      </c>
      <c r="AC923">
        <v>0</v>
      </c>
      <c r="AD923">
        <v>0</v>
      </c>
      <c r="AE923">
        <v>11628</v>
      </c>
      <c r="AF923">
        <v>0</v>
      </c>
      <c r="AG923">
        <v>0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6</v>
      </c>
      <c r="AT923">
        <v>4.0000000000000002E-4</v>
      </c>
      <c r="AU923" t="s">
        <v>6</v>
      </c>
      <c r="AV923">
        <v>0</v>
      </c>
      <c r="AW923">
        <v>2</v>
      </c>
      <c r="AX923">
        <v>16667678</v>
      </c>
      <c r="AY923">
        <v>1</v>
      </c>
      <c r="AZ923">
        <v>0</v>
      </c>
      <c r="BA923">
        <v>875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Y923*Source!I362</f>
        <v>4.0000000000000001E-3</v>
      </c>
      <c r="CY923">
        <f t="shared" si="96"/>
        <v>11628</v>
      </c>
      <c r="CZ923">
        <f t="shared" si="97"/>
        <v>11628</v>
      </c>
      <c r="DA923">
        <f t="shared" si="98"/>
        <v>1</v>
      </c>
      <c r="DB923">
        <v>0</v>
      </c>
    </row>
    <row r="924" spans="1:106" x14ac:dyDescent="0.2">
      <c r="A924">
        <f>ROW(Source!A362)</f>
        <v>362</v>
      </c>
      <c r="B924">
        <v>16666348</v>
      </c>
      <c r="C924">
        <v>16667663</v>
      </c>
      <c r="D924">
        <v>15170228</v>
      </c>
      <c r="E924">
        <v>1</v>
      </c>
      <c r="F924">
        <v>1</v>
      </c>
      <c r="G924">
        <v>1</v>
      </c>
      <c r="H924">
        <v>3</v>
      </c>
      <c r="I924" t="s">
        <v>1093</v>
      </c>
      <c r="J924" t="s">
        <v>1094</v>
      </c>
      <c r="K924" t="s">
        <v>1095</v>
      </c>
      <c r="L924">
        <v>1346</v>
      </c>
      <c r="N924">
        <v>1009</v>
      </c>
      <c r="O924" t="s">
        <v>124</v>
      </c>
      <c r="P924" t="s">
        <v>124</v>
      </c>
      <c r="Q924">
        <v>1</v>
      </c>
      <c r="W924">
        <v>0</v>
      </c>
      <c r="X924">
        <v>-1393176212</v>
      </c>
      <c r="Y924">
        <v>0.2</v>
      </c>
      <c r="AA924">
        <v>28.17</v>
      </c>
      <c r="AB924">
        <v>0</v>
      </c>
      <c r="AC924">
        <v>0</v>
      </c>
      <c r="AD924">
        <v>0</v>
      </c>
      <c r="AE924">
        <v>28.17</v>
      </c>
      <c r="AF924">
        <v>0</v>
      </c>
      <c r="AG924">
        <v>0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6</v>
      </c>
      <c r="AT924">
        <v>0.2</v>
      </c>
      <c r="AU924" t="s">
        <v>6</v>
      </c>
      <c r="AV924">
        <v>0</v>
      </c>
      <c r="AW924">
        <v>2</v>
      </c>
      <c r="AX924">
        <v>16667679</v>
      </c>
      <c r="AY924">
        <v>1</v>
      </c>
      <c r="AZ924">
        <v>0</v>
      </c>
      <c r="BA924">
        <v>876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Y924*Source!I362</f>
        <v>2</v>
      </c>
      <c r="CY924">
        <f t="shared" si="96"/>
        <v>28.17</v>
      </c>
      <c r="CZ924">
        <f t="shared" si="97"/>
        <v>28.17</v>
      </c>
      <c r="DA924">
        <f t="shared" si="98"/>
        <v>1</v>
      </c>
      <c r="DB924">
        <v>0</v>
      </c>
    </row>
    <row r="925" spans="1:106" x14ac:dyDescent="0.2">
      <c r="A925">
        <f>ROW(Source!A362)</f>
        <v>362</v>
      </c>
      <c r="B925">
        <v>16666348</v>
      </c>
      <c r="C925">
        <v>16667663</v>
      </c>
      <c r="D925">
        <v>15172039</v>
      </c>
      <c r="E925">
        <v>1</v>
      </c>
      <c r="F925">
        <v>1</v>
      </c>
      <c r="G925">
        <v>1</v>
      </c>
      <c r="H925">
        <v>3</v>
      </c>
      <c r="I925" t="s">
        <v>1096</v>
      </c>
      <c r="J925" t="s">
        <v>1097</v>
      </c>
      <c r="K925" t="s">
        <v>1098</v>
      </c>
      <c r="L925">
        <v>1348</v>
      </c>
      <c r="N925">
        <v>1009</v>
      </c>
      <c r="O925" t="s">
        <v>120</v>
      </c>
      <c r="P925" t="s">
        <v>120</v>
      </c>
      <c r="Q925">
        <v>1000</v>
      </c>
      <c r="W925">
        <v>0</v>
      </c>
      <c r="X925">
        <v>-1187323236</v>
      </c>
      <c r="Y925">
        <v>6.0000000000000002E-5</v>
      </c>
      <c r="AA925">
        <v>412</v>
      </c>
      <c r="AB925">
        <v>0</v>
      </c>
      <c r="AC925">
        <v>0</v>
      </c>
      <c r="AD925">
        <v>0</v>
      </c>
      <c r="AE925">
        <v>412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6</v>
      </c>
      <c r="AT925">
        <v>6.0000000000000002E-5</v>
      </c>
      <c r="AU925" t="s">
        <v>6</v>
      </c>
      <c r="AV925">
        <v>0</v>
      </c>
      <c r="AW925">
        <v>2</v>
      </c>
      <c r="AX925">
        <v>16667680</v>
      </c>
      <c r="AY925">
        <v>1</v>
      </c>
      <c r="AZ925">
        <v>0</v>
      </c>
      <c r="BA925">
        <v>877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Y925*Source!I362</f>
        <v>6.0000000000000006E-4</v>
      </c>
      <c r="CY925">
        <f t="shared" si="96"/>
        <v>412</v>
      </c>
      <c r="CZ925">
        <f t="shared" si="97"/>
        <v>412</v>
      </c>
      <c r="DA925">
        <f t="shared" si="98"/>
        <v>1</v>
      </c>
      <c r="DB925">
        <v>0</v>
      </c>
    </row>
    <row r="926" spans="1:106" x14ac:dyDescent="0.2">
      <c r="A926">
        <f>ROW(Source!A362)</f>
        <v>362</v>
      </c>
      <c r="B926">
        <v>16666348</v>
      </c>
      <c r="C926">
        <v>16667663</v>
      </c>
      <c r="D926">
        <v>15191577</v>
      </c>
      <c r="E926">
        <v>1</v>
      </c>
      <c r="F926">
        <v>1</v>
      </c>
      <c r="G926">
        <v>1</v>
      </c>
      <c r="H926">
        <v>3</v>
      </c>
      <c r="I926" t="s">
        <v>1099</v>
      </c>
      <c r="J926" t="s">
        <v>1100</v>
      </c>
      <c r="K926" t="s">
        <v>1101</v>
      </c>
      <c r="L926">
        <v>1348</v>
      </c>
      <c r="N926">
        <v>1009</v>
      </c>
      <c r="O926" t="s">
        <v>120</v>
      </c>
      <c r="P926" t="s">
        <v>120</v>
      </c>
      <c r="Q926">
        <v>1000</v>
      </c>
      <c r="W926">
        <v>0</v>
      </c>
      <c r="X926">
        <v>-173476442</v>
      </c>
      <c r="Y926">
        <v>0.02</v>
      </c>
      <c r="AA926">
        <v>5763</v>
      </c>
      <c r="AB926">
        <v>0</v>
      </c>
      <c r="AC926">
        <v>0</v>
      </c>
      <c r="AD926">
        <v>0</v>
      </c>
      <c r="AE926">
        <v>5763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6</v>
      </c>
      <c r="AT926">
        <v>0.02</v>
      </c>
      <c r="AU926" t="s">
        <v>6</v>
      </c>
      <c r="AV926">
        <v>0</v>
      </c>
      <c r="AW926">
        <v>2</v>
      </c>
      <c r="AX926">
        <v>16667681</v>
      </c>
      <c r="AY926">
        <v>1</v>
      </c>
      <c r="AZ926">
        <v>0</v>
      </c>
      <c r="BA926">
        <v>878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Y926*Source!I362</f>
        <v>0.2</v>
      </c>
      <c r="CY926">
        <f t="shared" si="96"/>
        <v>5763</v>
      </c>
      <c r="CZ926">
        <f t="shared" si="97"/>
        <v>5763</v>
      </c>
      <c r="DA926">
        <f t="shared" si="98"/>
        <v>1</v>
      </c>
      <c r="DB926">
        <v>0</v>
      </c>
    </row>
    <row r="927" spans="1:106" x14ac:dyDescent="0.2">
      <c r="A927">
        <f>ROW(Source!A362)</f>
        <v>362</v>
      </c>
      <c r="B927">
        <v>16666348</v>
      </c>
      <c r="C927">
        <v>16667663</v>
      </c>
      <c r="D927">
        <v>15220974</v>
      </c>
      <c r="E927">
        <v>1</v>
      </c>
      <c r="F927">
        <v>1</v>
      </c>
      <c r="G927">
        <v>1</v>
      </c>
      <c r="H927">
        <v>3</v>
      </c>
      <c r="I927" t="s">
        <v>608</v>
      </c>
      <c r="J927" t="s">
        <v>610</v>
      </c>
      <c r="K927" t="s">
        <v>609</v>
      </c>
      <c r="L927">
        <v>1354</v>
      </c>
      <c r="N927">
        <v>1010</v>
      </c>
      <c r="O927" t="s">
        <v>185</v>
      </c>
      <c r="P927" t="s">
        <v>185</v>
      </c>
      <c r="Q927">
        <v>1</v>
      </c>
      <c r="W927">
        <v>0</v>
      </c>
      <c r="X927">
        <v>-315503143</v>
      </c>
      <c r="Y927">
        <v>1</v>
      </c>
      <c r="AA927">
        <v>46.99</v>
      </c>
      <c r="AB927">
        <v>0</v>
      </c>
      <c r="AC927">
        <v>0</v>
      </c>
      <c r="AD927">
        <v>0</v>
      </c>
      <c r="AE927">
        <v>46.99</v>
      </c>
      <c r="AF927">
        <v>0</v>
      </c>
      <c r="AG927">
        <v>0</v>
      </c>
      <c r="AH927">
        <v>0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0</v>
      </c>
      <c r="AP927">
        <v>0</v>
      </c>
      <c r="AQ927">
        <v>0</v>
      </c>
      <c r="AR927">
        <v>0</v>
      </c>
      <c r="AS927" t="s">
        <v>6</v>
      </c>
      <c r="AT927">
        <v>1</v>
      </c>
      <c r="AU927" t="s">
        <v>6</v>
      </c>
      <c r="AV927">
        <v>0</v>
      </c>
      <c r="AW927">
        <v>1</v>
      </c>
      <c r="AX927">
        <v>-1</v>
      </c>
      <c r="AY927">
        <v>0</v>
      </c>
      <c r="AZ927">
        <v>0</v>
      </c>
      <c r="BA927" t="s">
        <v>6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Y927*Source!I362</f>
        <v>10</v>
      </c>
      <c r="CY927">
        <f t="shared" si="96"/>
        <v>46.99</v>
      </c>
      <c r="CZ927">
        <f t="shared" si="97"/>
        <v>46.99</v>
      </c>
      <c r="DA927">
        <f t="shared" si="98"/>
        <v>1</v>
      </c>
      <c r="DB927">
        <v>0</v>
      </c>
    </row>
    <row r="928" spans="1:106" x14ac:dyDescent="0.2">
      <c r="A928">
        <f>ROW(Source!A362)</f>
        <v>362</v>
      </c>
      <c r="B928">
        <v>16666348</v>
      </c>
      <c r="C928">
        <v>16667663</v>
      </c>
      <c r="D928">
        <v>15164559</v>
      </c>
      <c r="E928">
        <v>17</v>
      </c>
      <c r="F928">
        <v>1</v>
      </c>
      <c r="G928">
        <v>1</v>
      </c>
      <c r="H928">
        <v>3</v>
      </c>
      <c r="I928" t="s">
        <v>996</v>
      </c>
      <c r="J928" t="s">
        <v>6</v>
      </c>
      <c r="K928" t="s">
        <v>997</v>
      </c>
      <c r="L928">
        <v>1374</v>
      </c>
      <c r="N928">
        <v>1013</v>
      </c>
      <c r="O928" t="s">
        <v>998</v>
      </c>
      <c r="P928" t="s">
        <v>998</v>
      </c>
      <c r="Q928">
        <v>1</v>
      </c>
      <c r="W928">
        <v>0</v>
      </c>
      <c r="X928">
        <v>-1731369543</v>
      </c>
      <c r="Y928">
        <v>0.22</v>
      </c>
      <c r="AA928">
        <v>1</v>
      </c>
      <c r="AB928">
        <v>0</v>
      </c>
      <c r="AC928">
        <v>0</v>
      </c>
      <c r="AD928">
        <v>0</v>
      </c>
      <c r="AE928">
        <v>1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6</v>
      </c>
      <c r="AT928">
        <v>0.22</v>
      </c>
      <c r="AU928" t="s">
        <v>6</v>
      </c>
      <c r="AV928">
        <v>0</v>
      </c>
      <c r="AW928">
        <v>2</v>
      </c>
      <c r="AX928">
        <v>16667682</v>
      </c>
      <c r="AY928">
        <v>1</v>
      </c>
      <c r="AZ928">
        <v>0</v>
      </c>
      <c r="BA928">
        <v>879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Y928*Source!I362</f>
        <v>2.2000000000000002</v>
      </c>
      <c r="CY928">
        <f t="shared" si="96"/>
        <v>1</v>
      </c>
      <c r="CZ928">
        <f t="shared" si="97"/>
        <v>1</v>
      </c>
      <c r="DA928">
        <f t="shared" si="98"/>
        <v>1</v>
      </c>
      <c r="DB928">
        <v>0</v>
      </c>
    </row>
    <row r="929" spans="1:106" x14ac:dyDescent="0.2">
      <c r="A929">
        <f>ROW(Source!A363)</f>
        <v>363</v>
      </c>
      <c r="B929">
        <v>16666349</v>
      </c>
      <c r="C929">
        <v>16667663</v>
      </c>
      <c r="D929">
        <v>15435721</v>
      </c>
      <c r="E929">
        <v>1</v>
      </c>
      <c r="F929">
        <v>1</v>
      </c>
      <c r="G929">
        <v>1</v>
      </c>
      <c r="H929">
        <v>1</v>
      </c>
      <c r="I929" t="s">
        <v>923</v>
      </c>
      <c r="J929" t="s">
        <v>6</v>
      </c>
      <c r="K929" t="s">
        <v>924</v>
      </c>
      <c r="L929">
        <v>1191</v>
      </c>
      <c r="N929">
        <v>1013</v>
      </c>
      <c r="O929" t="s">
        <v>727</v>
      </c>
      <c r="P929" t="s">
        <v>727</v>
      </c>
      <c r="Q929">
        <v>1</v>
      </c>
      <c r="W929">
        <v>0</v>
      </c>
      <c r="X929">
        <v>1983201532</v>
      </c>
      <c r="Y929">
        <v>1.1399999999999999</v>
      </c>
      <c r="AA929">
        <v>0</v>
      </c>
      <c r="AB929">
        <v>0</v>
      </c>
      <c r="AC929">
        <v>0</v>
      </c>
      <c r="AD929">
        <v>63.34</v>
      </c>
      <c r="AE929">
        <v>0</v>
      </c>
      <c r="AF929">
        <v>0</v>
      </c>
      <c r="AG929">
        <v>0</v>
      </c>
      <c r="AH929">
        <v>9.51</v>
      </c>
      <c r="AI929">
        <v>1</v>
      </c>
      <c r="AJ929">
        <v>1</v>
      </c>
      <c r="AK929">
        <v>1</v>
      </c>
      <c r="AL929">
        <v>6.66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6</v>
      </c>
      <c r="AT929">
        <v>1.1399999999999999</v>
      </c>
      <c r="AU929" t="s">
        <v>6</v>
      </c>
      <c r="AV929">
        <v>1</v>
      </c>
      <c r="AW929">
        <v>2</v>
      </c>
      <c r="AX929">
        <v>16667674</v>
      </c>
      <c r="AY929">
        <v>1</v>
      </c>
      <c r="AZ929">
        <v>0</v>
      </c>
      <c r="BA929">
        <v>880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Y929*Source!I363</f>
        <v>11.399999999999999</v>
      </c>
      <c r="CY929">
        <f>AD929</f>
        <v>63.34</v>
      </c>
      <c r="CZ929">
        <f>AH929</f>
        <v>9.51</v>
      </c>
      <c r="DA929">
        <f>AL929</f>
        <v>6.66</v>
      </c>
      <c r="DB929">
        <v>0</v>
      </c>
    </row>
    <row r="930" spans="1:106" x14ac:dyDescent="0.2">
      <c r="A930">
        <f>ROW(Source!A363)</f>
        <v>363</v>
      </c>
      <c r="B930">
        <v>16666349</v>
      </c>
      <c r="C930">
        <v>16667663</v>
      </c>
      <c r="D930">
        <v>15249377</v>
      </c>
      <c r="E930">
        <v>1</v>
      </c>
      <c r="F930">
        <v>1</v>
      </c>
      <c r="G930">
        <v>1</v>
      </c>
      <c r="H930">
        <v>2</v>
      </c>
      <c r="I930" t="s">
        <v>914</v>
      </c>
      <c r="J930" t="s">
        <v>915</v>
      </c>
      <c r="K930" t="s">
        <v>916</v>
      </c>
      <c r="L930">
        <v>1368</v>
      </c>
      <c r="N930">
        <v>1011</v>
      </c>
      <c r="O930" t="s">
        <v>733</v>
      </c>
      <c r="P930" t="s">
        <v>733</v>
      </c>
      <c r="Q930">
        <v>1</v>
      </c>
      <c r="W930">
        <v>0</v>
      </c>
      <c r="X930">
        <v>-353815937</v>
      </c>
      <c r="Y930">
        <v>0.13</v>
      </c>
      <c r="AA930">
        <v>0</v>
      </c>
      <c r="AB930">
        <v>53.95</v>
      </c>
      <c r="AC930">
        <v>0</v>
      </c>
      <c r="AD930">
        <v>0</v>
      </c>
      <c r="AE930">
        <v>0</v>
      </c>
      <c r="AF930">
        <v>8.1</v>
      </c>
      <c r="AG930">
        <v>0</v>
      </c>
      <c r="AH930">
        <v>0</v>
      </c>
      <c r="AI930">
        <v>1</v>
      </c>
      <c r="AJ930">
        <v>6.66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6</v>
      </c>
      <c r="AT930">
        <v>0.13</v>
      </c>
      <c r="AU930" t="s">
        <v>6</v>
      </c>
      <c r="AV930">
        <v>0</v>
      </c>
      <c r="AW930">
        <v>2</v>
      </c>
      <c r="AX930">
        <v>16667675</v>
      </c>
      <c r="AY930">
        <v>1</v>
      </c>
      <c r="AZ930">
        <v>0</v>
      </c>
      <c r="BA930">
        <v>881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Y930*Source!I363</f>
        <v>1.3</v>
      </c>
      <c r="CY930">
        <f>AB930</f>
        <v>53.95</v>
      </c>
      <c r="CZ930">
        <f>AF930</f>
        <v>8.1</v>
      </c>
      <c r="DA930">
        <f>AJ930</f>
        <v>6.66</v>
      </c>
      <c r="DB930">
        <v>0</v>
      </c>
    </row>
    <row r="931" spans="1:106" x14ac:dyDescent="0.2">
      <c r="A931">
        <f>ROW(Source!A363)</f>
        <v>363</v>
      </c>
      <c r="B931">
        <v>16666349</v>
      </c>
      <c r="C931">
        <v>16667663</v>
      </c>
      <c r="D931">
        <v>15168752</v>
      </c>
      <c r="E931">
        <v>1</v>
      </c>
      <c r="F931">
        <v>1</v>
      </c>
      <c r="G931">
        <v>1</v>
      </c>
      <c r="H931">
        <v>3</v>
      </c>
      <c r="I931" t="s">
        <v>1013</v>
      </c>
      <c r="J931" t="s">
        <v>1014</v>
      </c>
      <c r="K931" t="s">
        <v>1015</v>
      </c>
      <c r="L931">
        <v>1346</v>
      </c>
      <c r="N931">
        <v>1009</v>
      </c>
      <c r="O931" t="s">
        <v>124</v>
      </c>
      <c r="P931" t="s">
        <v>124</v>
      </c>
      <c r="Q931">
        <v>1</v>
      </c>
      <c r="W931">
        <v>0</v>
      </c>
      <c r="X931">
        <v>586013393</v>
      </c>
      <c r="Y931">
        <v>0.3</v>
      </c>
      <c r="AA931">
        <v>70.400000000000006</v>
      </c>
      <c r="AB931">
        <v>0</v>
      </c>
      <c r="AC931">
        <v>0</v>
      </c>
      <c r="AD931">
        <v>0</v>
      </c>
      <c r="AE931">
        <v>10.57</v>
      </c>
      <c r="AF931">
        <v>0</v>
      </c>
      <c r="AG931">
        <v>0</v>
      </c>
      <c r="AH931">
        <v>0</v>
      </c>
      <c r="AI931">
        <v>6.66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6</v>
      </c>
      <c r="AT931">
        <v>0.3</v>
      </c>
      <c r="AU931" t="s">
        <v>6</v>
      </c>
      <c r="AV931">
        <v>0</v>
      </c>
      <c r="AW931">
        <v>2</v>
      </c>
      <c r="AX931">
        <v>16667676</v>
      </c>
      <c r="AY931">
        <v>1</v>
      </c>
      <c r="AZ931">
        <v>0</v>
      </c>
      <c r="BA931">
        <v>882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Y931*Source!I363</f>
        <v>3</v>
      </c>
      <c r="CY931">
        <f t="shared" ref="CY931:CY938" si="99">AA931</f>
        <v>70.400000000000006</v>
      </c>
      <c r="CZ931">
        <f t="shared" ref="CZ931:CZ938" si="100">AE931</f>
        <v>10.57</v>
      </c>
      <c r="DA931">
        <f t="shared" ref="DA931:DA938" si="101">AI931</f>
        <v>6.66</v>
      </c>
      <c r="DB931">
        <v>0</v>
      </c>
    </row>
    <row r="932" spans="1:106" x14ac:dyDescent="0.2">
      <c r="A932">
        <f>ROW(Source!A363)</f>
        <v>363</v>
      </c>
      <c r="B932">
        <v>16666349</v>
      </c>
      <c r="C932">
        <v>16667663</v>
      </c>
      <c r="D932">
        <v>15169913</v>
      </c>
      <c r="E932">
        <v>1</v>
      </c>
      <c r="F932">
        <v>1</v>
      </c>
      <c r="G932">
        <v>1</v>
      </c>
      <c r="H932">
        <v>3</v>
      </c>
      <c r="I932" t="s">
        <v>1087</v>
      </c>
      <c r="J932" t="s">
        <v>1088</v>
      </c>
      <c r="K932" t="s">
        <v>1089</v>
      </c>
      <c r="L932">
        <v>1348</v>
      </c>
      <c r="N932">
        <v>1009</v>
      </c>
      <c r="O932" t="s">
        <v>120</v>
      </c>
      <c r="P932" t="s">
        <v>120</v>
      </c>
      <c r="Q932">
        <v>1000</v>
      </c>
      <c r="W932">
        <v>0</v>
      </c>
      <c r="X932">
        <v>2040186302</v>
      </c>
      <c r="Y932">
        <v>1.1999999999999999E-3</v>
      </c>
      <c r="AA932">
        <v>129204</v>
      </c>
      <c r="AB932">
        <v>0</v>
      </c>
      <c r="AC932">
        <v>0</v>
      </c>
      <c r="AD932">
        <v>0</v>
      </c>
      <c r="AE932">
        <v>19400</v>
      </c>
      <c r="AF932">
        <v>0</v>
      </c>
      <c r="AG932">
        <v>0</v>
      </c>
      <c r="AH932">
        <v>0</v>
      </c>
      <c r="AI932">
        <v>6.66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6</v>
      </c>
      <c r="AT932">
        <v>1.1999999999999999E-3</v>
      </c>
      <c r="AU932" t="s">
        <v>6</v>
      </c>
      <c r="AV932">
        <v>0</v>
      </c>
      <c r="AW932">
        <v>2</v>
      </c>
      <c r="AX932">
        <v>16667677</v>
      </c>
      <c r="AY932">
        <v>1</v>
      </c>
      <c r="AZ932">
        <v>0</v>
      </c>
      <c r="BA932">
        <v>883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Y932*Source!I363</f>
        <v>1.1999999999999999E-2</v>
      </c>
      <c r="CY932">
        <f t="shared" si="99"/>
        <v>129204</v>
      </c>
      <c r="CZ932">
        <f t="shared" si="100"/>
        <v>19400</v>
      </c>
      <c r="DA932">
        <f t="shared" si="101"/>
        <v>6.66</v>
      </c>
      <c r="DB932">
        <v>0</v>
      </c>
    </row>
    <row r="933" spans="1:106" x14ac:dyDescent="0.2">
      <c r="A933">
        <f>ROW(Source!A363)</f>
        <v>363</v>
      </c>
      <c r="B933">
        <v>16666349</v>
      </c>
      <c r="C933">
        <v>16667663</v>
      </c>
      <c r="D933">
        <v>15169989</v>
      </c>
      <c r="E933">
        <v>1</v>
      </c>
      <c r="F933">
        <v>1</v>
      </c>
      <c r="G933">
        <v>1</v>
      </c>
      <c r="H933">
        <v>3</v>
      </c>
      <c r="I933" t="s">
        <v>1090</v>
      </c>
      <c r="J933" t="s">
        <v>1091</v>
      </c>
      <c r="K933" t="s">
        <v>1092</v>
      </c>
      <c r="L933">
        <v>1348</v>
      </c>
      <c r="N933">
        <v>1009</v>
      </c>
      <c r="O933" t="s">
        <v>120</v>
      </c>
      <c r="P933" t="s">
        <v>120</v>
      </c>
      <c r="Q933">
        <v>1000</v>
      </c>
      <c r="W933">
        <v>0</v>
      </c>
      <c r="X933">
        <v>-446537408</v>
      </c>
      <c r="Y933">
        <v>4.0000000000000002E-4</v>
      </c>
      <c r="AA933">
        <v>77442.48</v>
      </c>
      <c r="AB933">
        <v>0</v>
      </c>
      <c r="AC933">
        <v>0</v>
      </c>
      <c r="AD933">
        <v>0</v>
      </c>
      <c r="AE933">
        <v>11628</v>
      </c>
      <c r="AF933">
        <v>0</v>
      </c>
      <c r="AG933">
        <v>0</v>
      </c>
      <c r="AH933">
        <v>0</v>
      </c>
      <c r="AI933">
        <v>6.66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6</v>
      </c>
      <c r="AT933">
        <v>4.0000000000000002E-4</v>
      </c>
      <c r="AU933" t="s">
        <v>6</v>
      </c>
      <c r="AV933">
        <v>0</v>
      </c>
      <c r="AW933">
        <v>2</v>
      </c>
      <c r="AX933">
        <v>16667678</v>
      </c>
      <c r="AY933">
        <v>1</v>
      </c>
      <c r="AZ933">
        <v>0</v>
      </c>
      <c r="BA933">
        <v>884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Y933*Source!I363</f>
        <v>4.0000000000000001E-3</v>
      </c>
      <c r="CY933">
        <f t="shared" si="99"/>
        <v>77442.48</v>
      </c>
      <c r="CZ933">
        <f t="shared" si="100"/>
        <v>11628</v>
      </c>
      <c r="DA933">
        <f t="shared" si="101"/>
        <v>6.66</v>
      </c>
      <c r="DB933">
        <v>0</v>
      </c>
    </row>
    <row r="934" spans="1:106" x14ac:dyDescent="0.2">
      <c r="A934">
        <f>ROW(Source!A363)</f>
        <v>363</v>
      </c>
      <c r="B934">
        <v>16666349</v>
      </c>
      <c r="C934">
        <v>16667663</v>
      </c>
      <c r="D934">
        <v>15170228</v>
      </c>
      <c r="E934">
        <v>1</v>
      </c>
      <c r="F934">
        <v>1</v>
      </c>
      <c r="G934">
        <v>1</v>
      </c>
      <c r="H934">
        <v>3</v>
      </c>
      <c r="I934" t="s">
        <v>1093</v>
      </c>
      <c r="J934" t="s">
        <v>1094</v>
      </c>
      <c r="K934" t="s">
        <v>1095</v>
      </c>
      <c r="L934">
        <v>1346</v>
      </c>
      <c r="N934">
        <v>1009</v>
      </c>
      <c r="O934" t="s">
        <v>124</v>
      </c>
      <c r="P934" t="s">
        <v>124</v>
      </c>
      <c r="Q934">
        <v>1</v>
      </c>
      <c r="W934">
        <v>0</v>
      </c>
      <c r="X934">
        <v>-1393176212</v>
      </c>
      <c r="Y934">
        <v>0.2</v>
      </c>
      <c r="AA934">
        <v>187.61</v>
      </c>
      <c r="AB934">
        <v>0</v>
      </c>
      <c r="AC934">
        <v>0</v>
      </c>
      <c r="AD934">
        <v>0</v>
      </c>
      <c r="AE934">
        <v>28.17</v>
      </c>
      <c r="AF934">
        <v>0</v>
      </c>
      <c r="AG934">
        <v>0</v>
      </c>
      <c r="AH934">
        <v>0</v>
      </c>
      <c r="AI934">
        <v>6.66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6</v>
      </c>
      <c r="AT934">
        <v>0.2</v>
      </c>
      <c r="AU934" t="s">
        <v>6</v>
      </c>
      <c r="AV934">
        <v>0</v>
      </c>
      <c r="AW934">
        <v>2</v>
      </c>
      <c r="AX934">
        <v>16667679</v>
      </c>
      <c r="AY934">
        <v>1</v>
      </c>
      <c r="AZ934">
        <v>0</v>
      </c>
      <c r="BA934">
        <v>885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Y934*Source!I363</f>
        <v>2</v>
      </c>
      <c r="CY934">
        <f t="shared" si="99"/>
        <v>187.61</v>
      </c>
      <c r="CZ934">
        <f t="shared" si="100"/>
        <v>28.17</v>
      </c>
      <c r="DA934">
        <f t="shared" si="101"/>
        <v>6.66</v>
      </c>
      <c r="DB934">
        <v>0</v>
      </c>
    </row>
    <row r="935" spans="1:106" x14ac:dyDescent="0.2">
      <c r="A935">
        <f>ROW(Source!A363)</f>
        <v>363</v>
      </c>
      <c r="B935">
        <v>16666349</v>
      </c>
      <c r="C935">
        <v>16667663</v>
      </c>
      <c r="D935">
        <v>15172039</v>
      </c>
      <c r="E935">
        <v>1</v>
      </c>
      <c r="F935">
        <v>1</v>
      </c>
      <c r="G935">
        <v>1</v>
      </c>
      <c r="H935">
        <v>3</v>
      </c>
      <c r="I935" t="s">
        <v>1096</v>
      </c>
      <c r="J935" t="s">
        <v>1097</v>
      </c>
      <c r="K935" t="s">
        <v>1098</v>
      </c>
      <c r="L935">
        <v>1348</v>
      </c>
      <c r="N935">
        <v>1009</v>
      </c>
      <c r="O935" t="s">
        <v>120</v>
      </c>
      <c r="P935" t="s">
        <v>120</v>
      </c>
      <c r="Q935">
        <v>1000</v>
      </c>
      <c r="W935">
        <v>0</v>
      </c>
      <c r="X935">
        <v>-1187323236</v>
      </c>
      <c r="Y935">
        <v>6.0000000000000002E-5</v>
      </c>
      <c r="AA935">
        <v>2743.92</v>
      </c>
      <c r="AB935">
        <v>0</v>
      </c>
      <c r="AC935">
        <v>0</v>
      </c>
      <c r="AD935">
        <v>0</v>
      </c>
      <c r="AE935">
        <v>412</v>
      </c>
      <c r="AF935">
        <v>0</v>
      </c>
      <c r="AG935">
        <v>0</v>
      </c>
      <c r="AH935">
        <v>0</v>
      </c>
      <c r="AI935">
        <v>6.66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6</v>
      </c>
      <c r="AT935">
        <v>6.0000000000000002E-5</v>
      </c>
      <c r="AU935" t="s">
        <v>6</v>
      </c>
      <c r="AV935">
        <v>0</v>
      </c>
      <c r="AW935">
        <v>2</v>
      </c>
      <c r="AX935">
        <v>16667680</v>
      </c>
      <c r="AY935">
        <v>1</v>
      </c>
      <c r="AZ935">
        <v>0</v>
      </c>
      <c r="BA935">
        <v>886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Y935*Source!I363</f>
        <v>6.0000000000000006E-4</v>
      </c>
      <c r="CY935">
        <f t="shared" si="99"/>
        <v>2743.92</v>
      </c>
      <c r="CZ935">
        <f t="shared" si="100"/>
        <v>412</v>
      </c>
      <c r="DA935">
        <f t="shared" si="101"/>
        <v>6.66</v>
      </c>
      <c r="DB935">
        <v>0</v>
      </c>
    </row>
    <row r="936" spans="1:106" x14ac:dyDescent="0.2">
      <c r="A936">
        <f>ROW(Source!A363)</f>
        <v>363</v>
      </c>
      <c r="B936">
        <v>16666349</v>
      </c>
      <c r="C936">
        <v>16667663</v>
      </c>
      <c r="D936">
        <v>15191577</v>
      </c>
      <c r="E936">
        <v>1</v>
      </c>
      <c r="F936">
        <v>1</v>
      </c>
      <c r="G936">
        <v>1</v>
      </c>
      <c r="H936">
        <v>3</v>
      </c>
      <c r="I936" t="s">
        <v>1099</v>
      </c>
      <c r="J936" t="s">
        <v>1100</v>
      </c>
      <c r="K936" t="s">
        <v>1101</v>
      </c>
      <c r="L936">
        <v>1348</v>
      </c>
      <c r="N936">
        <v>1009</v>
      </c>
      <c r="O936" t="s">
        <v>120</v>
      </c>
      <c r="P936" t="s">
        <v>120</v>
      </c>
      <c r="Q936">
        <v>1000</v>
      </c>
      <c r="W936">
        <v>0</v>
      </c>
      <c r="X936">
        <v>-173476442</v>
      </c>
      <c r="Y936">
        <v>0.02</v>
      </c>
      <c r="AA936">
        <v>38381.58</v>
      </c>
      <c r="AB936">
        <v>0</v>
      </c>
      <c r="AC936">
        <v>0</v>
      </c>
      <c r="AD936">
        <v>0</v>
      </c>
      <c r="AE936">
        <v>5763</v>
      </c>
      <c r="AF936">
        <v>0</v>
      </c>
      <c r="AG936">
        <v>0</v>
      </c>
      <c r="AH936">
        <v>0</v>
      </c>
      <c r="AI936">
        <v>6.66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6</v>
      </c>
      <c r="AT936">
        <v>0.02</v>
      </c>
      <c r="AU936" t="s">
        <v>6</v>
      </c>
      <c r="AV936">
        <v>0</v>
      </c>
      <c r="AW936">
        <v>2</v>
      </c>
      <c r="AX936">
        <v>16667681</v>
      </c>
      <c r="AY936">
        <v>1</v>
      </c>
      <c r="AZ936">
        <v>0</v>
      </c>
      <c r="BA936">
        <v>887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Y936*Source!I363</f>
        <v>0.2</v>
      </c>
      <c r="CY936">
        <f t="shared" si="99"/>
        <v>38381.58</v>
      </c>
      <c r="CZ936">
        <f t="shared" si="100"/>
        <v>5763</v>
      </c>
      <c r="DA936">
        <f t="shared" si="101"/>
        <v>6.66</v>
      </c>
      <c r="DB936">
        <v>0</v>
      </c>
    </row>
    <row r="937" spans="1:106" x14ac:dyDescent="0.2">
      <c r="A937">
        <f>ROW(Source!A363)</f>
        <v>363</v>
      </c>
      <c r="B937">
        <v>16666349</v>
      </c>
      <c r="C937">
        <v>16667663</v>
      </c>
      <c r="D937">
        <v>15220974</v>
      </c>
      <c r="E937">
        <v>1</v>
      </c>
      <c r="F937">
        <v>1</v>
      </c>
      <c r="G937">
        <v>1</v>
      </c>
      <c r="H937">
        <v>3</v>
      </c>
      <c r="I937" t="s">
        <v>608</v>
      </c>
      <c r="J937" t="s">
        <v>610</v>
      </c>
      <c r="K937" t="s">
        <v>609</v>
      </c>
      <c r="L937">
        <v>1354</v>
      </c>
      <c r="N937">
        <v>1010</v>
      </c>
      <c r="O937" t="s">
        <v>185</v>
      </c>
      <c r="P937" t="s">
        <v>185</v>
      </c>
      <c r="Q937">
        <v>1</v>
      </c>
      <c r="W937">
        <v>0</v>
      </c>
      <c r="X937">
        <v>-315503143</v>
      </c>
      <c r="Y937">
        <v>1</v>
      </c>
      <c r="AA937">
        <v>312.95</v>
      </c>
      <c r="AB937">
        <v>0</v>
      </c>
      <c r="AC937">
        <v>0</v>
      </c>
      <c r="AD937">
        <v>0</v>
      </c>
      <c r="AE937">
        <v>46.99</v>
      </c>
      <c r="AF937">
        <v>0</v>
      </c>
      <c r="AG937">
        <v>0</v>
      </c>
      <c r="AH937">
        <v>0</v>
      </c>
      <c r="AI937">
        <v>6.66</v>
      </c>
      <c r="AJ937">
        <v>1</v>
      </c>
      <c r="AK937">
        <v>1</v>
      </c>
      <c r="AL937">
        <v>1</v>
      </c>
      <c r="AN937">
        <v>0</v>
      </c>
      <c r="AO937">
        <v>0</v>
      </c>
      <c r="AP937">
        <v>0</v>
      </c>
      <c r="AQ937">
        <v>0</v>
      </c>
      <c r="AR937">
        <v>0</v>
      </c>
      <c r="AS937" t="s">
        <v>6</v>
      </c>
      <c r="AT937">
        <v>1</v>
      </c>
      <c r="AU937" t="s">
        <v>6</v>
      </c>
      <c r="AV937">
        <v>0</v>
      </c>
      <c r="AW937">
        <v>1</v>
      </c>
      <c r="AX937">
        <v>-1</v>
      </c>
      <c r="AY937">
        <v>0</v>
      </c>
      <c r="AZ937">
        <v>0</v>
      </c>
      <c r="BA937" t="s">
        <v>6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Y937*Source!I363</f>
        <v>10</v>
      </c>
      <c r="CY937">
        <f t="shared" si="99"/>
        <v>312.95</v>
      </c>
      <c r="CZ937">
        <f t="shared" si="100"/>
        <v>46.99</v>
      </c>
      <c r="DA937">
        <f t="shared" si="101"/>
        <v>6.66</v>
      </c>
      <c r="DB937">
        <v>0</v>
      </c>
    </row>
    <row r="938" spans="1:106" x14ac:dyDescent="0.2">
      <c r="A938">
        <f>ROW(Source!A363)</f>
        <v>363</v>
      </c>
      <c r="B938">
        <v>16666349</v>
      </c>
      <c r="C938">
        <v>16667663</v>
      </c>
      <c r="D938">
        <v>15164559</v>
      </c>
      <c r="E938">
        <v>17</v>
      </c>
      <c r="F938">
        <v>1</v>
      </c>
      <c r="G938">
        <v>1</v>
      </c>
      <c r="H938">
        <v>3</v>
      </c>
      <c r="I938" t="s">
        <v>996</v>
      </c>
      <c r="J938" t="s">
        <v>6</v>
      </c>
      <c r="K938" t="s">
        <v>997</v>
      </c>
      <c r="L938">
        <v>1374</v>
      </c>
      <c r="N938">
        <v>1013</v>
      </c>
      <c r="O938" t="s">
        <v>998</v>
      </c>
      <c r="P938" t="s">
        <v>998</v>
      </c>
      <c r="Q938">
        <v>1</v>
      </c>
      <c r="W938">
        <v>0</v>
      </c>
      <c r="X938">
        <v>-1731369543</v>
      </c>
      <c r="Y938">
        <v>0.22</v>
      </c>
      <c r="AA938">
        <v>1</v>
      </c>
      <c r="AB938">
        <v>0</v>
      </c>
      <c r="AC938">
        <v>0</v>
      </c>
      <c r="AD938">
        <v>0</v>
      </c>
      <c r="AE938">
        <v>1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6</v>
      </c>
      <c r="AT938">
        <v>0.22</v>
      </c>
      <c r="AU938" t="s">
        <v>6</v>
      </c>
      <c r="AV938">
        <v>0</v>
      </c>
      <c r="AW938">
        <v>2</v>
      </c>
      <c r="AX938">
        <v>16667682</v>
      </c>
      <c r="AY938">
        <v>1</v>
      </c>
      <c r="AZ938">
        <v>0</v>
      </c>
      <c r="BA938">
        <v>888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Y938*Source!I363</f>
        <v>2.2000000000000002</v>
      </c>
      <c r="CY938">
        <f t="shared" si="99"/>
        <v>1</v>
      </c>
      <c r="CZ938">
        <f t="shared" si="100"/>
        <v>1</v>
      </c>
      <c r="DA938">
        <f t="shared" si="101"/>
        <v>1</v>
      </c>
      <c r="DB938">
        <v>0</v>
      </c>
    </row>
    <row r="939" spans="1:106" x14ac:dyDescent="0.2">
      <c r="A939">
        <f>ROW(Source!A366)</f>
        <v>366</v>
      </c>
      <c r="B939">
        <v>16666348</v>
      </c>
      <c r="C939">
        <v>16667684</v>
      </c>
      <c r="D939">
        <v>15430397</v>
      </c>
      <c r="E939">
        <v>1</v>
      </c>
      <c r="F939">
        <v>1</v>
      </c>
      <c r="G939">
        <v>1</v>
      </c>
      <c r="H939">
        <v>1</v>
      </c>
      <c r="I939" t="s">
        <v>814</v>
      </c>
      <c r="J939" t="s">
        <v>6</v>
      </c>
      <c r="K939" t="s">
        <v>815</v>
      </c>
      <c r="L939">
        <v>1191</v>
      </c>
      <c r="N939">
        <v>1013</v>
      </c>
      <c r="O939" t="s">
        <v>727</v>
      </c>
      <c r="P939" t="s">
        <v>727</v>
      </c>
      <c r="Q939">
        <v>1</v>
      </c>
      <c r="W939">
        <v>0</v>
      </c>
      <c r="X939">
        <v>-1081351934</v>
      </c>
      <c r="Y939">
        <v>17.12</v>
      </c>
      <c r="AA939">
        <v>0</v>
      </c>
      <c r="AB939">
        <v>0</v>
      </c>
      <c r="AC939">
        <v>0</v>
      </c>
      <c r="AD939">
        <v>9.4</v>
      </c>
      <c r="AE939">
        <v>0</v>
      </c>
      <c r="AF939">
        <v>0</v>
      </c>
      <c r="AG939">
        <v>0</v>
      </c>
      <c r="AH939">
        <v>9.4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6</v>
      </c>
      <c r="AT939">
        <v>17.12</v>
      </c>
      <c r="AU939" t="s">
        <v>6</v>
      </c>
      <c r="AV939">
        <v>1</v>
      </c>
      <c r="AW939">
        <v>2</v>
      </c>
      <c r="AX939">
        <v>16667693</v>
      </c>
      <c r="AY939">
        <v>1</v>
      </c>
      <c r="AZ939">
        <v>0</v>
      </c>
      <c r="BA939">
        <v>889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Y939*Source!I366</f>
        <v>18.489600000000003</v>
      </c>
      <c r="CY939">
        <f>AD939</f>
        <v>9.4</v>
      </c>
      <c r="CZ939">
        <f>AH939</f>
        <v>9.4</v>
      </c>
      <c r="DA939">
        <f>AL939</f>
        <v>1</v>
      </c>
      <c r="DB939">
        <v>0</v>
      </c>
    </row>
    <row r="940" spans="1:106" x14ac:dyDescent="0.2">
      <c r="A940">
        <f>ROW(Source!A366)</f>
        <v>366</v>
      </c>
      <c r="B940">
        <v>16666348</v>
      </c>
      <c r="C940">
        <v>16667684</v>
      </c>
      <c r="D940">
        <v>15430395</v>
      </c>
      <c r="E940">
        <v>1</v>
      </c>
      <c r="F940">
        <v>1</v>
      </c>
      <c r="G940">
        <v>1</v>
      </c>
      <c r="H940">
        <v>1</v>
      </c>
      <c r="I940" t="s">
        <v>728</v>
      </c>
      <c r="J940" t="s">
        <v>6</v>
      </c>
      <c r="K940" t="s">
        <v>729</v>
      </c>
      <c r="L940">
        <v>1191</v>
      </c>
      <c r="N940">
        <v>1013</v>
      </c>
      <c r="O940" t="s">
        <v>727</v>
      </c>
      <c r="P940" t="s">
        <v>727</v>
      </c>
      <c r="Q940">
        <v>1</v>
      </c>
      <c r="W940">
        <v>0</v>
      </c>
      <c r="X940">
        <v>-1417349443</v>
      </c>
      <c r="Y940">
        <v>0.52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6</v>
      </c>
      <c r="AT940">
        <v>0.52</v>
      </c>
      <c r="AU940" t="s">
        <v>6</v>
      </c>
      <c r="AV940">
        <v>2</v>
      </c>
      <c r="AW940">
        <v>2</v>
      </c>
      <c r="AX940">
        <v>16667694</v>
      </c>
      <c r="AY940">
        <v>1</v>
      </c>
      <c r="AZ940">
        <v>0</v>
      </c>
      <c r="BA940">
        <v>890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Y940*Source!I366</f>
        <v>0.5616000000000001</v>
      </c>
      <c r="CY940">
        <f>AD940</f>
        <v>0</v>
      </c>
      <c r="CZ940">
        <f>AH940</f>
        <v>0</v>
      </c>
      <c r="DA940">
        <f>AL940</f>
        <v>1</v>
      </c>
      <c r="DB940">
        <v>0</v>
      </c>
    </row>
    <row r="941" spans="1:106" x14ac:dyDescent="0.2">
      <c r="A941">
        <f>ROW(Source!A366)</f>
        <v>366</v>
      </c>
      <c r="B941">
        <v>16666348</v>
      </c>
      <c r="C941">
        <v>16667684</v>
      </c>
      <c r="D941">
        <v>15247680</v>
      </c>
      <c r="E941">
        <v>1</v>
      </c>
      <c r="F941">
        <v>1</v>
      </c>
      <c r="G941">
        <v>1</v>
      </c>
      <c r="H941">
        <v>2</v>
      </c>
      <c r="I941" t="s">
        <v>736</v>
      </c>
      <c r="J941" t="s">
        <v>737</v>
      </c>
      <c r="K941" t="s">
        <v>738</v>
      </c>
      <c r="L941">
        <v>1368</v>
      </c>
      <c r="N941">
        <v>1011</v>
      </c>
      <c r="O941" t="s">
        <v>733</v>
      </c>
      <c r="P941" t="s">
        <v>733</v>
      </c>
      <c r="Q941">
        <v>1</v>
      </c>
      <c r="W941">
        <v>0</v>
      </c>
      <c r="X941">
        <v>-1718674368</v>
      </c>
      <c r="Y941">
        <v>0.26</v>
      </c>
      <c r="AA941">
        <v>0</v>
      </c>
      <c r="AB941">
        <v>111.99</v>
      </c>
      <c r="AC941">
        <v>13.5</v>
      </c>
      <c r="AD941">
        <v>0</v>
      </c>
      <c r="AE941">
        <v>0</v>
      </c>
      <c r="AF941">
        <v>111.99</v>
      </c>
      <c r="AG941">
        <v>13.5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6</v>
      </c>
      <c r="AT941">
        <v>0.26</v>
      </c>
      <c r="AU941" t="s">
        <v>6</v>
      </c>
      <c r="AV941">
        <v>0</v>
      </c>
      <c r="AW941">
        <v>2</v>
      </c>
      <c r="AX941">
        <v>16667695</v>
      </c>
      <c r="AY941">
        <v>1</v>
      </c>
      <c r="AZ941">
        <v>0</v>
      </c>
      <c r="BA941">
        <v>891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Y941*Source!I366</f>
        <v>0.28080000000000005</v>
      </c>
      <c r="CY941">
        <f>AB941</f>
        <v>111.99</v>
      </c>
      <c r="CZ941">
        <f>AF941</f>
        <v>111.99</v>
      </c>
      <c r="DA941">
        <f>AJ941</f>
        <v>1</v>
      </c>
      <c r="DB941">
        <v>0</v>
      </c>
    </row>
    <row r="942" spans="1:106" x14ac:dyDescent="0.2">
      <c r="A942">
        <f>ROW(Source!A366)</f>
        <v>366</v>
      </c>
      <c r="B942">
        <v>16666348</v>
      </c>
      <c r="C942">
        <v>16667684</v>
      </c>
      <c r="D942">
        <v>15249073</v>
      </c>
      <c r="E942">
        <v>1</v>
      </c>
      <c r="F942">
        <v>1</v>
      </c>
      <c r="G942">
        <v>1</v>
      </c>
      <c r="H942">
        <v>2</v>
      </c>
      <c r="I942" t="s">
        <v>742</v>
      </c>
      <c r="J942" t="s">
        <v>743</v>
      </c>
      <c r="K942" t="s">
        <v>744</v>
      </c>
      <c r="L942">
        <v>1368</v>
      </c>
      <c r="N942">
        <v>1011</v>
      </c>
      <c r="O942" t="s">
        <v>733</v>
      </c>
      <c r="P942" t="s">
        <v>733</v>
      </c>
      <c r="Q942">
        <v>1</v>
      </c>
      <c r="W942">
        <v>0</v>
      </c>
      <c r="X942">
        <v>1372534845</v>
      </c>
      <c r="Y942">
        <v>0.26</v>
      </c>
      <c r="AA942">
        <v>0</v>
      </c>
      <c r="AB942">
        <v>65.709999999999994</v>
      </c>
      <c r="AC942">
        <v>11.6</v>
      </c>
      <c r="AD942">
        <v>0</v>
      </c>
      <c r="AE942">
        <v>0</v>
      </c>
      <c r="AF942">
        <v>65.709999999999994</v>
      </c>
      <c r="AG942">
        <v>11.6</v>
      </c>
      <c r="AH942">
        <v>0</v>
      </c>
      <c r="AI942">
        <v>1</v>
      </c>
      <c r="AJ942">
        <v>1</v>
      </c>
      <c r="AK942">
        <v>1</v>
      </c>
      <c r="AL942">
        <v>1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6</v>
      </c>
      <c r="AT942">
        <v>0.26</v>
      </c>
      <c r="AU942" t="s">
        <v>6</v>
      </c>
      <c r="AV942">
        <v>0</v>
      </c>
      <c r="AW942">
        <v>2</v>
      </c>
      <c r="AX942">
        <v>16667696</v>
      </c>
      <c r="AY942">
        <v>1</v>
      </c>
      <c r="AZ942">
        <v>0</v>
      </c>
      <c r="BA942">
        <v>892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Y942*Source!I366</f>
        <v>0.28080000000000005</v>
      </c>
      <c r="CY942">
        <f>AB942</f>
        <v>65.709999999999994</v>
      </c>
      <c r="CZ942">
        <f>AF942</f>
        <v>65.709999999999994</v>
      </c>
      <c r="DA942">
        <f>AJ942</f>
        <v>1</v>
      </c>
      <c r="DB942">
        <v>0</v>
      </c>
    </row>
    <row r="943" spans="1:106" x14ac:dyDescent="0.2">
      <c r="A943">
        <f>ROW(Source!A366)</f>
        <v>366</v>
      </c>
      <c r="B943">
        <v>16666348</v>
      </c>
      <c r="C943">
        <v>16667684</v>
      </c>
      <c r="D943">
        <v>15172838</v>
      </c>
      <c r="E943">
        <v>1</v>
      </c>
      <c r="F943">
        <v>1</v>
      </c>
      <c r="G943">
        <v>1</v>
      </c>
      <c r="H943">
        <v>3</v>
      </c>
      <c r="I943" t="s">
        <v>1069</v>
      </c>
      <c r="J943" t="s">
        <v>1070</v>
      </c>
      <c r="K943" t="s">
        <v>1071</v>
      </c>
      <c r="L943">
        <v>1339</v>
      </c>
      <c r="N943">
        <v>1007</v>
      </c>
      <c r="O943" t="s">
        <v>45</v>
      </c>
      <c r="P943" t="s">
        <v>45</v>
      </c>
      <c r="Q943">
        <v>1</v>
      </c>
      <c r="W943">
        <v>0</v>
      </c>
      <c r="X943">
        <v>536744769</v>
      </c>
      <c r="Y943">
        <v>2.1000000000000001E-2</v>
      </c>
      <c r="AA943">
        <v>600</v>
      </c>
      <c r="AB943">
        <v>0</v>
      </c>
      <c r="AC943">
        <v>0</v>
      </c>
      <c r="AD943">
        <v>0</v>
      </c>
      <c r="AE943">
        <v>600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6</v>
      </c>
      <c r="AT943">
        <v>2.1000000000000001E-2</v>
      </c>
      <c r="AU943" t="s">
        <v>6</v>
      </c>
      <c r="AV943">
        <v>0</v>
      </c>
      <c r="AW943">
        <v>2</v>
      </c>
      <c r="AX943">
        <v>16667697</v>
      </c>
      <c r="AY943">
        <v>1</v>
      </c>
      <c r="AZ943">
        <v>0</v>
      </c>
      <c r="BA943">
        <v>893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Y943*Source!I366</f>
        <v>2.2680000000000002E-2</v>
      </c>
      <c r="CY943">
        <f>AA943</f>
        <v>600</v>
      </c>
      <c r="CZ943">
        <f>AE943</f>
        <v>600</v>
      </c>
      <c r="DA943">
        <f>AI943</f>
        <v>1</v>
      </c>
      <c r="DB943">
        <v>0</v>
      </c>
    </row>
    <row r="944" spans="1:106" x14ac:dyDescent="0.2">
      <c r="A944">
        <f>ROW(Source!A366)</f>
        <v>366</v>
      </c>
      <c r="B944">
        <v>16666348</v>
      </c>
      <c r="C944">
        <v>16667684</v>
      </c>
      <c r="D944">
        <v>15202442</v>
      </c>
      <c r="E944">
        <v>1</v>
      </c>
      <c r="F944">
        <v>1</v>
      </c>
      <c r="G944">
        <v>1</v>
      </c>
      <c r="H944">
        <v>3</v>
      </c>
      <c r="I944" t="s">
        <v>1102</v>
      </c>
      <c r="J944" t="s">
        <v>1103</v>
      </c>
      <c r="K944" t="s">
        <v>1104</v>
      </c>
      <c r="L944">
        <v>1346</v>
      </c>
      <c r="N944">
        <v>1009</v>
      </c>
      <c r="O944" t="s">
        <v>124</v>
      </c>
      <c r="P944" t="s">
        <v>124</v>
      </c>
      <c r="Q944">
        <v>1</v>
      </c>
      <c r="W944">
        <v>0</v>
      </c>
      <c r="X944">
        <v>505519491</v>
      </c>
      <c r="Y944">
        <v>0.4</v>
      </c>
      <c r="AA944">
        <v>25.8</v>
      </c>
      <c r="AB944">
        <v>0</v>
      </c>
      <c r="AC944">
        <v>0</v>
      </c>
      <c r="AD944">
        <v>0</v>
      </c>
      <c r="AE944">
        <v>25.8</v>
      </c>
      <c r="AF944">
        <v>0</v>
      </c>
      <c r="AG944">
        <v>0</v>
      </c>
      <c r="AH944">
        <v>0</v>
      </c>
      <c r="AI944">
        <v>1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6</v>
      </c>
      <c r="AT944">
        <v>0.4</v>
      </c>
      <c r="AU944" t="s">
        <v>6</v>
      </c>
      <c r="AV944">
        <v>0</v>
      </c>
      <c r="AW944">
        <v>2</v>
      </c>
      <c r="AX944">
        <v>16667698</v>
      </c>
      <c r="AY944">
        <v>1</v>
      </c>
      <c r="AZ944">
        <v>0</v>
      </c>
      <c r="BA944">
        <v>894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Y944*Source!I366</f>
        <v>0.43200000000000005</v>
      </c>
      <c r="CY944">
        <f>AA944</f>
        <v>25.8</v>
      </c>
      <c r="CZ944">
        <f>AE944</f>
        <v>25.8</v>
      </c>
      <c r="DA944">
        <f>AI944</f>
        <v>1</v>
      </c>
      <c r="DB944">
        <v>0</v>
      </c>
    </row>
    <row r="945" spans="1:106" x14ac:dyDescent="0.2">
      <c r="A945">
        <f>ROW(Source!A366)</f>
        <v>366</v>
      </c>
      <c r="B945">
        <v>16666348</v>
      </c>
      <c r="C945">
        <v>16667684</v>
      </c>
      <c r="D945">
        <v>15234268</v>
      </c>
      <c r="E945">
        <v>1</v>
      </c>
      <c r="F945">
        <v>1</v>
      </c>
      <c r="G945">
        <v>1</v>
      </c>
      <c r="H945">
        <v>3</v>
      </c>
      <c r="I945" t="s">
        <v>616</v>
      </c>
      <c r="J945" t="s">
        <v>618</v>
      </c>
      <c r="K945" t="s">
        <v>617</v>
      </c>
      <c r="L945">
        <v>1302</v>
      </c>
      <c r="N945">
        <v>1003</v>
      </c>
      <c r="O945" t="s">
        <v>173</v>
      </c>
      <c r="P945" t="s">
        <v>173</v>
      </c>
      <c r="Q945">
        <v>10</v>
      </c>
      <c r="W945">
        <v>0</v>
      </c>
      <c r="X945">
        <v>-1778239840</v>
      </c>
      <c r="Y945">
        <v>10</v>
      </c>
      <c r="AA945">
        <v>149.84</v>
      </c>
      <c r="AB945">
        <v>0</v>
      </c>
      <c r="AC945">
        <v>0</v>
      </c>
      <c r="AD945">
        <v>0</v>
      </c>
      <c r="AE945">
        <v>149.84</v>
      </c>
      <c r="AF945">
        <v>0</v>
      </c>
      <c r="AG945">
        <v>0</v>
      </c>
      <c r="AH945">
        <v>0</v>
      </c>
      <c r="AI945">
        <v>1</v>
      </c>
      <c r="AJ945">
        <v>1</v>
      </c>
      <c r="AK945">
        <v>1</v>
      </c>
      <c r="AL945">
        <v>1</v>
      </c>
      <c r="AN945">
        <v>0</v>
      </c>
      <c r="AO945">
        <v>0</v>
      </c>
      <c r="AP945">
        <v>0</v>
      </c>
      <c r="AQ945">
        <v>0</v>
      </c>
      <c r="AR945">
        <v>0</v>
      </c>
      <c r="AS945" t="s">
        <v>6</v>
      </c>
      <c r="AT945">
        <v>10</v>
      </c>
      <c r="AU945" t="s">
        <v>6</v>
      </c>
      <c r="AV945">
        <v>0</v>
      </c>
      <c r="AW945">
        <v>1</v>
      </c>
      <c r="AX945">
        <v>-1</v>
      </c>
      <c r="AY945">
        <v>0</v>
      </c>
      <c r="AZ945">
        <v>0</v>
      </c>
      <c r="BA945" t="s">
        <v>6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Y945*Source!I366</f>
        <v>10.8</v>
      </c>
      <c r="CY945">
        <f>AA945</f>
        <v>149.84</v>
      </c>
      <c r="CZ945">
        <f>AE945</f>
        <v>149.84</v>
      </c>
      <c r="DA945">
        <f>AI945</f>
        <v>1</v>
      </c>
      <c r="DB945">
        <v>0</v>
      </c>
    </row>
    <row r="946" spans="1:106" x14ac:dyDescent="0.2">
      <c r="A946">
        <f>ROW(Source!A366)</f>
        <v>366</v>
      </c>
      <c r="B946">
        <v>16666348</v>
      </c>
      <c r="C946">
        <v>16667684</v>
      </c>
      <c r="D946">
        <v>15164559</v>
      </c>
      <c r="E946">
        <v>17</v>
      </c>
      <c r="F946">
        <v>1</v>
      </c>
      <c r="G946">
        <v>1</v>
      </c>
      <c r="H946">
        <v>3</v>
      </c>
      <c r="I946" t="s">
        <v>996</v>
      </c>
      <c r="J946" t="s">
        <v>6</v>
      </c>
      <c r="K946" t="s">
        <v>997</v>
      </c>
      <c r="L946">
        <v>1374</v>
      </c>
      <c r="N946">
        <v>1013</v>
      </c>
      <c r="O946" t="s">
        <v>998</v>
      </c>
      <c r="P946" t="s">
        <v>998</v>
      </c>
      <c r="Q946">
        <v>1</v>
      </c>
      <c r="W946">
        <v>0</v>
      </c>
      <c r="X946">
        <v>-1731369543</v>
      </c>
      <c r="Y946">
        <v>3.22</v>
      </c>
      <c r="AA946">
        <v>1</v>
      </c>
      <c r="AB946">
        <v>0</v>
      </c>
      <c r="AC946">
        <v>0</v>
      </c>
      <c r="AD946">
        <v>0</v>
      </c>
      <c r="AE946">
        <v>1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6</v>
      </c>
      <c r="AT946">
        <v>3.22</v>
      </c>
      <c r="AU946" t="s">
        <v>6</v>
      </c>
      <c r="AV946">
        <v>0</v>
      </c>
      <c r="AW946">
        <v>2</v>
      </c>
      <c r="AX946">
        <v>16667699</v>
      </c>
      <c r="AY946">
        <v>1</v>
      </c>
      <c r="AZ946">
        <v>0</v>
      </c>
      <c r="BA946">
        <v>895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Y946*Source!I366</f>
        <v>3.4776000000000002</v>
      </c>
      <c r="CY946">
        <f>AA946</f>
        <v>1</v>
      </c>
      <c r="CZ946">
        <f>AE946</f>
        <v>1</v>
      </c>
      <c r="DA946">
        <f>AI946</f>
        <v>1</v>
      </c>
      <c r="DB946">
        <v>0</v>
      </c>
    </row>
    <row r="947" spans="1:106" x14ac:dyDescent="0.2">
      <c r="A947">
        <f>ROW(Source!A367)</f>
        <v>367</v>
      </c>
      <c r="B947">
        <v>16666349</v>
      </c>
      <c r="C947">
        <v>16667684</v>
      </c>
      <c r="D947">
        <v>15430397</v>
      </c>
      <c r="E947">
        <v>1</v>
      </c>
      <c r="F947">
        <v>1</v>
      </c>
      <c r="G947">
        <v>1</v>
      </c>
      <c r="H947">
        <v>1</v>
      </c>
      <c r="I947" t="s">
        <v>814</v>
      </c>
      <c r="J947" t="s">
        <v>6</v>
      </c>
      <c r="K947" t="s">
        <v>815</v>
      </c>
      <c r="L947">
        <v>1191</v>
      </c>
      <c r="N947">
        <v>1013</v>
      </c>
      <c r="O947" t="s">
        <v>727</v>
      </c>
      <c r="P947" t="s">
        <v>727</v>
      </c>
      <c r="Q947">
        <v>1</v>
      </c>
      <c r="W947">
        <v>0</v>
      </c>
      <c r="X947">
        <v>-1081351934</v>
      </c>
      <c r="Y947">
        <v>17.12</v>
      </c>
      <c r="AA947">
        <v>0</v>
      </c>
      <c r="AB947">
        <v>0</v>
      </c>
      <c r="AC947">
        <v>0</v>
      </c>
      <c r="AD947">
        <v>62.6</v>
      </c>
      <c r="AE947">
        <v>0</v>
      </c>
      <c r="AF947">
        <v>0</v>
      </c>
      <c r="AG947">
        <v>0</v>
      </c>
      <c r="AH947">
        <v>9.4</v>
      </c>
      <c r="AI947">
        <v>1</v>
      </c>
      <c r="AJ947">
        <v>1</v>
      </c>
      <c r="AK947">
        <v>1</v>
      </c>
      <c r="AL947">
        <v>6.66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6</v>
      </c>
      <c r="AT947">
        <v>17.12</v>
      </c>
      <c r="AU947" t="s">
        <v>6</v>
      </c>
      <c r="AV947">
        <v>1</v>
      </c>
      <c r="AW947">
        <v>2</v>
      </c>
      <c r="AX947">
        <v>16667693</v>
      </c>
      <c r="AY947">
        <v>1</v>
      </c>
      <c r="AZ947">
        <v>0</v>
      </c>
      <c r="BA947">
        <v>896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Y947*Source!I367</f>
        <v>18.489600000000003</v>
      </c>
      <c r="CY947">
        <f>AD947</f>
        <v>62.6</v>
      </c>
      <c r="CZ947">
        <f>AH947</f>
        <v>9.4</v>
      </c>
      <c r="DA947">
        <f>AL947</f>
        <v>6.66</v>
      </c>
      <c r="DB947">
        <v>0</v>
      </c>
    </row>
    <row r="948" spans="1:106" x14ac:dyDescent="0.2">
      <c r="A948">
        <f>ROW(Source!A367)</f>
        <v>367</v>
      </c>
      <c r="B948">
        <v>16666349</v>
      </c>
      <c r="C948">
        <v>16667684</v>
      </c>
      <c r="D948">
        <v>15430395</v>
      </c>
      <c r="E948">
        <v>1</v>
      </c>
      <c r="F948">
        <v>1</v>
      </c>
      <c r="G948">
        <v>1</v>
      </c>
      <c r="H948">
        <v>1</v>
      </c>
      <c r="I948" t="s">
        <v>728</v>
      </c>
      <c r="J948" t="s">
        <v>6</v>
      </c>
      <c r="K948" t="s">
        <v>729</v>
      </c>
      <c r="L948">
        <v>1191</v>
      </c>
      <c r="N948">
        <v>1013</v>
      </c>
      <c r="O948" t="s">
        <v>727</v>
      </c>
      <c r="P948" t="s">
        <v>727</v>
      </c>
      <c r="Q948">
        <v>1</v>
      </c>
      <c r="W948">
        <v>0</v>
      </c>
      <c r="X948">
        <v>-1417349443</v>
      </c>
      <c r="Y948">
        <v>0.52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6.66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6</v>
      </c>
      <c r="AT948">
        <v>0.52</v>
      </c>
      <c r="AU948" t="s">
        <v>6</v>
      </c>
      <c r="AV948">
        <v>2</v>
      </c>
      <c r="AW948">
        <v>2</v>
      </c>
      <c r="AX948">
        <v>16667694</v>
      </c>
      <c r="AY948">
        <v>1</v>
      </c>
      <c r="AZ948">
        <v>0</v>
      </c>
      <c r="BA948">
        <v>897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Y948*Source!I367</f>
        <v>0.5616000000000001</v>
      </c>
      <c r="CY948">
        <f>AD948</f>
        <v>0</v>
      </c>
      <c r="CZ948">
        <f>AH948</f>
        <v>0</v>
      </c>
      <c r="DA948">
        <f>AL948</f>
        <v>1</v>
      </c>
      <c r="DB948">
        <v>0</v>
      </c>
    </row>
    <row r="949" spans="1:106" x14ac:dyDescent="0.2">
      <c r="A949">
        <f>ROW(Source!A367)</f>
        <v>367</v>
      </c>
      <c r="B949">
        <v>16666349</v>
      </c>
      <c r="C949">
        <v>16667684</v>
      </c>
      <c r="D949">
        <v>15247680</v>
      </c>
      <c r="E949">
        <v>1</v>
      </c>
      <c r="F949">
        <v>1</v>
      </c>
      <c r="G949">
        <v>1</v>
      </c>
      <c r="H949">
        <v>2</v>
      </c>
      <c r="I949" t="s">
        <v>736</v>
      </c>
      <c r="J949" t="s">
        <v>737</v>
      </c>
      <c r="K949" t="s">
        <v>738</v>
      </c>
      <c r="L949">
        <v>1368</v>
      </c>
      <c r="N949">
        <v>1011</v>
      </c>
      <c r="O949" t="s">
        <v>733</v>
      </c>
      <c r="P949" t="s">
        <v>733</v>
      </c>
      <c r="Q949">
        <v>1</v>
      </c>
      <c r="W949">
        <v>0</v>
      </c>
      <c r="X949">
        <v>-1718674368</v>
      </c>
      <c r="Y949">
        <v>0.26</v>
      </c>
      <c r="AA949">
        <v>0</v>
      </c>
      <c r="AB949">
        <v>745.85</v>
      </c>
      <c r="AC949">
        <v>13.5</v>
      </c>
      <c r="AD949">
        <v>0</v>
      </c>
      <c r="AE949">
        <v>0</v>
      </c>
      <c r="AF949">
        <v>111.99</v>
      </c>
      <c r="AG949">
        <v>13.5</v>
      </c>
      <c r="AH949">
        <v>0</v>
      </c>
      <c r="AI949">
        <v>1</v>
      </c>
      <c r="AJ949">
        <v>6.66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6</v>
      </c>
      <c r="AT949">
        <v>0.26</v>
      </c>
      <c r="AU949" t="s">
        <v>6</v>
      </c>
      <c r="AV949">
        <v>0</v>
      </c>
      <c r="AW949">
        <v>2</v>
      </c>
      <c r="AX949">
        <v>16667695</v>
      </c>
      <c r="AY949">
        <v>1</v>
      </c>
      <c r="AZ949">
        <v>0</v>
      </c>
      <c r="BA949">
        <v>898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Y949*Source!I367</f>
        <v>0.28080000000000005</v>
      </c>
      <c r="CY949">
        <f>AB949</f>
        <v>745.85</v>
      </c>
      <c r="CZ949">
        <f>AF949</f>
        <v>111.99</v>
      </c>
      <c r="DA949">
        <f>AJ949</f>
        <v>6.66</v>
      </c>
      <c r="DB949">
        <v>0</v>
      </c>
    </row>
    <row r="950" spans="1:106" x14ac:dyDescent="0.2">
      <c r="A950">
        <f>ROW(Source!A367)</f>
        <v>367</v>
      </c>
      <c r="B950">
        <v>16666349</v>
      </c>
      <c r="C950">
        <v>16667684</v>
      </c>
      <c r="D950">
        <v>15249073</v>
      </c>
      <c r="E950">
        <v>1</v>
      </c>
      <c r="F950">
        <v>1</v>
      </c>
      <c r="G950">
        <v>1</v>
      </c>
      <c r="H950">
        <v>2</v>
      </c>
      <c r="I950" t="s">
        <v>742</v>
      </c>
      <c r="J950" t="s">
        <v>743</v>
      </c>
      <c r="K950" t="s">
        <v>744</v>
      </c>
      <c r="L950">
        <v>1368</v>
      </c>
      <c r="N950">
        <v>1011</v>
      </c>
      <c r="O950" t="s">
        <v>733</v>
      </c>
      <c r="P950" t="s">
        <v>733</v>
      </c>
      <c r="Q950">
        <v>1</v>
      </c>
      <c r="W950">
        <v>0</v>
      </c>
      <c r="X950">
        <v>1372534845</v>
      </c>
      <c r="Y950">
        <v>0.26</v>
      </c>
      <c r="AA950">
        <v>0</v>
      </c>
      <c r="AB950">
        <v>437.63</v>
      </c>
      <c r="AC950">
        <v>11.6</v>
      </c>
      <c r="AD950">
        <v>0</v>
      </c>
      <c r="AE950">
        <v>0</v>
      </c>
      <c r="AF950">
        <v>65.709999999999994</v>
      </c>
      <c r="AG950">
        <v>11.6</v>
      </c>
      <c r="AH950">
        <v>0</v>
      </c>
      <c r="AI950">
        <v>1</v>
      </c>
      <c r="AJ950">
        <v>6.66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6</v>
      </c>
      <c r="AT950">
        <v>0.26</v>
      </c>
      <c r="AU950" t="s">
        <v>6</v>
      </c>
      <c r="AV950">
        <v>0</v>
      </c>
      <c r="AW950">
        <v>2</v>
      </c>
      <c r="AX950">
        <v>16667696</v>
      </c>
      <c r="AY950">
        <v>1</v>
      </c>
      <c r="AZ950">
        <v>0</v>
      </c>
      <c r="BA950">
        <v>899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Y950*Source!I367</f>
        <v>0.28080000000000005</v>
      </c>
      <c r="CY950">
        <f>AB950</f>
        <v>437.63</v>
      </c>
      <c r="CZ950">
        <f>AF950</f>
        <v>65.709999999999994</v>
      </c>
      <c r="DA950">
        <f>AJ950</f>
        <v>6.66</v>
      </c>
      <c r="DB950">
        <v>0</v>
      </c>
    </row>
    <row r="951" spans="1:106" x14ac:dyDescent="0.2">
      <c r="A951">
        <f>ROW(Source!A367)</f>
        <v>367</v>
      </c>
      <c r="B951">
        <v>16666349</v>
      </c>
      <c r="C951">
        <v>16667684</v>
      </c>
      <c r="D951">
        <v>15172838</v>
      </c>
      <c r="E951">
        <v>1</v>
      </c>
      <c r="F951">
        <v>1</v>
      </c>
      <c r="G951">
        <v>1</v>
      </c>
      <c r="H951">
        <v>3</v>
      </c>
      <c r="I951" t="s">
        <v>1069</v>
      </c>
      <c r="J951" t="s">
        <v>1070</v>
      </c>
      <c r="K951" t="s">
        <v>1071</v>
      </c>
      <c r="L951">
        <v>1339</v>
      </c>
      <c r="N951">
        <v>1007</v>
      </c>
      <c r="O951" t="s">
        <v>45</v>
      </c>
      <c r="P951" t="s">
        <v>45</v>
      </c>
      <c r="Q951">
        <v>1</v>
      </c>
      <c r="W951">
        <v>0</v>
      </c>
      <c r="X951">
        <v>536744769</v>
      </c>
      <c r="Y951">
        <v>2.1000000000000001E-2</v>
      </c>
      <c r="AA951">
        <v>3996</v>
      </c>
      <c r="AB951">
        <v>0</v>
      </c>
      <c r="AC951">
        <v>0</v>
      </c>
      <c r="AD951">
        <v>0</v>
      </c>
      <c r="AE951">
        <v>600</v>
      </c>
      <c r="AF951">
        <v>0</v>
      </c>
      <c r="AG951">
        <v>0</v>
      </c>
      <c r="AH951">
        <v>0</v>
      </c>
      <c r="AI951">
        <v>6.66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6</v>
      </c>
      <c r="AT951">
        <v>2.1000000000000001E-2</v>
      </c>
      <c r="AU951" t="s">
        <v>6</v>
      </c>
      <c r="AV951">
        <v>0</v>
      </c>
      <c r="AW951">
        <v>2</v>
      </c>
      <c r="AX951">
        <v>16667697</v>
      </c>
      <c r="AY951">
        <v>1</v>
      </c>
      <c r="AZ951">
        <v>0</v>
      </c>
      <c r="BA951">
        <v>900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Y951*Source!I367</f>
        <v>2.2680000000000002E-2</v>
      </c>
      <c r="CY951">
        <f>AA951</f>
        <v>3996</v>
      </c>
      <c r="CZ951">
        <f>AE951</f>
        <v>600</v>
      </c>
      <c r="DA951">
        <f>AI951</f>
        <v>6.66</v>
      </c>
      <c r="DB951">
        <v>0</v>
      </c>
    </row>
    <row r="952" spans="1:106" x14ac:dyDescent="0.2">
      <c r="A952">
        <f>ROW(Source!A367)</f>
        <v>367</v>
      </c>
      <c r="B952">
        <v>16666349</v>
      </c>
      <c r="C952">
        <v>16667684</v>
      </c>
      <c r="D952">
        <v>15202442</v>
      </c>
      <c r="E952">
        <v>1</v>
      </c>
      <c r="F952">
        <v>1</v>
      </c>
      <c r="G952">
        <v>1</v>
      </c>
      <c r="H952">
        <v>3</v>
      </c>
      <c r="I952" t="s">
        <v>1102</v>
      </c>
      <c r="J952" t="s">
        <v>1103</v>
      </c>
      <c r="K952" t="s">
        <v>1104</v>
      </c>
      <c r="L952">
        <v>1346</v>
      </c>
      <c r="N952">
        <v>1009</v>
      </c>
      <c r="O952" t="s">
        <v>124</v>
      </c>
      <c r="P952" t="s">
        <v>124</v>
      </c>
      <c r="Q952">
        <v>1</v>
      </c>
      <c r="W952">
        <v>0</v>
      </c>
      <c r="X952">
        <v>505519491</v>
      </c>
      <c r="Y952">
        <v>0.4</v>
      </c>
      <c r="AA952">
        <v>171.83</v>
      </c>
      <c r="AB952">
        <v>0</v>
      </c>
      <c r="AC952">
        <v>0</v>
      </c>
      <c r="AD952">
        <v>0</v>
      </c>
      <c r="AE952">
        <v>25.8</v>
      </c>
      <c r="AF952">
        <v>0</v>
      </c>
      <c r="AG952">
        <v>0</v>
      </c>
      <c r="AH952">
        <v>0</v>
      </c>
      <c r="AI952">
        <v>6.66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6</v>
      </c>
      <c r="AT952">
        <v>0.4</v>
      </c>
      <c r="AU952" t="s">
        <v>6</v>
      </c>
      <c r="AV952">
        <v>0</v>
      </c>
      <c r="AW952">
        <v>2</v>
      </c>
      <c r="AX952">
        <v>16667698</v>
      </c>
      <c r="AY952">
        <v>1</v>
      </c>
      <c r="AZ952">
        <v>0</v>
      </c>
      <c r="BA952">
        <v>901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Y952*Source!I367</f>
        <v>0.43200000000000005</v>
      </c>
      <c r="CY952">
        <f>AA952</f>
        <v>171.83</v>
      </c>
      <c r="CZ952">
        <f>AE952</f>
        <v>25.8</v>
      </c>
      <c r="DA952">
        <f>AI952</f>
        <v>6.66</v>
      </c>
      <c r="DB952">
        <v>0</v>
      </c>
    </row>
    <row r="953" spans="1:106" x14ac:dyDescent="0.2">
      <c r="A953">
        <f>ROW(Source!A367)</f>
        <v>367</v>
      </c>
      <c r="B953">
        <v>16666349</v>
      </c>
      <c r="C953">
        <v>16667684</v>
      </c>
      <c r="D953">
        <v>15234268</v>
      </c>
      <c r="E953">
        <v>1</v>
      </c>
      <c r="F953">
        <v>1</v>
      </c>
      <c r="G953">
        <v>1</v>
      </c>
      <c r="H953">
        <v>3</v>
      </c>
      <c r="I953" t="s">
        <v>616</v>
      </c>
      <c r="J953" t="s">
        <v>618</v>
      </c>
      <c r="K953" t="s">
        <v>617</v>
      </c>
      <c r="L953">
        <v>1302</v>
      </c>
      <c r="N953">
        <v>1003</v>
      </c>
      <c r="O953" t="s">
        <v>173</v>
      </c>
      <c r="P953" t="s">
        <v>173</v>
      </c>
      <c r="Q953">
        <v>10</v>
      </c>
      <c r="W953">
        <v>0</v>
      </c>
      <c r="X953">
        <v>-1778239840</v>
      </c>
      <c r="Y953">
        <v>10</v>
      </c>
      <c r="AA953">
        <v>997.93</v>
      </c>
      <c r="AB953">
        <v>0</v>
      </c>
      <c r="AC953">
        <v>0</v>
      </c>
      <c r="AD953">
        <v>0</v>
      </c>
      <c r="AE953">
        <v>149.84</v>
      </c>
      <c r="AF953">
        <v>0</v>
      </c>
      <c r="AG953">
        <v>0</v>
      </c>
      <c r="AH953">
        <v>0</v>
      </c>
      <c r="AI953">
        <v>6.66</v>
      </c>
      <c r="AJ953">
        <v>1</v>
      </c>
      <c r="AK953">
        <v>1</v>
      </c>
      <c r="AL953">
        <v>1</v>
      </c>
      <c r="AN953">
        <v>0</v>
      </c>
      <c r="AO953">
        <v>0</v>
      </c>
      <c r="AP953">
        <v>0</v>
      </c>
      <c r="AQ953">
        <v>0</v>
      </c>
      <c r="AR953">
        <v>0</v>
      </c>
      <c r="AS953" t="s">
        <v>6</v>
      </c>
      <c r="AT953">
        <v>10</v>
      </c>
      <c r="AU953" t="s">
        <v>6</v>
      </c>
      <c r="AV953">
        <v>0</v>
      </c>
      <c r="AW953">
        <v>1</v>
      </c>
      <c r="AX953">
        <v>-1</v>
      </c>
      <c r="AY953">
        <v>0</v>
      </c>
      <c r="AZ953">
        <v>0</v>
      </c>
      <c r="BA953" t="s">
        <v>6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Y953*Source!I367</f>
        <v>10.8</v>
      </c>
      <c r="CY953">
        <f>AA953</f>
        <v>997.93</v>
      </c>
      <c r="CZ953">
        <f>AE953</f>
        <v>149.84</v>
      </c>
      <c r="DA953">
        <f>AI953</f>
        <v>6.66</v>
      </c>
      <c r="DB953">
        <v>0</v>
      </c>
    </row>
    <row r="954" spans="1:106" x14ac:dyDescent="0.2">
      <c r="A954">
        <f>ROW(Source!A367)</f>
        <v>367</v>
      </c>
      <c r="B954">
        <v>16666349</v>
      </c>
      <c r="C954">
        <v>16667684</v>
      </c>
      <c r="D954">
        <v>15164559</v>
      </c>
      <c r="E954">
        <v>17</v>
      </c>
      <c r="F954">
        <v>1</v>
      </c>
      <c r="G954">
        <v>1</v>
      </c>
      <c r="H954">
        <v>3</v>
      </c>
      <c r="I954" t="s">
        <v>996</v>
      </c>
      <c r="J954" t="s">
        <v>6</v>
      </c>
      <c r="K954" t="s">
        <v>997</v>
      </c>
      <c r="L954">
        <v>1374</v>
      </c>
      <c r="N954">
        <v>1013</v>
      </c>
      <c r="O954" t="s">
        <v>998</v>
      </c>
      <c r="P954" t="s">
        <v>998</v>
      </c>
      <c r="Q954">
        <v>1</v>
      </c>
      <c r="W954">
        <v>0</v>
      </c>
      <c r="X954">
        <v>-1731369543</v>
      </c>
      <c r="Y954">
        <v>3.22</v>
      </c>
      <c r="AA954">
        <v>1</v>
      </c>
      <c r="AB954">
        <v>0</v>
      </c>
      <c r="AC954">
        <v>0</v>
      </c>
      <c r="AD954">
        <v>0</v>
      </c>
      <c r="AE954">
        <v>1</v>
      </c>
      <c r="AF954">
        <v>0</v>
      </c>
      <c r="AG954">
        <v>0</v>
      </c>
      <c r="AH954">
        <v>0</v>
      </c>
      <c r="AI954">
        <v>1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6</v>
      </c>
      <c r="AT954">
        <v>3.22</v>
      </c>
      <c r="AU954" t="s">
        <v>6</v>
      </c>
      <c r="AV954">
        <v>0</v>
      </c>
      <c r="AW954">
        <v>2</v>
      </c>
      <c r="AX954">
        <v>16667699</v>
      </c>
      <c r="AY954">
        <v>1</v>
      </c>
      <c r="AZ954">
        <v>0</v>
      </c>
      <c r="BA954">
        <v>902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Y954*Source!I367</f>
        <v>3.4776000000000002</v>
      </c>
      <c r="CY954">
        <f>AA954</f>
        <v>1</v>
      </c>
      <c r="CZ954">
        <f>AE954</f>
        <v>1</v>
      </c>
      <c r="DA954">
        <f>AI954</f>
        <v>1</v>
      </c>
      <c r="DB954">
        <v>0</v>
      </c>
    </row>
    <row r="955" spans="1:106" x14ac:dyDescent="0.2">
      <c r="A955">
        <f>ROW(Source!A370)</f>
        <v>370</v>
      </c>
      <c r="B955">
        <v>16666348</v>
      </c>
      <c r="C955">
        <v>16667701</v>
      </c>
      <c r="D955">
        <v>15438286</v>
      </c>
      <c r="E955">
        <v>1</v>
      </c>
      <c r="F955">
        <v>1</v>
      </c>
      <c r="G955">
        <v>1</v>
      </c>
      <c r="H955">
        <v>1</v>
      </c>
      <c r="I955" t="s">
        <v>877</v>
      </c>
      <c r="J955" t="s">
        <v>6</v>
      </c>
      <c r="K955" t="s">
        <v>878</v>
      </c>
      <c r="L955">
        <v>1191</v>
      </c>
      <c r="N955">
        <v>1013</v>
      </c>
      <c r="O955" t="s">
        <v>727</v>
      </c>
      <c r="P955" t="s">
        <v>727</v>
      </c>
      <c r="Q955">
        <v>1</v>
      </c>
      <c r="W955">
        <v>0</v>
      </c>
      <c r="X955">
        <v>-1027537862</v>
      </c>
      <c r="Y955">
        <v>36.21</v>
      </c>
      <c r="AA955">
        <v>0</v>
      </c>
      <c r="AB955">
        <v>0</v>
      </c>
      <c r="AC955">
        <v>0</v>
      </c>
      <c r="AD955">
        <v>9.18</v>
      </c>
      <c r="AE955">
        <v>0</v>
      </c>
      <c r="AF955">
        <v>0</v>
      </c>
      <c r="AG955">
        <v>0</v>
      </c>
      <c r="AH955">
        <v>9.18</v>
      </c>
      <c r="AI955">
        <v>1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6</v>
      </c>
      <c r="AT955">
        <v>36.21</v>
      </c>
      <c r="AU955" t="s">
        <v>6</v>
      </c>
      <c r="AV955">
        <v>1</v>
      </c>
      <c r="AW955">
        <v>2</v>
      </c>
      <c r="AX955">
        <v>16667705</v>
      </c>
      <c r="AY955">
        <v>1</v>
      </c>
      <c r="AZ955">
        <v>0</v>
      </c>
      <c r="BA955">
        <v>903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Y955*Source!I370</f>
        <v>14.484000000000002</v>
      </c>
      <c r="CY955">
        <f>AD955</f>
        <v>9.18</v>
      </c>
      <c r="CZ955">
        <f>AH955</f>
        <v>9.18</v>
      </c>
      <c r="DA955">
        <f>AL955</f>
        <v>1</v>
      </c>
      <c r="DB955">
        <v>0</v>
      </c>
    </row>
    <row r="956" spans="1:106" x14ac:dyDescent="0.2">
      <c r="A956">
        <f>ROW(Source!A370)</f>
        <v>370</v>
      </c>
      <c r="B956">
        <v>16666348</v>
      </c>
      <c r="C956">
        <v>16667701</v>
      </c>
      <c r="D956">
        <v>15249402</v>
      </c>
      <c r="E956">
        <v>1</v>
      </c>
      <c r="F956">
        <v>1</v>
      </c>
      <c r="G956">
        <v>1</v>
      </c>
      <c r="H956">
        <v>2</v>
      </c>
      <c r="I956" t="s">
        <v>759</v>
      </c>
      <c r="J956" t="s">
        <v>760</v>
      </c>
      <c r="K956" t="s">
        <v>761</v>
      </c>
      <c r="L956">
        <v>1368</v>
      </c>
      <c r="N956">
        <v>1011</v>
      </c>
      <c r="O956" t="s">
        <v>733</v>
      </c>
      <c r="P956" t="s">
        <v>733</v>
      </c>
      <c r="Q956">
        <v>1</v>
      </c>
      <c r="W956">
        <v>0</v>
      </c>
      <c r="X956">
        <v>-2111251057</v>
      </c>
      <c r="Y956">
        <v>11.37</v>
      </c>
      <c r="AA956">
        <v>0</v>
      </c>
      <c r="AB956">
        <v>32.5</v>
      </c>
      <c r="AC956">
        <v>0</v>
      </c>
      <c r="AD956">
        <v>0</v>
      </c>
      <c r="AE956">
        <v>0</v>
      </c>
      <c r="AF956">
        <v>32.5</v>
      </c>
      <c r="AG956">
        <v>0</v>
      </c>
      <c r="AH956">
        <v>0</v>
      </c>
      <c r="AI956">
        <v>1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6</v>
      </c>
      <c r="AT956">
        <v>11.37</v>
      </c>
      <c r="AU956" t="s">
        <v>6</v>
      </c>
      <c r="AV956">
        <v>0</v>
      </c>
      <c r="AW956">
        <v>2</v>
      </c>
      <c r="AX956">
        <v>16667706</v>
      </c>
      <c r="AY956">
        <v>1</v>
      </c>
      <c r="AZ956">
        <v>0</v>
      </c>
      <c r="BA956">
        <v>904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Y956*Source!I370</f>
        <v>4.548</v>
      </c>
      <c r="CY956">
        <f>AB956</f>
        <v>32.5</v>
      </c>
      <c r="CZ956">
        <f>AF956</f>
        <v>32.5</v>
      </c>
      <c r="DA956">
        <f>AJ956</f>
        <v>1</v>
      </c>
      <c r="DB956">
        <v>0</v>
      </c>
    </row>
    <row r="957" spans="1:106" x14ac:dyDescent="0.2">
      <c r="A957">
        <f>ROW(Source!A370)</f>
        <v>370</v>
      </c>
      <c r="B957">
        <v>16666348</v>
      </c>
      <c r="C957">
        <v>16667701</v>
      </c>
      <c r="D957">
        <v>15249998</v>
      </c>
      <c r="E957">
        <v>1</v>
      </c>
      <c r="F957">
        <v>1</v>
      </c>
      <c r="G957">
        <v>1</v>
      </c>
      <c r="H957">
        <v>2</v>
      </c>
      <c r="I957" t="s">
        <v>762</v>
      </c>
      <c r="J957" t="s">
        <v>763</v>
      </c>
      <c r="K957" t="s">
        <v>764</v>
      </c>
      <c r="L957">
        <v>1368</v>
      </c>
      <c r="N957">
        <v>1011</v>
      </c>
      <c r="O957" t="s">
        <v>733</v>
      </c>
      <c r="P957" t="s">
        <v>733</v>
      </c>
      <c r="Q957">
        <v>1</v>
      </c>
      <c r="W957">
        <v>0</v>
      </c>
      <c r="X957">
        <v>1518765163</v>
      </c>
      <c r="Y957">
        <v>22.74</v>
      </c>
      <c r="AA957">
        <v>0</v>
      </c>
      <c r="AB957">
        <v>1.53</v>
      </c>
      <c r="AC957">
        <v>0</v>
      </c>
      <c r="AD957">
        <v>0</v>
      </c>
      <c r="AE957">
        <v>0</v>
      </c>
      <c r="AF957">
        <v>1.53</v>
      </c>
      <c r="AG957">
        <v>0</v>
      </c>
      <c r="AH957">
        <v>0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6</v>
      </c>
      <c r="AT957">
        <v>22.74</v>
      </c>
      <c r="AU957" t="s">
        <v>6</v>
      </c>
      <c r="AV957">
        <v>0</v>
      </c>
      <c r="AW957">
        <v>2</v>
      </c>
      <c r="AX957">
        <v>16667707</v>
      </c>
      <c r="AY957">
        <v>1</v>
      </c>
      <c r="AZ957">
        <v>0</v>
      </c>
      <c r="BA957">
        <v>905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Y957*Source!I370</f>
        <v>9.0960000000000001</v>
      </c>
      <c r="CY957">
        <f>AB957</f>
        <v>1.53</v>
      </c>
      <c r="CZ957">
        <f>AF957</f>
        <v>1.53</v>
      </c>
      <c r="DA957">
        <f>AJ957</f>
        <v>1</v>
      </c>
      <c r="DB957">
        <v>0</v>
      </c>
    </row>
    <row r="958" spans="1:106" x14ac:dyDescent="0.2">
      <c r="A958">
        <f>ROW(Source!A371)</f>
        <v>371</v>
      </c>
      <c r="B958">
        <v>16666349</v>
      </c>
      <c r="C958">
        <v>16667701</v>
      </c>
      <c r="D958">
        <v>15438286</v>
      </c>
      <c r="E958">
        <v>1</v>
      </c>
      <c r="F958">
        <v>1</v>
      </c>
      <c r="G958">
        <v>1</v>
      </c>
      <c r="H958">
        <v>1</v>
      </c>
      <c r="I958" t="s">
        <v>877</v>
      </c>
      <c r="J958" t="s">
        <v>6</v>
      </c>
      <c r="K958" t="s">
        <v>878</v>
      </c>
      <c r="L958">
        <v>1191</v>
      </c>
      <c r="N958">
        <v>1013</v>
      </c>
      <c r="O958" t="s">
        <v>727</v>
      </c>
      <c r="P958" t="s">
        <v>727</v>
      </c>
      <c r="Q958">
        <v>1</v>
      </c>
      <c r="W958">
        <v>0</v>
      </c>
      <c r="X958">
        <v>-1027537862</v>
      </c>
      <c r="Y958">
        <v>36.21</v>
      </c>
      <c r="AA958">
        <v>0</v>
      </c>
      <c r="AB958">
        <v>0</v>
      </c>
      <c r="AC958">
        <v>0</v>
      </c>
      <c r="AD958">
        <v>61.14</v>
      </c>
      <c r="AE958">
        <v>0</v>
      </c>
      <c r="AF958">
        <v>0</v>
      </c>
      <c r="AG958">
        <v>0</v>
      </c>
      <c r="AH958">
        <v>9.18</v>
      </c>
      <c r="AI958">
        <v>1</v>
      </c>
      <c r="AJ958">
        <v>1</v>
      </c>
      <c r="AK958">
        <v>1</v>
      </c>
      <c r="AL958">
        <v>6.66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6</v>
      </c>
      <c r="AT958">
        <v>36.21</v>
      </c>
      <c r="AU958" t="s">
        <v>6</v>
      </c>
      <c r="AV958">
        <v>1</v>
      </c>
      <c r="AW958">
        <v>2</v>
      </c>
      <c r="AX958">
        <v>16667705</v>
      </c>
      <c r="AY958">
        <v>1</v>
      </c>
      <c r="AZ958">
        <v>0</v>
      </c>
      <c r="BA958">
        <v>906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Y958*Source!I371</f>
        <v>14.484000000000002</v>
      </c>
      <c r="CY958">
        <f>AD958</f>
        <v>61.14</v>
      </c>
      <c r="CZ958">
        <f>AH958</f>
        <v>9.18</v>
      </c>
      <c r="DA958">
        <f>AL958</f>
        <v>6.66</v>
      </c>
      <c r="DB958">
        <v>0</v>
      </c>
    </row>
    <row r="959" spans="1:106" x14ac:dyDescent="0.2">
      <c r="A959">
        <f>ROW(Source!A371)</f>
        <v>371</v>
      </c>
      <c r="B959">
        <v>16666349</v>
      </c>
      <c r="C959">
        <v>16667701</v>
      </c>
      <c r="D959">
        <v>15249402</v>
      </c>
      <c r="E959">
        <v>1</v>
      </c>
      <c r="F959">
        <v>1</v>
      </c>
      <c r="G959">
        <v>1</v>
      </c>
      <c r="H959">
        <v>2</v>
      </c>
      <c r="I959" t="s">
        <v>759</v>
      </c>
      <c r="J959" t="s">
        <v>760</v>
      </c>
      <c r="K959" t="s">
        <v>761</v>
      </c>
      <c r="L959">
        <v>1368</v>
      </c>
      <c r="N959">
        <v>1011</v>
      </c>
      <c r="O959" t="s">
        <v>733</v>
      </c>
      <c r="P959" t="s">
        <v>733</v>
      </c>
      <c r="Q959">
        <v>1</v>
      </c>
      <c r="W959">
        <v>0</v>
      </c>
      <c r="X959">
        <v>-2111251057</v>
      </c>
      <c r="Y959">
        <v>11.37</v>
      </c>
      <c r="AA959">
        <v>0</v>
      </c>
      <c r="AB959">
        <v>216.45</v>
      </c>
      <c r="AC959">
        <v>0</v>
      </c>
      <c r="AD959">
        <v>0</v>
      </c>
      <c r="AE959">
        <v>0</v>
      </c>
      <c r="AF959">
        <v>32.5</v>
      </c>
      <c r="AG959">
        <v>0</v>
      </c>
      <c r="AH959">
        <v>0</v>
      </c>
      <c r="AI959">
        <v>1</v>
      </c>
      <c r="AJ959">
        <v>6.66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6</v>
      </c>
      <c r="AT959">
        <v>11.37</v>
      </c>
      <c r="AU959" t="s">
        <v>6</v>
      </c>
      <c r="AV959">
        <v>0</v>
      </c>
      <c r="AW959">
        <v>2</v>
      </c>
      <c r="AX959">
        <v>16667706</v>
      </c>
      <c r="AY959">
        <v>1</v>
      </c>
      <c r="AZ959">
        <v>0</v>
      </c>
      <c r="BA959">
        <v>907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Y959*Source!I371</f>
        <v>4.548</v>
      </c>
      <c r="CY959">
        <f>AB959</f>
        <v>216.45</v>
      </c>
      <c r="CZ959">
        <f>AF959</f>
        <v>32.5</v>
      </c>
      <c r="DA959">
        <f>AJ959</f>
        <v>6.66</v>
      </c>
      <c r="DB959">
        <v>0</v>
      </c>
    </row>
    <row r="960" spans="1:106" x14ac:dyDescent="0.2">
      <c r="A960">
        <f>ROW(Source!A371)</f>
        <v>371</v>
      </c>
      <c r="B960">
        <v>16666349</v>
      </c>
      <c r="C960">
        <v>16667701</v>
      </c>
      <c r="D960">
        <v>15249998</v>
      </c>
      <c r="E960">
        <v>1</v>
      </c>
      <c r="F960">
        <v>1</v>
      </c>
      <c r="G960">
        <v>1</v>
      </c>
      <c r="H960">
        <v>2</v>
      </c>
      <c r="I960" t="s">
        <v>762</v>
      </c>
      <c r="J960" t="s">
        <v>763</v>
      </c>
      <c r="K960" t="s">
        <v>764</v>
      </c>
      <c r="L960">
        <v>1368</v>
      </c>
      <c r="N960">
        <v>1011</v>
      </c>
      <c r="O960" t="s">
        <v>733</v>
      </c>
      <c r="P960" t="s">
        <v>733</v>
      </c>
      <c r="Q960">
        <v>1</v>
      </c>
      <c r="W960">
        <v>0</v>
      </c>
      <c r="X960">
        <v>1518765163</v>
      </c>
      <c r="Y960">
        <v>22.74</v>
      </c>
      <c r="AA960">
        <v>0</v>
      </c>
      <c r="AB960">
        <v>10.19</v>
      </c>
      <c r="AC960">
        <v>0</v>
      </c>
      <c r="AD960">
        <v>0</v>
      </c>
      <c r="AE960">
        <v>0</v>
      </c>
      <c r="AF960">
        <v>1.53</v>
      </c>
      <c r="AG960">
        <v>0</v>
      </c>
      <c r="AH960">
        <v>0</v>
      </c>
      <c r="AI960">
        <v>1</v>
      </c>
      <c r="AJ960">
        <v>6.66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6</v>
      </c>
      <c r="AT960">
        <v>22.74</v>
      </c>
      <c r="AU960" t="s">
        <v>6</v>
      </c>
      <c r="AV960">
        <v>0</v>
      </c>
      <c r="AW960">
        <v>2</v>
      </c>
      <c r="AX960">
        <v>16667707</v>
      </c>
      <c r="AY960">
        <v>1</v>
      </c>
      <c r="AZ960">
        <v>0</v>
      </c>
      <c r="BA960">
        <v>908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Y960*Source!I371</f>
        <v>9.0960000000000001</v>
      </c>
      <c r="CY960">
        <f>AB960</f>
        <v>10.19</v>
      </c>
      <c r="CZ960">
        <f>AF960</f>
        <v>1.53</v>
      </c>
      <c r="DA960">
        <f>AJ960</f>
        <v>6.66</v>
      </c>
      <c r="DB960">
        <v>0</v>
      </c>
    </row>
    <row r="961" spans="1:106" x14ac:dyDescent="0.2">
      <c r="A961">
        <f>ROW(Source!A372)</f>
        <v>372</v>
      </c>
      <c r="B961">
        <v>16666348</v>
      </c>
      <c r="C961">
        <v>16667708</v>
      </c>
      <c r="D961">
        <v>15447742</v>
      </c>
      <c r="E961">
        <v>1</v>
      </c>
      <c r="F961">
        <v>1</v>
      </c>
      <c r="G961">
        <v>1</v>
      </c>
      <c r="H961">
        <v>1</v>
      </c>
      <c r="I961" t="s">
        <v>1105</v>
      </c>
      <c r="J961" t="s">
        <v>6</v>
      </c>
      <c r="K961" t="s">
        <v>1106</v>
      </c>
      <c r="L961">
        <v>1191</v>
      </c>
      <c r="N961">
        <v>1013</v>
      </c>
      <c r="O961" t="s">
        <v>727</v>
      </c>
      <c r="P961" t="s">
        <v>727</v>
      </c>
      <c r="Q961">
        <v>1</v>
      </c>
      <c r="W961">
        <v>0</v>
      </c>
      <c r="X961">
        <v>-2143564933</v>
      </c>
      <c r="Y961">
        <v>0.5</v>
      </c>
      <c r="AA961">
        <v>0</v>
      </c>
      <c r="AB961">
        <v>0</v>
      </c>
      <c r="AC961">
        <v>0</v>
      </c>
      <c r="AD961">
        <v>9.76</v>
      </c>
      <c r="AE961">
        <v>0</v>
      </c>
      <c r="AF961">
        <v>0</v>
      </c>
      <c r="AG961">
        <v>0</v>
      </c>
      <c r="AH961">
        <v>9.76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6</v>
      </c>
      <c r="AT961">
        <v>0.5</v>
      </c>
      <c r="AU961" t="s">
        <v>6</v>
      </c>
      <c r="AV961">
        <v>1</v>
      </c>
      <c r="AW961">
        <v>2</v>
      </c>
      <c r="AX961">
        <v>16667715</v>
      </c>
      <c r="AY961">
        <v>1</v>
      </c>
      <c r="AZ961">
        <v>0</v>
      </c>
      <c r="BA961">
        <v>909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Y961*Source!I372</f>
        <v>11</v>
      </c>
      <c r="CY961">
        <f>AD961</f>
        <v>9.76</v>
      </c>
      <c r="CZ961">
        <f>AH961</f>
        <v>9.76</v>
      </c>
      <c r="DA961">
        <f>AL961</f>
        <v>1</v>
      </c>
      <c r="DB961">
        <v>0</v>
      </c>
    </row>
    <row r="962" spans="1:106" x14ac:dyDescent="0.2">
      <c r="A962">
        <f>ROW(Source!A372)</f>
        <v>372</v>
      </c>
      <c r="B962">
        <v>16666348</v>
      </c>
      <c r="C962">
        <v>16667708</v>
      </c>
      <c r="D962">
        <v>15170438</v>
      </c>
      <c r="E962">
        <v>1</v>
      </c>
      <c r="F962">
        <v>1</v>
      </c>
      <c r="G962">
        <v>1</v>
      </c>
      <c r="H962">
        <v>3</v>
      </c>
      <c r="I962" t="s">
        <v>1051</v>
      </c>
      <c r="J962" t="s">
        <v>1052</v>
      </c>
      <c r="K962" t="s">
        <v>1053</v>
      </c>
      <c r="L962">
        <v>1348</v>
      </c>
      <c r="N962">
        <v>1009</v>
      </c>
      <c r="O962" t="s">
        <v>120</v>
      </c>
      <c r="P962" t="s">
        <v>120</v>
      </c>
      <c r="Q962">
        <v>1000</v>
      </c>
      <c r="W962">
        <v>0</v>
      </c>
      <c r="X962">
        <v>-1755229539</v>
      </c>
      <c r="Y962">
        <v>1.0000000000000001E-5</v>
      </c>
      <c r="AA962">
        <v>12430</v>
      </c>
      <c r="AB962">
        <v>0</v>
      </c>
      <c r="AC962">
        <v>0</v>
      </c>
      <c r="AD962">
        <v>0</v>
      </c>
      <c r="AE962">
        <v>12430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6</v>
      </c>
      <c r="AT962">
        <v>1.0000000000000001E-5</v>
      </c>
      <c r="AU962" t="s">
        <v>6</v>
      </c>
      <c r="AV962">
        <v>0</v>
      </c>
      <c r="AW962">
        <v>2</v>
      </c>
      <c r="AX962">
        <v>16667716</v>
      </c>
      <c r="AY962">
        <v>1</v>
      </c>
      <c r="AZ962">
        <v>0</v>
      </c>
      <c r="BA962">
        <v>910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Y962*Source!I372</f>
        <v>2.2000000000000001E-4</v>
      </c>
      <c r="CY962">
        <f>AA962</f>
        <v>12430</v>
      </c>
      <c r="CZ962">
        <f>AE962</f>
        <v>12430</v>
      </c>
      <c r="DA962">
        <f>AI962</f>
        <v>1</v>
      </c>
      <c r="DB962">
        <v>0</v>
      </c>
    </row>
    <row r="963" spans="1:106" x14ac:dyDescent="0.2">
      <c r="A963">
        <f>ROW(Source!A372)</f>
        <v>372</v>
      </c>
      <c r="B963">
        <v>16666348</v>
      </c>
      <c r="C963">
        <v>16667708</v>
      </c>
      <c r="D963">
        <v>15171982</v>
      </c>
      <c r="E963">
        <v>1</v>
      </c>
      <c r="F963">
        <v>1</v>
      </c>
      <c r="G963">
        <v>1</v>
      </c>
      <c r="H963">
        <v>3</v>
      </c>
      <c r="I963" t="s">
        <v>822</v>
      </c>
      <c r="J963" t="s">
        <v>823</v>
      </c>
      <c r="K963" t="s">
        <v>824</v>
      </c>
      <c r="L963">
        <v>1348</v>
      </c>
      <c r="N963">
        <v>1009</v>
      </c>
      <c r="O963" t="s">
        <v>120</v>
      </c>
      <c r="P963" t="s">
        <v>120</v>
      </c>
      <c r="Q963">
        <v>1000</v>
      </c>
      <c r="W963">
        <v>0</v>
      </c>
      <c r="X963">
        <v>-1421715385</v>
      </c>
      <c r="Y963">
        <v>5.0000000000000002E-5</v>
      </c>
      <c r="AA963">
        <v>729.98</v>
      </c>
      <c r="AB963">
        <v>0</v>
      </c>
      <c r="AC963">
        <v>0</v>
      </c>
      <c r="AD963">
        <v>0</v>
      </c>
      <c r="AE963">
        <v>729.98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6</v>
      </c>
      <c r="AT963">
        <v>5.0000000000000002E-5</v>
      </c>
      <c r="AU963" t="s">
        <v>6</v>
      </c>
      <c r="AV963">
        <v>0</v>
      </c>
      <c r="AW963">
        <v>2</v>
      </c>
      <c r="AX963">
        <v>16667717</v>
      </c>
      <c r="AY963">
        <v>1</v>
      </c>
      <c r="AZ963">
        <v>0</v>
      </c>
      <c r="BA963">
        <v>911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Y963*Source!I372</f>
        <v>1.1000000000000001E-3</v>
      </c>
      <c r="CY963">
        <f>AA963</f>
        <v>729.98</v>
      </c>
      <c r="CZ963">
        <f>AE963</f>
        <v>729.98</v>
      </c>
      <c r="DA963">
        <f>AI963</f>
        <v>1</v>
      </c>
      <c r="DB963">
        <v>0</v>
      </c>
    </row>
    <row r="964" spans="1:106" x14ac:dyDescent="0.2">
      <c r="A964">
        <f>ROW(Source!A372)</f>
        <v>372</v>
      </c>
      <c r="B964">
        <v>16666348</v>
      </c>
      <c r="C964">
        <v>16667708</v>
      </c>
      <c r="D964">
        <v>15191144</v>
      </c>
      <c r="E964">
        <v>1</v>
      </c>
      <c r="F964">
        <v>1</v>
      </c>
      <c r="G964">
        <v>1</v>
      </c>
      <c r="H964">
        <v>3</v>
      </c>
      <c r="I964" t="s">
        <v>1107</v>
      </c>
      <c r="J964" t="s">
        <v>1108</v>
      </c>
      <c r="K964" t="s">
        <v>1109</v>
      </c>
      <c r="L964">
        <v>1348</v>
      </c>
      <c r="N964">
        <v>1009</v>
      </c>
      <c r="O964" t="s">
        <v>120</v>
      </c>
      <c r="P964" t="s">
        <v>120</v>
      </c>
      <c r="Q964">
        <v>1000</v>
      </c>
      <c r="W964">
        <v>0</v>
      </c>
      <c r="X964">
        <v>-1328921133</v>
      </c>
      <c r="Y964">
        <v>1.0000000000000001E-5</v>
      </c>
      <c r="AA964">
        <v>14690</v>
      </c>
      <c r="AB964">
        <v>0</v>
      </c>
      <c r="AC964">
        <v>0</v>
      </c>
      <c r="AD964">
        <v>0</v>
      </c>
      <c r="AE964">
        <v>14690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6</v>
      </c>
      <c r="AT964">
        <v>1.0000000000000001E-5</v>
      </c>
      <c r="AU964" t="s">
        <v>6</v>
      </c>
      <c r="AV964">
        <v>0</v>
      </c>
      <c r="AW964">
        <v>2</v>
      </c>
      <c r="AX964">
        <v>16667718</v>
      </c>
      <c r="AY964">
        <v>1</v>
      </c>
      <c r="AZ964">
        <v>0</v>
      </c>
      <c r="BA964">
        <v>912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Y964*Source!I372</f>
        <v>2.2000000000000001E-4</v>
      </c>
      <c r="CY964">
        <f>AA964</f>
        <v>14690</v>
      </c>
      <c r="CZ964">
        <f>AE964</f>
        <v>14690</v>
      </c>
      <c r="DA964">
        <f>AI964</f>
        <v>1</v>
      </c>
      <c r="DB964">
        <v>0</v>
      </c>
    </row>
    <row r="965" spans="1:106" x14ac:dyDescent="0.2">
      <c r="A965">
        <f>ROW(Source!A372)</f>
        <v>372</v>
      </c>
      <c r="B965">
        <v>16666348</v>
      </c>
      <c r="C965">
        <v>16667708</v>
      </c>
      <c r="D965">
        <v>15220967</v>
      </c>
      <c r="E965">
        <v>1</v>
      </c>
      <c r="F965">
        <v>1</v>
      </c>
      <c r="G965">
        <v>1</v>
      </c>
      <c r="H965">
        <v>3</v>
      </c>
      <c r="I965" t="s">
        <v>630</v>
      </c>
      <c r="J965" t="s">
        <v>632</v>
      </c>
      <c r="K965" t="s">
        <v>631</v>
      </c>
      <c r="L965">
        <v>1358</v>
      </c>
      <c r="N965">
        <v>1010</v>
      </c>
      <c r="O965" t="s">
        <v>513</v>
      </c>
      <c r="P965" t="s">
        <v>513</v>
      </c>
      <c r="Q965">
        <v>10</v>
      </c>
      <c r="W965">
        <v>0</v>
      </c>
      <c r="X965">
        <v>1433317779</v>
      </c>
      <c r="Y965">
        <v>0.1</v>
      </c>
      <c r="AA965">
        <v>130.1</v>
      </c>
      <c r="AB965">
        <v>0</v>
      </c>
      <c r="AC965">
        <v>0</v>
      </c>
      <c r="AD965">
        <v>0</v>
      </c>
      <c r="AE965">
        <v>130.1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 t="s">
        <v>6</v>
      </c>
      <c r="AT965">
        <v>0.1</v>
      </c>
      <c r="AU965" t="s">
        <v>6</v>
      </c>
      <c r="AV965">
        <v>0</v>
      </c>
      <c r="AW965">
        <v>1</v>
      </c>
      <c r="AX965">
        <v>-1</v>
      </c>
      <c r="AY965">
        <v>0</v>
      </c>
      <c r="AZ965">
        <v>0</v>
      </c>
      <c r="BA965" t="s">
        <v>6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Y965*Source!I372</f>
        <v>2.2000000000000002</v>
      </c>
      <c r="CY965">
        <f>AA965</f>
        <v>130.1</v>
      </c>
      <c r="CZ965">
        <f>AE965</f>
        <v>130.1</v>
      </c>
      <c r="DA965">
        <f>AI965</f>
        <v>1</v>
      </c>
      <c r="DB965">
        <v>0</v>
      </c>
    </row>
    <row r="966" spans="1:106" x14ac:dyDescent="0.2">
      <c r="A966">
        <f>ROW(Source!A372)</f>
        <v>372</v>
      </c>
      <c r="B966">
        <v>16666348</v>
      </c>
      <c r="C966">
        <v>16667708</v>
      </c>
      <c r="D966">
        <v>15164559</v>
      </c>
      <c r="E966">
        <v>17</v>
      </c>
      <c r="F966">
        <v>1</v>
      </c>
      <c r="G966">
        <v>1</v>
      </c>
      <c r="H966">
        <v>3</v>
      </c>
      <c r="I966" t="s">
        <v>996</v>
      </c>
      <c r="J966" t="s">
        <v>6</v>
      </c>
      <c r="K966" t="s">
        <v>997</v>
      </c>
      <c r="L966">
        <v>1374</v>
      </c>
      <c r="N966">
        <v>1013</v>
      </c>
      <c r="O966" t="s">
        <v>998</v>
      </c>
      <c r="P966" t="s">
        <v>998</v>
      </c>
      <c r="Q966">
        <v>1</v>
      </c>
      <c r="W966">
        <v>0</v>
      </c>
      <c r="X966">
        <v>-1731369543</v>
      </c>
      <c r="Y966">
        <v>0.1</v>
      </c>
      <c r="AA966">
        <v>1</v>
      </c>
      <c r="AB966">
        <v>0</v>
      </c>
      <c r="AC966">
        <v>0</v>
      </c>
      <c r="AD966">
        <v>0</v>
      </c>
      <c r="AE966">
        <v>1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6</v>
      </c>
      <c r="AT966">
        <v>0.1</v>
      </c>
      <c r="AU966" t="s">
        <v>6</v>
      </c>
      <c r="AV966">
        <v>0</v>
      </c>
      <c r="AW966">
        <v>2</v>
      </c>
      <c r="AX966">
        <v>16667719</v>
      </c>
      <c r="AY966">
        <v>1</v>
      </c>
      <c r="AZ966">
        <v>0</v>
      </c>
      <c r="BA966">
        <v>913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Y966*Source!I372</f>
        <v>2.2000000000000002</v>
      </c>
      <c r="CY966">
        <f>AA966</f>
        <v>1</v>
      </c>
      <c r="CZ966">
        <f>AE966</f>
        <v>1</v>
      </c>
      <c r="DA966">
        <f>AI966</f>
        <v>1</v>
      </c>
      <c r="DB966">
        <v>0</v>
      </c>
    </row>
    <row r="967" spans="1:106" x14ac:dyDescent="0.2">
      <c r="A967">
        <f>ROW(Source!A373)</f>
        <v>373</v>
      </c>
      <c r="B967">
        <v>16666349</v>
      </c>
      <c r="C967">
        <v>16667708</v>
      </c>
      <c r="D967">
        <v>15447742</v>
      </c>
      <c r="E967">
        <v>1</v>
      </c>
      <c r="F967">
        <v>1</v>
      </c>
      <c r="G967">
        <v>1</v>
      </c>
      <c r="H967">
        <v>1</v>
      </c>
      <c r="I967" t="s">
        <v>1105</v>
      </c>
      <c r="J967" t="s">
        <v>6</v>
      </c>
      <c r="K967" t="s">
        <v>1106</v>
      </c>
      <c r="L967">
        <v>1191</v>
      </c>
      <c r="N967">
        <v>1013</v>
      </c>
      <c r="O967" t="s">
        <v>727</v>
      </c>
      <c r="P967" t="s">
        <v>727</v>
      </c>
      <c r="Q967">
        <v>1</v>
      </c>
      <c r="W967">
        <v>0</v>
      </c>
      <c r="X967">
        <v>-2143564933</v>
      </c>
      <c r="Y967">
        <v>0.5</v>
      </c>
      <c r="AA967">
        <v>0</v>
      </c>
      <c r="AB967">
        <v>0</v>
      </c>
      <c r="AC967">
        <v>0</v>
      </c>
      <c r="AD967">
        <v>65</v>
      </c>
      <c r="AE967">
        <v>0</v>
      </c>
      <c r="AF967">
        <v>0</v>
      </c>
      <c r="AG967">
        <v>0</v>
      </c>
      <c r="AH967">
        <v>9.76</v>
      </c>
      <c r="AI967">
        <v>1</v>
      </c>
      <c r="AJ967">
        <v>1</v>
      </c>
      <c r="AK967">
        <v>1</v>
      </c>
      <c r="AL967">
        <v>6.66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6</v>
      </c>
      <c r="AT967">
        <v>0.5</v>
      </c>
      <c r="AU967" t="s">
        <v>6</v>
      </c>
      <c r="AV967">
        <v>1</v>
      </c>
      <c r="AW967">
        <v>2</v>
      </c>
      <c r="AX967">
        <v>16667715</v>
      </c>
      <c r="AY967">
        <v>1</v>
      </c>
      <c r="AZ967">
        <v>0</v>
      </c>
      <c r="BA967">
        <v>914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Y967*Source!I373</f>
        <v>11</v>
      </c>
      <c r="CY967">
        <f>AD967</f>
        <v>65</v>
      </c>
      <c r="CZ967">
        <f>AH967</f>
        <v>9.76</v>
      </c>
      <c r="DA967">
        <f>AL967</f>
        <v>6.66</v>
      </c>
      <c r="DB967">
        <v>0</v>
      </c>
    </row>
    <row r="968" spans="1:106" x14ac:dyDescent="0.2">
      <c r="A968">
        <f>ROW(Source!A373)</f>
        <v>373</v>
      </c>
      <c r="B968">
        <v>16666349</v>
      </c>
      <c r="C968">
        <v>16667708</v>
      </c>
      <c r="D968">
        <v>15170438</v>
      </c>
      <c r="E968">
        <v>1</v>
      </c>
      <c r="F968">
        <v>1</v>
      </c>
      <c r="G968">
        <v>1</v>
      </c>
      <c r="H968">
        <v>3</v>
      </c>
      <c r="I968" t="s">
        <v>1051</v>
      </c>
      <c r="J968" t="s">
        <v>1052</v>
      </c>
      <c r="K968" t="s">
        <v>1053</v>
      </c>
      <c r="L968">
        <v>1348</v>
      </c>
      <c r="N968">
        <v>1009</v>
      </c>
      <c r="O968" t="s">
        <v>120</v>
      </c>
      <c r="P968" t="s">
        <v>120</v>
      </c>
      <c r="Q968">
        <v>1000</v>
      </c>
      <c r="W968">
        <v>0</v>
      </c>
      <c r="X968">
        <v>-1755229539</v>
      </c>
      <c r="Y968">
        <v>1.0000000000000001E-5</v>
      </c>
      <c r="AA968">
        <v>82783.8</v>
      </c>
      <c r="AB968">
        <v>0</v>
      </c>
      <c r="AC968">
        <v>0</v>
      </c>
      <c r="AD968">
        <v>0</v>
      </c>
      <c r="AE968">
        <v>12430</v>
      </c>
      <c r="AF968">
        <v>0</v>
      </c>
      <c r="AG968">
        <v>0</v>
      </c>
      <c r="AH968">
        <v>0</v>
      </c>
      <c r="AI968">
        <v>6.66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6</v>
      </c>
      <c r="AT968">
        <v>1.0000000000000001E-5</v>
      </c>
      <c r="AU968" t="s">
        <v>6</v>
      </c>
      <c r="AV968">
        <v>0</v>
      </c>
      <c r="AW968">
        <v>2</v>
      </c>
      <c r="AX968">
        <v>16667716</v>
      </c>
      <c r="AY968">
        <v>1</v>
      </c>
      <c r="AZ968">
        <v>0</v>
      </c>
      <c r="BA968">
        <v>915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Y968*Source!I373</f>
        <v>2.2000000000000001E-4</v>
      </c>
      <c r="CY968">
        <f>AA968</f>
        <v>82783.8</v>
      </c>
      <c r="CZ968">
        <f>AE968</f>
        <v>12430</v>
      </c>
      <c r="DA968">
        <f>AI968</f>
        <v>6.66</v>
      </c>
      <c r="DB968">
        <v>0</v>
      </c>
    </row>
    <row r="969" spans="1:106" x14ac:dyDescent="0.2">
      <c r="A969">
        <f>ROW(Source!A373)</f>
        <v>373</v>
      </c>
      <c r="B969">
        <v>16666349</v>
      </c>
      <c r="C969">
        <v>16667708</v>
      </c>
      <c r="D969">
        <v>15171982</v>
      </c>
      <c r="E969">
        <v>1</v>
      </c>
      <c r="F969">
        <v>1</v>
      </c>
      <c r="G969">
        <v>1</v>
      </c>
      <c r="H969">
        <v>3</v>
      </c>
      <c r="I969" t="s">
        <v>822</v>
      </c>
      <c r="J969" t="s">
        <v>823</v>
      </c>
      <c r="K969" t="s">
        <v>824</v>
      </c>
      <c r="L969">
        <v>1348</v>
      </c>
      <c r="N969">
        <v>1009</v>
      </c>
      <c r="O969" t="s">
        <v>120</v>
      </c>
      <c r="P969" t="s">
        <v>120</v>
      </c>
      <c r="Q969">
        <v>1000</v>
      </c>
      <c r="W969">
        <v>0</v>
      </c>
      <c r="X969">
        <v>-1421715385</v>
      </c>
      <c r="Y969">
        <v>5.0000000000000002E-5</v>
      </c>
      <c r="AA969">
        <v>4861.67</v>
      </c>
      <c r="AB969">
        <v>0</v>
      </c>
      <c r="AC969">
        <v>0</v>
      </c>
      <c r="AD969">
        <v>0</v>
      </c>
      <c r="AE969">
        <v>729.98</v>
      </c>
      <c r="AF969">
        <v>0</v>
      </c>
      <c r="AG969">
        <v>0</v>
      </c>
      <c r="AH969">
        <v>0</v>
      </c>
      <c r="AI969">
        <v>6.66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6</v>
      </c>
      <c r="AT969">
        <v>5.0000000000000002E-5</v>
      </c>
      <c r="AU969" t="s">
        <v>6</v>
      </c>
      <c r="AV969">
        <v>0</v>
      </c>
      <c r="AW969">
        <v>2</v>
      </c>
      <c r="AX969">
        <v>16667717</v>
      </c>
      <c r="AY969">
        <v>1</v>
      </c>
      <c r="AZ969">
        <v>0</v>
      </c>
      <c r="BA969">
        <v>916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Y969*Source!I373</f>
        <v>1.1000000000000001E-3</v>
      </c>
      <c r="CY969">
        <f>AA969</f>
        <v>4861.67</v>
      </c>
      <c r="CZ969">
        <f>AE969</f>
        <v>729.98</v>
      </c>
      <c r="DA969">
        <f>AI969</f>
        <v>6.66</v>
      </c>
      <c r="DB969">
        <v>0</v>
      </c>
    </row>
    <row r="970" spans="1:106" x14ac:dyDescent="0.2">
      <c r="A970">
        <f>ROW(Source!A373)</f>
        <v>373</v>
      </c>
      <c r="B970">
        <v>16666349</v>
      </c>
      <c r="C970">
        <v>16667708</v>
      </c>
      <c r="D970">
        <v>15191144</v>
      </c>
      <c r="E970">
        <v>1</v>
      </c>
      <c r="F970">
        <v>1</v>
      </c>
      <c r="G970">
        <v>1</v>
      </c>
      <c r="H970">
        <v>3</v>
      </c>
      <c r="I970" t="s">
        <v>1107</v>
      </c>
      <c r="J970" t="s">
        <v>1108</v>
      </c>
      <c r="K970" t="s">
        <v>1109</v>
      </c>
      <c r="L970">
        <v>1348</v>
      </c>
      <c r="N970">
        <v>1009</v>
      </c>
      <c r="O970" t="s">
        <v>120</v>
      </c>
      <c r="P970" t="s">
        <v>120</v>
      </c>
      <c r="Q970">
        <v>1000</v>
      </c>
      <c r="W970">
        <v>0</v>
      </c>
      <c r="X970">
        <v>-1328921133</v>
      </c>
      <c r="Y970">
        <v>1.0000000000000001E-5</v>
      </c>
      <c r="AA970">
        <v>97835.4</v>
      </c>
      <c r="AB970">
        <v>0</v>
      </c>
      <c r="AC970">
        <v>0</v>
      </c>
      <c r="AD970">
        <v>0</v>
      </c>
      <c r="AE970">
        <v>14690</v>
      </c>
      <c r="AF970">
        <v>0</v>
      </c>
      <c r="AG970">
        <v>0</v>
      </c>
      <c r="AH970">
        <v>0</v>
      </c>
      <c r="AI970">
        <v>6.66</v>
      </c>
      <c r="AJ970">
        <v>1</v>
      </c>
      <c r="AK970">
        <v>1</v>
      </c>
      <c r="AL970">
        <v>1</v>
      </c>
      <c r="AN970">
        <v>0</v>
      </c>
      <c r="AO970">
        <v>1</v>
      </c>
      <c r="AP970">
        <v>0</v>
      </c>
      <c r="AQ970">
        <v>0</v>
      </c>
      <c r="AR970">
        <v>0</v>
      </c>
      <c r="AS970" t="s">
        <v>6</v>
      </c>
      <c r="AT970">
        <v>1.0000000000000001E-5</v>
      </c>
      <c r="AU970" t="s">
        <v>6</v>
      </c>
      <c r="AV970">
        <v>0</v>
      </c>
      <c r="AW970">
        <v>2</v>
      </c>
      <c r="AX970">
        <v>16667718</v>
      </c>
      <c r="AY970">
        <v>1</v>
      </c>
      <c r="AZ970">
        <v>0</v>
      </c>
      <c r="BA970">
        <v>917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Y970*Source!I373</f>
        <v>2.2000000000000001E-4</v>
      </c>
      <c r="CY970">
        <f>AA970</f>
        <v>97835.4</v>
      </c>
      <c r="CZ970">
        <f>AE970</f>
        <v>14690</v>
      </c>
      <c r="DA970">
        <f>AI970</f>
        <v>6.66</v>
      </c>
      <c r="DB970">
        <v>0</v>
      </c>
    </row>
    <row r="971" spans="1:106" x14ac:dyDescent="0.2">
      <c r="A971">
        <f>ROW(Source!A373)</f>
        <v>373</v>
      </c>
      <c r="B971">
        <v>16666349</v>
      </c>
      <c r="C971">
        <v>16667708</v>
      </c>
      <c r="D971">
        <v>15220967</v>
      </c>
      <c r="E971">
        <v>1</v>
      </c>
      <c r="F971">
        <v>1</v>
      </c>
      <c r="G971">
        <v>1</v>
      </c>
      <c r="H971">
        <v>3</v>
      </c>
      <c r="I971" t="s">
        <v>630</v>
      </c>
      <c r="J971" t="s">
        <v>632</v>
      </c>
      <c r="K971" t="s">
        <v>631</v>
      </c>
      <c r="L971">
        <v>1358</v>
      </c>
      <c r="N971">
        <v>1010</v>
      </c>
      <c r="O971" t="s">
        <v>513</v>
      </c>
      <c r="P971" t="s">
        <v>513</v>
      </c>
      <c r="Q971">
        <v>10</v>
      </c>
      <c r="W971">
        <v>0</v>
      </c>
      <c r="X971">
        <v>1433317779</v>
      </c>
      <c r="Y971">
        <v>0.1</v>
      </c>
      <c r="AA971">
        <v>866.47</v>
      </c>
      <c r="AB971">
        <v>0</v>
      </c>
      <c r="AC971">
        <v>0</v>
      </c>
      <c r="AD971">
        <v>0</v>
      </c>
      <c r="AE971">
        <v>130.1</v>
      </c>
      <c r="AF971">
        <v>0</v>
      </c>
      <c r="AG971">
        <v>0</v>
      </c>
      <c r="AH971">
        <v>0</v>
      </c>
      <c r="AI971">
        <v>6.66</v>
      </c>
      <c r="AJ971">
        <v>1</v>
      </c>
      <c r="AK971">
        <v>1</v>
      </c>
      <c r="AL971">
        <v>1</v>
      </c>
      <c r="AN971">
        <v>0</v>
      </c>
      <c r="AO971">
        <v>0</v>
      </c>
      <c r="AP971">
        <v>0</v>
      </c>
      <c r="AQ971">
        <v>0</v>
      </c>
      <c r="AR971">
        <v>0</v>
      </c>
      <c r="AS971" t="s">
        <v>6</v>
      </c>
      <c r="AT971">
        <v>0.1</v>
      </c>
      <c r="AU971" t="s">
        <v>6</v>
      </c>
      <c r="AV971">
        <v>0</v>
      </c>
      <c r="AW971">
        <v>1</v>
      </c>
      <c r="AX971">
        <v>-1</v>
      </c>
      <c r="AY971">
        <v>0</v>
      </c>
      <c r="AZ971">
        <v>0</v>
      </c>
      <c r="BA971" t="s">
        <v>6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Y971*Source!I373</f>
        <v>2.2000000000000002</v>
      </c>
      <c r="CY971">
        <f>AA971</f>
        <v>866.47</v>
      </c>
      <c r="CZ971">
        <f>AE971</f>
        <v>130.1</v>
      </c>
      <c r="DA971">
        <f>AI971</f>
        <v>6.66</v>
      </c>
      <c r="DB971">
        <v>0</v>
      </c>
    </row>
    <row r="972" spans="1:106" x14ac:dyDescent="0.2">
      <c r="A972">
        <f>ROW(Source!A373)</f>
        <v>373</v>
      </c>
      <c r="B972">
        <v>16666349</v>
      </c>
      <c r="C972">
        <v>16667708</v>
      </c>
      <c r="D972">
        <v>15164559</v>
      </c>
      <c r="E972">
        <v>17</v>
      </c>
      <c r="F972">
        <v>1</v>
      </c>
      <c r="G972">
        <v>1</v>
      </c>
      <c r="H972">
        <v>3</v>
      </c>
      <c r="I972" t="s">
        <v>996</v>
      </c>
      <c r="J972" t="s">
        <v>6</v>
      </c>
      <c r="K972" t="s">
        <v>997</v>
      </c>
      <c r="L972">
        <v>1374</v>
      </c>
      <c r="N972">
        <v>1013</v>
      </c>
      <c r="O972" t="s">
        <v>998</v>
      </c>
      <c r="P972" t="s">
        <v>998</v>
      </c>
      <c r="Q972">
        <v>1</v>
      </c>
      <c r="W972">
        <v>0</v>
      </c>
      <c r="X972">
        <v>-1731369543</v>
      </c>
      <c r="Y972">
        <v>0.1</v>
      </c>
      <c r="AA972">
        <v>1</v>
      </c>
      <c r="AB972">
        <v>0</v>
      </c>
      <c r="AC972">
        <v>0</v>
      </c>
      <c r="AD972">
        <v>0</v>
      </c>
      <c r="AE972">
        <v>1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6</v>
      </c>
      <c r="AT972">
        <v>0.1</v>
      </c>
      <c r="AU972" t="s">
        <v>6</v>
      </c>
      <c r="AV972">
        <v>0</v>
      </c>
      <c r="AW972">
        <v>2</v>
      </c>
      <c r="AX972">
        <v>16667719</v>
      </c>
      <c r="AY972">
        <v>1</v>
      </c>
      <c r="AZ972">
        <v>0</v>
      </c>
      <c r="BA972">
        <v>918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Y972*Source!I373</f>
        <v>2.2000000000000002</v>
      </c>
      <c r="CY972">
        <f>AA972</f>
        <v>1</v>
      </c>
      <c r="CZ972">
        <f>AE972</f>
        <v>1</v>
      </c>
      <c r="DA972">
        <f>AI972</f>
        <v>1</v>
      </c>
      <c r="DB972">
        <v>0</v>
      </c>
    </row>
    <row r="973" spans="1:106" x14ac:dyDescent="0.2">
      <c r="A973">
        <f>ROW(Source!A376)</f>
        <v>376</v>
      </c>
      <c r="B973">
        <v>16666348</v>
      </c>
      <c r="C973">
        <v>16667721</v>
      </c>
      <c r="D973">
        <v>15436556</v>
      </c>
      <c r="E973">
        <v>1</v>
      </c>
      <c r="F973">
        <v>1</v>
      </c>
      <c r="G973">
        <v>1</v>
      </c>
      <c r="H973">
        <v>1</v>
      </c>
      <c r="I973" t="s">
        <v>809</v>
      </c>
      <c r="J973" t="s">
        <v>6</v>
      </c>
      <c r="K973" t="s">
        <v>810</v>
      </c>
      <c r="L973">
        <v>1191</v>
      </c>
      <c r="N973">
        <v>1013</v>
      </c>
      <c r="O973" t="s">
        <v>727</v>
      </c>
      <c r="P973" t="s">
        <v>727</v>
      </c>
      <c r="Q973">
        <v>1</v>
      </c>
      <c r="W973">
        <v>0</v>
      </c>
      <c r="X973">
        <v>1069510174</v>
      </c>
      <c r="Y973">
        <v>0.504</v>
      </c>
      <c r="AA973">
        <v>0</v>
      </c>
      <c r="AB973">
        <v>0</v>
      </c>
      <c r="AC973">
        <v>0</v>
      </c>
      <c r="AD973">
        <v>9.6199999999999992</v>
      </c>
      <c r="AE973">
        <v>0</v>
      </c>
      <c r="AF973">
        <v>0</v>
      </c>
      <c r="AG973">
        <v>0</v>
      </c>
      <c r="AH973">
        <v>9.6199999999999992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6</v>
      </c>
      <c r="AT973">
        <v>1.68</v>
      </c>
      <c r="AU973" t="s">
        <v>447</v>
      </c>
      <c r="AV973">
        <v>1</v>
      </c>
      <c r="AW973">
        <v>2</v>
      </c>
      <c r="AX973">
        <v>16667728</v>
      </c>
      <c r="AY973">
        <v>1</v>
      </c>
      <c r="AZ973">
        <v>0</v>
      </c>
      <c r="BA973">
        <v>919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Y973*Source!I376</f>
        <v>2.016</v>
      </c>
      <c r="CY973">
        <f>AD973</f>
        <v>9.6199999999999992</v>
      </c>
      <c r="CZ973">
        <f>AH973</f>
        <v>9.6199999999999992</v>
      </c>
      <c r="DA973">
        <f>AL973</f>
        <v>1</v>
      </c>
      <c r="DB973">
        <v>0</v>
      </c>
    </row>
    <row r="974" spans="1:106" x14ac:dyDescent="0.2">
      <c r="A974">
        <f>ROW(Source!A376)</f>
        <v>376</v>
      </c>
      <c r="B974">
        <v>16666348</v>
      </c>
      <c r="C974">
        <v>16667721</v>
      </c>
      <c r="D974">
        <v>15165918</v>
      </c>
      <c r="E974">
        <v>1</v>
      </c>
      <c r="F974">
        <v>1</v>
      </c>
      <c r="G974">
        <v>1</v>
      </c>
      <c r="H974">
        <v>3</v>
      </c>
      <c r="I974" t="s">
        <v>1110</v>
      </c>
      <c r="J974" t="s">
        <v>1111</v>
      </c>
      <c r="K974" t="s">
        <v>1112</v>
      </c>
      <c r="L974">
        <v>1346</v>
      </c>
      <c r="N974">
        <v>1009</v>
      </c>
      <c r="O974" t="s">
        <v>124</v>
      </c>
      <c r="P974" t="s">
        <v>124</v>
      </c>
      <c r="Q974">
        <v>1</v>
      </c>
      <c r="W974">
        <v>0</v>
      </c>
      <c r="X974">
        <v>1559187994</v>
      </c>
      <c r="Y974">
        <v>0</v>
      </c>
      <c r="AA974">
        <v>27.74</v>
      </c>
      <c r="AB974">
        <v>0</v>
      </c>
      <c r="AC974">
        <v>0</v>
      </c>
      <c r="AD974">
        <v>0</v>
      </c>
      <c r="AE974">
        <v>27.74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6</v>
      </c>
      <c r="AT974">
        <v>5.0000000000000001E-4</v>
      </c>
      <c r="AU974" t="s">
        <v>30</v>
      </c>
      <c r="AV974">
        <v>0</v>
      </c>
      <c r="AW974">
        <v>2</v>
      </c>
      <c r="AX974">
        <v>16667729</v>
      </c>
      <c r="AY974">
        <v>1</v>
      </c>
      <c r="AZ974">
        <v>0</v>
      </c>
      <c r="BA974">
        <v>920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Y974*Source!I376</f>
        <v>0</v>
      </c>
      <c r="CY974">
        <f>AA974</f>
        <v>27.74</v>
      </c>
      <c r="CZ974">
        <f>AE974</f>
        <v>27.74</v>
      </c>
      <c r="DA974">
        <f>AI974</f>
        <v>1</v>
      </c>
      <c r="DB974">
        <v>0</v>
      </c>
    </row>
    <row r="975" spans="1:106" x14ac:dyDescent="0.2">
      <c r="A975">
        <f>ROW(Source!A376)</f>
        <v>376</v>
      </c>
      <c r="B975">
        <v>16666348</v>
      </c>
      <c r="C975">
        <v>16667721</v>
      </c>
      <c r="D975">
        <v>15170072</v>
      </c>
      <c r="E975">
        <v>1</v>
      </c>
      <c r="F975">
        <v>1</v>
      </c>
      <c r="G975">
        <v>1</v>
      </c>
      <c r="H975">
        <v>3</v>
      </c>
      <c r="I975" t="s">
        <v>1113</v>
      </c>
      <c r="J975" t="s">
        <v>1114</v>
      </c>
      <c r="K975" t="s">
        <v>1115</v>
      </c>
      <c r="L975">
        <v>1355</v>
      </c>
      <c r="N975">
        <v>1010</v>
      </c>
      <c r="O975" t="s">
        <v>279</v>
      </c>
      <c r="P975" t="s">
        <v>279</v>
      </c>
      <c r="Q975">
        <v>100</v>
      </c>
      <c r="W975">
        <v>0</v>
      </c>
      <c r="X975">
        <v>-66531260</v>
      </c>
      <c r="Y975">
        <v>0</v>
      </c>
      <c r="AA975">
        <v>83</v>
      </c>
      <c r="AB975">
        <v>0</v>
      </c>
      <c r="AC975">
        <v>0</v>
      </c>
      <c r="AD975">
        <v>0</v>
      </c>
      <c r="AE975">
        <v>83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1</v>
      </c>
      <c r="AQ975">
        <v>0</v>
      </c>
      <c r="AR975">
        <v>0</v>
      </c>
      <c r="AS975" t="s">
        <v>6</v>
      </c>
      <c r="AT975">
        <v>2.5000000000000001E-2</v>
      </c>
      <c r="AU975" t="s">
        <v>30</v>
      </c>
      <c r="AV975">
        <v>0</v>
      </c>
      <c r="AW975">
        <v>2</v>
      </c>
      <c r="AX975">
        <v>16667730</v>
      </c>
      <c r="AY975">
        <v>1</v>
      </c>
      <c r="AZ975">
        <v>0</v>
      </c>
      <c r="BA975">
        <v>921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Y975*Source!I376</f>
        <v>0</v>
      </c>
      <c r="CY975">
        <f>AA975</f>
        <v>83</v>
      </c>
      <c r="CZ975">
        <f>AE975</f>
        <v>83</v>
      </c>
      <c r="DA975">
        <f>AI975</f>
        <v>1</v>
      </c>
      <c r="DB975">
        <v>0</v>
      </c>
    </row>
    <row r="976" spans="1:106" x14ac:dyDescent="0.2">
      <c r="A976">
        <f>ROW(Source!A376)</f>
        <v>376</v>
      </c>
      <c r="B976">
        <v>16666348</v>
      </c>
      <c r="C976">
        <v>16667721</v>
      </c>
      <c r="D976">
        <v>15171982</v>
      </c>
      <c r="E976">
        <v>1</v>
      </c>
      <c r="F976">
        <v>1</v>
      </c>
      <c r="G976">
        <v>1</v>
      </c>
      <c r="H976">
        <v>3</v>
      </c>
      <c r="I976" t="s">
        <v>822</v>
      </c>
      <c r="J976" t="s">
        <v>823</v>
      </c>
      <c r="K976" t="s">
        <v>824</v>
      </c>
      <c r="L976">
        <v>1348</v>
      </c>
      <c r="N976">
        <v>1009</v>
      </c>
      <c r="O976" t="s">
        <v>120</v>
      </c>
      <c r="P976" t="s">
        <v>120</v>
      </c>
      <c r="Q976">
        <v>1000</v>
      </c>
      <c r="W976">
        <v>0</v>
      </c>
      <c r="X976">
        <v>-1421715385</v>
      </c>
      <c r="Y976">
        <v>0</v>
      </c>
      <c r="AA976">
        <v>729.98</v>
      </c>
      <c r="AB976">
        <v>0</v>
      </c>
      <c r="AC976">
        <v>0</v>
      </c>
      <c r="AD976">
        <v>0</v>
      </c>
      <c r="AE976">
        <v>729.98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1</v>
      </c>
      <c r="AQ976">
        <v>0</v>
      </c>
      <c r="AR976">
        <v>0</v>
      </c>
      <c r="AS976" t="s">
        <v>6</v>
      </c>
      <c r="AT976">
        <v>1.0000000000000001E-5</v>
      </c>
      <c r="AU976" t="s">
        <v>30</v>
      </c>
      <c r="AV976">
        <v>0</v>
      </c>
      <c r="AW976">
        <v>2</v>
      </c>
      <c r="AX976">
        <v>16667731</v>
      </c>
      <c r="AY976">
        <v>1</v>
      </c>
      <c r="AZ976">
        <v>0</v>
      </c>
      <c r="BA976">
        <v>922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Y976*Source!I376</f>
        <v>0</v>
      </c>
      <c r="CY976">
        <f>AA976</f>
        <v>729.98</v>
      </c>
      <c r="CZ976">
        <f>AE976</f>
        <v>729.98</v>
      </c>
      <c r="DA976">
        <f>AI976</f>
        <v>1</v>
      </c>
      <c r="DB976">
        <v>0</v>
      </c>
    </row>
    <row r="977" spans="1:106" x14ac:dyDescent="0.2">
      <c r="A977">
        <f>ROW(Source!A376)</f>
        <v>376</v>
      </c>
      <c r="B977">
        <v>16666348</v>
      </c>
      <c r="C977">
        <v>16667721</v>
      </c>
      <c r="D977">
        <v>15195043</v>
      </c>
      <c r="E977">
        <v>1</v>
      </c>
      <c r="F977">
        <v>1</v>
      </c>
      <c r="G977">
        <v>1</v>
      </c>
      <c r="H977">
        <v>3</v>
      </c>
      <c r="I977" t="s">
        <v>1116</v>
      </c>
      <c r="J977" t="s">
        <v>1117</v>
      </c>
      <c r="K977" t="s">
        <v>1118</v>
      </c>
      <c r="L977">
        <v>1346</v>
      </c>
      <c r="N977">
        <v>1009</v>
      </c>
      <c r="O977" t="s">
        <v>124</v>
      </c>
      <c r="P977" t="s">
        <v>124</v>
      </c>
      <c r="Q977">
        <v>1</v>
      </c>
      <c r="W977">
        <v>0</v>
      </c>
      <c r="X977">
        <v>-1726842289</v>
      </c>
      <c r="Y977">
        <v>0</v>
      </c>
      <c r="AA977">
        <v>65.75</v>
      </c>
      <c r="AB977">
        <v>0</v>
      </c>
      <c r="AC977">
        <v>0</v>
      </c>
      <c r="AD977">
        <v>0</v>
      </c>
      <c r="AE977">
        <v>65.75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6</v>
      </c>
      <c r="AT977">
        <v>5.0000000000000001E-3</v>
      </c>
      <c r="AU977" t="s">
        <v>30</v>
      </c>
      <c r="AV977">
        <v>0</v>
      </c>
      <c r="AW977">
        <v>2</v>
      </c>
      <c r="AX977">
        <v>16667732</v>
      </c>
      <c r="AY977">
        <v>1</v>
      </c>
      <c r="AZ977">
        <v>0</v>
      </c>
      <c r="BA977">
        <v>923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Y977*Source!I376</f>
        <v>0</v>
      </c>
      <c r="CY977">
        <f>AA977</f>
        <v>65.75</v>
      </c>
      <c r="CZ977">
        <f>AE977</f>
        <v>65.75</v>
      </c>
      <c r="DA977">
        <f>AI977</f>
        <v>1</v>
      </c>
      <c r="DB977">
        <v>0</v>
      </c>
    </row>
    <row r="978" spans="1:106" x14ac:dyDescent="0.2">
      <c r="A978">
        <f>ROW(Source!A376)</f>
        <v>376</v>
      </c>
      <c r="B978">
        <v>16666348</v>
      </c>
      <c r="C978">
        <v>16667721</v>
      </c>
      <c r="D978">
        <v>15164559</v>
      </c>
      <c r="E978">
        <v>17</v>
      </c>
      <c r="F978">
        <v>1</v>
      </c>
      <c r="G978">
        <v>1</v>
      </c>
      <c r="H978">
        <v>3</v>
      </c>
      <c r="I978" t="s">
        <v>996</v>
      </c>
      <c r="J978" t="s">
        <v>6</v>
      </c>
      <c r="K978" t="s">
        <v>997</v>
      </c>
      <c r="L978">
        <v>1374</v>
      </c>
      <c r="N978">
        <v>1013</v>
      </c>
      <c r="O978" t="s">
        <v>998</v>
      </c>
      <c r="P978" t="s">
        <v>998</v>
      </c>
      <c r="Q978">
        <v>1</v>
      </c>
      <c r="W978">
        <v>0</v>
      </c>
      <c r="X978">
        <v>-1731369543</v>
      </c>
      <c r="Y978">
        <v>0</v>
      </c>
      <c r="AA978">
        <v>1</v>
      </c>
      <c r="AB978">
        <v>0</v>
      </c>
      <c r="AC978">
        <v>0</v>
      </c>
      <c r="AD978">
        <v>0</v>
      </c>
      <c r="AE978">
        <v>1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6</v>
      </c>
      <c r="AT978">
        <v>0.32</v>
      </c>
      <c r="AU978" t="s">
        <v>30</v>
      </c>
      <c r="AV978">
        <v>0</v>
      </c>
      <c r="AW978">
        <v>2</v>
      </c>
      <c r="AX978">
        <v>16667733</v>
      </c>
      <c r="AY978">
        <v>1</v>
      </c>
      <c r="AZ978">
        <v>0</v>
      </c>
      <c r="BA978">
        <v>924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Y978*Source!I376</f>
        <v>0</v>
      </c>
      <c r="CY978">
        <f>AA978</f>
        <v>1</v>
      </c>
      <c r="CZ978">
        <f>AE978</f>
        <v>1</v>
      </c>
      <c r="DA978">
        <f>AI978</f>
        <v>1</v>
      </c>
      <c r="DB978">
        <v>0</v>
      </c>
    </row>
    <row r="979" spans="1:106" x14ac:dyDescent="0.2">
      <c r="A979">
        <f>ROW(Source!A377)</f>
        <v>377</v>
      </c>
      <c r="B979">
        <v>16666349</v>
      </c>
      <c r="C979">
        <v>16667721</v>
      </c>
      <c r="D979">
        <v>15436556</v>
      </c>
      <c r="E979">
        <v>1</v>
      </c>
      <c r="F979">
        <v>1</v>
      </c>
      <c r="G979">
        <v>1</v>
      </c>
      <c r="H979">
        <v>1</v>
      </c>
      <c r="I979" t="s">
        <v>809</v>
      </c>
      <c r="J979" t="s">
        <v>6</v>
      </c>
      <c r="K979" t="s">
        <v>810</v>
      </c>
      <c r="L979">
        <v>1191</v>
      </c>
      <c r="N979">
        <v>1013</v>
      </c>
      <c r="O979" t="s">
        <v>727</v>
      </c>
      <c r="P979" t="s">
        <v>727</v>
      </c>
      <c r="Q979">
        <v>1</v>
      </c>
      <c r="W979">
        <v>0</v>
      </c>
      <c r="X979">
        <v>1069510174</v>
      </c>
      <c r="Y979">
        <v>0.504</v>
      </c>
      <c r="AA979">
        <v>0</v>
      </c>
      <c r="AB979">
        <v>0</v>
      </c>
      <c r="AC979">
        <v>0</v>
      </c>
      <c r="AD979">
        <v>64.069999999999993</v>
      </c>
      <c r="AE979">
        <v>0</v>
      </c>
      <c r="AF979">
        <v>0</v>
      </c>
      <c r="AG979">
        <v>0</v>
      </c>
      <c r="AH979">
        <v>9.6199999999999992</v>
      </c>
      <c r="AI979">
        <v>1</v>
      </c>
      <c r="AJ979">
        <v>1</v>
      </c>
      <c r="AK979">
        <v>1</v>
      </c>
      <c r="AL979">
        <v>6.66</v>
      </c>
      <c r="AN979">
        <v>0</v>
      </c>
      <c r="AO979">
        <v>1</v>
      </c>
      <c r="AP979">
        <v>1</v>
      </c>
      <c r="AQ979">
        <v>0</v>
      </c>
      <c r="AR979">
        <v>0</v>
      </c>
      <c r="AS979" t="s">
        <v>6</v>
      </c>
      <c r="AT979">
        <v>1.68</v>
      </c>
      <c r="AU979" t="s">
        <v>447</v>
      </c>
      <c r="AV979">
        <v>1</v>
      </c>
      <c r="AW979">
        <v>2</v>
      </c>
      <c r="AX979">
        <v>16667728</v>
      </c>
      <c r="AY979">
        <v>1</v>
      </c>
      <c r="AZ979">
        <v>0</v>
      </c>
      <c r="BA979">
        <v>925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Y979*Source!I377</f>
        <v>2.016</v>
      </c>
      <c r="CY979">
        <f>AD979</f>
        <v>64.069999999999993</v>
      </c>
      <c r="CZ979">
        <f>AH979</f>
        <v>9.6199999999999992</v>
      </c>
      <c r="DA979">
        <f>AL979</f>
        <v>6.66</v>
      </c>
      <c r="DB979">
        <v>0</v>
      </c>
    </row>
    <row r="980" spans="1:106" x14ac:dyDescent="0.2">
      <c r="A980">
        <f>ROW(Source!A377)</f>
        <v>377</v>
      </c>
      <c r="B980">
        <v>16666349</v>
      </c>
      <c r="C980">
        <v>16667721</v>
      </c>
      <c r="D980">
        <v>15165918</v>
      </c>
      <c r="E980">
        <v>1</v>
      </c>
      <c r="F980">
        <v>1</v>
      </c>
      <c r="G980">
        <v>1</v>
      </c>
      <c r="H980">
        <v>3</v>
      </c>
      <c r="I980" t="s">
        <v>1110</v>
      </c>
      <c r="J980" t="s">
        <v>1111</v>
      </c>
      <c r="K980" t="s">
        <v>1112</v>
      </c>
      <c r="L980">
        <v>1346</v>
      </c>
      <c r="N980">
        <v>1009</v>
      </c>
      <c r="O980" t="s">
        <v>124</v>
      </c>
      <c r="P980" t="s">
        <v>124</v>
      </c>
      <c r="Q980">
        <v>1</v>
      </c>
      <c r="W980">
        <v>0</v>
      </c>
      <c r="X980">
        <v>1559187994</v>
      </c>
      <c r="Y980">
        <v>0</v>
      </c>
      <c r="AA980">
        <v>184.75</v>
      </c>
      <c r="AB980">
        <v>0</v>
      </c>
      <c r="AC980">
        <v>0</v>
      </c>
      <c r="AD980">
        <v>0</v>
      </c>
      <c r="AE980">
        <v>27.74</v>
      </c>
      <c r="AF980">
        <v>0</v>
      </c>
      <c r="AG980">
        <v>0</v>
      </c>
      <c r="AH980">
        <v>0</v>
      </c>
      <c r="AI980">
        <v>6.66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1</v>
      </c>
      <c r="AQ980">
        <v>0</v>
      </c>
      <c r="AR980">
        <v>0</v>
      </c>
      <c r="AS980" t="s">
        <v>6</v>
      </c>
      <c r="AT980">
        <v>5.0000000000000001E-4</v>
      </c>
      <c r="AU980" t="s">
        <v>30</v>
      </c>
      <c r="AV980">
        <v>0</v>
      </c>
      <c r="AW980">
        <v>2</v>
      </c>
      <c r="AX980">
        <v>16667729</v>
      </c>
      <c r="AY980">
        <v>1</v>
      </c>
      <c r="AZ980">
        <v>0</v>
      </c>
      <c r="BA980">
        <v>926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Y980*Source!I377</f>
        <v>0</v>
      </c>
      <c r="CY980">
        <f>AA980</f>
        <v>184.75</v>
      </c>
      <c r="CZ980">
        <f>AE980</f>
        <v>27.74</v>
      </c>
      <c r="DA980">
        <f>AI980</f>
        <v>6.66</v>
      </c>
      <c r="DB980">
        <v>0</v>
      </c>
    </row>
    <row r="981" spans="1:106" x14ac:dyDescent="0.2">
      <c r="A981">
        <f>ROW(Source!A377)</f>
        <v>377</v>
      </c>
      <c r="B981">
        <v>16666349</v>
      </c>
      <c r="C981">
        <v>16667721</v>
      </c>
      <c r="D981">
        <v>15170072</v>
      </c>
      <c r="E981">
        <v>1</v>
      </c>
      <c r="F981">
        <v>1</v>
      </c>
      <c r="G981">
        <v>1</v>
      </c>
      <c r="H981">
        <v>3</v>
      </c>
      <c r="I981" t="s">
        <v>1113</v>
      </c>
      <c r="J981" t="s">
        <v>1114</v>
      </c>
      <c r="K981" t="s">
        <v>1115</v>
      </c>
      <c r="L981">
        <v>1355</v>
      </c>
      <c r="N981">
        <v>1010</v>
      </c>
      <c r="O981" t="s">
        <v>279</v>
      </c>
      <c r="P981" t="s">
        <v>279</v>
      </c>
      <c r="Q981">
        <v>100</v>
      </c>
      <c r="W981">
        <v>0</v>
      </c>
      <c r="X981">
        <v>-66531260</v>
      </c>
      <c r="Y981">
        <v>0</v>
      </c>
      <c r="AA981">
        <v>552.78</v>
      </c>
      <c r="AB981">
        <v>0</v>
      </c>
      <c r="AC981">
        <v>0</v>
      </c>
      <c r="AD981">
        <v>0</v>
      </c>
      <c r="AE981">
        <v>83</v>
      </c>
      <c r="AF981">
        <v>0</v>
      </c>
      <c r="AG981">
        <v>0</v>
      </c>
      <c r="AH981">
        <v>0</v>
      </c>
      <c r="AI981">
        <v>6.66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6</v>
      </c>
      <c r="AT981">
        <v>2.5000000000000001E-2</v>
      </c>
      <c r="AU981" t="s">
        <v>30</v>
      </c>
      <c r="AV981">
        <v>0</v>
      </c>
      <c r="AW981">
        <v>2</v>
      </c>
      <c r="AX981">
        <v>16667730</v>
      </c>
      <c r="AY981">
        <v>1</v>
      </c>
      <c r="AZ981">
        <v>0</v>
      </c>
      <c r="BA981">
        <v>927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Y981*Source!I377</f>
        <v>0</v>
      </c>
      <c r="CY981">
        <f>AA981</f>
        <v>552.78</v>
      </c>
      <c r="CZ981">
        <f>AE981</f>
        <v>83</v>
      </c>
      <c r="DA981">
        <f>AI981</f>
        <v>6.66</v>
      </c>
      <c r="DB981">
        <v>0</v>
      </c>
    </row>
    <row r="982" spans="1:106" x14ac:dyDescent="0.2">
      <c r="A982">
        <f>ROW(Source!A377)</f>
        <v>377</v>
      </c>
      <c r="B982">
        <v>16666349</v>
      </c>
      <c r="C982">
        <v>16667721</v>
      </c>
      <c r="D982">
        <v>15171982</v>
      </c>
      <c r="E982">
        <v>1</v>
      </c>
      <c r="F982">
        <v>1</v>
      </c>
      <c r="G982">
        <v>1</v>
      </c>
      <c r="H982">
        <v>3</v>
      </c>
      <c r="I982" t="s">
        <v>822</v>
      </c>
      <c r="J982" t="s">
        <v>823</v>
      </c>
      <c r="K982" t="s">
        <v>824</v>
      </c>
      <c r="L982">
        <v>1348</v>
      </c>
      <c r="N982">
        <v>1009</v>
      </c>
      <c r="O982" t="s">
        <v>120</v>
      </c>
      <c r="P982" t="s">
        <v>120</v>
      </c>
      <c r="Q982">
        <v>1000</v>
      </c>
      <c r="W982">
        <v>0</v>
      </c>
      <c r="X982">
        <v>-1421715385</v>
      </c>
      <c r="Y982">
        <v>0</v>
      </c>
      <c r="AA982">
        <v>4861.67</v>
      </c>
      <c r="AB982">
        <v>0</v>
      </c>
      <c r="AC982">
        <v>0</v>
      </c>
      <c r="AD982">
        <v>0</v>
      </c>
      <c r="AE982">
        <v>729.98</v>
      </c>
      <c r="AF982">
        <v>0</v>
      </c>
      <c r="AG982">
        <v>0</v>
      </c>
      <c r="AH982">
        <v>0</v>
      </c>
      <c r="AI982">
        <v>6.66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1</v>
      </c>
      <c r="AQ982">
        <v>0</v>
      </c>
      <c r="AR982">
        <v>0</v>
      </c>
      <c r="AS982" t="s">
        <v>6</v>
      </c>
      <c r="AT982">
        <v>1.0000000000000001E-5</v>
      </c>
      <c r="AU982" t="s">
        <v>30</v>
      </c>
      <c r="AV982">
        <v>0</v>
      </c>
      <c r="AW982">
        <v>2</v>
      </c>
      <c r="AX982">
        <v>16667731</v>
      </c>
      <c r="AY982">
        <v>1</v>
      </c>
      <c r="AZ982">
        <v>0</v>
      </c>
      <c r="BA982">
        <v>928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Y982*Source!I377</f>
        <v>0</v>
      </c>
      <c r="CY982">
        <f>AA982</f>
        <v>4861.67</v>
      </c>
      <c r="CZ982">
        <f>AE982</f>
        <v>729.98</v>
      </c>
      <c r="DA982">
        <f>AI982</f>
        <v>6.66</v>
      </c>
      <c r="DB982">
        <v>0</v>
      </c>
    </row>
    <row r="983" spans="1:106" x14ac:dyDescent="0.2">
      <c r="A983">
        <f>ROW(Source!A377)</f>
        <v>377</v>
      </c>
      <c r="B983">
        <v>16666349</v>
      </c>
      <c r="C983">
        <v>16667721</v>
      </c>
      <c r="D983">
        <v>15195043</v>
      </c>
      <c r="E983">
        <v>1</v>
      </c>
      <c r="F983">
        <v>1</v>
      </c>
      <c r="G983">
        <v>1</v>
      </c>
      <c r="H983">
        <v>3</v>
      </c>
      <c r="I983" t="s">
        <v>1116</v>
      </c>
      <c r="J983" t="s">
        <v>1117</v>
      </c>
      <c r="K983" t="s">
        <v>1118</v>
      </c>
      <c r="L983">
        <v>1346</v>
      </c>
      <c r="N983">
        <v>1009</v>
      </c>
      <c r="O983" t="s">
        <v>124</v>
      </c>
      <c r="P983" t="s">
        <v>124</v>
      </c>
      <c r="Q983">
        <v>1</v>
      </c>
      <c r="W983">
        <v>0</v>
      </c>
      <c r="X983">
        <v>-1726842289</v>
      </c>
      <c r="Y983">
        <v>0</v>
      </c>
      <c r="AA983">
        <v>437.9</v>
      </c>
      <c r="AB983">
        <v>0</v>
      </c>
      <c r="AC983">
        <v>0</v>
      </c>
      <c r="AD983">
        <v>0</v>
      </c>
      <c r="AE983">
        <v>65.75</v>
      </c>
      <c r="AF983">
        <v>0</v>
      </c>
      <c r="AG983">
        <v>0</v>
      </c>
      <c r="AH983">
        <v>0</v>
      </c>
      <c r="AI983">
        <v>6.66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6</v>
      </c>
      <c r="AT983">
        <v>5.0000000000000001E-3</v>
      </c>
      <c r="AU983" t="s">
        <v>30</v>
      </c>
      <c r="AV983">
        <v>0</v>
      </c>
      <c r="AW983">
        <v>2</v>
      </c>
      <c r="AX983">
        <v>16667732</v>
      </c>
      <c r="AY983">
        <v>1</v>
      </c>
      <c r="AZ983">
        <v>0</v>
      </c>
      <c r="BA983">
        <v>929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Y983*Source!I377</f>
        <v>0</v>
      </c>
      <c r="CY983">
        <f>AA983</f>
        <v>437.9</v>
      </c>
      <c r="CZ983">
        <f>AE983</f>
        <v>65.75</v>
      </c>
      <c r="DA983">
        <f>AI983</f>
        <v>6.66</v>
      </c>
      <c r="DB983">
        <v>0</v>
      </c>
    </row>
    <row r="984" spans="1:106" x14ac:dyDescent="0.2">
      <c r="A984">
        <f>ROW(Source!A377)</f>
        <v>377</v>
      </c>
      <c r="B984">
        <v>16666349</v>
      </c>
      <c r="C984">
        <v>16667721</v>
      </c>
      <c r="D984">
        <v>15164559</v>
      </c>
      <c r="E984">
        <v>17</v>
      </c>
      <c r="F984">
        <v>1</v>
      </c>
      <c r="G984">
        <v>1</v>
      </c>
      <c r="H984">
        <v>3</v>
      </c>
      <c r="I984" t="s">
        <v>996</v>
      </c>
      <c r="J984" t="s">
        <v>6</v>
      </c>
      <c r="K984" t="s">
        <v>997</v>
      </c>
      <c r="L984">
        <v>1374</v>
      </c>
      <c r="N984">
        <v>1013</v>
      </c>
      <c r="O984" t="s">
        <v>998</v>
      </c>
      <c r="P984" t="s">
        <v>998</v>
      </c>
      <c r="Q984">
        <v>1</v>
      </c>
      <c r="W984">
        <v>0</v>
      </c>
      <c r="X984">
        <v>-1731369543</v>
      </c>
      <c r="Y984">
        <v>0</v>
      </c>
      <c r="AA984">
        <v>1</v>
      </c>
      <c r="AB984">
        <v>0</v>
      </c>
      <c r="AC984">
        <v>0</v>
      </c>
      <c r="AD984">
        <v>0</v>
      </c>
      <c r="AE984">
        <v>1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6</v>
      </c>
      <c r="AT984">
        <v>0.32</v>
      </c>
      <c r="AU984" t="s">
        <v>30</v>
      </c>
      <c r="AV984">
        <v>0</v>
      </c>
      <c r="AW984">
        <v>2</v>
      </c>
      <c r="AX984">
        <v>16667733</v>
      </c>
      <c r="AY984">
        <v>1</v>
      </c>
      <c r="AZ984">
        <v>0</v>
      </c>
      <c r="BA984">
        <v>930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Y984*Source!I377</f>
        <v>0</v>
      </c>
      <c r="CY984">
        <f>AA984</f>
        <v>1</v>
      </c>
      <c r="CZ984">
        <f>AE984</f>
        <v>1</v>
      </c>
      <c r="DA984">
        <f>AI984</f>
        <v>1</v>
      </c>
      <c r="DB984">
        <v>0</v>
      </c>
    </row>
    <row r="985" spans="1:106" x14ac:dyDescent="0.2">
      <c r="A985">
        <f>ROW(Source!A378)</f>
        <v>378</v>
      </c>
      <c r="B985">
        <v>16666348</v>
      </c>
      <c r="C985">
        <v>16667734</v>
      </c>
      <c r="D985">
        <v>15436556</v>
      </c>
      <c r="E985">
        <v>1</v>
      </c>
      <c r="F985">
        <v>1</v>
      </c>
      <c r="G985">
        <v>1</v>
      </c>
      <c r="H985">
        <v>1</v>
      </c>
      <c r="I985" t="s">
        <v>809</v>
      </c>
      <c r="J985" t="s">
        <v>6</v>
      </c>
      <c r="K985" t="s">
        <v>810</v>
      </c>
      <c r="L985">
        <v>1191</v>
      </c>
      <c r="N985">
        <v>1013</v>
      </c>
      <c r="O985" t="s">
        <v>727</v>
      </c>
      <c r="P985" t="s">
        <v>727</v>
      </c>
      <c r="Q985">
        <v>1</v>
      </c>
      <c r="W985">
        <v>0</v>
      </c>
      <c r="X985">
        <v>1069510174</v>
      </c>
      <c r="Y985">
        <v>1.68</v>
      </c>
      <c r="AA985">
        <v>0</v>
      </c>
      <c r="AB985">
        <v>0</v>
      </c>
      <c r="AC985">
        <v>0</v>
      </c>
      <c r="AD985">
        <v>9.6199999999999992</v>
      </c>
      <c r="AE985">
        <v>0</v>
      </c>
      <c r="AF985">
        <v>0</v>
      </c>
      <c r="AG985">
        <v>0</v>
      </c>
      <c r="AH985">
        <v>9.6199999999999992</v>
      </c>
      <c r="AI985">
        <v>1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6</v>
      </c>
      <c r="AT985">
        <v>1.68</v>
      </c>
      <c r="AU985" t="s">
        <v>6</v>
      </c>
      <c r="AV985">
        <v>1</v>
      </c>
      <c r="AW985">
        <v>2</v>
      </c>
      <c r="AX985">
        <v>16667741</v>
      </c>
      <c r="AY985">
        <v>1</v>
      </c>
      <c r="AZ985">
        <v>0</v>
      </c>
      <c r="BA985">
        <v>931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Y985*Source!I378</f>
        <v>6.72</v>
      </c>
      <c r="CY985">
        <f>AD985</f>
        <v>9.6199999999999992</v>
      </c>
      <c r="CZ985">
        <f>AH985</f>
        <v>9.6199999999999992</v>
      </c>
      <c r="DA985">
        <f>AL985</f>
        <v>1</v>
      </c>
      <c r="DB985">
        <v>0</v>
      </c>
    </row>
    <row r="986" spans="1:106" x14ac:dyDescent="0.2">
      <c r="A986">
        <f>ROW(Source!A378)</f>
        <v>378</v>
      </c>
      <c r="B986">
        <v>16666348</v>
      </c>
      <c r="C986">
        <v>16667734</v>
      </c>
      <c r="D986">
        <v>15165918</v>
      </c>
      <c r="E986">
        <v>1</v>
      </c>
      <c r="F986">
        <v>1</v>
      </c>
      <c r="G986">
        <v>1</v>
      </c>
      <c r="H986">
        <v>3</v>
      </c>
      <c r="I986" t="s">
        <v>1110</v>
      </c>
      <c r="J986" t="s">
        <v>1111</v>
      </c>
      <c r="K986" t="s">
        <v>1112</v>
      </c>
      <c r="L986">
        <v>1346</v>
      </c>
      <c r="N986">
        <v>1009</v>
      </c>
      <c r="O986" t="s">
        <v>124</v>
      </c>
      <c r="P986" t="s">
        <v>124</v>
      </c>
      <c r="Q986">
        <v>1</v>
      </c>
      <c r="W986">
        <v>0</v>
      </c>
      <c r="X986">
        <v>1559187994</v>
      </c>
      <c r="Y986">
        <v>5.0000000000000001E-4</v>
      </c>
      <c r="AA986">
        <v>27.74</v>
      </c>
      <c r="AB986">
        <v>0</v>
      </c>
      <c r="AC986">
        <v>0</v>
      </c>
      <c r="AD986">
        <v>0</v>
      </c>
      <c r="AE986">
        <v>27.74</v>
      </c>
      <c r="AF986">
        <v>0</v>
      </c>
      <c r="AG986">
        <v>0</v>
      </c>
      <c r="AH986">
        <v>0</v>
      </c>
      <c r="AI986">
        <v>1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6</v>
      </c>
      <c r="AT986">
        <v>5.0000000000000001E-4</v>
      </c>
      <c r="AU986" t="s">
        <v>6</v>
      </c>
      <c r="AV986">
        <v>0</v>
      </c>
      <c r="AW986">
        <v>2</v>
      </c>
      <c r="AX986">
        <v>16667742</v>
      </c>
      <c r="AY986">
        <v>1</v>
      </c>
      <c r="AZ986">
        <v>0</v>
      </c>
      <c r="BA986">
        <v>932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Y986*Source!I378</f>
        <v>2E-3</v>
      </c>
      <c r="CY986">
        <f>AA986</f>
        <v>27.74</v>
      </c>
      <c r="CZ986">
        <f>AE986</f>
        <v>27.74</v>
      </c>
      <c r="DA986">
        <f>AI986</f>
        <v>1</v>
      </c>
      <c r="DB986">
        <v>0</v>
      </c>
    </row>
    <row r="987" spans="1:106" x14ac:dyDescent="0.2">
      <c r="A987">
        <f>ROW(Source!A378)</f>
        <v>378</v>
      </c>
      <c r="B987">
        <v>16666348</v>
      </c>
      <c r="C987">
        <v>16667734</v>
      </c>
      <c r="D987">
        <v>15170072</v>
      </c>
      <c r="E987">
        <v>1</v>
      </c>
      <c r="F987">
        <v>1</v>
      </c>
      <c r="G987">
        <v>1</v>
      </c>
      <c r="H987">
        <v>3</v>
      </c>
      <c r="I987" t="s">
        <v>1113</v>
      </c>
      <c r="J987" t="s">
        <v>1114</v>
      </c>
      <c r="K987" t="s">
        <v>1115</v>
      </c>
      <c r="L987">
        <v>1355</v>
      </c>
      <c r="N987">
        <v>1010</v>
      </c>
      <c r="O987" t="s">
        <v>279</v>
      </c>
      <c r="P987" t="s">
        <v>279</v>
      </c>
      <c r="Q987">
        <v>100</v>
      </c>
      <c r="W987">
        <v>0</v>
      </c>
      <c r="X987">
        <v>-66531260</v>
      </c>
      <c r="Y987">
        <v>2.5000000000000001E-2</v>
      </c>
      <c r="AA987">
        <v>83</v>
      </c>
      <c r="AB987">
        <v>0</v>
      </c>
      <c r="AC987">
        <v>0</v>
      </c>
      <c r="AD987">
        <v>0</v>
      </c>
      <c r="AE987">
        <v>83</v>
      </c>
      <c r="AF987">
        <v>0</v>
      </c>
      <c r="AG987">
        <v>0</v>
      </c>
      <c r="AH987">
        <v>0</v>
      </c>
      <c r="AI987">
        <v>1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1</v>
      </c>
      <c r="AQ987">
        <v>0</v>
      </c>
      <c r="AR987">
        <v>0</v>
      </c>
      <c r="AS987" t="s">
        <v>6</v>
      </c>
      <c r="AT987">
        <v>2.5000000000000001E-2</v>
      </c>
      <c r="AU987" t="s">
        <v>6</v>
      </c>
      <c r="AV987">
        <v>0</v>
      </c>
      <c r="AW987">
        <v>2</v>
      </c>
      <c r="AX987">
        <v>16667743</v>
      </c>
      <c r="AY987">
        <v>1</v>
      </c>
      <c r="AZ987">
        <v>0</v>
      </c>
      <c r="BA987">
        <v>933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Y987*Source!I378</f>
        <v>0.1</v>
      </c>
      <c r="CY987">
        <f>AA987</f>
        <v>83</v>
      </c>
      <c r="CZ987">
        <f>AE987</f>
        <v>83</v>
      </c>
      <c r="DA987">
        <f>AI987</f>
        <v>1</v>
      </c>
      <c r="DB987">
        <v>0</v>
      </c>
    </row>
    <row r="988" spans="1:106" x14ac:dyDescent="0.2">
      <c r="A988">
        <f>ROW(Source!A378)</f>
        <v>378</v>
      </c>
      <c r="B988">
        <v>16666348</v>
      </c>
      <c r="C988">
        <v>16667734</v>
      </c>
      <c r="D988">
        <v>15171982</v>
      </c>
      <c r="E988">
        <v>1</v>
      </c>
      <c r="F988">
        <v>1</v>
      </c>
      <c r="G988">
        <v>1</v>
      </c>
      <c r="H988">
        <v>3</v>
      </c>
      <c r="I988" t="s">
        <v>822</v>
      </c>
      <c r="J988" t="s">
        <v>823</v>
      </c>
      <c r="K988" t="s">
        <v>824</v>
      </c>
      <c r="L988">
        <v>1348</v>
      </c>
      <c r="N988">
        <v>1009</v>
      </c>
      <c r="O988" t="s">
        <v>120</v>
      </c>
      <c r="P988" t="s">
        <v>120</v>
      </c>
      <c r="Q988">
        <v>1000</v>
      </c>
      <c r="W988">
        <v>0</v>
      </c>
      <c r="X988">
        <v>-1421715385</v>
      </c>
      <c r="Y988">
        <v>1.0000000000000001E-5</v>
      </c>
      <c r="AA988">
        <v>729.98</v>
      </c>
      <c r="AB988">
        <v>0</v>
      </c>
      <c r="AC988">
        <v>0</v>
      </c>
      <c r="AD988">
        <v>0</v>
      </c>
      <c r="AE988">
        <v>729.98</v>
      </c>
      <c r="AF988">
        <v>0</v>
      </c>
      <c r="AG988">
        <v>0</v>
      </c>
      <c r="AH988">
        <v>0</v>
      </c>
      <c r="AI988">
        <v>1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6</v>
      </c>
      <c r="AT988">
        <v>1.0000000000000001E-5</v>
      </c>
      <c r="AU988" t="s">
        <v>6</v>
      </c>
      <c r="AV988">
        <v>0</v>
      </c>
      <c r="AW988">
        <v>2</v>
      </c>
      <c r="AX988">
        <v>16667744</v>
      </c>
      <c r="AY988">
        <v>1</v>
      </c>
      <c r="AZ988">
        <v>0</v>
      </c>
      <c r="BA988">
        <v>934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Y988*Source!I378</f>
        <v>4.0000000000000003E-5</v>
      </c>
      <c r="CY988">
        <f>AA988</f>
        <v>729.98</v>
      </c>
      <c r="CZ988">
        <f>AE988</f>
        <v>729.98</v>
      </c>
      <c r="DA988">
        <f>AI988</f>
        <v>1</v>
      </c>
      <c r="DB988">
        <v>0</v>
      </c>
    </row>
    <row r="989" spans="1:106" x14ac:dyDescent="0.2">
      <c r="A989">
        <f>ROW(Source!A378)</f>
        <v>378</v>
      </c>
      <c r="B989">
        <v>16666348</v>
      </c>
      <c r="C989">
        <v>16667734</v>
      </c>
      <c r="D989">
        <v>15195043</v>
      </c>
      <c r="E989">
        <v>1</v>
      </c>
      <c r="F989">
        <v>1</v>
      </c>
      <c r="G989">
        <v>1</v>
      </c>
      <c r="H989">
        <v>3</v>
      </c>
      <c r="I989" t="s">
        <v>1116</v>
      </c>
      <c r="J989" t="s">
        <v>1117</v>
      </c>
      <c r="K989" t="s">
        <v>1118</v>
      </c>
      <c r="L989">
        <v>1346</v>
      </c>
      <c r="N989">
        <v>1009</v>
      </c>
      <c r="O989" t="s">
        <v>124</v>
      </c>
      <c r="P989" t="s">
        <v>124</v>
      </c>
      <c r="Q989">
        <v>1</v>
      </c>
      <c r="W989">
        <v>0</v>
      </c>
      <c r="X989">
        <v>-1726842289</v>
      </c>
      <c r="Y989">
        <v>5.0000000000000001E-3</v>
      </c>
      <c r="AA989">
        <v>65.75</v>
      </c>
      <c r="AB989">
        <v>0</v>
      </c>
      <c r="AC989">
        <v>0</v>
      </c>
      <c r="AD989">
        <v>0</v>
      </c>
      <c r="AE989">
        <v>65.75</v>
      </c>
      <c r="AF989">
        <v>0</v>
      </c>
      <c r="AG989">
        <v>0</v>
      </c>
      <c r="AH989">
        <v>0</v>
      </c>
      <c r="AI989">
        <v>1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1</v>
      </c>
      <c r="AQ989">
        <v>0</v>
      </c>
      <c r="AR989">
        <v>0</v>
      </c>
      <c r="AS989" t="s">
        <v>6</v>
      </c>
      <c r="AT989">
        <v>5.0000000000000001E-3</v>
      </c>
      <c r="AU989" t="s">
        <v>6</v>
      </c>
      <c r="AV989">
        <v>0</v>
      </c>
      <c r="AW989">
        <v>2</v>
      </c>
      <c r="AX989">
        <v>16667745</v>
      </c>
      <c r="AY989">
        <v>1</v>
      </c>
      <c r="AZ989">
        <v>0</v>
      </c>
      <c r="BA989">
        <v>935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Y989*Source!I378</f>
        <v>0.02</v>
      </c>
      <c r="CY989">
        <f>AA989</f>
        <v>65.75</v>
      </c>
      <c r="CZ989">
        <f>AE989</f>
        <v>65.75</v>
      </c>
      <c r="DA989">
        <f>AI989</f>
        <v>1</v>
      </c>
      <c r="DB989">
        <v>0</v>
      </c>
    </row>
    <row r="990" spans="1:106" x14ac:dyDescent="0.2">
      <c r="A990">
        <f>ROW(Source!A378)</f>
        <v>378</v>
      </c>
      <c r="B990">
        <v>16666348</v>
      </c>
      <c r="C990">
        <v>16667734</v>
      </c>
      <c r="D990">
        <v>15164559</v>
      </c>
      <c r="E990">
        <v>17</v>
      </c>
      <c r="F990">
        <v>1</v>
      </c>
      <c r="G990">
        <v>1</v>
      </c>
      <c r="H990">
        <v>3</v>
      </c>
      <c r="I990" t="s">
        <v>996</v>
      </c>
      <c r="J990" t="s">
        <v>6</v>
      </c>
      <c r="K990" t="s">
        <v>997</v>
      </c>
      <c r="L990">
        <v>1374</v>
      </c>
      <c r="N990">
        <v>1013</v>
      </c>
      <c r="O990" t="s">
        <v>998</v>
      </c>
      <c r="P990" t="s">
        <v>998</v>
      </c>
      <c r="Q990">
        <v>1</v>
      </c>
      <c r="W990">
        <v>0</v>
      </c>
      <c r="X990">
        <v>-1731369543</v>
      </c>
      <c r="Y990">
        <v>0.32</v>
      </c>
      <c r="AA990">
        <v>1</v>
      </c>
      <c r="AB990">
        <v>0</v>
      </c>
      <c r="AC990">
        <v>0</v>
      </c>
      <c r="AD990">
        <v>0</v>
      </c>
      <c r="AE990">
        <v>1</v>
      </c>
      <c r="AF990">
        <v>0</v>
      </c>
      <c r="AG990">
        <v>0</v>
      </c>
      <c r="AH990">
        <v>0</v>
      </c>
      <c r="AI990">
        <v>1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6</v>
      </c>
      <c r="AT990">
        <v>0.32</v>
      </c>
      <c r="AU990" t="s">
        <v>6</v>
      </c>
      <c r="AV990">
        <v>0</v>
      </c>
      <c r="AW990">
        <v>2</v>
      </c>
      <c r="AX990">
        <v>16667746</v>
      </c>
      <c r="AY990">
        <v>1</v>
      </c>
      <c r="AZ990">
        <v>0</v>
      </c>
      <c r="BA990">
        <v>936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Y990*Source!I378</f>
        <v>1.28</v>
      </c>
      <c r="CY990">
        <f>AA990</f>
        <v>1</v>
      </c>
      <c r="CZ990">
        <f>AE990</f>
        <v>1</v>
      </c>
      <c r="DA990">
        <f>AI990</f>
        <v>1</v>
      </c>
      <c r="DB990">
        <v>0</v>
      </c>
    </row>
    <row r="991" spans="1:106" x14ac:dyDescent="0.2">
      <c r="A991">
        <f>ROW(Source!A379)</f>
        <v>379</v>
      </c>
      <c r="B991">
        <v>16666349</v>
      </c>
      <c r="C991">
        <v>16667734</v>
      </c>
      <c r="D991">
        <v>15436556</v>
      </c>
      <c r="E991">
        <v>1</v>
      </c>
      <c r="F991">
        <v>1</v>
      </c>
      <c r="G991">
        <v>1</v>
      </c>
      <c r="H991">
        <v>1</v>
      </c>
      <c r="I991" t="s">
        <v>809</v>
      </c>
      <c r="J991" t="s">
        <v>6</v>
      </c>
      <c r="K991" t="s">
        <v>810</v>
      </c>
      <c r="L991">
        <v>1191</v>
      </c>
      <c r="N991">
        <v>1013</v>
      </c>
      <c r="O991" t="s">
        <v>727</v>
      </c>
      <c r="P991" t="s">
        <v>727</v>
      </c>
      <c r="Q991">
        <v>1</v>
      </c>
      <c r="W991">
        <v>0</v>
      </c>
      <c r="X991">
        <v>1069510174</v>
      </c>
      <c r="Y991">
        <v>1.68</v>
      </c>
      <c r="AA991">
        <v>0</v>
      </c>
      <c r="AB991">
        <v>0</v>
      </c>
      <c r="AC991">
        <v>0</v>
      </c>
      <c r="AD991">
        <v>64.069999999999993</v>
      </c>
      <c r="AE991">
        <v>0</v>
      </c>
      <c r="AF991">
        <v>0</v>
      </c>
      <c r="AG991">
        <v>0</v>
      </c>
      <c r="AH991">
        <v>9.6199999999999992</v>
      </c>
      <c r="AI991">
        <v>1</v>
      </c>
      <c r="AJ991">
        <v>1</v>
      </c>
      <c r="AK991">
        <v>1</v>
      </c>
      <c r="AL991">
        <v>6.66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6</v>
      </c>
      <c r="AT991">
        <v>1.68</v>
      </c>
      <c r="AU991" t="s">
        <v>6</v>
      </c>
      <c r="AV991">
        <v>1</v>
      </c>
      <c r="AW991">
        <v>2</v>
      </c>
      <c r="AX991">
        <v>16667741</v>
      </c>
      <c r="AY991">
        <v>1</v>
      </c>
      <c r="AZ991">
        <v>0</v>
      </c>
      <c r="BA991">
        <v>937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Y991*Source!I379</f>
        <v>6.72</v>
      </c>
      <c r="CY991">
        <f>AD991</f>
        <v>64.069999999999993</v>
      </c>
      <c r="CZ991">
        <f>AH991</f>
        <v>9.6199999999999992</v>
      </c>
      <c r="DA991">
        <f>AL991</f>
        <v>6.66</v>
      </c>
      <c r="DB991">
        <v>0</v>
      </c>
    </row>
    <row r="992" spans="1:106" x14ac:dyDescent="0.2">
      <c r="A992">
        <f>ROW(Source!A379)</f>
        <v>379</v>
      </c>
      <c r="B992">
        <v>16666349</v>
      </c>
      <c r="C992">
        <v>16667734</v>
      </c>
      <c r="D992">
        <v>15165918</v>
      </c>
      <c r="E992">
        <v>1</v>
      </c>
      <c r="F992">
        <v>1</v>
      </c>
      <c r="G992">
        <v>1</v>
      </c>
      <c r="H992">
        <v>3</v>
      </c>
      <c r="I992" t="s">
        <v>1110</v>
      </c>
      <c r="J992" t="s">
        <v>1111</v>
      </c>
      <c r="K992" t="s">
        <v>1112</v>
      </c>
      <c r="L992">
        <v>1346</v>
      </c>
      <c r="N992">
        <v>1009</v>
      </c>
      <c r="O992" t="s">
        <v>124</v>
      </c>
      <c r="P992" t="s">
        <v>124</v>
      </c>
      <c r="Q992">
        <v>1</v>
      </c>
      <c r="W992">
        <v>0</v>
      </c>
      <c r="X992">
        <v>1559187994</v>
      </c>
      <c r="Y992">
        <v>5.0000000000000001E-4</v>
      </c>
      <c r="AA992">
        <v>184.75</v>
      </c>
      <c r="AB992">
        <v>0</v>
      </c>
      <c r="AC992">
        <v>0</v>
      </c>
      <c r="AD992">
        <v>0</v>
      </c>
      <c r="AE992">
        <v>27.74</v>
      </c>
      <c r="AF992">
        <v>0</v>
      </c>
      <c r="AG992">
        <v>0</v>
      </c>
      <c r="AH992">
        <v>0</v>
      </c>
      <c r="AI992">
        <v>6.66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1</v>
      </c>
      <c r="AQ992">
        <v>0</v>
      </c>
      <c r="AR992">
        <v>0</v>
      </c>
      <c r="AS992" t="s">
        <v>6</v>
      </c>
      <c r="AT992">
        <v>5.0000000000000001E-4</v>
      </c>
      <c r="AU992" t="s">
        <v>6</v>
      </c>
      <c r="AV992">
        <v>0</v>
      </c>
      <c r="AW992">
        <v>2</v>
      </c>
      <c r="AX992">
        <v>16667742</v>
      </c>
      <c r="AY992">
        <v>1</v>
      </c>
      <c r="AZ992">
        <v>0</v>
      </c>
      <c r="BA992">
        <v>938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Y992*Source!I379</f>
        <v>2E-3</v>
      </c>
      <c r="CY992">
        <f>AA992</f>
        <v>184.75</v>
      </c>
      <c r="CZ992">
        <f>AE992</f>
        <v>27.74</v>
      </c>
      <c r="DA992">
        <f>AI992</f>
        <v>6.66</v>
      </c>
      <c r="DB992">
        <v>0</v>
      </c>
    </row>
    <row r="993" spans="1:106" x14ac:dyDescent="0.2">
      <c r="A993">
        <f>ROW(Source!A379)</f>
        <v>379</v>
      </c>
      <c r="B993">
        <v>16666349</v>
      </c>
      <c r="C993">
        <v>16667734</v>
      </c>
      <c r="D993">
        <v>15170072</v>
      </c>
      <c r="E993">
        <v>1</v>
      </c>
      <c r="F993">
        <v>1</v>
      </c>
      <c r="G993">
        <v>1</v>
      </c>
      <c r="H993">
        <v>3</v>
      </c>
      <c r="I993" t="s">
        <v>1113</v>
      </c>
      <c r="J993" t="s">
        <v>1114</v>
      </c>
      <c r="K993" t="s">
        <v>1115</v>
      </c>
      <c r="L993">
        <v>1355</v>
      </c>
      <c r="N993">
        <v>1010</v>
      </c>
      <c r="O993" t="s">
        <v>279</v>
      </c>
      <c r="P993" t="s">
        <v>279</v>
      </c>
      <c r="Q993">
        <v>100</v>
      </c>
      <c r="W993">
        <v>0</v>
      </c>
      <c r="X993">
        <v>-66531260</v>
      </c>
      <c r="Y993">
        <v>2.5000000000000001E-2</v>
      </c>
      <c r="AA993">
        <v>552.78</v>
      </c>
      <c r="AB993">
        <v>0</v>
      </c>
      <c r="AC993">
        <v>0</v>
      </c>
      <c r="AD993">
        <v>0</v>
      </c>
      <c r="AE993">
        <v>83</v>
      </c>
      <c r="AF993">
        <v>0</v>
      </c>
      <c r="AG993">
        <v>0</v>
      </c>
      <c r="AH993">
        <v>0</v>
      </c>
      <c r="AI993">
        <v>6.66</v>
      </c>
      <c r="AJ993">
        <v>1</v>
      </c>
      <c r="AK993">
        <v>1</v>
      </c>
      <c r="AL993">
        <v>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6</v>
      </c>
      <c r="AT993">
        <v>2.5000000000000001E-2</v>
      </c>
      <c r="AU993" t="s">
        <v>6</v>
      </c>
      <c r="AV993">
        <v>0</v>
      </c>
      <c r="AW993">
        <v>2</v>
      </c>
      <c r="AX993">
        <v>16667743</v>
      </c>
      <c r="AY993">
        <v>1</v>
      </c>
      <c r="AZ993">
        <v>0</v>
      </c>
      <c r="BA993">
        <v>939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Y993*Source!I379</f>
        <v>0.1</v>
      </c>
      <c r="CY993">
        <f>AA993</f>
        <v>552.78</v>
      </c>
      <c r="CZ993">
        <f>AE993</f>
        <v>83</v>
      </c>
      <c r="DA993">
        <f>AI993</f>
        <v>6.66</v>
      </c>
      <c r="DB993">
        <v>0</v>
      </c>
    </row>
    <row r="994" spans="1:106" x14ac:dyDescent="0.2">
      <c r="A994">
        <f>ROW(Source!A379)</f>
        <v>379</v>
      </c>
      <c r="B994">
        <v>16666349</v>
      </c>
      <c r="C994">
        <v>16667734</v>
      </c>
      <c r="D994">
        <v>15171982</v>
      </c>
      <c r="E994">
        <v>1</v>
      </c>
      <c r="F994">
        <v>1</v>
      </c>
      <c r="G994">
        <v>1</v>
      </c>
      <c r="H994">
        <v>3</v>
      </c>
      <c r="I994" t="s">
        <v>822</v>
      </c>
      <c r="J994" t="s">
        <v>823</v>
      </c>
      <c r="K994" t="s">
        <v>824</v>
      </c>
      <c r="L994">
        <v>1348</v>
      </c>
      <c r="N994">
        <v>1009</v>
      </c>
      <c r="O994" t="s">
        <v>120</v>
      </c>
      <c r="P994" t="s">
        <v>120</v>
      </c>
      <c r="Q994">
        <v>1000</v>
      </c>
      <c r="W994">
        <v>0</v>
      </c>
      <c r="X994">
        <v>-1421715385</v>
      </c>
      <c r="Y994">
        <v>1.0000000000000001E-5</v>
      </c>
      <c r="AA994">
        <v>4861.67</v>
      </c>
      <c r="AB994">
        <v>0</v>
      </c>
      <c r="AC994">
        <v>0</v>
      </c>
      <c r="AD994">
        <v>0</v>
      </c>
      <c r="AE994">
        <v>729.98</v>
      </c>
      <c r="AF994">
        <v>0</v>
      </c>
      <c r="AG994">
        <v>0</v>
      </c>
      <c r="AH994">
        <v>0</v>
      </c>
      <c r="AI994">
        <v>6.66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6</v>
      </c>
      <c r="AT994">
        <v>1.0000000000000001E-5</v>
      </c>
      <c r="AU994" t="s">
        <v>6</v>
      </c>
      <c r="AV994">
        <v>0</v>
      </c>
      <c r="AW994">
        <v>2</v>
      </c>
      <c r="AX994">
        <v>16667744</v>
      </c>
      <c r="AY994">
        <v>1</v>
      </c>
      <c r="AZ994">
        <v>0</v>
      </c>
      <c r="BA994">
        <v>940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Y994*Source!I379</f>
        <v>4.0000000000000003E-5</v>
      </c>
      <c r="CY994">
        <f>AA994</f>
        <v>4861.67</v>
      </c>
      <c r="CZ994">
        <f>AE994</f>
        <v>729.98</v>
      </c>
      <c r="DA994">
        <f>AI994</f>
        <v>6.66</v>
      </c>
      <c r="DB994">
        <v>0</v>
      </c>
    </row>
    <row r="995" spans="1:106" x14ac:dyDescent="0.2">
      <c r="A995">
        <f>ROW(Source!A379)</f>
        <v>379</v>
      </c>
      <c r="B995">
        <v>16666349</v>
      </c>
      <c r="C995">
        <v>16667734</v>
      </c>
      <c r="D995">
        <v>15195043</v>
      </c>
      <c r="E995">
        <v>1</v>
      </c>
      <c r="F995">
        <v>1</v>
      </c>
      <c r="G995">
        <v>1</v>
      </c>
      <c r="H995">
        <v>3</v>
      </c>
      <c r="I995" t="s">
        <v>1116</v>
      </c>
      <c r="J995" t="s">
        <v>1117</v>
      </c>
      <c r="K995" t="s">
        <v>1118</v>
      </c>
      <c r="L995">
        <v>1346</v>
      </c>
      <c r="N995">
        <v>1009</v>
      </c>
      <c r="O995" t="s">
        <v>124</v>
      </c>
      <c r="P995" t="s">
        <v>124</v>
      </c>
      <c r="Q995">
        <v>1</v>
      </c>
      <c r="W995">
        <v>0</v>
      </c>
      <c r="X995">
        <v>-1726842289</v>
      </c>
      <c r="Y995">
        <v>5.0000000000000001E-3</v>
      </c>
      <c r="AA995">
        <v>437.9</v>
      </c>
      <c r="AB995">
        <v>0</v>
      </c>
      <c r="AC995">
        <v>0</v>
      </c>
      <c r="AD995">
        <v>0</v>
      </c>
      <c r="AE995">
        <v>65.75</v>
      </c>
      <c r="AF995">
        <v>0</v>
      </c>
      <c r="AG995">
        <v>0</v>
      </c>
      <c r="AH995">
        <v>0</v>
      </c>
      <c r="AI995">
        <v>6.66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6</v>
      </c>
      <c r="AT995">
        <v>5.0000000000000001E-3</v>
      </c>
      <c r="AU995" t="s">
        <v>6</v>
      </c>
      <c r="AV995">
        <v>0</v>
      </c>
      <c r="AW995">
        <v>2</v>
      </c>
      <c r="AX995">
        <v>16667745</v>
      </c>
      <c r="AY995">
        <v>1</v>
      </c>
      <c r="AZ995">
        <v>0</v>
      </c>
      <c r="BA995">
        <v>941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Y995*Source!I379</f>
        <v>0.02</v>
      </c>
      <c r="CY995">
        <f>AA995</f>
        <v>437.9</v>
      </c>
      <c r="CZ995">
        <f>AE995</f>
        <v>65.75</v>
      </c>
      <c r="DA995">
        <f>AI995</f>
        <v>6.66</v>
      </c>
      <c r="DB995">
        <v>0</v>
      </c>
    </row>
    <row r="996" spans="1:106" x14ac:dyDescent="0.2">
      <c r="A996">
        <f>ROW(Source!A379)</f>
        <v>379</v>
      </c>
      <c r="B996">
        <v>16666349</v>
      </c>
      <c r="C996">
        <v>16667734</v>
      </c>
      <c r="D996">
        <v>15164559</v>
      </c>
      <c r="E996">
        <v>17</v>
      </c>
      <c r="F996">
        <v>1</v>
      </c>
      <c r="G996">
        <v>1</v>
      </c>
      <c r="H996">
        <v>3</v>
      </c>
      <c r="I996" t="s">
        <v>996</v>
      </c>
      <c r="J996" t="s">
        <v>6</v>
      </c>
      <c r="K996" t="s">
        <v>997</v>
      </c>
      <c r="L996">
        <v>1374</v>
      </c>
      <c r="N996">
        <v>1013</v>
      </c>
      <c r="O996" t="s">
        <v>998</v>
      </c>
      <c r="P996" t="s">
        <v>998</v>
      </c>
      <c r="Q996">
        <v>1</v>
      </c>
      <c r="W996">
        <v>0</v>
      </c>
      <c r="X996">
        <v>-1731369543</v>
      </c>
      <c r="Y996">
        <v>0.32</v>
      </c>
      <c r="AA996">
        <v>1</v>
      </c>
      <c r="AB996">
        <v>0</v>
      </c>
      <c r="AC996">
        <v>0</v>
      </c>
      <c r="AD996">
        <v>0</v>
      </c>
      <c r="AE996">
        <v>1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6</v>
      </c>
      <c r="AT996">
        <v>0.32</v>
      </c>
      <c r="AU996" t="s">
        <v>6</v>
      </c>
      <c r="AV996">
        <v>0</v>
      </c>
      <c r="AW996">
        <v>2</v>
      </c>
      <c r="AX996">
        <v>16667746</v>
      </c>
      <c r="AY996">
        <v>1</v>
      </c>
      <c r="AZ996">
        <v>0</v>
      </c>
      <c r="BA996">
        <v>942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Y996*Source!I379</f>
        <v>1.28</v>
      </c>
      <c r="CY996">
        <f>AA996</f>
        <v>1</v>
      </c>
      <c r="CZ996">
        <f>AE996</f>
        <v>1</v>
      </c>
      <c r="DA996">
        <f>AI996</f>
        <v>1</v>
      </c>
      <c r="DB996">
        <v>0</v>
      </c>
    </row>
    <row r="997" spans="1:106" x14ac:dyDescent="0.2">
      <c r="A997">
        <f>ROW(Source!A380)</f>
        <v>380</v>
      </c>
      <c r="B997">
        <v>16666348</v>
      </c>
      <c r="C997">
        <v>16667747</v>
      </c>
      <c r="D997">
        <v>15430517</v>
      </c>
      <c r="E997">
        <v>1</v>
      </c>
      <c r="F997">
        <v>1</v>
      </c>
      <c r="G997">
        <v>1</v>
      </c>
      <c r="H997">
        <v>1</v>
      </c>
      <c r="I997" t="s">
        <v>807</v>
      </c>
      <c r="J997" t="s">
        <v>6</v>
      </c>
      <c r="K997" t="s">
        <v>808</v>
      </c>
      <c r="L997">
        <v>1191</v>
      </c>
      <c r="N997">
        <v>1013</v>
      </c>
      <c r="O997" t="s">
        <v>727</v>
      </c>
      <c r="P997" t="s">
        <v>727</v>
      </c>
      <c r="Q997">
        <v>1</v>
      </c>
      <c r="W997">
        <v>0</v>
      </c>
      <c r="X997">
        <v>735429535</v>
      </c>
      <c r="Y997">
        <v>9.64</v>
      </c>
      <c r="AA997">
        <v>0</v>
      </c>
      <c r="AB997">
        <v>0</v>
      </c>
      <c r="AC997">
        <v>0</v>
      </c>
      <c r="AD997">
        <v>7.8</v>
      </c>
      <c r="AE997">
        <v>0</v>
      </c>
      <c r="AF997">
        <v>0</v>
      </c>
      <c r="AG997">
        <v>0</v>
      </c>
      <c r="AH997">
        <v>7.8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6</v>
      </c>
      <c r="AT997">
        <v>9.64</v>
      </c>
      <c r="AU997" t="s">
        <v>6</v>
      </c>
      <c r="AV997">
        <v>1</v>
      </c>
      <c r="AW997">
        <v>2</v>
      </c>
      <c r="AX997">
        <v>16667751</v>
      </c>
      <c r="AY997">
        <v>1</v>
      </c>
      <c r="AZ997">
        <v>0</v>
      </c>
      <c r="BA997">
        <v>943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Y997*Source!I380</f>
        <v>1.2532000000000001</v>
      </c>
      <c r="CY997">
        <f>AD997</f>
        <v>7.8</v>
      </c>
      <c r="CZ997">
        <f>AH997</f>
        <v>7.8</v>
      </c>
      <c r="DA997">
        <f>AL997</f>
        <v>1</v>
      </c>
      <c r="DB997">
        <v>0</v>
      </c>
    </row>
    <row r="998" spans="1:106" x14ac:dyDescent="0.2">
      <c r="A998">
        <f>ROW(Source!A380)</f>
        <v>380</v>
      </c>
      <c r="B998">
        <v>16666348</v>
      </c>
      <c r="C998">
        <v>16667747</v>
      </c>
      <c r="D998">
        <v>15430395</v>
      </c>
      <c r="E998">
        <v>1</v>
      </c>
      <c r="F998">
        <v>1</v>
      </c>
      <c r="G998">
        <v>1</v>
      </c>
      <c r="H998">
        <v>1</v>
      </c>
      <c r="I998" t="s">
        <v>728</v>
      </c>
      <c r="J998" t="s">
        <v>6</v>
      </c>
      <c r="K998" t="s">
        <v>729</v>
      </c>
      <c r="L998">
        <v>1191</v>
      </c>
      <c r="N998">
        <v>1013</v>
      </c>
      <c r="O998" t="s">
        <v>727</v>
      </c>
      <c r="P998" t="s">
        <v>727</v>
      </c>
      <c r="Q998">
        <v>1</v>
      </c>
      <c r="W998">
        <v>0</v>
      </c>
      <c r="X998">
        <v>-1417349443</v>
      </c>
      <c r="Y998">
        <v>0.01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6</v>
      </c>
      <c r="AT998">
        <v>0.01</v>
      </c>
      <c r="AU998" t="s">
        <v>6</v>
      </c>
      <c r="AV998">
        <v>2</v>
      </c>
      <c r="AW998">
        <v>2</v>
      </c>
      <c r="AX998">
        <v>16667752</v>
      </c>
      <c r="AY998">
        <v>1</v>
      </c>
      <c r="AZ998">
        <v>0</v>
      </c>
      <c r="BA998">
        <v>944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Y998*Source!I380</f>
        <v>1.3000000000000002E-3</v>
      </c>
      <c r="CY998">
        <f>AD998</f>
        <v>0</v>
      </c>
      <c r="CZ998">
        <f>AH998</f>
        <v>0</v>
      </c>
      <c r="DA998">
        <f>AL998</f>
        <v>1</v>
      </c>
      <c r="DB998">
        <v>0</v>
      </c>
    </row>
    <row r="999" spans="1:106" x14ac:dyDescent="0.2">
      <c r="A999">
        <f>ROW(Source!A380)</f>
        <v>380</v>
      </c>
      <c r="B999">
        <v>16666348</v>
      </c>
      <c r="C999">
        <v>16667747</v>
      </c>
      <c r="D999">
        <v>15247974</v>
      </c>
      <c r="E999">
        <v>1</v>
      </c>
      <c r="F999">
        <v>1</v>
      </c>
      <c r="G999">
        <v>1</v>
      </c>
      <c r="H999">
        <v>2</v>
      </c>
      <c r="I999" t="s">
        <v>730</v>
      </c>
      <c r="J999" t="s">
        <v>731</v>
      </c>
      <c r="K999" t="s">
        <v>732</v>
      </c>
      <c r="L999">
        <v>1368</v>
      </c>
      <c r="N999">
        <v>1011</v>
      </c>
      <c r="O999" t="s">
        <v>733</v>
      </c>
      <c r="P999" t="s">
        <v>733</v>
      </c>
      <c r="Q999">
        <v>1</v>
      </c>
      <c r="W999">
        <v>0</v>
      </c>
      <c r="X999">
        <v>1188625873</v>
      </c>
      <c r="Y999">
        <v>0.01</v>
      </c>
      <c r="AA999">
        <v>0</v>
      </c>
      <c r="AB999">
        <v>31.26</v>
      </c>
      <c r="AC999">
        <v>13.5</v>
      </c>
      <c r="AD999">
        <v>0</v>
      </c>
      <c r="AE999">
        <v>0</v>
      </c>
      <c r="AF999">
        <v>31.26</v>
      </c>
      <c r="AG999">
        <v>13.5</v>
      </c>
      <c r="AH999">
        <v>0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6</v>
      </c>
      <c r="AT999">
        <v>0.01</v>
      </c>
      <c r="AU999" t="s">
        <v>6</v>
      </c>
      <c r="AV999">
        <v>0</v>
      </c>
      <c r="AW999">
        <v>2</v>
      </c>
      <c r="AX999">
        <v>16667753</v>
      </c>
      <c r="AY999">
        <v>1</v>
      </c>
      <c r="AZ999">
        <v>0</v>
      </c>
      <c r="BA999">
        <v>945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Y999*Source!I380</f>
        <v>1.3000000000000002E-3</v>
      </c>
      <c r="CY999">
        <f>AB999</f>
        <v>31.26</v>
      </c>
      <c r="CZ999">
        <f>AF999</f>
        <v>31.26</v>
      </c>
      <c r="DA999">
        <f>AJ999</f>
        <v>1</v>
      </c>
      <c r="DB999">
        <v>0</v>
      </c>
    </row>
    <row r="1000" spans="1:106" x14ac:dyDescent="0.2">
      <c r="A1000">
        <f>ROW(Source!A381)</f>
        <v>381</v>
      </c>
      <c r="B1000">
        <v>16666349</v>
      </c>
      <c r="C1000">
        <v>16667747</v>
      </c>
      <c r="D1000">
        <v>15430517</v>
      </c>
      <c r="E1000">
        <v>1</v>
      </c>
      <c r="F1000">
        <v>1</v>
      </c>
      <c r="G1000">
        <v>1</v>
      </c>
      <c r="H1000">
        <v>1</v>
      </c>
      <c r="I1000" t="s">
        <v>807</v>
      </c>
      <c r="J1000" t="s">
        <v>6</v>
      </c>
      <c r="K1000" t="s">
        <v>808</v>
      </c>
      <c r="L1000">
        <v>1191</v>
      </c>
      <c r="N1000">
        <v>1013</v>
      </c>
      <c r="O1000" t="s">
        <v>727</v>
      </c>
      <c r="P1000" t="s">
        <v>727</v>
      </c>
      <c r="Q1000">
        <v>1</v>
      </c>
      <c r="W1000">
        <v>0</v>
      </c>
      <c r="X1000">
        <v>735429535</v>
      </c>
      <c r="Y1000">
        <v>9.64</v>
      </c>
      <c r="AA1000">
        <v>0</v>
      </c>
      <c r="AB1000">
        <v>0</v>
      </c>
      <c r="AC1000">
        <v>0</v>
      </c>
      <c r="AD1000">
        <v>51.95</v>
      </c>
      <c r="AE1000">
        <v>0</v>
      </c>
      <c r="AF1000">
        <v>0</v>
      </c>
      <c r="AG1000">
        <v>0</v>
      </c>
      <c r="AH1000">
        <v>7.8</v>
      </c>
      <c r="AI1000">
        <v>1</v>
      </c>
      <c r="AJ1000">
        <v>1</v>
      </c>
      <c r="AK1000">
        <v>1</v>
      </c>
      <c r="AL1000">
        <v>6.66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6</v>
      </c>
      <c r="AT1000">
        <v>9.64</v>
      </c>
      <c r="AU1000" t="s">
        <v>6</v>
      </c>
      <c r="AV1000">
        <v>1</v>
      </c>
      <c r="AW1000">
        <v>2</v>
      </c>
      <c r="AX1000">
        <v>16667751</v>
      </c>
      <c r="AY1000">
        <v>1</v>
      </c>
      <c r="AZ1000">
        <v>0</v>
      </c>
      <c r="BA1000">
        <v>946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Y1000*Source!I381</f>
        <v>1.2532000000000001</v>
      </c>
      <c r="CY1000">
        <f>AD1000</f>
        <v>51.95</v>
      </c>
      <c r="CZ1000">
        <f>AH1000</f>
        <v>7.8</v>
      </c>
      <c r="DA1000">
        <f>AL1000</f>
        <v>6.66</v>
      </c>
      <c r="DB1000">
        <v>0</v>
      </c>
    </row>
    <row r="1001" spans="1:106" x14ac:dyDescent="0.2">
      <c r="A1001">
        <f>ROW(Source!A381)</f>
        <v>381</v>
      </c>
      <c r="B1001">
        <v>16666349</v>
      </c>
      <c r="C1001">
        <v>16667747</v>
      </c>
      <c r="D1001">
        <v>15430395</v>
      </c>
      <c r="E1001">
        <v>1</v>
      </c>
      <c r="F1001">
        <v>1</v>
      </c>
      <c r="G1001">
        <v>1</v>
      </c>
      <c r="H1001">
        <v>1</v>
      </c>
      <c r="I1001" t="s">
        <v>728</v>
      </c>
      <c r="J1001" t="s">
        <v>6</v>
      </c>
      <c r="K1001" t="s">
        <v>729</v>
      </c>
      <c r="L1001">
        <v>1191</v>
      </c>
      <c r="N1001">
        <v>1013</v>
      </c>
      <c r="O1001" t="s">
        <v>727</v>
      </c>
      <c r="P1001" t="s">
        <v>727</v>
      </c>
      <c r="Q1001">
        <v>1</v>
      </c>
      <c r="W1001">
        <v>0</v>
      </c>
      <c r="X1001">
        <v>-1417349443</v>
      </c>
      <c r="Y1001">
        <v>0.01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6.66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6</v>
      </c>
      <c r="AT1001">
        <v>0.01</v>
      </c>
      <c r="AU1001" t="s">
        <v>6</v>
      </c>
      <c r="AV1001">
        <v>2</v>
      </c>
      <c r="AW1001">
        <v>2</v>
      </c>
      <c r="AX1001">
        <v>16667752</v>
      </c>
      <c r="AY1001">
        <v>1</v>
      </c>
      <c r="AZ1001">
        <v>0</v>
      </c>
      <c r="BA1001">
        <v>947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Y1001*Source!I381</f>
        <v>1.3000000000000002E-3</v>
      </c>
      <c r="CY1001">
        <f>AD1001</f>
        <v>0</v>
      </c>
      <c r="CZ1001">
        <f>AH1001</f>
        <v>0</v>
      </c>
      <c r="DA1001">
        <f>AL1001</f>
        <v>1</v>
      </c>
      <c r="DB1001">
        <v>0</v>
      </c>
    </row>
    <row r="1002" spans="1:106" x14ac:dyDescent="0.2">
      <c r="A1002">
        <f>ROW(Source!A381)</f>
        <v>381</v>
      </c>
      <c r="B1002">
        <v>16666349</v>
      </c>
      <c r="C1002">
        <v>16667747</v>
      </c>
      <c r="D1002">
        <v>15247974</v>
      </c>
      <c r="E1002">
        <v>1</v>
      </c>
      <c r="F1002">
        <v>1</v>
      </c>
      <c r="G1002">
        <v>1</v>
      </c>
      <c r="H1002">
        <v>2</v>
      </c>
      <c r="I1002" t="s">
        <v>730</v>
      </c>
      <c r="J1002" t="s">
        <v>731</v>
      </c>
      <c r="K1002" t="s">
        <v>732</v>
      </c>
      <c r="L1002">
        <v>1368</v>
      </c>
      <c r="N1002">
        <v>1011</v>
      </c>
      <c r="O1002" t="s">
        <v>733</v>
      </c>
      <c r="P1002" t="s">
        <v>733</v>
      </c>
      <c r="Q1002">
        <v>1</v>
      </c>
      <c r="W1002">
        <v>0</v>
      </c>
      <c r="X1002">
        <v>1188625873</v>
      </c>
      <c r="Y1002">
        <v>0.01</v>
      </c>
      <c r="AA1002">
        <v>0</v>
      </c>
      <c r="AB1002">
        <v>208.19</v>
      </c>
      <c r="AC1002">
        <v>13.5</v>
      </c>
      <c r="AD1002">
        <v>0</v>
      </c>
      <c r="AE1002">
        <v>0</v>
      </c>
      <c r="AF1002">
        <v>31.26</v>
      </c>
      <c r="AG1002">
        <v>13.5</v>
      </c>
      <c r="AH1002">
        <v>0</v>
      </c>
      <c r="AI1002">
        <v>1</v>
      </c>
      <c r="AJ1002">
        <v>6.66</v>
      </c>
      <c r="AK1002">
        <v>1</v>
      </c>
      <c r="AL1002">
        <v>1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6</v>
      </c>
      <c r="AT1002">
        <v>0.01</v>
      </c>
      <c r="AU1002" t="s">
        <v>6</v>
      </c>
      <c r="AV1002">
        <v>0</v>
      </c>
      <c r="AW1002">
        <v>2</v>
      </c>
      <c r="AX1002">
        <v>16667753</v>
      </c>
      <c r="AY1002">
        <v>1</v>
      </c>
      <c r="AZ1002">
        <v>0</v>
      </c>
      <c r="BA1002">
        <v>948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Y1002*Source!I381</f>
        <v>1.3000000000000002E-3</v>
      </c>
      <c r="CY1002">
        <f>AB1002</f>
        <v>208.19</v>
      </c>
      <c r="CZ1002">
        <f>AF1002</f>
        <v>31.26</v>
      </c>
      <c r="DA1002">
        <f>AJ1002</f>
        <v>6.66</v>
      </c>
      <c r="DB1002">
        <v>0</v>
      </c>
    </row>
    <row r="1003" spans="1:106" x14ac:dyDescent="0.2">
      <c r="A1003">
        <f>ROW(Source!A382)</f>
        <v>382</v>
      </c>
      <c r="B1003">
        <v>16666348</v>
      </c>
      <c r="C1003">
        <v>16667754</v>
      </c>
      <c r="D1003">
        <v>15435721</v>
      </c>
      <c r="E1003">
        <v>1</v>
      </c>
      <c r="F1003">
        <v>1</v>
      </c>
      <c r="G1003">
        <v>1</v>
      </c>
      <c r="H1003">
        <v>1</v>
      </c>
      <c r="I1003" t="s">
        <v>923</v>
      </c>
      <c r="J1003" t="s">
        <v>6</v>
      </c>
      <c r="K1003" t="s">
        <v>924</v>
      </c>
      <c r="L1003">
        <v>1191</v>
      </c>
      <c r="N1003">
        <v>1013</v>
      </c>
      <c r="O1003" t="s">
        <v>727</v>
      </c>
      <c r="P1003" t="s">
        <v>727</v>
      </c>
      <c r="Q1003">
        <v>1</v>
      </c>
      <c r="W1003">
        <v>0</v>
      </c>
      <c r="X1003">
        <v>1983201532</v>
      </c>
      <c r="Y1003">
        <v>4.8869999999999996</v>
      </c>
      <c r="AA1003">
        <v>0</v>
      </c>
      <c r="AB1003">
        <v>0</v>
      </c>
      <c r="AC1003">
        <v>0</v>
      </c>
      <c r="AD1003">
        <v>9.51</v>
      </c>
      <c r="AE1003">
        <v>0</v>
      </c>
      <c r="AF1003">
        <v>0</v>
      </c>
      <c r="AG1003">
        <v>0</v>
      </c>
      <c r="AH1003">
        <v>9.51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6</v>
      </c>
      <c r="AT1003">
        <v>16.29</v>
      </c>
      <c r="AU1003" t="s">
        <v>447</v>
      </c>
      <c r="AV1003">
        <v>1</v>
      </c>
      <c r="AW1003">
        <v>2</v>
      </c>
      <c r="AX1003">
        <v>16667761</v>
      </c>
      <c r="AY1003">
        <v>1</v>
      </c>
      <c r="AZ1003">
        <v>0</v>
      </c>
      <c r="BA1003">
        <v>949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Y1003*Source!I382</f>
        <v>0.63530999999999993</v>
      </c>
      <c r="CY1003">
        <f>AD1003</f>
        <v>9.51</v>
      </c>
      <c r="CZ1003">
        <f>AH1003</f>
        <v>9.51</v>
      </c>
      <c r="DA1003">
        <f>AL1003</f>
        <v>1</v>
      </c>
      <c r="DB1003">
        <v>0</v>
      </c>
    </row>
    <row r="1004" spans="1:106" x14ac:dyDescent="0.2">
      <c r="A1004">
        <f>ROW(Source!A382)</f>
        <v>382</v>
      </c>
      <c r="B1004">
        <v>16666348</v>
      </c>
      <c r="C1004">
        <v>16667754</v>
      </c>
      <c r="D1004">
        <v>15430395</v>
      </c>
      <c r="E1004">
        <v>1</v>
      </c>
      <c r="F1004">
        <v>1</v>
      </c>
      <c r="G1004">
        <v>1</v>
      </c>
      <c r="H1004">
        <v>1</v>
      </c>
      <c r="I1004" t="s">
        <v>728</v>
      </c>
      <c r="J1004" t="s">
        <v>6</v>
      </c>
      <c r="K1004" t="s">
        <v>729</v>
      </c>
      <c r="L1004">
        <v>1191</v>
      </c>
      <c r="N1004">
        <v>1013</v>
      </c>
      <c r="O1004" t="s">
        <v>727</v>
      </c>
      <c r="P1004" t="s">
        <v>727</v>
      </c>
      <c r="Q1004">
        <v>1</v>
      </c>
      <c r="W1004">
        <v>0</v>
      </c>
      <c r="X1004">
        <v>-1417349443</v>
      </c>
      <c r="Y1004">
        <v>0.01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6</v>
      </c>
      <c r="AT1004">
        <v>0.01</v>
      </c>
      <c r="AU1004" t="s">
        <v>6</v>
      </c>
      <c r="AV1004">
        <v>2</v>
      </c>
      <c r="AW1004">
        <v>2</v>
      </c>
      <c r="AX1004">
        <v>16667762</v>
      </c>
      <c r="AY1004">
        <v>1</v>
      </c>
      <c r="AZ1004">
        <v>2048</v>
      </c>
      <c r="BA1004">
        <v>950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Y1004*Source!I382</f>
        <v>1.3000000000000002E-3</v>
      </c>
      <c r="CY1004">
        <f>AD1004</f>
        <v>0</v>
      </c>
      <c r="CZ1004">
        <f>AH1004</f>
        <v>0</v>
      </c>
      <c r="DA1004">
        <f>AL1004</f>
        <v>1</v>
      </c>
      <c r="DB1004">
        <v>0</v>
      </c>
    </row>
    <row r="1005" spans="1:106" x14ac:dyDescent="0.2">
      <c r="A1005">
        <f>ROW(Source!A382)</f>
        <v>382</v>
      </c>
      <c r="B1005">
        <v>16666348</v>
      </c>
      <c r="C1005">
        <v>16667754</v>
      </c>
      <c r="D1005">
        <v>15247974</v>
      </c>
      <c r="E1005">
        <v>1</v>
      </c>
      <c r="F1005">
        <v>1</v>
      </c>
      <c r="G1005">
        <v>1</v>
      </c>
      <c r="H1005">
        <v>2</v>
      </c>
      <c r="I1005" t="s">
        <v>730</v>
      </c>
      <c r="J1005" t="s">
        <v>731</v>
      </c>
      <c r="K1005" t="s">
        <v>732</v>
      </c>
      <c r="L1005">
        <v>1368</v>
      </c>
      <c r="N1005">
        <v>1011</v>
      </c>
      <c r="O1005" t="s">
        <v>733</v>
      </c>
      <c r="P1005" t="s">
        <v>733</v>
      </c>
      <c r="Q1005">
        <v>1</v>
      </c>
      <c r="W1005">
        <v>0</v>
      </c>
      <c r="X1005">
        <v>1188625873</v>
      </c>
      <c r="Y1005">
        <v>3.0000000000000001E-3</v>
      </c>
      <c r="AA1005">
        <v>0</v>
      </c>
      <c r="AB1005">
        <v>31.26</v>
      </c>
      <c r="AC1005">
        <v>13.5</v>
      </c>
      <c r="AD1005">
        <v>0</v>
      </c>
      <c r="AE1005">
        <v>0</v>
      </c>
      <c r="AF1005">
        <v>31.26</v>
      </c>
      <c r="AG1005">
        <v>13.5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6</v>
      </c>
      <c r="AT1005">
        <v>0.01</v>
      </c>
      <c r="AU1005" t="s">
        <v>447</v>
      </c>
      <c r="AV1005">
        <v>0</v>
      </c>
      <c r="AW1005">
        <v>2</v>
      </c>
      <c r="AX1005">
        <v>16667763</v>
      </c>
      <c r="AY1005">
        <v>1</v>
      </c>
      <c r="AZ1005">
        <v>0</v>
      </c>
      <c r="BA1005">
        <v>951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Y1005*Source!I382</f>
        <v>3.9000000000000005E-4</v>
      </c>
      <c r="CY1005">
        <f>AB1005</f>
        <v>31.26</v>
      </c>
      <c r="CZ1005">
        <f>AF1005</f>
        <v>31.26</v>
      </c>
      <c r="DA1005">
        <f>AJ1005</f>
        <v>1</v>
      </c>
      <c r="DB1005">
        <v>0</v>
      </c>
    </row>
    <row r="1006" spans="1:106" x14ac:dyDescent="0.2">
      <c r="A1006">
        <f>ROW(Source!A382)</f>
        <v>382</v>
      </c>
      <c r="B1006">
        <v>16666348</v>
      </c>
      <c r="C1006">
        <v>16667754</v>
      </c>
      <c r="D1006">
        <v>15170076</v>
      </c>
      <c r="E1006">
        <v>1</v>
      </c>
      <c r="F1006">
        <v>1</v>
      </c>
      <c r="G1006">
        <v>1</v>
      </c>
      <c r="H1006">
        <v>3</v>
      </c>
      <c r="I1006" t="s">
        <v>940</v>
      </c>
      <c r="J1006" t="s">
        <v>941</v>
      </c>
      <c r="K1006" t="s">
        <v>942</v>
      </c>
      <c r="L1006">
        <v>1356</v>
      </c>
      <c r="N1006">
        <v>1010</v>
      </c>
      <c r="O1006" t="s">
        <v>96</v>
      </c>
      <c r="P1006" t="s">
        <v>96</v>
      </c>
      <c r="Q1006">
        <v>1000</v>
      </c>
      <c r="W1006">
        <v>0</v>
      </c>
      <c r="X1006">
        <v>1975348994</v>
      </c>
      <c r="Y1006">
        <v>0</v>
      </c>
      <c r="AA1006">
        <v>180</v>
      </c>
      <c r="AB1006">
        <v>0</v>
      </c>
      <c r="AC1006">
        <v>0</v>
      </c>
      <c r="AD1006">
        <v>0</v>
      </c>
      <c r="AE1006">
        <v>180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6</v>
      </c>
      <c r="AT1006">
        <v>0.2</v>
      </c>
      <c r="AU1006" t="s">
        <v>30</v>
      </c>
      <c r="AV1006">
        <v>0</v>
      </c>
      <c r="AW1006">
        <v>2</v>
      </c>
      <c r="AX1006">
        <v>16667764</v>
      </c>
      <c r="AY1006">
        <v>1</v>
      </c>
      <c r="AZ1006">
        <v>0</v>
      </c>
      <c r="BA1006">
        <v>952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Y1006*Source!I382</f>
        <v>0</v>
      </c>
      <c r="CY1006">
        <f>AA1006</f>
        <v>180</v>
      </c>
      <c r="CZ1006">
        <f>AE1006</f>
        <v>180</v>
      </c>
      <c r="DA1006">
        <f>AI1006</f>
        <v>1</v>
      </c>
      <c r="DB1006">
        <v>0</v>
      </c>
    </row>
    <row r="1007" spans="1:106" x14ac:dyDescent="0.2">
      <c r="A1007">
        <f>ROW(Source!A382)</f>
        <v>382</v>
      </c>
      <c r="B1007">
        <v>16666348</v>
      </c>
      <c r="C1007">
        <v>16667754</v>
      </c>
      <c r="D1007">
        <v>15170438</v>
      </c>
      <c r="E1007">
        <v>1</v>
      </c>
      <c r="F1007">
        <v>1</v>
      </c>
      <c r="G1007">
        <v>1</v>
      </c>
      <c r="H1007">
        <v>3</v>
      </c>
      <c r="I1007" t="s">
        <v>1051</v>
      </c>
      <c r="J1007" t="s">
        <v>1052</v>
      </c>
      <c r="K1007" t="s">
        <v>1053</v>
      </c>
      <c r="L1007">
        <v>1348</v>
      </c>
      <c r="N1007">
        <v>1009</v>
      </c>
      <c r="O1007" t="s">
        <v>120</v>
      </c>
      <c r="P1007" t="s">
        <v>120</v>
      </c>
      <c r="Q1007">
        <v>1000</v>
      </c>
      <c r="W1007">
        <v>0</v>
      </c>
      <c r="X1007">
        <v>-1755229539</v>
      </c>
      <c r="Y1007">
        <v>0</v>
      </c>
      <c r="AA1007">
        <v>12430</v>
      </c>
      <c r="AB1007">
        <v>0</v>
      </c>
      <c r="AC1007">
        <v>0</v>
      </c>
      <c r="AD1007">
        <v>0</v>
      </c>
      <c r="AE1007">
        <v>12430</v>
      </c>
      <c r="AF1007">
        <v>0</v>
      </c>
      <c r="AG1007">
        <v>0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6</v>
      </c>
      <c r="AT1007">
        <v>1E-3</v>
      </c>
      <c r="AU1007" t="s">
        <v>30</v>
      </c>
      <c r="AV1007">
        <v>0</v>
      </c>
      <c r="AW1007">
        <v>2</v>
      </c>
      <c r="AX1007">
        <v>16667765</v>
      </c>
      <c r="AY1007">
        <v>1</v>
      </c>
      <c r="AZ1007">
        <v>0</v>
      </c>
      <c r="BA1007">
        <v>953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Y1007*Source!I382</f>
        <v>0</v>
      </c>
      <c r="CY1007">
        <f>AA1007</f>
        <v>12430</v>
      </c>
      <c r="CZ1007">
        <f>AE1007</f>
        <v>12430</v>
      </c>
      <c r="DA1007">
        <f>AI1007</f>
        <v>1</v>
      </c>
      <c r="DB1007">
        <v>0</v>
      </c>
    </row>
    <row r="1008" spans="1:106" x14ac:dyDescent="0.2">
      <c r="A1008">
        <f>ROW(Source!A382)</f>
        <v>382</v>
      </c>
      <c r="B1008">
        <v>16666348</v>
      </c>
      <c r="C1008">
        <v>16667754</v>
      </c>
      <c r="D1008">
        <v>15164559</v>
      </c>
      <c r="E1008">
        <v>17</v>
      </c>
      <c r="F1008">
        <v>1</v>
      </c>
      <c r="G1008">
        <v>1</v>
      </c>
      <c r="H1008">
        <v>3</v>
      </c>
      <c r="I1008" t="s">
        <v>996</v>
      </c>
      <c r="J1008" t="s">
        <v>6</v>
      </c>
      <c r="K1008" t="s">
        <v>997</v>
      </c>
      <c r="L1008">
        <v>1374</v>
      </c>
      <c r="N1008">
        <v>1013</v>
      </c>
      <c r="O1008" t="s">
        <v>998</v>
      </c>
      <c r="P1008" t="s">
        <v>998</v>
      </c>
      <c r="Q1008">
        <v>1</v>
      </c>
      <c r="W1008">
        <v>0</v>
      </c>
      <c r="X1008">
        <v>-1731369543</v>
      </c>
      <c r="Y1008">
        <v>0</v>
      </c>
      <c r="AA1008">
        <v>1</v>
      </c>
      <c r="AB1008">
        <v>0</v>
      </c>
      <c r="AC1008">
        <v>0</v>
      </c>
      <c r="AD1008">
        <v>0</v>
      </c>
      <c r="AE1008">
        <v>1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1</v>
      </c>
      <c r="AQ1008">
        <v>0</v>
      </c>
      <c r="AR1008">
        <v>0</v>
      </c>
      <c r="AS1008" t="s">
        <v>6</v>
      </c>
      <c r="AT1008">
        <v>3.1</v>
      </c>
      <c r="AU1008" t="s">
        <v>30</v>
      </c>
      <c r="AV1008">
        <v>0</v>
      </c>
      <c r="AW1008">
        <v>2</v>
      </c>
      <c r="AX1008">
        <v>16667766</v>
      </c>
      <c r="AY1008">
        <v>1</v>
      </c>
      <c r="AZ1008">
        <v>0</v>
      </c>
      <c r="BA1008">
        <v>954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Y1008*Source!I382</f>
        <v>0</v>
      </c>
      <c r="CY1008">
        <f>AA1008</f>
        <v>1</v>
      </c>
      <c r="CZ1008">
        <f>AE1008</f>
        <v>1</v>
      </c>
      <c r="DA1008">
        <f>AI1008</f>
        <v>1</v>
      </c>
      <c r="DB1008">
        <v>0</v>
      </c>
    </row>
    <row r="1009" spans="1:106" x14ac:dyDescent="0.2">
      <c r="A1009">
        <f>ROW(Source!A383)</f>
        <v>383</v>
      </c>
      <c r="B1009">
        <v>16666349</v>
      </c>
      <c r="C1009">
        <v>16667754</v>
      </c>
      <c r="D1009">
        <v>15435721</v>
      </c>
      <c r="E1009">
        <v>1</v>
      </c>
      <c r="F1009">
        <v>1</v>
      </c>
      <c r="G1009">
        <v>1</v>
      </c>
      <c r="H1009">
        <v>1</v>
      </c>
      <c r="I1009" t="s">
        <v>923</v>
      </c>
      <c r="J1009" t="s">
        <v>6</v>
      </c>
      <c r="K1009" t="s">
        <v>924</v>
      </c>
      <c r="L1009">
        <v>1191</v>
      </c>
      <c r="N1009">
        <v>1013</v>
      </c>
      <c r="O1009" t="s">
        <v>727</v>
      </c>
      <c r="P1009" t="s">
        <v>727</v>
      </c>
      <c r="Q1009">
        <v>1</v>
      </c>
      <c r="W1009">
        <v>0</v>
      </c>
      <c r="X1009">
        <v>1983201532</v>
      </c>
      <c r="Y1009">
        <v>4.8869999999999996</v>
      </c>
      <c r="AA1009">
        <v>0</v>
      </c>
      <c r="AB1009">
        <v>0</v>
      </c>
      <c r="AC1009">
        <v>0</v>
      </c>
      <c r="AD1009">
        <v>63.34</v>
      </c>
      <c r="AE1009">
        <v>0</v>
      </c>
      <c r="AF1009">
        <v>0</v>
      </c>
      <c r="AG1009">
        <v>0</v>
      </c>
      <c r="AH1009">
        <v>9.51</v>
      </c>
      <c r="AI1009">
        <v>1</v>
      </c>
      <c r="AJ1009">
        <v>1</v>
      </c>
      <c r="AK1009">
        <v>1</v>
      </c>
      <c r="AL1009">
        <v>6.66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6</v>
      </c>
      <c r="AT1009">
        <v>16.29</v>
      </c>
      <c r="AU1009" t="s">
        <v>447</v>
      </c>
      <c r="AV1009">
        <v>1</v>
      </c>
      <c r="AW1009">
        <v>2</v>
      </c>
      <c r="AX1009">
        <v>16667761</v>
      </c>
      <c r="AY1009">
        <v>1</v>
      </c>
      <c r="AZ1009">
        <v>0</v>
      </c>
      <c r="BA1009">
        <v>955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Y1009*Source!I383</f>
        <v>0.63530999999999993</v>
      </c>
      <c r="CY1009">
        <f>AD1009</f>
        <v>63.34</v>
      </c>
      <c r="CZ1009">
        <f>AH1009</f>
        <v>9.51</v>
      </c>
      <c r="DA1009">
        <f>AL1009</f>
        <v>6.66</v>
      </c>
      <c r="DB1009">
        <v>0</v>
      </c>
    </row>
    <row r="1010" spans="1:106" x14ac:dyDescent="0.2">
      <c r="A1010">
        <f>ROW(Source!A383)</f>
        <v>383</v>
      </c>
      <c r="B1010">
        <v>16666349</v>
      </c>
      <c r="C1010">
        <v>16667754</v>
      </c>
      <c r="D1010">
        <v>15430395</v>
      </c>
      <c r="E1010">
        <v>1</v>
      </c>
      <c r="F1010">
        <v>1</v>
      </c>
      <c r="G1010">
        <v>1</v>
      </c>
      <c r="H1010">
        <v>1</v>
      </c>
      <c r="I1010" t="s">
        <v>728</v>
      </c>
      <c r="J1010" t="s">
        <v>6</v>
      </c>
      <c r="K1010" t="s">
        <v>729</v>
      </c>
      <c r="L1010">
        <v>1191</v>
      </c>
      <c r="N1010">
        <v>1013</v>
      </c>
      <c r="O1010" t="s">
        <v>727</v>
      </c>
      <c r="P1010" t="s">
        <v>727</v>
      </c>
      <c r="Q1010">
        <v>1</v>
      </c>
      <c r="W1010">
        <v>0</v>
      </c>
      <c r="X1010">
        <v>-1417349443</v>
      </c>
      <c r="Y1010">
        <v>0.01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6.66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6</v>
      </c>
      <c r="AT1010">
        <v>0.01</v>
      </c>
      <c r="AU1010" t="s">
        <v>6</v>
      </c>
      <c r="AV1010">
        <v>2</v>
      </c>
      <c r="AW1010">
        <v>2</v>
      </c>
      <c r="AX1010">
        <v>16667762</v>
      </c>
      <c r="AY1010">
        <v>1</v>
      </c>
      <c r="AZ1010">
        <v>2048</v>
      </c>
      <c r="BA1010">
        <v>956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Y1010*Source!I383</f>
        <v>1.3000000000000002E-3</v>
      </c>
      <c r="CY1010">
        <f>AD1010</f>
        <v>0</v>
      </c>
      <c r="CZ1010">
        <f>AH1010</f>
        <v>0</v>
      </c>
      <c r="DA1010">
        <f>AL1010</f>
        <v>1</v>
      </c>
      <c r="DB1010">
        <v>0</v>
      </c>
    </row>
    <row r="1011" spans="1:106" x14ac:dyDescent="0.2">
      <c r="A1011">
        <f>ROW(Source!A383)</f>
        <v>383</v>
      </c>
      <c r="B1011">
        <v>16666349</v>
      </c>
      <c r="C1011">
        <v>16667754</v>
      </c>
      <c r="D1011">
        <v>15247974</v>
      </c>
      <c r="E1011">
        <v>1</v>
      </c>
      <c r="F1011">
        <v>1</v>
      </c>
      <c r="G1011">
        <v>1</v>
      </c>
      <c r="H1011">
        <v>2</v>
      </c>
      <c r="I1011" t="s">
        <v>730</v>
      </c>
      <c r="J1011" t="s">
        <v>731</v>
      </c>
      <c r="K1011" t="s">
        <v>732</v>
      </c>
      <c r="L1011">
        <v>1368</v>
      </c>
      <c r="N1011">
        <v>1011</v>
      </c>
      <c r="O1011" t="s">
        <v>733</v>
      </c>
      <c r="P1011" t="s">
        <v>733</v>
      </c>
      <c r="Q1011">
        <v>1</v>
      </c>
      <c r="W1011">
        <v>0</v>
      </c>
      <c r="X1011">
        <v>1188625873</v>
      </c>
      <c r="Y1011">
        <v>3.0000000000000001E-3</v>
      </c>
      <c r="AA1011">
        <v>0</v>
      </c>
      <c r="AB1011">
        <v>208.19</v>
      </c>
      <c r="AC1011">
        <v>13.5</v>
      </c>
      <c r="AD1011">
        <v>0</v>
      </c>
      <c r="AE1011">
        <v>0</v>
      </c>
      <c r="AF1011">
        <v>31.26</v>
      </c>
      <c r="AG1011">
        <v>13.5</v>
      </c>
      <c r="AH1011">
        <v>0</v>
      </c>
      <c r="AI1011">
        <v>1</v>
      </c>
      <c r="AJ1011">
        <v>6.66</v>
      </c>
      <c r="AK1011">
        <v>1</v>
      </c>
      <c r="AL1011">
        <v>1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6</v>
      </c>
      <c r="AT1011">
        <v>0.01</v>
      </c>
      <c r="AU1011" t="s">
        <v>447</v>
      </c>
      <c r="AV1011">
        <v>0</v>
      </c>
      <c r="AW1011">
        <v>2</v>
      </c>
      <c r="AX1011">
        <v>16667763</v>
      </c>
      <c r="AY1011">
        <v>1</v>
      </c>
      <c r="AZ1011">
        <v>0</v>
      </c>
      <c r="BA1011">
        <v>957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Y1011*Source!I383</f>
        <v>3.9000000000000005E-4</v>
      </c>
      <c r="CY1011">
        <f>AB1011</f>
        <v>208.19</v>
      </c>
      <c r="CZ1011">
        <f>AF1011</f>
        <v>31.26</v>
      </c>
      <c r="DA1011">
        <f>AJ1011</f>
        <v>6.66</v>
      </c>
      <c r="DB1011">
        <v>0</v>
      </c>
    </row>
    <row r="1012" spans="1:106" x14ac:dyDescent="0.2">
      <c r="A1012">
        <f>ROW(Source!A383)</f>
        <v>383</v>
      </c>
      <c r="B1012">
        <v>16666349</v>
      </c>
      <c r="C1012">
        <v>16667754</v>
      </c>
      <c r="D1012">
        <v>15170076</v>
      </c>
      <c r="E1012">
        <v>1</v>
      </c>
      <c r="F1012">
        <v>1</v>
      </c>
      <c r="G1012">
        <v>1</v>
      </c>
      <c r="H1012">
        <v>3</v>
      </c>
      <c r="I1012" t="s">
        <v>940</v>
      </c>
      <c r="J1012" t="s">
        <v>941</v>
      </c>
      <c r="K1012" t="s">
        <v>942</v>
      </c>
      <c r="L1012">
        <v>1356</v>
      </c>
      <c r="N1012">
        <v>1010</v>
      </c>
      <c r="O1012" t="s">
        <v>96</v>
      </c>
      <c r="P1012" t="s">
        <v>96</v>
      </c>
      <c r="Q1012">
        <v>1000</v>
      </c>
      <c r="W1012">
        <v>0</v>
      </c>
      <c r="X1012">
        <v>1975348994</v>
      </c>
      <c r="Y1012">
        <v>0</v>
      </c>
      <c r="AA1012">
        <v>1198.8</v>
      </c>
      <c r="AB1012">
        <v>0</v>
      </c>
      <c r="AC1012">
        <v>0</v>
      </c>
      <c r="AD1012">
        <v>0</v>
      </c>
      <c r="AE1012">
        <v>180</v>
      </c>
      <c r="AF1012">
        <v>0</v>
      </c>
      <c r="AG1012">
        <v>0</v>
      </c>
      <c r="AH1012">
        <v>0</v>
      </c>
      <c r="AI1012">
        <v>6.66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6</v>
      </c>
      <c r="AT1012">
        <v>0.2</v>
      </c>
      <c r="AU1012" t="s">
        <v>30</v>
      </c>
      <c r="AV1012">
        <v>0</v>
      </c>
      <c r="AW1012">
        <v>2</v>
      </c>
      <c r="AX1012">
        <v>16667764</v>
      </c>
      <c r="AY1012">
        <v>1</v>
      </c>
      <c r="AZ1012">
        <v>0</v>
      </c>
      <c r="BA1012">
        <v>958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Y1012*Source!I383</f>
        <v>0</v>
      </c>
      <c r="CY1012">
        <f>AA1012</f>
        <v>1198.8</v>
      </c>
      <c r="CZ1012">
        <f>AE1012</f>
        <v>180</v>
      </c>
      <c r="DA1012">
        <f>AI1012</f>
        <v>6.66</v>
      </c>
      <c r="DB1012">
        <v>0</v>
      </c>
    </row>
    <row r="1013" spans="1:106" x14ac:dyDescent="0.2">
      <c r="A1013">
        <f>ROW(Source!A383)</f>
        <v>383</v>
      </c>
      <c r="B1013">
        <v>16666349</v>
      </c>
      <c r="C1013">
        <v>16667754</v>
      </c>
      <c r="D1013">
        <v>15170438</v>
      </c>
      <c r="E1013">
        <v>1</v>
      </c>
      <c r="F1013">
        <v>1</v>
      </c>
      <c r="G1013">
        <v>1</v>
      </c>
      <c r="H1013">
        <v>3</v>
      </c>
      <c r="I1013" t="s">
        <v>1051</v>
      </c>
      <c r="J1013" t="s">
        <v>1052</v>
      </c>
      <c r="K1013" t="s">
        <v>1053</v>
      </c>
      <c r="L1013">
        <v>1348</v>
      </c>
      <c r="N1013">
        <v>1009</v>
      </c>
      <c r="O1013" t="s">
        <v>120</v>
      </c>
      <c r="P1013" t="s">
        <v>120</v>
      </c>
      <c r="Q1013">
        <v>1000</v>
      </c>
      <c r="W1013">
        <v>0</v>
      </c>
      <c r="X1013">
        <v>-1755229539</v>
      </c>
      <c r="Y1013">
        <v>0</v>
      </c>
      <c r="AA1013">
        <v>82783.8</v>
      </c>
      <c r="AB1013">
        <v>0</v>
      </c>
      <c r="AC1013">
        <v>0</v>
      </c>
      <c r="AD1013">
        <v>0</v>
      </c>
      <c r="AE1013">
        <v>12430</v>
      </c>
      <c r="AF1013">
        <v>0</v>
      </c>
      <c r="AG1013">
        <v>0</v>
      </c>
      <c r="AH1013">
        <v>0</v>
      </c>
      <c r="AI1013">
        <v>6.66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6</v>
      </c>
      <c r="AT1013">
        <v>1E-3</v>
      </c>
      <c r="AU1013" t="s">
        <v>30</v>
      </c>
      <c r="AV1013">
        <v>0</v>
      </c>
      <c r="AW1013">
        <v>2</v>
      </c>
      <c r="AX1013">
        <v>16667765</v>
      </c>
      <c r="AY1013">
        <v>1</v>
      </c>
      <c r="AZ1013">
        <v>0</v>
      </c>
      <c r="BA1013">
        <v>959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Y1013*Source!I383</f>
        <v>0</v>
      </c>
      <c r="CY1013">
        <f>AA1013</f>
        <v>82783.8</v>
      </c>
      <c r="CZ1013">
        <f>AE1013</f>
        <v>12430</v>
      </c>
      <c r="DA1013">
        <f>AI1013</f>
        <v>6.66</v>
      </c>
      <c r="DB1013">
        <v>0</v>
      </c>
    </row>
    <row r="1014" spans="1:106" x14ac:dyDescent="0.2">
      <c r="A1014">
        <f>ROW(Source!A383)</f>
        <v>383</v>
      </c>
      <c r="B1014">
        <v>16666349</v>
      </c>
      <c r="C1014">
        <v>16667754</v>
      </c>
      <c r="D1014">
        <v>15164559</v>
      </c>
      <c r="E1014">
        <v>17</v>
      </c>
      <c r="F1014">
        <v>1</v>
      </c>
      <c r="G1014">
        <v>1</v>
      </c>
      <c r="H1014">
        <v>3</v>
      </c>
      <c r="I1014" t="s">
        <v>996</v>
      </c>
      <c r="J1014" t="s">
        <v>6</v>
      </c>
      <c r="K1014" t="s">
        <v>997</v>
      </c>
      <c r="L1014">
        <v>1374</v>
      </c>
      <c r="N1014">
        <v>1013</v>
      </c>
      <c r="O1014" t="s">
        <v>998</v>
      </c>
      <c r="P1014" t="s">
        <v>998</v>
      </c>
      <c r="Q1014">
        <v>1</v>
      </c>
      <c r="W1014">
        <v>0</v>
      </c>
      <c r="X1014">
        <v>-1731369543</v>
      </c>
      <c r="Y1014">
        <v>0</v>
      </c>
      <c r="AA1014">
        <v>1</v>
      </c>
      <c r="AB1014">
        <v>0</v>
      </c>
      <c r="AC1014">
        <v>0</v>
      </c>
      <c r="AD1014">
        <v>0</v>
      </c>
      <c r="AE1014">
        <v>1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1</v>
      </c>
      <c r="AQ1014">
        <v>0</v>
      </c>
      <c r="AR1014">
        <v>0</v>
      </c>
      <c r="AS1014" t="s">
        <v>6</v>
      </c>
      <c r="AT1014">
        <v>3.1</v>
      </c>
      <c r="AU1014" t="s">
        <v>30</v>
      </c>
      <c r="AV1014">
        <v>0</v>
      </c>
      <c r="AW1014">
        <v>2</v>
      </c>
      <c r="AX1014">
        <v>16667766</v>
      </c>
      <c r="AY1014">
        <v>1</v>
      </c>
      <c r="AZ1014">
        <v>0</v>
      </c>
      <c r="BA1014">
        <v>960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Y1014*Source!I383</f>
        <v>0</v>
      </c>
      <c r="CY1014">
        <f>AA1014</f>
        <v>1</v>
      </c>
      <c r="CZ1014">
        <f>AE1014</f>
        <v>1</v>
      </c>
      <c r="DA1014">
        <f>AI1014</f>
        <v>1</v>
      </c>
      <c r="DB101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6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16666583</v>
      </c>
      <c r="C1">
        <v>16666579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725</v>
      </c>
      <c r="J1" t="s">
        <v>6</v>
      </c>
      <c r="K1" t="s">
        <v>726</v>
      </c>
      <c r="L1">
        <v>1191</v>
      </c>
      <c r="N1">
        <v>1013</v>
      </c>
      <c r="O1" t="s">
        <v>727</v>
      </c>
      <c r="P1" t="s">
        <v>727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16666580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16666584</v>
      </c>
      <c r="C2">
        <v>16666579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728</v>
      </c>
      <c r="J2" t="s">
        <v>6</v>
      </c>
      <c r="K2" t="s">
        <v>729</v>
      </c>
      <c r="L2">
        <v>1191</v>
      </c>
      <c r="N2">
        <v>1013</v>
      </c>
      <c r="O2" t="s">
        <v>727</v>
      </c>
      <c r="P2" t="s">
        <v>727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16666581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16666585</v>
      </c>
      <c r="C3">
        <v>16666579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730</v>
      </c>
      <c r="J3" t="s">
        <v>731</v>
      </c>
      <c r="K3" t="s">
        <v>732</v>
      </c>
      <c r="L3">
        <v>1368</v>
      </c>
      <c r="N3">
        <v>1011</v>
      </c>
      <c r="O3" t="s">
        <v>733</v>
      </c>
      <c r="P3" t="s">
        <v>733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16666582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16666583</v>
      </c>
      <c r="C4">
        <v>16666579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725</v>
      </c>
      <c r="J4" t="s">
        <v>6</v>
      </c>
      <c r="K4" t="s">
        <v>726</v>
      </c>
      <c r="L4">
        <v>1191</v>
      </c>
      <c r="N4">
        <v>1013</v>
      </c>
      <c r="O4" t="s">
        <v>727</v>
      </c>
      <c r="P4" t="s">
        <v>727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103.91</v>
      </c>
      <c r="AH4">
        <v>2</v>
      </c>
      <c r="AI4">
        <v>16666580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16666584</v>
      </c>
      <c r="C5">
        <v>16666579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728</v>
      </c>
      <c r="J5" t="s">
        <v>6</v>
      </c>
      <c r="K5" t="s">
        <v>729</v>
      </c>
      <c r="L5">
        <v>1191</v>
      </c>
      <c r="N5">
        <v>1013</v>
      </c>
      <c r="O5" t="s">
        <v>727</v>
      </c>
      <c r="P5" t="s">
        <v>727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16666581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16666585</v>
      </c>
      <c r="C6">
        <v>16666579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730</v>
      </c>
      <c r="J6" t="s">
        <v>731</v>
      </c>
      <c r="K6" t="s">
        <v>732</v>
      </c>
      <c r="L6">
        <v>1368</v>
      </c>
      <c r="N6">
        <v>1011</v>
      </c>
      <c r="O6" t="s">
        <v>733</v>
      </c>
      <c r="P6" t="s">
        <v>733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16666582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16666596</v>
      </c>
      <c r="C7">
        <v>16666586</v>
      </c>
      <c r="D7">
        <v>15441047</v>
      </c>
      <c r="E7">
        <v>1</v>
      </c>
      <c r="F7">
        <v>1</v>
      </c>
      <c r="G7">
        <v>1</v>
      </c>
      <c r="H7">
        <v>1</v>
      </c>
      <c r="I7" t="s">
        <v>734</v>
      </c>
      <c r="J7" t="s">
        <v>6</v>
      </c>
      <c r="K7" t="s">
        <v>735</v>
      </c>
      <c r="L7">
        <v>1191</v>
      </c>
      <c r="N7">
        <v>1013</v>
      </c>
      <c r="O7" t="s">
        <v>727</v>
      </c>
      <c r="P7" t="s">
        <v>727</v>
      </c>
      <c r="Q7">
        <v>1</v>
      </c>
      <c r="X7">
        <v>324.82</v>
      </c>
      <c r="Y7">
        <v>0</v>
      </c>
      <c r="Z7">
        <v>0</v>
      </c>
      <c r="AA7">
        <v>0</v>
      </c>
      <c r="AB7">
        <v>10.06</v>
      </c>
      <c r="AC7">
        <v>0</v>
      </c>
      <c r="AD7">
        <v>1</v>
      </c>
      <c r="AE7">
        <v>1</v>
      </c>
      <c r="AF7" t="s">
        <v>31</v>
      </c>
      <c r="AG7">
        <v>227.37399999999997</v>
      </c>
      <c r="AH7">
        <v>2</v>
      </c>
      <c r="AI7">
        <v>16666587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16666597</v>
      </c>
      <c r="C8">
        <v>16666586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728</v>
      </c>
      <c r="J8" t="s">
        <v>6</v>
      </c>
      <c r="K8" t="s">
        <v>729</v>
      </c>
      <c r="L8">
        <v>1191</v>
      </c>
      <c r="N8">
        <v>1013</v>
      </c>
      <c r="O8" t="s">
        <v>727</v>
      </c>
      <c r="P8" t="s">
        <v>727</v>
      </c>
      <c r="Q8">
        <v>1</v>
      </c>
      <c r="X8">
        <v>2.48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31</v>
      </c>
      <c r="AG8">
        <v>1.736</v>
      </c>
      <c r="AH8">
        <v>2</v>
      </c>
      <c r="AI8">
        <v>16666588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16666598</v>
      </c>
      <c r="C9">
        <v>16666586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736</v>
      </c>
      <c r="J9" t="s">
        <v>737</v>
      </c>
      <c r="K9" t="s">
        <v>738</v>
      </c>
      <c r="L9">
        <v>1368</v>
      </c>
      <c r="N9">
        <v>1011</v>
      </c>
      <c r="O9" t="s">
        <v>733</v>
      </c>
      <c r="P9" t="s">
        <v>733</v>
      </c>
      <c r="Q9">
        <v>1</v>
      </c>
      <c r="X9">
        <v>2.2000000000000002</v>
      </c>
      <c r="Y9">
        <v>0</v>
      </c>
      <c r="Z9">
        <v>111.99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31</v>
      </c>
      <c r="AG9">
        <v>1.54</v>
      </c>
      <c r="AH9">
        <v>2</v>
      </c>
      <c r="AI9">
        <v>16666589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16666599</v>
      </c>
      <c r="C10">
        <v>16666586</v>
      </c>
      <c r="D10">
        <v>15247880</v>
      </c>
      <c r="E10">
        <v>1</v>
      </c>
      <c r="F10">
        <v>1</v>
      </c>
      <c r="G10">
        <v>1</v>
      </c>
      <c r="H10">
        <v>2</v>
      </c>
      <c r="I10" t="s">
        <v>739</v>
      </c>
      <c r="J10" t="s">
        <v>740</v>
      </c>
      <c r="K10" t="s">
        <v>741</v>
      </c>
      <c r="L10">
        <v>1368</v>
      </c>
      <c r="N10">
        <v>1011</v>
      </c>
      <c r="O10" t="s">
        <v>733</v>
      </c>
      <c r="P10" t="s">
        <v>733</v>
      </c>
      <c r="Q10">
        <v>1</v>
      </c>
      <c r="X10">
        <v>43.9</v>
      </c>
      <c r="Y10">
        <v>0</v>
      </c>
      <c r="Z10">
        <v>6.9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31</v>
      </c>
      <c r="AG10">
        <v>30.729999999999997</v>
      </c>
      <c r="AH10">
        <v>2</v>
      </c>
      <c r="AI10">
        <v>16666590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16666600</v>
      </c>
      <c r="C11">
        <v>16666586</v>
      </c>
      <c r="D11">
        <v>15249073</v>
      </c>
      <c r="E11">
        <v>1</v>
      </c>
      <c r="F11">
        <v>1</v>
      </c>
      <c r="G11">
        <v>1</v>
      </c>
      <c r="H11">
        <v>2</v>
      </c>
      <c r="I11" t="s">
        <v>742</v>
      </c>
      <c r="J11" t="s">
        <v>743</v>
      </c>
      <c r="K11" t="s">
        <v>744</v>
      </c>
      <c r="L11">
        <v>1368</v>
      </c>
      <c r="N11">
        <v>1011</v>
      </c>
      <c r="O11" t="s">
        <v>733</v>
      </c>
      <c r="P11" t="s">
        <v>733</v>
      </c>
      <c r="Q11">
        <v>1</v>
      </c>
      <c r="X11">
        <v>0.28000000000000003</v>
      </c>
      <c r="Y11">
        <v>0</v>
      </c>
      <c r="Z11">
        <v>65.709999999999994</v>
      </c>
      <c r="AA11">
        <v>11.6</v>
      </c>
      <c r="AB11">
        <v>0</v>
      </c>
      <c r="AC11">
        <v>0</v>
      </c>
      <c r="AD11">
        <v>1</v>
      </c>
      <c r="AE11">
        <v>0</v>
      </c>
      <c r="AF11" t="s">
        <v>31</v>
      </c>
      <c r="AG11">
        <v>0.19600000000000001</v>
      </c>
      <c r="AH11">
        <v>2</v>
      </c>
      <c r="AI11">
        <v>16666591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16666601</v>
      </c>
      <c r="C12">
        <v>16666586</v>
      </c>
      <c r="D12">
        <v>15170846</v>
      </c>
      <c r="E12">
        <v>1</v>
      </c>
      <c r="F12">
        <v>1</v>
      </c>
      <c r="G12">
        <v>1</v>
      </c>
      <c r="H12">
        <v>3</v>
      </c>
      <c r="I12" t="s">
        <v>1119</v>
      </c>
      <c r="J12" t="s">
        <v>1120</v>
      </c>
      <c r="K12" t="s">
        <v>1121</v>
      </c>
      <c r="L12">
        <v>1346</v>
      </c>
      <c r="N12">
        <v>1009</v>
      </c>
      <c r="O12" t="s">
        <v>124</v>
      </c>
      <c r="P12" t="s">
        <v>124</v>
      </c>
      <c r="Q12">
        <v>1</v>
      </c>
      <c r="X12">
        <v>0</v>
      </c>
      <c r="Y12">
        <v>28.26</v>
      </c>
      <c r="Z12">
        <v>0</v>
      </c>
      <c r="AA12">
        <v>0</v>
      </c>
      <c r="AB12">
        <v>0</v>
      </c>
      <c r="AC12">
        <v>1</v>
      </c>
      <c r="AD12">
        <v>0</v>
      </c>
      <c r="AE12">
        <v>0</v>
      </c>
      <c r="AF12" t="s">
        <v>30</v>
      </c>
      <c r="AG12">
        <v>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16666602</v>
      </c>
      <c r="C13">
        <v>16666586</v>
      </c>
      <c r="D13">
        <v>15171021</v>
      </c>
      <c r="E13">
        <v>1</v>
      </c>
      <c r="F13">
        <v>1</v>
      </c>
      <c r="G13">
        <v>1</v>
      </c>
      <c r="H13">
        <v>3</v>
      </c>
      <c r="I13" t="s">
        <v>745</v>
      </c>
      <c r="J13" t="s">
        <v>746</v>
      </c>
      <c r="K13" t="s">
        <v>747</v>
      </c>
      <c r="L13">
        <v>1348</v>
      </c>
      <c r="N13">
        <v>1009</v>
      </c>
      <c r="O13" t="s">
        <v>120</v>
      </c>
      <c r="P13" t="s">
        <v>120</v>
      </c>
      <c r="Q13">
        <v>1000</v>
      </c>
      <c r="X13">
        <v>1.15E-3</v>
      </c>
      <c r="Y13">
        <v>37900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30</v>
      </c>
      <c r="AG13">
        <v>0</v>
      </c>
      <c r="AH13">
        <v>2</v>
      </c>
      <c r="AI13">
        <v>16666592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16666603</v>
      </c>
      <c r="C14">
        <v>16666586</v>
      </c>
      <c r="D14">
        <v>15171159</v>
      </c>
      <c r="E14">
        <v>1</v>
      </c>
      <c r="F14">
        <v>1</v>
      </c>
      <c r="G14">
        <v>1</v>
      </c>
      <c r="H14">
        <v>3</v>
      </c>
      <c r="I14" t="s">
        <v>1122</v>
      </c>
      <c r="J14" t="s">
        <v>1123</v>
      </c>
      <c r="K14" t="s">
        <v>1124</v>
      </c>
      <c r="L14">
        <v>1327</v>
      </c>
      <c r="N14">
        <v>1005</v>
      </c>
      <c r="O14" t="s">
        <v>63</v>
      </c>
      <c r="P14" t="s">
        <v>63</v>
      </c>
      <c r="Q14">
        <v>1</v>
      </c>
      <c r="X14">
        <v>0</v>
      </c>
      <c r="Y14">
        <v>52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 t="s">
        <v>30</v>
      </c>
      <c r="AG14">
        <v>0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16666604</v>
      </c>
      <c r="C15">
        <v>16666586</v>
      </c>
      <c r="D15">
        <v>15171245</v>
      </c>
      <c r="E15">
        <v>1</v>
      </c>
      <c r="F15">
        <v>1</v>
      </c>
      <c r="G15">
        <v>1</v>
      </c>
      <c r="H15">
        <v>3</v>
      </c>
      <c r="I15" t="s">
        <v>1125</v>
      </c>
      <c r="J15" t="s">
        <v>1126</v>
      </c>
      <c r="K15" t="s">
        <v>1127</v>
      </c>
      <c r="L15">
        <v>1327</v>
      </c>
      <c r="N15">
        <v>1005</v>
      </c>
      <c r="O15" t="s">
        <v>63</v>
      </c>
      <c r="P15" t="s">
        <v>63</v>
      </c>
      <c r="Q15">
        <v>1</v>
      </c>
      <c r="X15">
        <v>0</v>
      </c>
      <c r="Y15">
        <v>350</v>
      </c>
      <c r="Z15">
        <v>0</v>
      </c>
      <c r="AA15">
        <v>0</v>
      </c>
      <c r="AB15">
        <v>0</v>
      </c>
      <c r="AC15">
        <v>1</v>
      </c>
      <c r="AD15">
        <v>0</v>
      </c>
      <c r="AE15">
        <v>0</v>
      </c>
      <c r="AF15" t="s">
        <v>30</v>
      </c>
      <c r="AG15">
        <v>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16666605</v>
      </c>
      <c r="C16">
        <v>16666586</v>
      </c>
      <c r="D16">
        <v>15188765</v>
      </c>
      <c r="E16">
        <v>1</v>
      </c>
      <c r="F16">
        <v>1</v>
      </c>
      <c r="G16">
        <v>1</v>
      </c>
      <c r="H16">
        <v>3</v>
      </c>
      <c r="I16" t="s">
        <v>748</v>
      </c>
      <c r="J16" t="s">
        <v>749</v>
      </c>
      <c r="K16" t="s">
        <v>750</v>
      </c>
      <c r="L16">
        <v>1348</v>
      </c>
      <c r="N16">
        <v>1009</v>
      </c>
      <c r="O16" t="s">
        <v>120</v>
      </c>
      <c r="P16" t="s">
        <v>120</v>
      </c>
      <c r="Q16">
        <v>1000</v>
      </c>
      <c r="X16">
        <v>0.02</v>
      </c>
      <c r="Y16">
        <v>7712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30</v>
      </c>
      <c r="AG16">
        <v>0</v>
      </c>
      <c r="AH16">
        <v>2</v>
      </c>
      <c r="AI16">
        <v>16666593</v>
      </c>
      <c r="AJ16">
        <v>13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ROW(Source!A30)</f>
        <v>30</v>
      </c>
      <c r="B17">
        <v>16666606</v>
      </c>
      <c r="C17">
        <v>16666586</v>
      </c>
      <c r="D17">
        <v>15190794</v>
      </c>
      <c r="E17">
        <v>1</v>
      </c>
      <c r="F17">
        <v>1</v>
      </c>
      <c r="G17">
        <v>1</v>
      </c>
      <c r="H17">
        <v>3</v>
      </c>
      <c r="I17" t="s">
        <v>751</v>
      </c>
      <c r="J17" t="s">
        <v>752</v>
      </c>
      <c r="K17" t="s">
        <v>753</v>
      </c>
      <c r="L17">
        <v>1302</v>
      </c>
      <c r="N17">
        <v>1003</v>
      </c>
      <c r="O17" t="s">
        <v>173</v>
      </c>
      <c r="P17" t="s">
        <v>173</v>
      </c>
      <c r="Q17">
        <v>10</v>
      </c>
      <c r="X17">
        <v>0.2</v>
      </c>
      <c r="Y17">
        <v>50.24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30</v>
      </c>
      <c r="AG17">
        <v>0</v>
      </c>
      <c r="AH17">
        <v>2</v>
      </c>
      <c r="AI17">
        <v>16666594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ROW(Source!A30)</f>
        <v>30</v>
      </c>
      <c r="B18">
        <v>16666607</v>
      </c>
      <c r="C18">
        <v>16666586</v>
      </c>
      <c r="D18">
        <v>15162329</v>
      </c>
      <c r="E18">
        <v>17</v>
      </c>
      <c r="F18">
        <v>1</v>
      </c>
      <c r="G18">
        <v>1</v>
      </c>
      <c r="H18">
        <v>3</v>
      </c>
      <c r="I18" t="s">
        <v>1128</v>
      </c>
      <c r="J18" t="s">
        <v>6</v>
      </c>
      <c r="K18" t="s">
        <v>1129</v>
      </c>
      <c r="L18">
        <v>1348</v>
      </c>
      <c r="N18">
        <v>1009</v>
      </c>
      <c r="O18" t="s">
        <v>120</v>
      </c>
      <c r="P18" t="s">
        <v>120</v>
      </c>
      <c r="Q18">
        <v>1000</v>
      </c>
      <c r="X18">
        <v>0</v>
      </c>
      <c r="Y18">
        <v>0</v>
      </c>
      <c r="Z18">
        <v>0</v>
      </c>
      <c r="AA18">
        <v>0</v>
      </c>
      <c r="AB18">
        <v>0</v>
      </c>
      <c r="AC18">
        <v>1</v>
      </c>
      <c r="AD18">
        <v>0</v>
      </c>
      <c r="AE18">
        <v>0</v>
      </c>
      <c r="AF18" t="s">
        <v>30</v>
      </c>
      <c r="AG18">
        <v>0</v>
      </c>
      <c r="AH18">
        <v>3</v>
      </c>
      <c r="AI18">
        <v>-1</v>
      </c>
      <c r="AJ18" t="s">
        <v>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ROW(Source!A30)</f>
        <v>30</v>
      </c>
      <c r="B19">
        <v>16666608</v>
      </c>
      <c r="C19">
        <v>16666586</v>
      </c>
      <c r="D19">
        <v>15195820</v>
      </c>
      <c r="E19">
        <v>1</v>
      </c>
      <c r="F19">
        <v>1</v>
      </c>
      <c r="G19">
        <v>1</v>
      </c>
      <c r="H19">
        <v>3</v>
      </c>
      <c r="I19" t="s">
        <v>754</v>
      </c>
      <c r="J19" t="s">
        <v>755</v>
      </c>
      <c r="K19" t="s">
        <v>756</v>
      </c>
      <c r="L19">
        <v>1339</v>
      </c>
      <c r="N19">
        <v>1007</v>
      </c>
      <c r="O19" t="s">
        <v>45</v>
      </c>
      <c r="P19" t="s">
        <v>45</v>
      </c>
      <c r="Q19">
        <v>1</v>
      </c>
      <c r="X19">
        <v>0.04</v>
      </c>
      <c r="Y19">
        <v>1700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30</v>
      </c>
      <c r="AG19">
        <v>0</v>
      </c>
      <c r="AH19">
        <v>2</v>
      </c>
      <c r="AI19">
        <v>16666595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16666596</v>
      </c>
      <c r="C20">
        <v>16666586</v>
      </c>
      <c r="D20">
        <v>15441047</v>
      </c>
      <c r="E20">
        <v>1</v>
      </c>
      <c r="F20">
        <v>1</v>
      </c>
      <c r="G20">
        <v>1</v>
      </c>
      <c r="H20">
        <v>1</v>
      </c>
      <c r="I20" t="s">
        <v>734</v>
      </c>
      <c r="J20" t="s">
        <v>6</v>
      </c>
      <c r="K20" t="s">
        <v>735</v>
      </c>
      <c r="L20">
        <v>1191</v>
      </c>
      <c r="N20">
        <v>1013</v>
      </c>
      <c r="O20" t="s">
        <v>727</v>
      </c>
      <c r="P20" t="s">
        <v>727</v>
      </c>
      <c r="Q20">
        <v>1</v>
      </c>
      <c r="X20">
        <v>324.82</v>
      </c>
      <c r="Y20">
        <v>0</v>
      </c>
      <c r="Z20">
        <v>0</v>
      </c>
      <c r="AA20">
        <v>0</v>
      </c>
      <c r="AB20">
        <v>10.06</v>
      </c>
      <c r="AC20">
        <v>0</v>
      </c>
      <c r="AD20">
        <v>1</v>
      </c>
      <c r="AE20">
        <v>1</v>
      </c>
      <c r="AF20" t="s">
        <v>31</v>
      </c>
      <c r="AG20">
        <v>227.37399999999997</v>
      </c>
      <c r="AH20">
        <v>2</v>
      </c>
      <c r="AI20">
        <v>16666587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16666597</v>
      </c>
      <c r="C21">
        <v>16666586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728</v>
      </c>
      <c r="J21" t="s">
        <v>6</v>
      </c>
      <c r="K21" t="s">
        <v>729</v>
      </c>
      <c r="L21">
        <v>1191</v>
      </c>
      <c r="N21">
        <v>1013</v>
      </c>
      <c r="O21" t="s">
        <v>727</v>
      </c>
      <c r="P21" t="s">
        <v>727</v>
      </c>
      <c r="Q21">
        <v>1</v>
      </c>
      <c r="X21">
        <v>2.48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31</v>
      </c>
      <c r="AG21">
        <v>1.736</v>
      </c>
      <c r="AH21">
        <v>2</v>
      </c>
      <c r="AI21">
        <v>16666588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16666598</v>
      </c>
      <c r="C22">
        <v>16666586</v>
      </c>
      <c r="D22">
        <v>15247680</v>
      </c>
      <c r="E22">
        <v>1</v>
      </c>
      <c r="F22">
        <v>1</v>
      </c>
      <c r="G22">
        <v>1</v>
      </c>
      <c r="H22">
        <v>2</v>
      </c>
      <c r="I22" t="s">
        <v>736</v>
      </c>
      <c r="J22" t="s">
        <v>737</v>
      </c>
      <c r="K22" t="s">
        <v>738</v>
      </c>
      <c r="L22">
        <v>1368</v>
      </c>
      <c r="N22">
        <v>1011</v>
      </c>
      <c r="O22" t="s">
        <v>733</v>
      </c>
      <c r="P22" t="s">
        <v>733</v>
      </c>
      <c r="Q22">
        <v>1</v>
      </c>
      <c r="X22">
        <v>2.2000000000000002</v>
      </c>
      <c r="Y22">
        <v>0</v>
      </c>
      <c r="Z22">
        <v>111.99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31</v>
      </c>
      <c r="AG22">
        <v>1.54</v>
      </c>
      <c r="AH22">
        <v>2</v>
      </c>
      <c r="AI22">
        <v>16666589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16666599</v>
      </c>
      <c r="C23">
        <v>16666586</v>
      </c>
      <c r="D23">
        <v>15247880</v>
      </c>
      <c r="E23">
        <v>1</v>
      </c>
      <c r="F23">
        <v>1</v>
      </c>
      <c r="G23">
        <v>1</v>
      </c>
      <c r="H23">
        <v>2</v>
      </c>
      <c r="I23" t="s">
        <v>739</v>
      </c>
      <c r="J23" t="s">
        <v>740</v>
      </c>
      <c r="K23" t="s">
        <v>741</v>
      </c>
      <c r="L23">
        <v>1368</v>
      </c>
      <c r="N23">
        <v>1011</v>
      </c>
      <c r="O23" t="s">
        <v>733</v>
      </c>
      <c r="P23" t="s">
        <v>733</v>
      </c>
      <c r="Q23">
        <v>1</v>
      </c>
      <c r="X23">
        <v>43.9</v>
      </c>
      <c r="Y23">
        <v>0</v>
      </c>
      <c r="Z23">
        <v>6.9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31</v>
      </c>
      <c r="AG23">
        <v>30.729999999999997</v>
      </c>
      <c r="AH23">
        <v>2</v>
      </c>
      <c r="AI23">
        <v>16666590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16666600</v>
      </c>
      <c r="C24">
        <v>16666586</v>
      </c>
      <c r="D24">
        <v>15249073</v>
      </c>
      <c r="E24">
        <v>1</v>
      </c>
      <c r="F24">
        <v>1</v>
      </c>
      <c r="G24">
        <v>1</v>
      </c>
      <c r="H24">
        <v>2</v>
      </c>
      <c r="I24" t="s">
        <v>742</v>
      </c>
      <c r="J24" t="s">
        <v>743</v>
      </c>
      <c r="K24" t="s">
        <v>744</v>
      </c>
      <c r="L24">
        <v>1368</v>
      </c>
      <c r="N24">
        <v>1011</v>
      </c>
      <c r="O24" t="s">
        <v>733</v>
      </c>
      <c r="P24" t="s">
        <v>733</v>
      </c>
      <c r="Q24">
        <v>1</v>
      </c>
      <c r="X24">
        <v>0.28000000000000003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31</v>
      </c>
      <c r="AG24">
        <v>0.19600000000000001</v>
      </c>
      <c r="AH24">
        <v>2</v>
      </c>
      <c r="AI24">
        <v>16666591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ROW(Source!A31)</f>
        <v>31</v>
      </c>
      <c r="B25">
        <v>16666601</v>
      </c>
      <c r="C25">
        <v>16666586</v>
      </c>
      <c r="D25">
        <v>15170846</v>
      </c>
      <c r="E25">
        <v>1</v>
      </c>
      <c r="F25">
        <v>1</v>
      </c>
      <c r="G25">
        <v>1</v>
      </c>
      <c r="H25">
        <v>3</v>
      </c>
      <c r="I25" t="s">
        <v>1119</v>
      </c>
      <c r="J25" t="s">
        <v>1120</v>
      </c>
      <c r="K25" t="s">
        <v>1121</v>
      </c>
      <c r="L25">
        <v>1346</v>
      </c>
      <c r="N25">
        <v>1009</v>
      </c>
      <c r="O25" t="s">
        <v>124</v>
      </c>
      <c r="P25" t="s">
        <v>124</v>
      </c>
      <c r="Q25">
        <v>1</v>
      </c>
      <c r="X25">
        <v>0</v>
      </c>
      <c r="Y25">
        <v>28.26</v>
      </c>
      <c r="Z25">
        <v>0</v>
      </c>
      <c r="AA25">
        <v>0</v>
      </c>
      <c r="AB25">
        <v>0</v>
      </c>
      <c r="AC25">
        <v>1</v>
      </c>
      <c r="AD25">
        <v>0</v>
      </c>
      <c r="AE25">
        <v>0</v>
      </c>
      <c r="AF25" t="s">
        <v>30</v>
      </c>
      <c r="AG25">
        <v>0</v>
      </c>
      <c r="AH25">
        <v>3</v>
      </c>
      <c r="AI25">
        <v>-1</v>
      </c>
      <c r="AJ25" t="s">
        <v>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ROW(Source!A31)</f>
        <v>31</v>
      </c>
      <c r="B26">
        <v>16666602</v>
      </c>
      <c r="C26">
        <v>16666586</v>
      </c>
      <c r="D26">
        <v>15171021</v>
      </c>
      <c r="E26">
        <v>1</v>
      </c>
      <c r="F26">
        <v>1</v>
      </c>
      <c r="G26">
        <v>1</v>
      </c>
      <c r="H26">
        <v>3</v>
      </c>
      <c r="I26" t="s">
        <v>745</v>
      </c>
      <c r="J26" t="s">
        <v>746</v>
      </c>
      <c r="K26" t="s">
        <v>747</v>
      </c>
      <c r="L26">
        <v>1348</v>
      </c>
      <c r="N26">
        <v>1009</v>
      </c>
      <c r="O26" t="s">
        <v>120</v>
      </c>
      <c r="P26" t="s">
        <v>120</v>
      </c>
      <c r="Q26">
        <v>1000</v>
      </c>
      <c r="X26">
        <v>1.15E-3</v>
      </c>
      <c r="Y26">
        <v>37900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30</v>
      </c>
      <c r="AG26">
        <v>0</v>
      </c>
      <c r="AH26">
        <v>2</v>
      </c>
      <c r="AI26">
        <v>16666592</v>
      </c>
      <c r="AJ26">
        <v>21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ROW(Source!A31)</f>
        <v>31</v>
      </c>
      <c r="B27">
        <v>16666603</v>
      </c>
      <c r="C27">
        <v>16666586</v>
      </c>
      <c r="D27">
        <v>15171159</v>
      </c>
      <c r="E27">
        <v>1</v>
      </c>
      <c r="F27">
        <v>1</v>
      </c>
      <c r="G27">
        <v>1</v>
      </c>
      <c r="H27">
        <v>3</v>
      </c>
      <c r="I27" t="s">
        <v>1122</v>
      </c>
      <c r="J27" t="s">
        <v>1123</v>
      </c>
      <c r="K27" t="s">
        <v>1124</v>
      </c>
      <c r="L27">
        <v>1327</v>
      </c>
      <c r="N27">
        <v>1005</v>
      </c>
      <c r="O27" t="s">
        <v>63</v>
      </c>
      <c r="P27" t="s">
        <v>63</v>
      </c>
      <c r="Q27">
        <v>1</v>
      </c>
      <c r="X27">
        <v>0</v>
      </c>
      <c r="Y27">
        <v>52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0</v>
      </c>
      <c r="AF27" t="s">
        <v>30</v>
      </c>
      <c r="AG27">
        <v>0</v>
      </c>
      <c r="AH27">
        <v>3</v>
      </c>
      <c r="AI27">
        <v>-1</v>
      </c>
      <c r="AJ27" t="s">
        <v>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ROW(Source!A31)</f>
        <v>31</v>
      </c>
      <c r="B28">
        <v>16666604</v>
      </c>
      <c r="C28">
        <v>16666586</v>
      </c>
      <c r="D28">
        <v>15171245</v>
      </c>
      <c r="E28">
        <v>1</v>
      </c>
      <c r="F28">
        <v>1</v>
      </c>
      <c r="G28">
        <v>1</v>
      </c>
      <c r="H28">
        <v>3</v>
      </c>
      <c r="I28" t="s">
        <v>1125</v>
      </c>
      <c r="J28" t="s">
        <v>1126</v>
      </c>
      <c r="K28" t="s">
        <v>1127</v>
      </c>
      <c r="L28">
        <v>1327</v>
      </c>
      <c r="N28">
        <v>1005</v>
      </c>
      <c r="O28" t="s">
        <v>63</v>
      </c>
      <c r="P28" t="s">
        <v>63</v>
      </c>
      <c r="Q28">
        <v>1</v>
      </c>
      <c r="X28">
        <v>0</v>
      </c>
      <c r="Y28">
        <v>350</v>
      </c>
      <c r="Z28">
        <v>0</v>
      </c>
      <c r="AA28">
        <v>0</v>
      </c>
      <c r="AB28">
        <v>0</v>
      </c>
      <c r="AC28">
        <v>1</v>
      </c>
      <c r="AD28">
        <v>0</v>
      </c>
      <c r="AE28">
        <v>0</v>
      </c>
      <c r="AF28" t="s">
        <v>30</v>
      </c>
      <c r="AG28">
        <v>0</v>
      </c>
      <c r="AH28">
        <v>3</v>
      </c>
      <c r="AI28">
        <v>-1</v>
      </c>
      <c r="AJ28" t="s">
        <v>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ROW(Source!A31)</f>
        <v>31</v>
      </c>
      <c r="B29">
        <v>16666605</v>
      </c>
      <c r="C29">
        <v>16666586</v>
      </c>
      <c r="D29">
        <v>15188765</v>
      </c>
      <c r="E29">
        <v>1</v>
      </c>
      <c r="F29">
        <v>1</v>
      </c>
      <c r="G29">
        <v>1</v>
      </c>
      <c r="H29">
        <v>3</v>
      </c>
      <c r="I29" t="s">
        <v>748</v>
      </c>
      <c r="J29" t="s">
        <v>749</v>
      </c>
      <c r="K29" t="s">
        <v>750</v>
      </c>
      <c r="L29">
        <v>1348</v>
      </c>
      <c r="N29">
        <v>1009</v>
      </c>
      <c r="O29" t="s">
        <v>120</v>
      </c>
      <c r="P29" t="s">
        <v>120</v>
      </c>
      <c r="Q29">
        <v>1000</v>
      </c>
      <c r="X29">
        <v>0.02</v>
      </c>
      <c r="Y29">
        <v>7712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30</v>
      </c>
      <c r="AG29">
        <v>0</v>
      </c>
      <c r="AH29">
        <v>2</v>
      </c>
      <c r="AI29">
        <v>16666593</v>
      </c>
      <c r="AJ29">
        <v>22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ROW(Source!A31)</f>
        <v>31</v>
      </c>
      <c r="B30">
        <v>16666606</v>
      </c>
      <c r="C30">
        <v>16666586</v>
      </c>
      <c r="D30">
        <v>15190794</v>
      </c>
      <c r="E30">
        <v>1</v>
      </c>
      <c r="F30">
        <v>1</v>
      </c>
      <c r="G30">
        <v>1</v>
      </c>
      <c r="H30">
        <v>3</v>
      </c>
      <c r="I30" t="s">
        <v>751</v>
      </c>
      <c r="J30" t="s">
        <v>752</v>
      </c>
      <c r="K30" t="s">
        <v>753</v>
      </c>
      <c r="L30">
        <v>1302</v>
      </c>
      <c r="N30">
        <v>1003</v>
      </c>
      <c r="O30" t="s">
        <v>173</v>
      </c>
      <c r="P30" t="s">
        <v>173</v>
      </c>
      <c r="Q30">
        <v>10</v>
      </c>
      <c r="X30">
        <v>0.2</v>
      </c>
      <c r="Y30">
        <v>50.24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30</v>
      </c>
      <c r="AG30">
        <v>0</v>
      </c>
      <c r="AH30">
        <v>2</v>
      </c>
      <c r="AI30">
        <v>16666594</v>
      </c>
      <c r="AJ30">
        <v>23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ROW(Source!A31)</f>
        <v>31</v>
      </c>
      <c r="B31">
        <v>16666607</v>
      </c>
      <c r="C31">
        <v>16666586</v>
      </c>
      <c r="D31">
        <v>15162329</v>
      </c>
      <c r="E31">
        <v>17</v>
      </c>
      <c r="F31">
        <v>1</v>
      </c>
      <c r="G31">
        <v>1</v>
      </c>
      <c r="H31">
        <v>3</v>
      </c>
      <c r="I31" t="s">
        <v>1128</v>
      </c>
      <c r="J31" t="s">
        <v>6</v>
      </c>
      <c r="K31" t="s">
        <v>1129</v>
      </c>
      <c r="L31">
        <v>1348</v>
      </c>
      <c r="N31">
        <v>1009</v>
      </c>
      <c r="O31" t="s">
        <v>120</v>
      </c>
      <c r="P31" t="s">
        <v>120</v>
      </c>
      <c r="Q31">
        <v>1000</v>
      </c>
      <c r="X31">
        <v>0</v>
      </c>
      <c r="Y31">
        <v>0</v>
      </c>
      <c r="Z31">
        <v>0</v>
      </c>
      <c r="AA31">
        <v>0</v>
      </c>
      <c r="AB31">
        <v>0</v>
      </c>
      <c r="AC31">
        <v>1</v>
      </c>
      <c r="AD31">
        <v>0</v>
      </c>
      <c r="AE31">
        <v>0</v>
      </c>
      <c r="AF31" t="s">
        <v>30</v>
      </c>
      <c r="AG31">
        <v>0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ROW(Source!A31)</f>
        <v>31</v>
      </c>
      <c r="B32">
        <v>16666608</v>
      </c>
      <c r="C32">
        <v>16666586</v>
      </c>
      <c r="D32">
        <v>15195820</v>
      </c>
      <c r="E32">
        <v>1</v>
      </c>
      <c r="F32">
        <v>1</v>
      </c>
      <c r="G32">
        <v>1</v>
      </c>
      <c r="H32">
        <v>3</v>
      </c>
      <c r="I32" t="s">
        <v>754</v>
      </c>
      <c r="J32" t="s">
        <v>755</v>
      </c>
      <c r="K32" t="s">
        <v>756</v>
      </c>
      <c r="L32">
        <v>1339</v>
      </c>
      <c r="N32">
        <v>1007</v>
      </c>
      <c r="O32" t="s">
        <v>45</v>
      </c>
      <c r="P32" t="s">
        <v>45</v>
      </c>
      <c r="Q32">
        <v>1</v>
      </c>
      <c r="X32">
        <v>0.04</v>
      </c>
      <c r="Y32">
        <v>1700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30</v>
      </c>
      <c r="AG32">
        <v>0</v>
      </c>
      <c r="AH32">
        <v>2</v>
      </c>
      <c r="AI32">
        <v>16666595</v>
      </c>
      <c r="AJ32">
        <v>24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16666613</v>
      </c>
      <c r="C33">
        <v>16666609</v>
      </c>
      <c r="D33">
        <v>15430767</v>
      </c>
      <c r="E33">
        <v>1</v>
      </c>
      <c r="F33">
        <v>1</v>
      </c>
      <c r="G33">
        <v>1</v>
      </c>
      <c r="H33">
        <v>1</v>
      </c>
      <c r="I33" t="s">
        <v>757</v>
      </c>
      <c r="J33" t="s">
        <v>6</v>
      </c>
      <c r="K33" t="s">
        <v>758</v>
      </c>
      <c r="L33">
        <v>1191</v>
      </c>
      <c r="N33">
        <v>1013</v>
      </c>
      <c r="O33" t="s">
        <v>727</v>
      </c>
      <c r="P33" t="s">
        <v>727</v>
      </c>
      <c r="Q33">
        <v>1</v>
      </c>
      <c r="X33">
        <v>141.19999999999999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6</v>
      </c>
      <c r="AG33">
        <v>141.19999999999999</v>
      </c>
      <c r="AH33">
        <v>2</v>
      </c>
      <c r="AI33">
        <v>16666610</v>
      </c>
      <c r="AJ33">
        <v>25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16666614</v>
      </c>
      <c r="C34">
        <v>16666609</v>
      </c>
      <c r="D34">
        <v>15249402</v>
      </c>
      <c r="E34">
        <v>1</v>
      </c>
      <c r="F34">
        <v>1</v>
      </c>
      <c r="G34">
        <v>1</v>
      </c>
      <c r="H34">
        <v>2</v>
      </c>
      <c r="I34" t="s">
        <v>759</v>
      </c>
      <c r="J34" t="s">
        <v>760</v>
      </c>
      <c r="K34" t="s">
        <v>761</v>
      </c>
      <c r="L34">
        <v>1368</v>
      </c>
      <c r="N34">
        <v>1011</v>
      </c>
      <c r="O34" t="s">
        <v>733</v>
      </c>
      <c r="P34" t="s">
        <v>733</v>
      </c>
      <c r="Q34">
        <v>1</v>
      </c>
      <c r="X34">
        <v>6.72</v>
      </c>
      <c r="Y34">
        <v>0</v>
      </c>
      <c r="Z34">
        <v>32.5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6.72</v>
      </c>
      <c r="AH34">
        <v>2</v>
      </c>
      <c r="AI34">
        <v>16666611</v>
      </c>
      <c r="AJ34">
        <v>26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16666615</v>
      </c>
      <c r="C35">
        <v>16666609</v>
      </c>
      <c r="D35">
        <v>15249998</v>
      </c>
      <c r="E35">
        <v>1</v>
      </c>
      <c r="F35">
        <v>1</v>
      </c>
      <c r="G35">
        <v>1</v>
      </c>
      <c r="H35">
        <v>2</v>
      </c>
      <c r="I35" t="s">
        <v>762</v>
      </c>
      <c r="J35" t="s">
        <v>763</v>
      </c>
      <c r="K35" t="s">
        <v>764</v>
      </c>
      <c r="L35">
        <v>1368</v>
      </c>
      <c r="N35">
        <v>1011</v>
      </c>
      <c r="O35" t="s">
        <v>733</v>
      </c>
      <c r="P35" t="s">
        <v>733</v>
      </c>
      <c r="Q35">
        <v>1</v>
      </c>
      <c r="X35">
        <v>13.44</v>
      </c>
      <c r="Y35">
        <v>0</v>
      </c>
      <c r="Z35">
        <v>1.53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13.44</v>
      </c>
      <c r="AH35">
        <v>2</v>
      </c>
      <c r="AI35">
        <v>16666612</v>
      </c>
      <c r="AJ35">
        <v>27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ROW(Source!A32)</f>
        <v>32</v>
      </c>
      <c r="B36">
        <v>16666616</v>
      </c>
      <c r="C36">
        <v>16666609</v>
      </c>
      <c r="D36">
        <v>15164566</v>
      </c>
      <c r="E36">
        <v>17</v>
      </c>
      <c r="F36">
        <v>1</v>
      </c>
      <c r="G36">
        <v>1</v>
      </c>
      <c r="H36">
        <v>3</v>
      </c>
      <c r="I36" t="s">
        <v>1130</v>
      </c>
      <c r="J36" t="s">
        <v>6</v>
      </c>
      <c r="K36" t="s">
        <v>1131</v>
      </c>
      <c r="L36">
        <v>1348</v>
      </c>
      <c r="N36">
        <v>1009</v>
      </c>
      <c r="O36" t="s">
        <v>120</v>
      </c>
      <c r="P36" t="s">
        <v>120</v>
      </c>
      <c r="Q36">
        <v>1000</v>
      </c>
      <c r="X36">
        <v>19.399999999999999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6</v>
      </c>
      <c r="AG36">
        <v>19.399999999999999</v>
      </c>
      <c r="AH36">
        <v>3</v>
      </c>
      <c r="AI36">
        <v>-1</v>
      </c>
      <c r="AJ36" t="s">
        <v>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ROW(Source!A33)</f>
        <v>33</v>
      </c>
      <c r="B37">
        <v>16666613</v>
      </c>
      <c r="C37">
        <v>16666609</v>
      </c>
      <c r="D37">
        <v>15430767</v>
      </c>
      <c r="E37">
        <v>1</v>
      </c>
      <c r="F37">
        <v>1</v>
      </c>
      <c r="G37">
        <v>1</v>
      </c>
      <c r="H37">
        <v>1</v>
      </c>
      <c r="I37" t="s">
        <v>757</v>
      </c>
      <c r="J37" t="s">
        <v>6</v>
      </c>
      <c r="K37" t="s">
        <v>758</v>
      </c>
      <c r="L37">
        <v>1191</v>
      </c>
      <c r="N37">
        <v>1013</v>
      </c>
      <c r="O37" t="s">
        <v>727</v>
      </c>
      <c r="P37" t="s">
        <v>727</v>
      </c>
      <c r="Q37">
        <v>1</v>
      </c>
      <c r="X37">
        <v>141.19999999999999</v>
      </c>
      <c r="Y37">
        <v>0</v>
      </c>
      <c r="Z37">
        <v>0</v>
      </c>
      <c r="AA37">
        <v>0</v>
      </c>
      <c r="AB37">
        <v>8.5299999999999994</v>
      </c>
      <c r="AC37">
        <v>0</v>
      </c>
      <c r="AD37">
        <v>1</v>
      </c>
      <c r="AE37">
        <v>1</v>
      </c>
      <c r="AF37" t="s">
        <v>6</v>
      </c>
      <c r="AG37">
        <v>141.19999999999999</v>
      </c>
      <c r="AH37">
        <v>2</v>
      </c>
      <c r="AI37">
        <v>16666610</v>
      </c>
      <c r="AJ37">
        <v>28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ROW(Source!A33)</f>
        <v>33</v>
      </c>
      <c r="B38">
        <v>16666614</v>
      </c>
      <c r="C38">
        <v>16666609</v>
      </c>
      <c r="D38">
        <v>15249402</v>
      </c>
      <c r="E38">
        <v>1</v>
      </c>
      <c r="F38">
        <v>1</v>
      </c>
      <c r="G38">
        <v>1</v>
      </c>
      <c r="H38">
        <v>2</v>
      </c>
      <c r="I38" t="s">
        <v>759</v>
      </c>
      <c r="J38" t="s">
        <v>760</v>
      </c>
      <c r="K38" t="s">
        <v>761</v>
      </c>
      <c r="L38">
        <v>1368</v>
      </c>
      <c r="N38">
        <v>1011</v>
      </c>
      <c r="O38" t="s">
        <v>733</v>
      </c>
      <c r="P38" t="s">
        <v>733</v>
      </c>
      <c r="Q38">
        <v>1</v>
      </c>
      <c r="X38">
        <v>6.72</v>
      </c>
      <c r="Y38">
        <v>0</v>
      </c>
      <c r="Z38">
        <v>32.5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6.72</v>
      </c>
      <c r="AH38">
        <v>2</v>
      </c>
      <c r="AI38">
        <v>16666611</v>
      </c>
      <c r="AJ38">
        <v>29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16666615</v>
      </c>
      <c r="C39">
        <v>16666609</v>
      </c>
      <c r="D39">
        <v>15249998</v>
      </c>
      <c r="E39">
        <v>1</v>
      </c>
      <c r="F39">
        <v>1</v>
      </c>
      <c r="G39">
        <v>1</v>
      </c>
      <c r="H39">
        <v>2</v>
      </c>
      <c r="I39" t="s">
        <v>762</v>
      </c>
      <c r="J39" t="s">
        <v>763</v>
      </c>
      <c r="K39" t="s">
        <v>764</v>
      </c>
      <c r="L39">
        <v>1368</v>
      </c>
      <c r="N39">
        <v>1011</v>
      </c>
      <c r="O39" t="s">
        <v>733</v>
      </c>
      <c r="P39" t="s">
        <v>733</v>
      </c>
      <c r="Q39">
        <v>1</v>
      </c>
      <c r="X39">
        <v>13.44</v>
      </c>
      <c r="Y39">
        <v>0</v>
      </c>
      <c r="Z39">
        <v>1.53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13.44</v>
      </c>
      <c r="AH39">
        <v>2</v>
      </c>
      <c r="AI39">
        <v>16666612</v>
      </c>
      <c r="AJ39">
        <v>30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16666616</v>
      </c>
      <c r="C40">
        <v>16666609</v>
      </c>
      <c r="D40">
        <v>15164566</v>
      </c>
      <c r="E40">
        <v>17</v>
      </c>
      <c r="F40">
        <v>1</v>
      </c>
      <c r="G40">
        <v>1</v>
      </c>
      <c r="H40">
        <v>3</v>
      </c>
      <c r="I40" t="s">
        <v>1130</v>
      </c>
      <c r="J40" t="s">
        <v>6</v>
      </c>
      <c r="K40" t="s">
        <v>1131</v>
      </c>
      <c r="L40">
        <v>1348</v>
      </c>
      <c r="N40">
        <v>1009</v>
      </c>
      <c r="O40" t="s">
        <v>120</v>
      </c>
      <c r="P40" t="s">
        <v>120</v>
      </c>
      <c r="Q40">
        <v>1000</v>
      </c>
      <c r="X40">
        <v>19.399999999999999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19.399999999999999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ROW(Source!A34)</f>
        <v>34</v>
      </c>
      <c r="B41">
        <v>16666621</v>
      </c>
      <c r="C41">
        <v>16666617</v>
      </c>
      <c r="D41">
        <v>15430447</v>
      </c>
      <c r="E41">
        <v>1</v>
      </c>
      <c r="F41">
        <v>1</v>
      </c>
      <c r="G41">
        <v>1</v>
      </c>
      <c r="H41">
        <v>1</v>
      </c>
      <c r="I41" t="s">
        <v>765</v>
      </c>
      <c r="J41" t="s">
        <v>6</v>
      </c>
      <c r="K41" t="s">
        <v>766</v>
      </c>
      <c r="L41">
        <v>1191</v>
      </c>
      <c r="N41">
        <v>1013</v>
      </c>
      <c r="O41" t="s">
        <v>727</v>
      </c>
      <c r="P41" t="s">
        <v>727</v>
      </c>
      <c r="Q41">
        <v>1</v>
      </c>
      <c r="X41">
        <v>8.93</v>
      </c>
      <c r="Y41">
        <v>0</v>
      </c>
      <c r="Z41">
        <v>0</v>
      </c>
      <c r="AA41">
        <v>0</v>
      </c>
      <c r="AB41">
        <v>9.07</v>
      </c>
      <c r="AC41">
        <v>0</v>
      </c>
      <c r="AD41">
        <v>1</v>
      </c>
      <c r="AE41">
        <v>1</v>
      </c>
      <c r="AF41" t="s">
        <v>6</v>
      </c>
      <c r="AG41">
        <v>8.93</v>
      </c>
      <c r="AH41">
        <v>2</v>
      </c>
      <c r="AI41">
        <v>16666618</v>
      </c>
      <c r="AJ41">
        <v>31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ROW(Source!A34)</f>
        <v>34</v>
      </c>
      <c r="B42">
        <v>16666622</v>
      </c>
      <c r="C42">
        <v>16666617</v>
      </c>
      <c r="D42">
        <v>15249402</v>
      </c>
      <c r="E42">
        <v>1</v>
      </c>
      <c r="F42">
        <v>1</v>
      </c>
      <c r="G42">
        <v>1</v>
      </c>
      <c r="H42">
        <v>2</v>
      </c>
      <c r="I42" t="s">
        <v>759</v>
      </c>
      <c r="J42" t="s">
        <v>760</v>
      </c>
      <c r="K42" t="s">
        <v>761</v>
      </c>
      <c r="L42">
        <v>1368</v>
      </c>
      <c r="N42">
        <v>1011</v>
      </c>
      <c r="O42" t="s">
        <v>733</v>
      </c>
      <c r="P42" t="s">
        <v>733</v>
      </c>
      <c r="Q42">
        <v>1</v>
      </c>
      <c r="X42">
        <v>2.2599999999999998</v>
      </c>
      <c r="Y42">
        <v>0</v>
      </c>
      <c r="Z42">
        <v>32.5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2.2599999999999998</v>
      </c>
      <c r="AH42">
        <v>2</v>
      </c>
      <c r="AI42">
        <v>16666619</v>
      </c>
      <c r="AJ42">
        <v>32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16666623</v>
      </c>
      <c r="C43">
        <v>16666617</v>
      </c>
      <c r="D43">
        <v>15249998</v>
      </c>
      <c r="E43">
        <v>1</v>
      </c>
      <c r="F43">
        <v>1</v>
      </c>
      <c r="G43">
        <v>1</v>
      </c>
      <c r="H43">
        <v>2</v>
      </c>
      <c r="I43" t="s">
        <v>762</v>
      </c>
      <c r="J43" t="s">
        <v>763</v>
      </c>
      <c r="K43" t="s">
        <v>764</v>
      </c>
      <c r="L43">
        <v>1368</v>
      </c>
      <c r="N43">
        <v>1011</v>
      </c>
      <c r="O43" t="s">
        <v>733</v>
      </c>
      <c r="P43" t="s">
        <v>733</v>
      </c>
      <c r="Q43">
        <v>1</v>
      </c>
      <c r="X43">
        <v>4.5199999999999996</v>
      </c>
      <c r="Y43">
        <v>0</v>
      </c>
      <c r="Z43">
        <v>1.53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4.5199999999999996</v>
      </c>
      <c r="AH43">
        <v>2</v>
      </c>
      <c r="AI43">
        <v>16666620</v>
      </c>
      <c r="AJ43">
        <v>33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ROW(Source!A35)</f>
        <v>35</v>
      </c>
      <c r="B44">
        <v>16666621</v>
      </c>
      <c r="C44">
        <v>16666617</v>
      </c>
      <c r="D44">
        <v>15430447</v>
      </c>
      <c r="E44">
        <v>1</v>
      </c>
      <c r="F44">
        <v>1</v>
      </c>
      <c r="G44">
        <v>1</v>
      </c>
      <c r="H44">
        <v>1</v>
      </c>
      <c r="I44" t="s">
        <v>765</v>
      </c>
      <c r="J44" t="s">
        <v>6</v>
      </c>
      <c r="K44" t="s">
        <v>766</v>
      </c>
      <c r="L44">
        <v>1191</v>
      </c>
      <c r="N44">
        <v>1013</v>
      </c>
      <c r="O44" t="s">
        <v>727</v>
      </c>
      <c r="P44" t="s">
        <v>727</v>
      </c>
      <c r="Q44">
        <v>1</v>
      </c>
      <c r="X44">
        <v>8.93</v>
      </c>
      <c r="Y44">
        <v>0</v>
      </c>
      <c r="Z44">
        <v>0</v>
      </c>
      <c r="AA44">
        <v>0</v>
      </c>
      <c r="AB44">
        <v>9.07</v>
      </c>
      <c r="AC44">
        <v>0</v>
      </c>
      <c r="AD44">
        <v>1</v>
      </c>
      <c r="AE44">
        <v>1</v>
      </c>
      <c r="AF44" t="s">
        <v>6</v>
      </c>
      <c r="AG44">
        <v>8.93</v>
      </c>
      <c r="AH44">
        <v>2</v>
      </c>
      <c r="AI44">
        <v>16666618</v>
      </c>
      <c r="AJ44">
        <v>34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ROW(Source!A35)</f>
        <v>35</v>
      </c>
      <c r="B45">
        <v>16666622</v>
      </c>
      <c r="C45">
        <v>16666617</v>
      </c>
      <c r="D45">
        <v>15249402</v>
      </c>
      <c r="E45">
        <v>1</v>
      </c>
      <c r="F45">
        <v>1</v>
      </c>
      <c r="G45">
        <v>1</v>
      </c>
      <c r="H45">
        <v>2</v>
      </c>
      <c r="I45" t="s">
        <v>759</v>
      </c>
      <c r="J45" t="s">
        <v>760</v>
      </c>
      <c r="K45" t="s">
        <v>761</v>
      </c>
      <c r="L45">
        <v>1368</v>
      </c>
      <c r="N45">
        <v>1011</v>
      </c>
      <c r="O45" t="s">
        <v>733</v>
      </c>
      <c r="P45" t="s">
        <v>733</v>
      </c>
      <c r="Q45">
        <v>1</v>
      </c>
      <c r="X45">
        <v>2.2599999999999998</v>
      </c>
      <c r="Y45">
        <v>0</v>
      </c>
      <c r="Z45">
        <v>32.5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2.2599999999999998</v>
      </c>
      <c r="AH45">
        <v>2</v>
      </c>
      <c r="AI45">
        <v>16666619</v>
      </c>
      <c r="AJ45">
        <v>35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ROW(Source!A35)</f>
        <v>35</v>
      </c>
      <c r="B46">
        <v>16666623</v>
      </c>
      <c r="C46">
        <v>16666617</v>
      </c>
      <c r="D46">
        <v>15249998</v>
      </c>
      <c r="E46">
        <v>1</v>
      </c>
      <c r="F46">
        <v>1</v>
      </c>
      <c r="G46">
        <v>1</v>
      </c>
      <c r="H46">
        <v>2</v>
      </c>
      <c r="I46" t="s">
        <v>762</v>
      </c>
      <c r="J46" t="s">
        <v>763</v>
      </c>
      <c r="K46" t="s">
        <v>764</v>
      </c>
      <c r="L46">
        <v>1368</v>
      </c>
      <c r="N46">
        <v>1011</v>
      </c>
      <c r="O46" t="s">
        <v>733</v>
      </c>
      <c r="P46" t="s">
        <v>733</v>
      </c>
      <c r="Q46">
        <v>1</v>
      </c>
      <c r="X46">
        <v>4.5199999999999996</v>
      </c>
      <c r="Y46">
        <v>0</v>
      </c>
      <c r="Z46">
        <v>1.53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4.5199999999999996</v>
      </c>
      <c r="AH46">
        <v>2</v>
      </c>
      <c r="AI46">
        <v>16666620</v>
      </c>
      <c r="AJ46">
        <v>36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16672650</v>
      </c>
      <c r="C47">
        <v>16672649</v>
      </c>
      <c r="D47">
        <v>15435099</v>
      </c>
      <c r="E47">
        <v>1</v>
      </c>
      <c r="F47">
        <v>1</v>
      </c>
      <c r="G47">
        <v>1</v>
      </c>
      <c r="H47">
        <v>1</v>
      </c>
      <c r="I47" t="s">
        <v>767</v>
      </c>
      <c r="J47" t="s">
        <v>6</v>
      </c>
      <c r="K47" t="s">
        <v>768</v>
      </c>
      <c r="L47">
        <v>1191</v>
      </c>
      <c r="N47">
        <v>1013</v>
      </c>
      <c r="O47" t="s">
        <v>727</v>
      </c>
      <c r="P47" t="s">
        <v>727</v>
      </c>
      <c r="Q47">
        <v>1</v>
      </c>
      <c r="X47">
        <v>66.87</v>
      </c>
      <c r="Y47">
        <v>0</v>
      </c>
      <c r="Z47">
        <v>0</v>
      </c>
      <c r="AA47">
        <v>0</v>
      </c>
      <c r="AB47">
        <v>8.64</v>
      </c>
      <c r="AC47">
        <v>0</v>
      </c>
      <c r="AD47">
        <v>1</v>
      </c>
      <c r="AE47">
        <v>1</v>
      </c>
      <c r="AF47" t="s">
        <v>6</v>
      </c>
      <c r="AG47">
        <v>66.87</v>
      </c>
      <c r="AH47">
        <v>2</v>
      </c>
      <c r="AI47">
        <v>16672650</v>
      </c>
      <c r="AJ47">
        <v>37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16672651</v>
      </c>
      <c r="C48">
        <v>16672649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728</v>
      </c>
      <c r="J48" t="s">
        <v>6</v>
      </c>
      <c r="K48" t="s">
        <v>729</v>
      </c>
      <c r="L48">
        <v>1191</v>
      </c>
      <c r="N48">
        <v>1013</v>
      </c>
      <c r="O48" t="s">
        <v>727</v>
      </c>
      <c r="P48" t="s">
        <v>727</v>
      </c>
      <c r="Q48">
        <v>1</v>
      </c>
      <c r="X48">
        <v>2.2000000000000002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6</v>
      </c>
      <c r="AG48">
        <v>2.2000000000000002</v>
      </c>
      <c r="AH48">
        <v>2</v>
      </c>
      <c r="AI48">
        <v>16672651</v>
      </c>
      <c r="AJ48">
        <v>38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16672652</v>
      </c>
      <c r="C49">
        <v>16672649</v>
      </c>
      <c r="D49">
        <v>15247974</v>
      </c>
      <c r="E49">
        <v>1</v>
      </c>
      <c r="F49">
        <v>1</v>
      </c>
      <c r="G49">
        <v>1</v>
      </c>
      <c r="H49">
        <v>2</v>
      </c>
      <c r="I49" t="s">
        <v>730</v>
      </c>
      <c r="J49" t="s">
        <v>731</v>
      </c>
      <c r="K49" t="s">
        <v>732</v>
      </c>
      <c r="L49">
        <v>1368</v>
      </c>
      <c r="N49">
        <v>1011</v>
      </c>
      <c r="O49" t="s">
        <v>733</v>
      </c>
      <c r="P49" t="s">
        <v>733</v>
      </c>
      <c r="Q49">
        <v>1</v>
      </c>
      <c r="X49">
        <v>2.2000000000000002</v>
      </c>
      <c r="Y49">
        <v>0</v>
      </c>
      <c r="Z49">
        <v>31.26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2.2000000000000002</v>
      </c>
      <c r="AH49">
        <v>2</v>
      </c>
      <c r="AI49">
        <v>16672652</v>
      </c>
      <c r="AJ49">
        <v>39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ROW(Source!A37)</f>
        <v>37</v>
      </c>
      <c r="B50">
        <v>16672650</v>
      </c>
      <c r="C50">
        <v>16672649</v>
      </c>
      <c r="D50">
        <v>15435099</v>
      </c>
      <c r="E50">
        <v>1</v>
      </c>
      <c r="F50">
        <v>1</v>
      </c>
      <c r="G50">
        <v>1</v>
      </c>
      <c r="H50">
        <v>1</v>
      </c>
      <c r="I50" t="s">
        <v>767</v>
      </c>
      <c r="J50" t="s">
        <v>6</v>
      </c>
      <c r="K50" t="s">
        <v>768</v>
      </c>
      <c r="L50">
        <v>1191</v>
      </c>
      <c r="N50">
        <v>1013</v>
      </c>
      <c r="O50" t="s">
        <v>727</v>
      </c>
      <c r="P50" t="s">
        <v>727</v>
      </c>
      <c r="Q50">
        <v>1</v>
      </c>
      <c r="X50">
        <v>66.87</v>
      </c>
      <c r="Y50">
        <v>0</v>
      </c>
      <c r="Z50">
        <v>0</v>
      </c>
      <c r="AA50">
        <v>0</v>
      </c>
      <c r="AB50">
        <v>8.64</v>
      </c>
      <c r="AC50">
        <v>0</v>
      </c>
      <c r="AD50">
        <v>1</v>
      </c>
      <c r="AE50">
        <v>1</v>
      </c>
      <c r="AF50" t="s">
        <v>6</v>
      </c>
      <c r="AG50">
        <v>66.87</v>
      </c>
      <c r="AH50">
        <v>2</v>
      </c>
      <c r="AI50">
        <v>16672650</v>
      </c>
      <c r="AJ50">
        <v>40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ROW(Source!A37)</f>
        <v>37</v>
      </c>
      <c r="B51">
        <v>16672651</v>
      </c>
      <c r="C51">
        <v>16672649</v>
      </c>
      <c r="D51">
        <v>15430395</v>
      </c>
      <c r="E51">
        <v>1</v>
      </c>
      <c r="F51">
        <v>1</v>
      </c>
      <c r="G51">
        <v>1</v>
      </c>
      <c r="H51">
        <v>1</v>
      </c>
      <c r="I51" t="s">
        <v>728</v>
      </c>
      <c r="J51" t="s">
        <v>6</v>
      </c>
      <c r="K51" t="s">
        <v>729</v>
      </c>
      <c r="L51">
        <v>1191</v>
      </c>
      <c r="N51">
        <v>1013</v>
      </c>
      <c r="O51" t="s">
        <v>727</v>
      </c>
      <c r="P51" t="s">
        <v>727</v>
      </c>
      <c r="Q51">
        <v>1</v>
      </c>
      <c r="X51">
        <v>2.2000000000000002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6</v>
      </c>
      <c r="AG51">
        <v>2.2000000000000002</v>
      </c>
      <c r="AH51">
        <v>2</v>
      </c>
      <c r="AI51">
        <v>16672651</v>
      </c>
      <c r="AJ51">
        <v>41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ROW(Source!A37)</f>
        <v>37</v>
      </c>
      <c r="B52">
        <v>16672652</v>
      </c>
      <c r="C52">
        <v>16672649</v>
      </c>
      <c r="D52">
        <v>15247974</v>
      </c>
      <c r="E52">
        <v>1</v>
      </c>
      <c r="F52">
        <v>1</v>
      </c>
      <c r="G52">
        <v>1</v>
      </c>
      <c r="H52">
        <v>2</v>
      </c>
      <c r="I52" t="s">
        <v>730</v>
      </c>
      <c r="J52" t="s">
        <v>731</v>
      </c>
      <c r="K52" t="s">
        <v>732</v>
      </c>
      <c r="L52">
        <v>1368</v>
      </c>
      <c r="N52">
        <v>1011</v>
      </c>
      <c r="O52" t="s">
        <v>733</v>
      </c>
      <c r="P52" t="s">
        <v>733</v>
      </c>
      <c r="Q52">
        <v>1</v>
      </c>
      <c r="X52">
        <v>2.2000000000000002</v>
      </c>
      <c r="Y52">
        <v>0</v>
      </c>
      <c r="Z52">
        <v>31.26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2.2000000000000002</v>
      </c>
      <c r="AH52">
        <v>2</v>
      </c>
      <c r="AI52">
        <v>16672652</v>
      </c>
      <c r="AJ52">
        <v>42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ROW(Source!A38)</f>
        <v>38</v>
      </c>
      <c r="B53">
        <v>16666651</v>
      </c>
      <c r="C53">
        <v>16666631</v>
      </c>
      <c r="D53">
        <v>15430447</v>
      </c>
      <c r="E53">
        <v>1</v>
      </c>
      <c r="F53">
        <v>1</v>
      </c>
      <c r="G53">
        <v>1</v>
      </c>
      <c r="H53">
        <v>1</v>
      </c>
      <c r="I53" t="s">
        <v>765</v>
      </c>
      <c r="J53" t="s">
        <v>6</v>
      </c>
      <c r="K53" t="s">
        <v>766</v>
      </c>
      <c r="L53">
        <v>1191</v>
      </c>
      <c r="N53">
        <v>1013</v>
      </c>
      <c r="O53" t="s">
        <v>727</v>
      </c>
      <c r="P53" t="s">
        <v>727</v>
      </c>
      <c r="Q53">
        <v>1</v>
      </c>
      <c r="X53">
        <v>182</v>
      </c>
      <c r="Y53">
        <v>0</v>
      </c>
      <c r="Z53">
        <v>0</v>
      </c>
      <c r="AA53">
        <v>0</v>
      </c>
      <c r="AB53">
        <v>9.07</v>
      </c>
      <c r="AC53">
        <v>0</v>
      </c>
      <c r="AD53">
        <v>1</v>
      </c>
      <c r="AE53">
        <v>1</v>
      </c>
      <c r="AF53" t="s">
        <v>56</v>
      </c>
      <c r="AG53">
        <v>209.29999999999998</v>
      </c>
      <c r="AH53">
        <v>2</v>
      </c>
      <c r="AI53">
        <v>16666632</v>
      </c>
      <c r="AJ53">
        <v>43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ROW(Source!A38)</f>
        <v>38</v>
      </c>
      <c r="B54">
        <v>16666652</v>
      </c>
      <c r="C54">
        <v>16666631</v>
      </c>
      <c r="D54">
        <v>15250017</v>
      </c>
      <c r="E54">
        <v>1</v>
      </c>
      <c r="F54">
        <v>1</v>
      </c>
      <c r="G54">
        <v>1</v>
      </c>
      <c r="H54">
        <v>2</v>
      </c>
      <c r="I54" t="s">
        <v>769</v>
      </c>
      <c r="J54" t="s">
        <v>770</v>
      </c>
      <c r="K54" t="s">
        <v>771</v>
      </c>
      <c r="L54">
        <v>1368</v>
      </c>
      <c r="N54">
        <v>1011</v>
      </c>
      <c r="O54" t="s">
        <v>733</v>
      </c>
      <c r="P54" t="s">
        <v>733</v>
      </c>
      <c r="Q54">
        <v>1</v>
      </c>
      <c r="X54">
        <v>0.21</v>
      </c>
      <c r="Y54">
        <v>0</v>
      </c>
      <c r="Z54">
        <v>33.590000000000003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55</v>
      </c>
      <c r="AG54">
        <v>0.26250000000000001</v>
      </c>
      <c r="AH54">
        <v>2</v>
      </c>
      <c r="AI54">
        <v>16666633</v>
      </c>
      <c r="AJ54">
        <v>44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ROW(Source!A38)</f>
        <v>38</v>
      </c>
      <c r="B55">
        <v>16666653</v>
      </c>
      <c r="C55">
        <v>16666631</v>
      </c>
      <c r="D55">
        <v>15162588</v>
      </c>
      <c r="E55">
        <v>17</v>
      </c>
      <c r="F55">
        <v>1</v>
      </c>
      <c r="G55">
        <v>1</v>
      </c>
      <c r="H55">
        <v>3</v>
      </c>
      <c r="I55" t="s">
        <v>61</v>
      </c>
      <c r="J55" t="s">
        <v>6</v>
      </c>
      <c r="K55" t="s">
        <v>62</v>
      </c>
      <c r="L55">
        <v>1327</v>
      </c>
      <c r="N55">
        <v>1005</v>
      </c>
      <c r="O55" t="s">
        <v>63</v>
      </c>
      <c r="P55" t="s">
        <v>63</v>
      </c>
      <c r="Q55">
        <v>1</v>
      </c>
      <c r="X55">
        <v>421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421</v>
      </c>
      <c r="AH55">
        <v>2</v>
      </c>
      <c r="AI55">
        <v>16666634</v>
      </c>
      <c r="AJ55">
        <v>45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ROW(Source!A38)</f>
        <v>38</v>
      </c>
      <c r="B56">
        <v>16666654</v>
      </c>
      <c r="C56">
        <v>16666631</v>
      </c>
      <c r="D56">
        <v>15167286</v>
      </c>
      <c r="E56">
        <v>1</v>
      </c>
      <c r="F56">
        <v>1</v>
      </c>
      <c r="G56">
        <v>1</v>
      </c>
      <c r="H56">
        <v>3</v>
      </c>
      <c r="I56" t="s">
        <v>772</v>
      </c>
      <c r="J56" t="s">
        <v>773</v>
      </c>
      <c r="K56" t="s">
        <v>774</v>
      </c>
      <c r="L56">
        <v>1339</v>
      </c>
      <c r="N56">
        <v>1007</v>
      </c>
      <c r="O56" t="s">
        <v>45</v>
      </c>
      <c r="P56" t="s">
        <v>45</v>
      </c>
      <c r="Q56">
        <v>1</v>
      </c>
      <c r="X56">
        <v>0.13</v>
      </c>
      <c r="Y56">
        <v>2.44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0.13</v>
      </c>
      <c r="AH56">
        <v>2</v>
      </c>
      <c r="AI56">
        <v>16666635</v>
      </c>
      <c r="AJ56">
        <v>47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ROW(Source!A38)</f>
        <v>38</v>
      </c>
      <c r="B57">
        <v>16666655</v>
      </c>
      <c r="C57">
        <v>16666631</v>
      </c>
      <c r="D57">
        <v>15167572</v>
      </c>
      <c r="E57">
        <v>1</v>
      </c>
      <c r="F57">
        <v>1</v>
      </c>
      <c r="G57">
        <v>1</v>
      </c>
      <c r="H57">
        <v>3</v>
      </c>
      <c r="I57" t="s">
        <v>775</v>
      </c>
      <c r="J57" t="s">
        <v>776</v>
      </c>
      <c r="K57" t="s">
        <v>777</v>
      </c>
      <c r="L57">
        <v>1301</v>
      </c>
      <c r="N57">
        <v>1003</v>
      </c>
      <c r="O57" t="s">
        <v>71</v>
      </c>
      <c r="P57" t="s">
        <v>71</v>
      </c>
      <c r="Q57">
        <v>1</v>
      </c>
      <c r="X57">
        <v>152</v>
      </c>
      <c r="Y57">
        <v>0.17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152</v>
      </c>
      <c r="AH57">
        <v>2</v>
      </c>
      <c r="AI57">
        <v>16666636</v>
      </c>
      <c r="AJ57">
        <v>48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ROW(Source!A38)</f>
        <v>38</v>
      </c>
      <c r="B58">
        <v>16666656</v>
      </c>
      <c r="C58">
        <v>16666631</v>
      </c>
      <c r="D58">
        <v>15167577</v>
      </c>
      <c r="E58">
        <v>1</v>
      </c>
      <c r="F58">
        <v>1</v>
      </c>
      <c r="G58">
        <v>1</v>
      </c>
      <c r="H58">
        <v>3</v>
      </c>
      <c r="I58" t="s">
        <v>778</v>
      </c>
      <c r="J58" t="s">
        <v>779</v>
      </c>
      <c r="K58" t="s">
        <v>780</v>
      </c>
      <c r="L58">
        <v>1308</v>
      </c>
      <c r="N58">
        <v>1003</v>
      </c>
      <c r="O58" t="s">
        <v>164</v>
      </c>
      <c r="P58" t="s">
        <v>164</v>
      </c>
      <c r="Q58">
        <v>100</v>
      </c>
      <c r="X58">
        <v>1.77</v>
      </c>
      <c r="Y58">
        <v>173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1.77</v>
      </c>
      <c r="AH58">
        <v>2</v>
      </c>
      <c r="AI58">
        <v>16666637</v>
      </c>
      <c r="AJ58">
        <v>49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ROW(Source!A38)</f>
        <v>38</v>
      </c>
      <c r="B59">
        <v>16666657</v>
      </c>
      <c r="C59">
        <v>16666631</v>
      </c>
      <c r="D59">
        <v>15162565</v>
      </c>
      <c r="E59">
        <v>17</v>
      </c>
      <c r="F59">
        <v>1</v>
      </c>
      <c r="G59">
        <v>1</v>
      </c>
      <c r="H59">
        <v>3</v>
      </c>
      <c r="I59" t="s">
        <v>1132</v>
      </c>
      <c r="J59" t="s">
        <v>6</v>
      </c>
      <c r="K59" t="s">
        <v>1133</v>
      </c>
      <c r="L59">
        <v>1301</v>
      </c>
      <c r="N59">
        <v>1003</v>
      </c>
      <c r="O59" t="s">
        <v>71</v>
      </c>
      <c r="P59" t="s">
        <v>71</v>
      </c>
      <c r="Q59">
        <v>1</v>
      </c>
      <c r="X59">
        <v>267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6</v>
      </c>
      <c r="AG59">
        <v>267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ROW(Source!A38)</f>
        <v>38</v>
      </c>
      <c r="B60">
        <v>16666658</v>
      </c>
      <c r="C60">
        <v>16666631</v>
      </c>
      <c r="D60">
        <v>15170155</v>
      </c>
      <c r="E60">
        <v>1</v>
      </c>
      <c r="F60">
        <v>1</v>
      </c>
      <c r="G60">
        <v>1</v>
      </c>
      <c r="H60">
        <v>3</v>
      </c>
      <c r="I60" t="s">
        <v>781</v>
      </c>
      <c r="J60" t="s">
        <v>782</v>
      </c>
      <c r="K60" t="s">
        <v>783</v>
      </c>
      <c r="L60">
        <v>1355</v>
      </c>
      <c r="N60">
        <v>1010</v>
      </c>
      <c r="O60" t="s">
        <v>279</v>
      </c>
      <c r="P60" t="s">
        <v>279</v>
      </c>
      <c r="Q60">
        <v>100</v>
      </c>
      <c r="X60">
        <v>3.38</v>
      </c>
      <c r="Y60">
        <v>8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3.38</v>
      </c>
      <c r="AH60">
        <v>2</v>
      </c>
      <c r="AI60">
        <v>16666638</v>
      </c>
      <c r="AJ60">
        <v>50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16666659</v>
      </c>
      <c r="C61">
        <v>16666631</v>
      </c>
      <c r="D61">
        <v>15170385</v>
      </c>
      <c r="E61">
        <v>1</v>
      </c>
      <c r="F61">
        <v>1</v>
      </c>
      <c r="G61">
        <v>1</v>
      </c>
      <c r="H61">
        <v>3</v>
      </c>
      <c r="I61" t="s">
        <v>784</v>
      </c>
      <c r="J61" t="s">
        <v>785</v>
      </c>
      <c r="K61" t="s">
        <v>786</v>
      </c>
      <c r="L61">
        <v>1355</v>
      </c>
      <c r="N61">
        <v>1010</v>
      </c>
      <c r="O61" t="s">
        <v>279</v>
      </c>
      <c r="P61" t="s">
        <v>279</v>
      </c>
      <c r="Q61">
        <v>100</v>
      </c>
      <c r="X61">
        <v>13.53</v>
      </c>
      <c r="Y61">
        <v>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13.53</v>
      </c>
      <c r="AH61">
        <v>2</v>
      </c>
      <c r="AI61">
        <v>16666639</v>
      </c>
      <c r="AJ61">
        <v>51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16666660</v>
      </c>
      <c r="C62">
        <v>16666631</v>
      </c>
      <c r="D62">
        <v>15170386</v>
      </c>
      <c r="E62">
        <v>1</v>
      </c>
      <c r="F62">
        <v>1</v>
      </c>
      <c r="G62">
        <v>1</v>
      </c>
      <c r="H62">
        <v>3</v>
      </c>
      <c r="I62" t="s">
        <v>787</v>
      </c>
      <c r="J62" t="s">
        <v>788</v>
      </c>
      <c r="K62" t="s">
        <v>789</v>
      </c>
      <c r="L62">
        <v>1355</v>
      </c>
      <c r="N62">
        <v>1010</v>
      </c>
      <c r="O62" t="s">
        <v>279</v>
      </c>
      <c r="P62" t="s">
        <v>279</v>
      </c>
      <c r="Q62">
        <v>100</v>
      </c>
      <c r="X62">
        <v>35.33</v>
      </c>
      <c r="Y62">
        <v>3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35.33</v>
      </c>
      <c r="AH62">
        <v>2</v>
      </c>
      <c r="AI62">
        <v>16666640</v>
      </c>
      <c r="AJ62">
        <v>52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16666661</v>
      </c>
      <c r="C63">
        <v>16666631</v>
      </c>
      <c r="D63">
        <v>15162556</v>
      </c>
      <c r="E63">
        <v>17</v>
      </c>
      <c r="F63">
        <v>1</v>
      </c>
      <c r="G63">
        <v>1</v>
      </c>
      <c r="H63">
        <v>3</v>
      </c>
      <c r="I63" t="s">
        <v>69</v>
      </c>
      <c r="J63" t="s">
        <v>6</v>
      </c>
      <c r="K63" t="s">
        <v>70</v>
      </c>
      <c r="L63">
        <v>1301</v>
      </c>
      <c r="N63">
        <v>1003</v>
      </c>
      <c r="O63" t="s">
        <v>71</v>
      </c>
      <c r="P63" t="s">
        <v>71</v>
      </c>
      <c r="Q63">
        <v>1</v>
      </c>
      <c r="X63">
        <v>151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151</v>
      </c>
      <c r="AH63">
        <v>2</v>
      </c>
      <c r="AI63">
        <v>16666641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ROW(Source!A38)</f>
        <v>38</v>
      </c>
      <c r="B64">
        <v>16666662</v>
      </c>
      <c r="C64">
        <v>16666631</v>
      </c>
      <c r="D64">
        <v>15162556</v>
      </c>
      <c r="E64">
        <v>17</v>
      </c>
      <c r="F64">
        <v>1</v>
      </c>
      <c r="G64">
        <v>1</v>
      </c>
      <c r="H64">
        <v>3</v>
      </c>
      <c r="I64" t="s">
        <v>69</v>
      </c>
      <c r="J64" t="s">
        <v>6</v>
      </c>
      <c r="K64" t="s">
        <v>81</v>
      </c>
      <c r="L64">
        <v>1301</v>
      </c>
      <c r="N64">
        <v>1003</v>
      </c>
      <c r="O64" t="s">
        <v>71</v>
      </c>
      <c r="P64" t="s">
        <v>71</v>
      </c>
      <c r="Q64">
        <v>1</v>
      </c>
      <c r="X64">
        <v>407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6</v>
      </c>
      <c r="AG64">
        <v>407</v>
      </c>
      <c r="AH64">
        <v>2</v>
      </c>
      <c r="AI64">
        <v>16666642</v>
      </c>
      <c r="AJ64">
        <v>54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ROW(Source!A38)</f>
        <v>38</v>
      </c>
      <c r="B65">
        <v>16666663</v>
      </c>
      <c r="C65">
        <v>16666631</v>
      </c>
      <c r="D65">
        <v>15162057</v>
      </c>
      <c r="E65">
        <v>17</v>
      </c>
      <c r="F65">
        <v>1</v>
      </c>
      <c r="G65">
        <v>1</v>
      </c>
      <c r="H65">
        <v>3</v>
      </c>
      <c r="I65" t="s">
        <v>83</v>
      </c>
      <c r="J65" t="s">
        <v>6</v>
      </c>
      <c r="K65" t="s">
        <v>84</v>
      </c>
      <c r="L65">
        <v>1327</v>
      </c>
      <c r="N65">
        <v>1005</v>
      </c>
      <c r="O65" t="s">
        <v>63</v>
      </c>
      <c r="P65" t="s">
        <v>63</v>
      </c>
      <c r="Q65">
        <v>1</v>
      </c>
      <c r="X65">
        <v>206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206</v>
      </c>
      <c r="AH65">
        <v>2</v>
      </c>
      <c r="AI65">
        <v>16666643</v>
      </c>
      <c r="AJ65">
        <v>58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ROW(Source!A38)</f>
        <v>38</v>
      </c>
      <c r="B66">
        <v>16666664</v>
      </c>
      <c r="C66">
        <v>16666631</v>
      </c>
      <c r="D66">
        <v>15203471</v>
      </c>
      <c r="E66">
        <v>1</v>
      </c>
      <c r="F66">
        <v>1</v>
      </c>
      <c r="G66">
        <v>1</v>
      </c>
      <c r="H66">
        <v>3</v>
      </c>
      <c r="I66" t="s">
        <v>790</v>
      </c>
      <c r="J66" t="s">
        <v>791</v>
      </c>
      <c r="K66" t="s">
        <v>792</v>
      </c>
      <c r="L66">
        <v>1346</v>
      </c>
      <c r="N66">
        <v>1009</v>
      </c>
      <c r="O66" t="s">
        <v>124</v>
      </c>
      <c r="P66" t="s">
        <v>124</v>
      </c>
      <c r="Q66">
        <v>1</v>
      </c>
      <c r="X66">
        <v>20</v>
      </c>
      <c r="Y66">
        <v>13.08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20</v>
      </c>
      <c r="AH66">
        <v>2</v>
      </c>
      <c r="AI66">
        <v>16666644</v>
      </c>
      <c r="AJ66">
        <v>59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ROW(Source!A38)</f>
        <v>38</v>
      </c>
      <c r="B67">
        <v>16666665</v>
      </c>
      <c r="C67">
        <v>16666631</v>
      </c>
      <c r="D67">
        <v>15204745</v>
      </c>
      <c r="E67">
        <v>1</v>
      </c>
      <c r="F67">
        <v>1</v>
      </c>
      <c r="G67">
        <v>1</v>
      </c>
      <c r="H67">
        <v>3</v>
      </c>
      <c r="I67" t="s">
        <v>793</v>
      </c>
      <c r="J67" t="s">
        <v>794</v>
      </c>
      <c r="K67" t="s">
        <v>795</v>
      </c>
      <c r="L67">
        <v>1346</v>
      </c>
      <c r="N67">
        <v>1009</v>
      </c>
      <c r="O67" t="s">
        <v>124</v>
      </c>
      <c r="P67" t="s">
        <v>124</v>
      </c>
      <c r="Q67">
        <v>1</v>
      </c>
      <c r="X67">
        <v>21</v>
      </c>
      <c r="Y67">
        <v>7.46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21</v>
      </c>
      <c r="AH67">
        <v>2</v>
      </c>
      <c r="AI67">
        <v>16666645</v>
      </c>
      <c r="AJ67">
        <v>60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ROW(Source!A38)</f>
        <v>38</v>
      </c>
      <c r="B68">
        <v>16666666</v>
      </c>
      <c r="C68">
        <v>16666631</v>
      </c>
      <c r="D68">
        <v>15204748</v>
      </c>
      <c r="E68">
        <v>1</v>
      </c>
      <c r="F68">
        <v>1</v>
      </c>
      <c r="G68">
        <v>1</v>
      </c>
      <c r="H68">
        <v>3</v>
      </c>
      <c r="I68" t="s">
        <v>796</v>
      </c>
      <c r="J68" t="s">
        <v>797</v>
      </c>
      <c r="K68" t="s">
        <v>798</v>
      </c>
      <c r="L68">
        <v>1346</v>
      </c>
      <c r="N68">
        <v>1009</v>
      </c>
      <c r="O68" t="s">
        <v>124</v>
      </c>
      <c r="P68" t="s">
        <v>124</v>
      </c>
      <c r="Q68">
        <v>1</v>
      </c>
      <c r="X68">
        <v>149</v>
      </c>
      <c r="Y68">
        <v>2.7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149</v>
      </c>
      <c r="AH68">
        <v>2</v>
      </c>
      <c r="AI68">
        <v>16666646</v>
      </c>
      <c r="AJ68">
        <v>61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ROW(Source!A39)</f>
        <v>39</v>
      </c>
      <c r="B69">
        <v>16666651</v>
      </c>
      <c r="C69">
        <v>16666631</v>
      </c>
      <c r="D69">
        <v>15430447</v>
      </c>
      <c r="E69">
        <v>1</v>
      </c>
      <c r="F69">
        <v>1</v>
      </c>
      <c r="G69">
        <v>1</v>
      </c>
      <c r="H69">
        <v>1</v>
      </c>
      <c r="I69" t="s">
        <v>765</v>
      </c>
      <c r="J69" t="s">
        <v>6</v>
      </c>
      <c r="K69" t="s">
        <v>766</v>
      </c>
      <c r="L69">
        <v>1191</v>
      </c>
      <c r="N69">
        <v>1013</v>
      </c>
      <c r="O69" t="s">
        <v>727</v>
      </c>
      <c r="P69" t="s">
        <v>727</v>
      </c>
      <c r="Q69">
        <v>1</v>
      </c>
      <c r="X69">
        <v>182</v>
      </c>
      <c r="Y69">
        <v>0</v>
      </c>
      <c r="Z69">
        <v>0</v>
      </c>
      <c r="AA69">
        <v>0</v>
      </c>
      <c r="AB69">
        <v>9.07</v>
      </c>
      <c r="AC69">
        <v>0</v>
      </c>
      <c r="AD69">
        <v>1</v>
      </c>
      <c r="AE69">
        <v>1</v>
      </c>
      <c r="AF69" t="s">
        <v>56</v>
      </c>
      <c r="AG69">
        <v>209.29999999999998</v>
      </c>
      <c r="AH69">
        <v>2</v>
      </c>
      <c r="AI69">
        <v>16666632</v>
      </c>
      <c r="AJ69">
        <v>62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ROW(Source!A39)</f>
        <v>39</v>
      </c>
      <c r="B70">
        <v>16666652</v>
      </c>
      <c r="C70">
        <v>16666631</v>
      </c>
      <c r="D70">
        <v>15250017</v>
      </c>
      <c r="E70">
        <v>1</v>
      </c>
      <c r="F70">
        <v>1</v>
      </c>
      <c r="G70">
        <v>1</v>
      </c>
      <c r="H70">
        <v>2</v>
      </c>
      <c r="I70" t="s">
        <v>769</v>
      </c>
      <c r="J70" t="s">
        <v>770</v>
      </c>
      <c r="K70" t="s">
        <v>771</v>
      </c>
      <c r="L70">
        <v>1368</v>
      </c>
      <c r="N70">
        <v>1011</v>
      </c>
      <c r="O70" t="s">
        <v>733</v>
      </c>
      <c r="P70" t="s">
        <v>733</v>
      </c>
      <c r="Q70">
        <v>1</v>
      </c>
      <c r="X70">
        <v>0.21</v>
      </c>
      <c r="Y70">
        <v>0</v>
      </c>
      <c r="Z70">
        <v>33.590000000000003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55</v>
      </c>
      <c r="AG70">
        <v>0.26250000000000001</v>
      </c>
      <c r="AH70">
        <v>2</v>
      </c>
      <c r="AI70">
        <v>16666633</v>
      </c>
      <c r="AJ70">
        <v>63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ROW(Source!A39)</f>
        <v>39</v>
      </c>
      <c r="B71">
        <v>16666653</v>
      </c>
      <c r="C71">
        <v>16666631</v>
      </c>
      <c r="D71">
        <v>15162588</v>
      </c>
      <c r="E71">
        <v>17</v>
      </c>
      <c r="F71">
        <v>1</v>
      </c>
      <c r="G71">
        <v>1</v>
      </c>
      <c r="H71">
        <v>3</v>
      </c>
      <c r="I71" t="s">
        <v>61</v>
      </c>
      <c r="J71" t="s">
        <v>6</v>
      </c>
      <c r="K71" t="s">
        <v>62</v>
      </c>
      <c r="L71">
        <v>1327</v>
      </c>
      <c r="N71">
        <v>1005</v>
      </c>
      <c r="O71" t="s">
        <v>63</v>
      </c>
      <c r="P71" t="s">
        <v>63</v>
      </c>
      <c r="Q71">
        <v>1</v>
      </c>
      <c r="X71">
        <v>421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6</v>
      </c>
      <c r="AG71">
        <v>421</v>
      </c>
      <c r="AH71">
        <v>2</v>
      </c>
      <c r="AI71">
        <v>16666634</v>
      </c>
      <c r="AJ71">
        <v>64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ROW(Source!A39)</f>
        <v>39</v>
      </c>
      <c r="B72">
        <v>16666654</v>
      </c>
      <c r="C72">
        <v>16666631</v>
      </c>
      <c r="D72">
        <v>15167286</v>
      </c>
      <c r="E72">
        <v>1</v>
      </c>
      <c r="F72">
        <v>1</v>
      </c>
      <c r="G72">
        <v>1</v>
      </c>
      <c r="H72">
        <v>3</v>
      </c>
      <c r="I72" t="s">
        <v>772</v>
      </c>
      <c r="J72" t="s">
        <v>773</v>
      </c>
      <c r="K72" t="s">
        <v>774</v>
      </c>
      <c r="L72">
        <v>1339</v>
      </c>
      <c r="N72">
        <v>1007</v>
      </c>
      <c r="O72" t="s">
        <v>45</v>
      </c>
      <c r="P72" t="s">
        <v>45</v>
      </c>
      <c r="Q72">
        <v>1</v>
      </c>
      <c r="X72">
        <v>0.13</v>
      </c>
      <c r="Y72">
        <v>2.44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0.13</v>
      </c>
      <c r="AH72">
        <v>2</v>
      </c>
      <c r="AI72">
        <v>16666635</v>
      </c>
      <c r="AJ72">
        <v>66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ROW(Source!A39)</f>
        <v>39</v>
      </c>
      <c r="B73">
        <v>16666655</v>
      </c>
      <c r="C73">
        <v>16666631</v>
      </c>
      <c r="D73">
        <v>15167572</v>
      </c>
      <c r="E73">
        <v>1</v>
      </c>
      <c r="F73">
        <v>1</v>
      </c>
      <c r="G73">
        <v>1</v>
      </c>
      <c r="H73">
        <v>3</v>
      </c>
      <c r="I73" t="s">
        <v>775</v>
      </c>
      <c r="J73" t="s">
        <v>776</v>
      </c>
      <c r="K73" t="s">
        <v>777</v>
      </c>
      <c r="L73">
        <v>1301</v>
      </c>
      <c r="N73">
        <v>1003</v>
      </c>
      <c r="O73" t="s">
        <v>71</v>
      </c>
      <c r="P73" t="s">
        <v>71</v>
      </c>
      <c r="Q73">
        <v>1</v>
      </c>
      <c r="X73">
        <v>152</v>
      </c>
      <c r="Y73">
        <v>0.17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152</v>
      </c>
      <c r="AH73">
        <v>2</v>
      </c>
      <c r="AI73">
        <v>16666636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ROW(Source!A39)</f>
        <v>39</v>
      </c>
      <c r="B74">
        <v>16666656</v>
      </c>
      <c r="C74">
        <v>16666631</v>
      </c>
      <c r="D74">
        <v>15167577</v>
      </c>
      <c r="E74">
        <v>1</v>
      </c>
      <c r="F74">
        <v>1</v>
      </c>
      <c r="G74">
        <v>1</v>
      </c>
      <c r="H74">
        <v>3</v>
      </c>
      <c r="I74" t="s">
        <v>778</v>
      </c>
      <c r="J74" t="s">
        <v>779</v>
      </c>
      <c r="K74" t="s">
        <v>780</v>
      </c>
      <c r="L74">
        <v>1308</v>
      </c>
      <c r="N74">
        <v>1003</v>
      </c>
      <c r="O74" t="s">
        <v>164</v>
      </c>
      <c r="P74" t="s">
        <v>164</v>
      </c>
      <c r="Q74">
        <v>100</v>
      </c>
      <c r="X74">
        <v>1.77</v>
      </c>
      <c r="Y74">
        <v>173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1.77</v>
      </c>
      <c r="AH74">
        <v>2</v>
      </c>
      <c r="AI74">
        <v>16666637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ROW(Source!A39)</f>
        <v>39</v>
      </c>
      <c r="B75">
        <v>16666657</v>
      </c>
      <c r="C75">
        <v>16666631</v>
      </c>
      <c r="D75">
        <v>15162565</v>
      </c>
      <c r="E75">
        <v>17</v>
      </c>
      <c r="F75">
        <v>1</v>
      </c>
      <c r="G75">
        <v>1</v>
      </c>
      <c r="H75">
        <v>3</v>
      </c>
      <c r="I75" t="s">
        <v>1132</v>
      </c>
      <c r="J75" t="s">
        <v>6</v>
      </c>
      <c r="K75" t="s">
        <v>1133</v>
      </c>
      <c r="L75">
        <v>1301</v>
      </c>
      <c r="N75">
        <v>1003</v>
      </c>
      <c r="O75" t="s">
        <v>71</v>
      </c>
      <c r="P75" t="s">
        <v>71</v>
      </c>
      <c r="Q75">
        <v>1</v>
      </c>
      <c r="X75">
        <v>267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6</v>
      </c>
      <c r="AG75">
        <v>267</v>
      </c>
      <c r="AH75">
        <v>3</v>
      </c>
      <c r="AI75">
        <v>-1</v>
      </c>
      <c r="AJ75" t="s">
        <v>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ROW(Source!A39)</f>
        <v>39</v>
      </c>
      <c r="B76">
        <v>16666658</v>
      </c>
      <c r="C76">
        <v>16666631</v>
      </c>
      <c r="D76">
        <v>15170155</v>
      </c>
      <c r="E76">
        <v>1</v>
      </c>
      <c r="F76">
        <v>1</v>
      </c>
      <c r="G76">
        <v>1</v>
      </c>
      <c r="H76">
        <v>3</v>
      </c>
      <c r="I76" t="s">
        <v>781</v>
      </c>
      <c r="J76" t="s">
        <v>782</v>
      </c>
      <c r="K76" t="s">
        <v>783</v>
      </c>
      <c r="L76">
        <v>1355</v>
      </c>
      <c r="N76">
        <v>1010</v>
      </c>
      <c r="O76" t="s">
        <v>279</v>
      </c>
      <c r="P76" t="s">
        <v>279</v>
      </c>
      <c r="Q76">
        <v>100</v>
      </c>
      <c r="X76">
        <v>3.38</v>
      </c>
      <c r="Y76">
        <v>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3.38</v>
      </c>
      <c r="AH76">
        <v>2</v>
      </c>
      <c r="AI76">
        <v>16666638</v>
      </c>
      <c r="AJ76">
        <v>69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ROW(Source!A39)</f>
        <v>39</v>
      </c>
      <c r="B77">
        <v>16666659</v>
      </c>
      <c r="C77">
        <v>16666631</v>
      </c>
      <c r="D77">
        <v>15170385</v>
      </c>
      <c r="E77">
        <v>1</v>
      </c>
      <c r="F77">
        <v>1</v>
      </c>
      <c r="G77">
        <v>1</v>
      </c>
      <c r="H77">
        <v>3</v>
      </c>
      <c r="I77" t="s">
        <v>784</v>
      </c>
      <c r="J77" t="s">
        <v>785</v>
      </c>
      <c r="K77" t="s">
        <v>786</v>
      </c>
      <c r="L77">
        <v>1355</v>
      </c>
      <c r="N77">
        <v>1010</v>
      </c>
      <c r="O77" t="s">
        <v>279</v>
      </c>
      <c r="P77" t="s">
        <v>279</v>
      </c>
      <c r="Q77">
        <v>100</v>
      </c>
      <c r="X77">
        <v>13.53</v>
      </c>
      <c r="Y77">
        <v>2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13.53</v>
      </c>
      <c r="AH77">
        <v>2</v>
      </c>
      <c r="AI77">
        <v>16666639</v>
      </c>
      <c r="AJ77">
        <v>70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ROW(Source!A39)</f>
        <v>39</v>
      </c>
      <c r="B78">
        <v>16666660</v>
      </c>
      <c r="C78">
        <v>16666631</v>
      </c>
      <c r="D78">
        <v>15170386</v>
      </c>
      <c r="E78">
        <v>1</v>
      </c>
      <c r="F78">
        <v>1</v>
      </c>
      <c r="G78">
        <v>1</v>
      </c>
      <c r="H78">
        <v>3</v>
      </c>
      <c r="I78" t="s">
        <v>787</v>
      </c>
      <c r="J78" t="s">
        <v>788</v>
      </c>
      <c r="K78" t="s">
        <v>789</v>
      </c>
      <c r="L78">
        <v>1355</v>
      </c>
      <c r="N78">
        <v>1010</v>
      </c>
      <c r="O78" t="s">
        <v>279</v>
      </c>
      <c r="P78" t="s">
        <v>279</v>
      </c>
      <c r="Q78">
        <v>100</v>
      </c>
      <c r="X78">
        <v>35.33</v>
      </c>
      <c r="Y78">
        <v>3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35.33</v>
      </c>
      <c r="AH78">
        <v>2</v>
      </c>
      <c r="AI78">
        <v>16666640</v>
      </c>
      <c r="AJ78">
        <v>71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ROW(Source!A39)</f>
        <v>39</v>
      </c>
      <c r="B79">
        <v>16666661</v>
      </c>
      <c r="C79">
        <v>16666631</v>
      </c>
      <c r="D79">
        <v>15162556</v>
      </c>
      <c r="E79">
        <v>17</v>
      </c>
      <c r="F79">
        <v>1</v>
      </c>
      <c r="G79">
        <v>1</v>
      </c>
      <c r="H79">
        <v>3</v>
      </c>
      <c r="I79" t="s">
        <v>69</v>
      </c>
      <c r="J79" t="s">
        <v>6</v>
      </c>
      <c r="K79" t="s">
        <v>70</v>
      </c>
      <c r="L79">
        <v>1301</v>
      </c>
      <c r="N79">
        <v>1003</v>
      </c>
      <c r="O79" t="s">
        <v>71</v>
      </c>
      <c r="P79" t="s">
        <v>71</v>
      </c>
      <c r="Q79">
        <v>1</v>
      </c>
      <c r="X79">
        <v>151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 t="s">
        <v>6</v>
      </c>
      <c r="AG79">
        <v>151</v>
      </c>
      <c r="AH79">
        <v>2</v>
      </c>
      <c r="AI79">
        <v>16666641</v>
      </c>
      <c r="AJ79">
        <v>72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ROW(Source!A39)</f>
        <v>39</v>
      </c>
      <c r="B80">
        <v>16666662</v>
      </c>
      <c r="C80">
        <v>16666631</v>
      </c>
      <c r="D80">
        <v>15162556</v>
      </c>
      <c r="E80">
        <v>17</v>
      </c>
      <c r="F80">
        <v>1</v>
      </c>
      <c r="G80">
        <v>1</v>
      </c>
      <c r="H80">
        <v>3</v>
      </c>
      <c r="I80" t="s">
        <v>69</v>
      </c>
      <c r="J80" t="s">
        <v>6</v>
      </c>
      <c r="K80" t="s">
        <v>81</v>
      </c>
      <c r="L80">
        <v>1301</v>
      </c>
      <c r="N80">
        <v>1003</v>
      </c>
      <c r="O80" t="s">
        <v>71</v>
      </c>
      <c r="P80" t="s">
        <v>71</v>
      </c>
      <c r="Q80">
        <v>1</v>
      </c>
      <c r="X80">
        <v>407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407</v>
      </c>
      <c r="AH80">
        <v>2</v>
      </c>
      <c r="AI80">
        <v>16666642</v>
      </c>
      <c r="AJ80">
        <v>73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ROW(Source!A39)</f>
        <v>39</v>
      </c>
      <c r="B81">
        <v>16666663</v>
      </c>
      <c r="C81">
        <v>16666631</v>
      </c>
      <c r="D81">
        <v>15162057</v>
      </c>
      <c r="E81">
        <v>17</v>
      </c>
      <c r="F81">
        <v>1</v>
      </c>
      <c r="G81">
        <v>1</v>
      </c>
      <c r="H81">
        <v>3</v>
      </c>
      <c r="I81" t="s">
        <v>83</v>
      </c>
      <c r="J81" t="s">
        <v>6</v>
      </c>
      <c r="K81" t="s">
        <v>84</v>
      </c>
      <c r="L81">
        <v>1327</v>
      </c>
      <c r="N81">
        <v>1005</v>
      </c>
      <c r="O81" t="s">
        <v>63</v>
      </c>
      <c r="P81" t="s">
        <v>63</v>
      </c>
      <c r="Q81">
        <v>1</v>
      </c>
      <c r="X81">
        <v>206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6</v>
      </c>
      <c r="AG81">
        <v>206</v>
      </c>
      <c r="AH81">
        <v>2</v>
      </c>
      <c r="AI81">
        <v>16666643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ROW(Source!A39)</f>
        <v>39</v>
      </c>
      <c r="B82">
        <v>16666664</v>
      </c>
      <c r="C82">
        <v>16666631</v>
      </c>
      <c r="D82">
        <v>15203471</v>
      </c>
      <c r="E82">
        <v>1</v>
      </c>
      <c r="F82">
        <v>1</v>
      </c>
      <c r="G82">
        <v>1</v>
      </c>
      <c r="H82">
        <v>3</v>
      </c>
      <c r="I82" t="s">
        <v>790</v>
      </c>
      <c r="J82" t="s">
        <v>791</v>
      </c>
      <c r="K82" t="s">
        <v>792</v>
      </c>
      <c r="L82">
        <v>1346</v>
      </c>
      <c r="N82">
        <v>1009</v>
      </c>
      <c r="O82" t="s">
        <v>124</v>
      </c>
      <c r="P82" t="s">
        <v>124</v>
      </c>
      <c r="Q82">
        <v>1</v>
      </c>
      <c r="X82">
        <v>20</v>
      </c>
      <c r="Y82">
        <v>13.08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20</v>
      </c>
      <c r="AH82">
        <v>2</v>
      </c>
      <c r="AI82">
        <v>16666644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ROW(Source!A39)</f>
        <v>39</v>
      </c>
      <c r="B83">
        <v>16666665</v>
      </c>
      <c r="C83">
        <v>16666631</v>
      </c>
      <c r="D83">
        <v>15204745</v>
      </c>
      <c r="E83">
        <v>1</v>
      </c>
      <c r="F83">
        <v>1</v>
      </c>
      <c r="G83">
        <v>1</v>
      </c>
      <c r="H83">
        <v>3</v>
      </c>
      <c r="I83" t="s">
        <v>793</v>
      </c>
      <c r="J83" t="s">
        <v>794</v>
      </c>
      <c r="K83" t="s">
        <v>795</v>
      </c>
      <c r="L83">
        <v>1346</v>
      </c>
      <c r="N83">
        <v>1009</v>
      </c>
      <c r="O83" t="s">
        <v>124</v>
      </c>
      <c r="P83" t="s">
        <v>124</v>
      </c>
      <c r="Q83">
        <v>1</v>
      </c>
      <c r="X83">
        <v>21</v>
      </c>
      <c r="Y83">
        <v>7.46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21</v>
      </c>
      <c r="AH83">
        <v>2</v>
      </c>
      <c r="AI83">
        <v>16666645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ROW(Source!A39)</f>
        <v>39</v>
      </c>
      <c r="B84">
        <v>16666666</v>
      </c>
      <c r="C84">
        <v>16666631</v>
      </c>
      <c r="D84">
        <v>15204748</v>
      </c>
      <c r="E84">
        <v>1</v>
      </c>
      <c r="F84">
        <v>1</v>
      </c>
      <c r="G84">
        <v>1</v>
      </c>
      <c r="H84">
        <v>3</v>
      </c>
      <c r="I84" t="s">
        <v>796</v>
      </c>
      <c r="J84" t="s">
        <v>797</v>
      </c>
      <c r="K84" t="s">
        <v>798</v>
      </c>
      <c r="L84">
        <v>1346</v>
      </c>
      <c r="N84">
        <v>1009</v>
      </c>
      <c r="O84" t="s">
        <v>124</v>
      </c>
      <c r="P84" t="s">
        <v>124</v>
      </c>
      <c r="Q84">
        <v>1</v>
      </c>
      <c r="X84">
        <v>149</v>
      </c>
      <c r="Y84">
        <v>2.7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149</v>
      </c>
      <c r="AH84">
        <v>2</v>
      </c>
      <c r="AI84">
        <v>16666646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ROW(Source!A56)</f>
        <v>56</v>
      </c>
      <c r="B85">
        <v>16666681</v>
      </c>
      <c r="C85">
        <v>16666675</v>
      </c>
      <c r="D85">
        <v>15432236</v>
      </c>
      <c r="E85">
        <v>1</v>
      </c>
      <c r="F85">
        <v>1</v>
      </c>
      <c r="G85">
        <v>1</v>
      </c>
      <c r="H85">
        <v>1</v>
      </c>
      <c r="I85" t="s">
        <v>799</v>
      </c>
      <c r="J85" t="s">
        <v>6</v>
      </c>
      <c r="K85" t="s">
        <v>800</v>
      </c>
      <c r="L85">
        <v>1191</v>
      </c>
      <c r="N85">
        <v>1013</v>
      </c>
      <c r="O85" t="s">
        <v>727</v>
      </c>
      <c r="P85" t="s">
        <v>727</v>
      </c>
      <c r="Q85">
        <v>1</v>
      </c>
      <c r="X85">
        <v>14.63</v>
      </c>
      <c r="Y85">
        <v>0</v>
      </c>
      <c r="Z85">
        <v>0</v>
      </c>
      <c r="AA85">
        <v>0</v>
      </c>
      <c r="AB85">
        <v>8.17</v>
      </c>
      <c r="AC85">
        <v>0</v>
      </c>
      <c r="AD85">
        <v>1</v>
      </c>
      <c r="AE85">
        <v>1</v>
      </c>
      <c r="AF85" t="s">
        <v>6</v>
      </c>
      <c r="AG85">
        <v>14.63</v>
      </c>
      <c r="AH85">
        <v>2</v>
      </c>
      <c r="AI85">
        <v>16666676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ROW(Source!A56)</f>
        <v>56</v>
      </c>
      <c r="B86">
        <v>16666682</v>
      </c>
      <c r="C86">
        <v>16666675</v>
      </c>
      <c r="D86">
        <v>15247873</v>
      </c>
      <c r="E86">
        <v>1</v>
      </c>
      <c r="F86">
        <v>1</v>
      </c>
      <c r="G86">
        <v>1</v>
      </c>
      <c r="H86">
        <v>2</v>
      </c>
      <c r="I86" t="s">
        <v>801</v>
      </c>
      <c r="J86" t="s">
        <v>802</v>
      </c>
      <c r="K86" t="s">
        <v>803</v>
      </c>
      <c r="L86">
        <v>1368</v>
      </c>
      <c r="N86">
        <v>1011</v>
      </c>
      <c r="O86" t="s">
        <v>733</v>
      </c>
      <c r="P86" t="s">
        <v>733</v>
      </c>
      <c r="Q86">
        <v>1</v>
      </c>
      <c r="X86">
        <v>0.32</v>
      </c>
      <c r="Y86">
        <v>0</v>
      </c>
      <c r="Z86">
        <v>6.66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0.32</v>
      </c>
      <c r="AH86">
        <v>2</v>
      </c>
      <c r="AI86">
        <v>16666677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ROW(Source!A56)</f>
        <v>56</v>
      </c>
      <c r="B87">
        <v>16666683</v>
      </c>
      <c r="C87">
        <v>16666675</v>
      </c>
      <c r="D87">
        <v>15172868</v>
      </c>
      <c r="E87">
        <v>1</v>
      </c>
      <c r="F87">
        <v>1</v>
      </c>
      <c r="G87">
        <v>1</v>
      </c>
      <c r="H87">
        <v>3</v>
      </c>
      <c r="I87" t="s">
        <v>804</v>
      </c>
      <c r="J87" t="s">
        <v>805</v>
      </c>
      <c r="K87" t="s">
        <v>806</v>
      </c>
      <c r="L87">
        <v>1339</v>
      </c>
      <c r="N87">
        <v>1007</v>
      </c>
      <c r="O87" t="s">
        <v>45</v>
      </c>
      <c r="P87" t="s">
        <v>45</v>
      </c>
      <c r="Q87">
        <v>1</v>
      </c>
      <c r="X87">
        <v>0.24</v>
      </c>
      <c r="Y87">
        <v>519.79999999999995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0.24</v>
      </c>
      <c r="AH87">
        <v>2</v>
      </c>
      <c r="AI87">
        <v>16666678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ROW(Source!A56)</f>
        <v>56</v>
      </c>
      <c r="B88">
        <v>16666684</v>
      </c>
      <c r="C88">
        <v>16666675</v>
      </c>
      <c r="D88">
        <v>15162112</v>
      </c>
      <c r="E88">
        <v>17</v>
      </c>
      <c r="F88">
        <v>1</v>
      </c>
      <c r="G88">
        <v>1</v>
      </c>
      <c r="H88">
        <v>3</v>
      </c>
      <c r="I88" t="s">
        <v>94</v>
      </c>
      <c r="J88" t="s">
        <v>6</v>
      </c>
      <c r="K88" t="s">
        <v>95</v>
      </c>
      <c r="L88">
        <v>1356</v>
      </c>
      <c r="N88">
        <v>1010</v>
      </c>
      <c r="O88" t="s">
        <v>96</v>
      </c>
      <c r="P88" t="s">
        <v>96</v>
      </c>
      <c r="Q88">
        <v>1000</v>
      </c>
      <c r="X88">
        <v>0.4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6</v>
      </c>
      <c r="AG88">
        <v>0.4</v>
      </c>
      <c r="AH88">
        <v>2</v>
      </c>
      <c r="AI88">
        <v>16666679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ROW(Source!A57)</f>
        <v>57</v>
      </c>
      <c r="B89">
        <v>16666681</v>
      </c>
      <c r="C89">
        <v>16666675</v>
      </c>
      <c r="D89">
        <v>15432236</v>
      </c>
      <c r="E89">
        <v>1</v>
      </c>
      <c r="F89">
        <v>1</v>
      </c>
      <c r="G89">
        <v>1</v>
      </c>
      <c r="H89">
        <v>1</v>
      </c>
      <c r="I89" t="s">
        <v>799</v>
      </c>
      <c r="J89" t="s">
        <v>6</v>
      </c>
      <c r="K89" t="s">
        <v>800</v>
      </c>
      <c r="L89">
        <v>1191</v>
      </c>
      <c r="N89">
        <v>1013</v>
      </c>
      <c r="O89" t="s">
        <v>727</v>
      </c>
      <c r="P89" t="s">
        <v>727</v>
      </c>
      <c r="Q89">
        <v>1</v>
      </c>
      <c r="X89">
        <v>14.63</v>
      </c>
      <c r="Y89">
        <v>0</v>
      </c>
      <c r="Z89">
        <v>0</v>
      </c>
      <c r="AA89">
        <v>0</v>
      </c>
      <c r="AB89">
        <v>8.17</v>
      </c>
      <c r="AC89">
        <v>0</v>
      </c>
      <c r="AD89">
        <v>1</v>
      </c>
      <c r="AE89">
        <v>1</v>
      </c>
      <c r="AF89" t="s">
        <v>6</v>
      </c>
      <c r="AG89">
        <v>14.63</v>
      </c>
      <c r="AH89">
        <v>2</v>
      </c>
      <c r="AI89">
        <v>16666676</v>
      </c>
      <c r="AJ89">
        <v>86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ROW(Source!A57)</f>
        <v>57</v>
      </c>
      <c r="B90">
        <v>16666682</v>
      </c>
      <c r="C90">
        <v>16666675</v>
      </c>
      <c r="D90">
        <v>15247873</v>
      </c>
      <c r="E90">
        <v>1</v>
      </c>
      <c r="F90">
        <v>1</v>
      </c>
      <c r="G90">
        <v>1</v>
      </c>
      <c r="H90">
        <v>2</v>
      </c>
      <c r="I90" t="s">
        <v>801</v>
      </c>
      <c r="J90" t="s">
        <v>802</v>
      </c>
      <c r="K90" t="s">
        <v>803</v>
      </c>
      <c r="L90">
        <v>1368</v>
      </c>
      <c r="N90">
        <v>1011</v>
      </c>
      <c r="O90" t="s">
        <v>733</v>
      </c>
      <c r="P90" t="s">
        <v>733</v>
      </c>
      <c r="Q90">
        <v>1</v>
      </c>
      <c r="X90">
        <v>0.32</v>
      </c>
      <c r="Y90">
        <v>0</v>
      </c>
      <c r="Z90">
        <v>6.66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0.32</v>
      </c>
      <c r="AH90">
        <v>2</v>
      </c>
      <c r="AI90">
        <v>16666677</v>
      </c>
      <c r="AJ90">
        <v>87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ROW(Source!A57)</f>
        <v>57</v>
      </c>
      <c r="B91">
        <v>16666683</v>
      </c>
      <c r="C91">
        <v>16666675</v>
      </c>
      <c r="D91">
        <v>15172868</v>
      </c>
      <c r="E91">
        <v>1</v>
      </c>
      <c r="F91">
        <v>1</v>
      </c>
      <c r="G91">
        <v>1</v>
      </c>
      <c r="H91">
        <v>3</v>
      </c>
      <c r="I91" t="s">
        <v>804</v>
      </c>
      <c r="J91" t="s">
        <v>805</v>
      </c>
      <c r="K91" t="s">
        <v>806</v>
      </c>
      <c r="L91">
        <v>1339</v>
      </c>
      <c r="N91">
        <v>1007</v>
      </c>
      <c r="O91" t="s">
        <v>45</v>
      </c>
      <c r="P91" t="s">
        <v>45</v>
      </c>
      <c r="Q91">
        <v>1</v>
      </c>
      <c r="X91">
        <v>0.24</v>
      </c>
      <c r="Y91">
        <v>519.79999999999995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0.24</v>
      </c>
      <c r="AH91">
        <v>2</v>
      </c>
      <c r="AI91">
        <v>16666678</v>
      </c>
      <c r="AJ91">
        <v>88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ROW(Source!A57)</f>
        <v>57</v>
      </c>
      <c r="B92">
        <v>16666684</v>
      </c>
      <c r="C92">
        <v>16666675</v>
      </c>
      <c r="D92">
        <v>15162112</v>
      </c>
      <c r="E92">
        <v>17</v>
      </c>
      <c r="F92">
        <v>1</v>
      </c>
      <c r="G92">
        <v>1</v>
      </c>
      <c r="H92">
        <v>3</v>
      </c>
      <c r="I92" t="s">
        <v>94</v>
      </c>
      <c r="J92" t="s">
        <v>6</v>
      </c>
      <c r="K92" t="s">
        <v>95</v>
      </c>
      <c r="L92">
        <v>1356</v>
      </c>
      <c r="N92">
        <v>1010</v>
      </c>
      <c r="O92" t="s">
        <v>96</v>
      </c>
      <c r="P92" t="s">
        <v>96</v>
      </c>
      <c r="Q92">
        <v>1000</v>
      </c>
      <c r="X92">
        <v>0.4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6</v>
      </c>
      <c r="AG92">
        <v>0.4</v>
      </c>
      <c r="AH92">
        <v>2</v>
      </c>
      <c r="AI92">
        <v>16666679</v>
      </c>
      <c r="AJ92">
        <v>89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ROW(Source!A62)</f>
        <v>62</v>
      </c>
      <c r="B93">
        <v>16666698</v>
      </c>
      <c r="C93">
        <v>16666687</v>
      </c>
      <c r="D93">
        <v>15441047</v>
      </c>
      <c r="E93">
        <v>1</v>
      </c>
      <c r="F93">
        <v>1</v>
      </c>
      <c r="G93">
        <v>1</v>
      </c>
      <c r="H93">
        <v>1</v>
      </c>
      <c r="I93" t="s">
        <v>734</v>
      </c>
      <c r="J93" t="s">
        <v>6</v>
      </c>
      <c r="K93" t="s">
        <v>735</v>
      </c>
      <c r="L93">
        <v>1191</v>
      </c>
      <c r="N93">
        <v>1013</v>
      </c>
      <c r="O93" t="s">
        <v>727</v>
      </c>
      <c r="P93" t="s">
        <v>727</v>
      </c>
      <c r="Q93">
        <v>1</v>
      </c>
      <c r="X93">
        <v>324.82</v>
      </c>
      <c r="Y93">
        <v>0</v>
      </c>
      <c r="Z93">
        <v>0</v>
      </c>
      <c r="AA93">
        <v>0</v>
      </c>
      <c r="AB93">
        <v>10.06</v>
      </c>
      <c r="AC93">
        <v>0</v>
      </c>
      <c r="AD93">
        <v>1</v>
      </c>
      <c r="AE93">
        <v>1</v>
      </c>
      <c r="AF93" t="s">
        <v>56</v>
      </c>
      <c r="AG93">
        <v>373.54299999999995</v>
      </c>
      <c r="AH93">
        <v>2</v>
      </c>
      <c r="AI93">
        <v>16666688</v>
      </c>
      <c r="AJ93">
        <v>91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ROW(Source!A62)</f>
        <v>62</v>
      </c>
      <c r="B94">
        <v>16666699</v>
      </c>
      <c r="C94">
        <v>16666687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728</v>
      </c>
      <c r="J94" t="s">
        <v>6</v>
      </c>
      <c r="K94" t="s">
        <v>729</v>
      </c>
      <c r="L94">
        <v>1191</v>
      </c>
      <c r="N94">
        <v>1013</v>
      </c>
      <c r="O94" t="s">
        <v>727</v>
      </c>
      <c r="P94" t="s">
        <v>727</v>
      </c>
      <c r="Q94">
        <v>1</v>
      </c>
      <c r="X94">
        <v>2.48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2</v>
      </c>
      <c r="AF94" t="s">
        <v>55</v>
      </c>
      <c r="AG94">
        <v>3.1</v>
      </c>
      <c r="AH94">
        <v>2</v>
      </c>
      <c r="AI94">
        <v>16666689</v>
      </c>
      <c r="AJ94">
        <v>92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ROW(Source!A62)</f>
        <v>62</v>
      </c>
      <c r="B95">
        <v>16666700</v>
      </c>
      <c r="C95">
        <v>16666687</v>
      </c>
      <c r="D95">
        <v>15247680</v>
      </c>
      <c r="E95">
        <v>1</v>
      </c>
      <c r="F95">
        <v>1</v>
      </c>
      <c r="G95">
        <v>1</v>
      </c>
      <c r="H95">
        <v>2</v>
      </c>
      <c r="I95" t="s">
        <v>736</v>
      </c>
      <c r="J95" t="s">
        <v>737</v>
      </c>
      <c r="K95" t="s">
        <v>738</v>
      </c>
      <c r="L95">
        <v>1368</v>
      </c>
      <c r="N95">
        <v>1011</v>
      </c>
      <c r="O95" t="s">
        <v>733</v>
      </c>
      <c r="P95" t="s">
        <v>733</v>
      </c>
      <c r="Q95">
        <v>1</v>
      </c>
      <c r="X95">
        <v>2.2000000000000002</v>
      </c>
      <c r="Y95">
        <v>0</v>
      </c>
      <c r="Z95">
        <v>111.99</v>
      </c>
      <c r="AA95">
        <v>13.5</v>
      </c>
      <c r="AB95">
        <v>0</v>
      </c>
      <c r="AC95">
        <v>0</v>
      </c>
      <c r="AD95">
        <v>1</v>
      </c>
      <c r="AE95">
        <v>0</v>
      </c>
      <c r="AF95" t="s">
        <v>55</v>
      </c>
      <c r="AG95">
        <v>2.75</v>
      </c>
      <c r="AH95">
        <v>2</v>
      </c>
      <c r="AI95">
        <v>16666690</v>
      </c>
      <c r="AJ95">
        <v>93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ROW(Source!A62)</f>
        <v>62</v>
      </c>
      <c r="B96">
        <v>16666701</v>
      </c>
      <c r="C96">
        <v>16666687</v>
      </c>
      <c r="D96">
        <v>15247880</v>
      </c>
      <c r="E96">
        <v>1</v>
      </c>
      <c r="F96">
        <v>1</v>
      </c>
      <c r="G96">
        <v>1</v>
      </c>
      <c r="H96">
        <v>2</v>
      </c>
      <c r="I96" t="s">
        <v>739</v>
      </c>
      <c r="J96" t="s">
        <v>740</v>
      </c>
      <c r="K96" t="s">
        <v>741</v>
      </c>
      <c r="L96">
        <v>1368</v>
      </c>
      <c r="N96">
        <v>1011</v>
      </c>
      <c r="O96" t="s">
        <v>733</v>
      </c>
      <c r="P96" t="s">
        <v>733</v>
      </c>
      <c r="Q96">
        <v>1</v>
      </c>
      <c r="X96">
        <v>43.9</v>
      </c>
      <c r="Y96">
        <v>0</v>
      </c>
      <c r="Z96">
        <v>6.9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55</v>
      </c>
      <c r="AG96">
        <v>54.875</v>
      </c>
      <c r="AH96">
        <v>2</v>
      </c>
      <c r="AI96">
        <v>16666691</v>
      </c>
      <c r="AJ96">
        <v>94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ROW(Source!A62)</f>
        <v>62</v>
      </c>
      <c r="B97">
        <v>16666702</v>
      </c>
      <c r="C97">
        <v>16666687</v>
      </c>
      <c r="D97">
        <v>15249073</v>
      </c>
      <c r="E97">
        <v>1</v>
      </c>
      <c r="F97">
        <v>1</v>
      </c>
      <c r="G97">
        <v>1</v>
      </c>
      <c r="H97">
        <v>2</v>
      </c>
      <c r="I97" t="s">
        <v>742</v>
      </c>
      <c r="J97" t="s">
        <v>743</v>
      </c>
      <c r="K97" t="s">
        <v>744</v>
      </c>
      <c r="L97">
        <v>1368</v>
      </c>
      <c r="N97">
        <v>1011</v>
      </c>
      <c r="O97" t="s">
        <v>733</v>
      </c>
      <c r="P97" t="s">
        <v>733</v>
      </c>
      <c r="Q97">
        <v>1</v>
      </c>
      <c r="X97">
        <v>0.28000000000000003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55</v>
      </c>
      <c r="AG97">
        <v>0.35000000000000003</v>
      </c>
      <c r="AH97">
        <v>2</v>
      </c>
      <c r="AI97">
        <v>16666692</v>
      </c>
      <c r="AJ97">
        <v>95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ROW(Source!A62)</f>
        <v>62</v>
      </c>
      <c r="B98">
        <v>16666703</v>
      </c>
      <c r="C98">
        <v>16666687</v>
      </c>
      <c r="D98">
        <v>15170846</v>
      </c>
      <c r="E98">
        <v>1</v>
      </c>
      <c r="F98">
        <v>1</v>
      </c>
      <c r="G98">
        <v>1</v>
      </c>
      <c r="H98">
        <v>3</v>
      </c>
      <c r="I98" t="s">
        <v>1119</v>
      </c>
      <c r="J98" t="s">
        <v>1120</v>
      </c>
      <c r="K98" t="s">
        <v>1121</v>
      </c>
      <c r="L98">
        <v>1346</v>
      </c>
      <c r="N98">
        <v>1009</v>
      </c>
      <c r="O98" t="s">
        <v>124</v>
      </c>
      <c r="P98" t="s">
        <v>124</v>
      </c>
      <c r="Q98">
        <v>1</v>
      </c>
      <c r="X98">
        <v>0</v>
      </c>
      <c r="Y98">
        <v>28.26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0</v>
      </c>
      <c r="AF98" t="s">
        <v>6</v>
      </c>
      <c r="AG98">
        <v>0</v>
      </c>
      <c r="AH98">
        <v>3</v>
      </c>
      <c r="AI98">
        <v>-1</v>
      </c>
      <c r="AJ98" t="s">
        <v>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ROW(Source!A62)</f>
        <v>62</v>
      </c>
      <c r="B99">
        <v>16666704</v>
      </c>
      <c r="C99">
        <v>16666687</v>
      </c>
      <c r="D99">
        <v>15171021</v>
      </c>
      <c r="E99">
        <v>1</v>
      </c>
      <c r="F99">
        <v>1</v>
      </c>
      <c r="G99">
        <v>1</v>
      </c>
      <c r="H99">
        <v>3</v>
      </c>
      <c r="I99" t="s">
        <v>745</v>
      </c>
      <c r="J99" t="s">
        <v>746</v>
      </c>
      <c r="K99" t="s">
        <v>747</v>
      </c>
      <c r="L99">
        <v>1348</v>
      </c>
      <c r="N99">
        <v>1009</v>
      </c>
      <c r="O99" t="s">
        <v>120</v>
      </c>
      <c r="P99" t="s">
        <v>120</v>
      </c>
      <c r="Q99">
        <v>1000</v>
      </c>
      <c r="X99">
        <v>1.15E-3</v>
      </c>
      <c r="Y99">
        <v>37900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1.15E-3</v>
      </c>
      <c r="AH99">
        <v>2</v>
      </c>
      <c r="AI99">
        <v>16666693</v>
      </c>
      <c r="AJ99">
        <v>96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ROW(Source!A62)</f>
        <v>62</v>
      </c>
      <c r="B100">
        <v>16666705</v>
      </c>
      <c r="C100">
        <v>16666687</v>
      </c>
      <c r="D100">
        <v>15171159</v>
      </c>
      <c r="E100">
        <v>1</v>
      </c>
      <c r="F100">
        <v>1</v>
      </c>
      <c r="G100">
        <v>1</v>
      </c>
      <c r="H100">
        <v>3</v>
      </c>
      <c r="I100" t="s">
        <v>1122</v>
      </c>
      <c r="J100" t="s">
        <v>1123</v>
      </c>
      <c r="K100" t="s">
        <v>1124</v>
      </c>
      <c r="L100">
        <v>1327</v>
      </c>
      <c r="N100">
        <v>1005</v>
      </c>
      <c r="O100" t="s">
        <v>63</v>
      </c>
      <c r="P100" t="s">
        <v>63</v>
      </c>
      <c r="Q100">
        <v>1</v>
      </c>
      <c r="X100">
        <v>0</v>
      </c>
      <c r="Y100">
        <v>52</v>
      </c>
      <c r="Z100">
        <v>0</v>
      </c>
      <c r="AA100">
        <v>0</v>
      </c>
      <c r="AB100">
        <v>0</v>
      </c>
      <c r="AC100">
        <v>1</v>
      </c>
      <c r="AD100">
        <v>0</v>
      </c>
      <c r="AE100">
        <v>0</v>
      </c>
      <c r="AF100" t="s">
        <v>6</v>
      </c>
      <c r="AG100">
        <v>0</v>
      </c>
      <c r="AH100">
        <v>3</v>
      </c>
      <c r="AI100">
        <v>-1</v>
      </c>
      <c r="AJ100" t="s">
        <v>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ROW(Source!A62)</f>
        <v>62</v>
      </c>
      <c r="B101">
        <v>16666706</v>
      </c>
      <c r="C101">
        <v>16666687</v>
      </c>
      <c r="D101">
        <v>15171245</v>
      </c>
      <c r="E101">
        <v>1</v>
      </c>
      <c r="F101">
        <v>1</v>
      </c>
      <c r="G101">
        <v>1</v>
      </c>
      <c r="H101">
        <v>3</v>
      </c>
      <c r="I101" t="s">
        <v>1125</v>
      </c>
      <c r="J101" t="s">
        <v>1126</v>
      </c>
      <c r="K101" t="s">
        <v>1127</v>
      </c>
      <c r="L101">
        <v>1327</v>
      </c>
      <c r="N101">
        <v>1005</v>
      </c>
      <c r="O101" t="s">
        <v>63</v>
      </c>
      <c r="P101" t="s">
        <v>63</v>
      </c>
      <c r="Q101">
        <v>1</v>
      </c>
      <c r="X101">
        <v>0</v>
      </c>
      <c r="Y101">
        <v>350</v>
      </c>
      <c r="Z101">
        <v>0</v>
      </c>
      <c r="AA101">
        <v>0</v>
      </c>
      <c r="AB101">
        <v>0</v>
      </c>
      <c r="AC101">
        <v>1</v>
      </c>
      <c r="AD101">
        <v>0</v>
      </c>
      <c r="AE101">
        <v>0</v>
      </c>
      <c r="AF101" t="s">
        <v>6</v>
      </c>
      <c r="AG101">
        <v>0</v>
      </c>
      <c r="AH101">
        <v>3</v>
      </c>
      <c r="AI101">
        <v>-1</v>
      </c>
      <c r="AJ101" t="s">
        <v>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ROW(Source!A62)</f>
        <v>62</v>
      </c>
      <c r="B102">
        <v>16666707</v>
      </c>
      <c r="C102">
        <v>16666687</v>
      </c>
      <c r="D102">
        <v>15188765</v>
      </c>
      <c r="E102">
        <v>1</v>
      </c>
      <c r="F102">
        <v>1</v>
      </c>
      <c r="G102">
        <v>1</v>
      </c>
      <c r="H102">
        <v>3</v>
      </c>
      <c r="I102" t="s">
        <v>748</v>
      </c>
      <c r="J102" t="s">
        <v>749</v>
      </c>
      <c r="K102" t="s">
        <v>750</v>
      </c>
      <c r="L102">
        <v>1348</v>
      </c>
      <c r="N102">
        <v>1009</v>
      </c>
      <c r="O102" t="s">
        <v>120</v>
      </c>
      <c r="P102" t="s">
        <v>120</v>
      </c>
      <c r="Q102">
        <v>1000</v>
      </c>
      <c r="X102">
        <v>0.02</v>
      </c>
      <c r="Y102">
        <v>7712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0.02</v>
      </c>
      <c r="AH102">
        <v>2</v>
      </c>
      <c r="AI102">
        <v>16666694</v>
      </c>
      <c r="AJ102">
        <v>97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ROW(Source!A62)</f>
        <v>62</v>
      </c>
      <c r="B103">
        <v>16666708</v>
      </c>
      <c r="C103">
        <v>16666687</v>
      </c>
      <c r="D103">
        <v>15190794</v>
      </c>
      <c r="E103">
        <v>1</v>
      </c>
      <c r="F103">
        <v>1</v>
      </c>
      <c r="G103">
        <v>1</v>
      </c>
      <c r="H103">
        <v>3</v>
      </c>
      <c r="I103" t="s">
        <v>751</v>
      </c>
      <c r="J103" t="s">
        <v>752</v>
      </c>
      <c r="K103" t="s">
        <v>753</v>
      </c>
      <c r="L103">
        <v>1302</v>
      </c>
      <c r="N103">
        <v>1003</v>
      </c>
      <c r="O103" t="s">
        <v>173</v>
      </c>
      <c r="P103" t="s">
        <v>173</v>
      </c>
      <c r="Q103">
        <v>10</v>
      </c>
      <c r="X103">
        <v>0.2</v>
      </c>
      <c r="Y103">
        <v>50.24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0.2</v>
      </c>
      <c r="AH103">
        <v>2</v>
      </c>
      <c r="AI103">
        <v>16666695</v>
      </c>
      <c r="AJ103">
        <v>98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ROW(Source!A62)</f>
        <v>62</v>
      </c>
      <c r="B104">
        <v>16666709</v>
      </c>
      <c r="C104">
        <v>16666687</v>
      </c>
      <c r="D104">
        <v>15162329</v>
      </c>
      <c r="E104">
        <v>17</v>
      </c>
      <c r="F104">
        <v>1</v>
      </c>
      <c r="G104">
        <v>1</v>
      </c>
      <c r="H104">
        <v>3</v>
      </c>
      <c r="I104" t="s">
        <v>1128</v>
      </c>
      <c r="J104" t="s">
        <v>6</v>
      </c>
      <c r="K104" t="s">
        <v>1129</v>
      </c>
      <c r="L104">
        <v>1348</v>
      </c>
      <c r="N104">
        <v>1009</v>
      </c>
      <c r="O104" t="s">
        <v>120</v>
      </c>
      <c r="P104" t="s">
        <v>120</v>
      </c>
      <c r="Q104">
        <v>1000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1</v>
      </c>
      <c r="AD104">
        <v>0</v>
      </c>
      <c r="AE104">
        <v>0</v>
      </c>
      <c r="AF104" t="s">
        <v>6</v>
      </c>
      <c r="AG104">
        <v>0</v>
      </c>
      <c r="AH104">
        <v>3</v>
      </c>
      <c r="AI104">
        <v>-1</v>
      </c>
      <c r="AJ104" t="s">
        <v>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ROW(Source!A62)</f>
        <v>62</v>
      </c>
      <c r="B105">
        <v>16666710</v>
      </c>
      <c r="C105">
        <v>16666687</v>
      </c>
      <c r="D105">
        <v>15195820</v>
      </c>
      <c r="E105">
        <v>1</v>
      </c>
      <c r="F105">
        <v>1</v>
      </c>
      <c r="G105">
        <v>1</v>
      </c>
      <c r="H105">
        <v>3</v>
      </c>
      <c r="I105" t="s">
        <v>754</v>
      </c>
      <c r="J105" t="s">
        <v>755</v>
      </c>
      <c r="K105" t="s">
        <v>756</v>
      </c>
      <c r="L105">
        <v>1339</v>
      </c>
      <c r="N105">
        <v>1007</v>
      </c>
      <c r="O105" t="s">
        <v>45</v>
      </c>
      <c r="P105" t="s">
        <v>45</v>
      </c>
      <c r="Q105">
        <v>1</v>
      </c>
      <c r="X105">
        <v>0.04</v>
      </c>
      <c r="Y105">
        <v>1700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0.04</v>
      </c>
      <c r="AH105">
        <v>2</v>
      </c>
      <c r="AI105">
        <v>16666696</v>
      </c>
      <c r="AJ105">
        <v>100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ROW(Source!A63)</f>
        <v>63</v>
      </c>
      <c r="B106">
        <v>16666698</v>
      </c>
      <c r="C106">
        <v>16666687</v>
      </c>
      <c r="D106">
        <v>15441047</v>
      </c>
      <c r="E106">
        <v>1</v>
      </c>
      <c r="F106">
        <v>1</v>
      </c>
      <c r="G106">
        <v>1</v>
      </c>
      <c r="H106">
        <v>1</v>
      </c>
      <c r="I106" t="s">
        <v>734</v>
      </c>
      <c r="J106" t="s">
        <v>6</v>
      </c>
      <c r="K106" t="s">
        <v>735</v>
      </c>
      <c r="L106">
        <v>1191</v>
      </c>
      <c r="N106">
        <v>1013</v>
      </c>
      <c r="O106" t="s">
        <v>727</v>
      </c>
      <c r="P106" t="s">
        <v>727</v>
      </c>
      <c r="Q106">
        <v>1</v>
      </c>
      <c r="X106">
        <v>324.82</v>
      </c>
      <c r="Y106">
        <v>0</v>
      </c>
      <c r="Z106">
        <v>0</v>
      </c>
      <c r="AA106">
        <v>0</v>
      </c>
      <c r="AB106">
        <v>10.06</v>
      </c>
      <c r="AC106">
        <v>0</v>
      </c>
      <c r="AD106">
        <v>1</v>
      </c>
      <c r="AE106">
        <v>1</v>
      </c>
      <c r="AF106" t="s">
        <v>56</v>
      </c>
      <c r="AG106">
        <v>373.54299999999995</v>
      </c>
      <c r="AH106">
        <v>2</v>
      </c>
      <c r="AI106">
        <v>16666688</v>
      </c>
      <c r="AJ106">
        <v>101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ROW(Source!A63)</f>
        <v>63</v>
      </c>
      <c r="B107">
        <v>16666699</v>
      </c>
      <c r="C107">
        <v>16666687</v>
      </c>
      <c r="D107">
        <v>15430395</v>
      </c>
      <c r="E107">
        <v>1</v>
      </c>
      <c r="F107">
        <v>1</v>
      </c>
      <c r="G107">
        <v>1</v>
      </c>
      <c r="H107">
        <v>1</v>
      </c>
      <c r="I107" t="s">
        <v>728</v>
      </c>
      <c r="J107" t="s">
        <v>6</v>
      </c>
      <c r="K107" t="s">
        <v>729</v>
      </c>
      <c r="L107">
        <v>1191</v>
      </c>
      <c r="N107">
        <v>1013</v>
      </c>
      <c r="O107" t="s">
        <v>727</v>
      </c>
      <c r="P107" t="s">
        <v>727</v>
      </c>
      <c r="Q107">
        <v>1</v>
      </c>
      <c r="X107">
        <v>2.48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2</v>
      </c>
      <c r="AF107" t="s">
        <v>55</v>
      </c>
      <c r="AG107">
        <v>3.1</v>
      </c>
      <c r="AH107">
        <v>2</v>
      </c>
      <c r="AI107">
        <v>16666689</v>
      </c>
      <c r="AJ107">
        <v>102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ROW(Source!A63)</f>
        <v>63</v>
      </c>
      <c r="B108">
        <v>16666700</v>
      </c>
      <c r="C108">
        <v>16666687</v>
      </c>
      <c r="D108">
        <v>15247680</v>
      </c>
      <c r="E108">
        <v>1</v>
      </c>
      <c r="F108">
        <v>1</v>
      </c>
      <c r="G108">
        <v>1</v>
      </c>
      <c r="H108">
        <v>2</v>
      </c>
      <c r="I108" t="s">
        <v>736</v>
      </c>
      <c r="J108" t="s">
        <v>737</v>
      </c>
      <c r="K108" t="s">
        <v>738</v>
      </c>
      <c r="L108">
        <v>1368</v>
      </c>
      <c r="N108">
        <v>1011</v>
      </c>
      <c r="O108" t="s">
        <v>733</v>
      </c>
      <c r="P108" t="s">
        <v>733</v>
      </c>
      <c r="Q108">
        <v>1</v>
      </c>
      <c r="X108">
        <v>2.2000000000000002</v>
      </c>
      <c r="Y108">
        <v>0</v>
      </c>
      <c r="Z108">
        <v>111.99</v>
      </c>
      <c r="AA108">
        <v>13.5</v>
      </c>
      <c r="AB108">
        <v>0</v>
      </c>
      <c r="AC108">
        <v>0</v>
      </c>
      <c r="AD108">
        <v>1</v>
      </c>
      <c r="AE108">
        <v>0</v>
      </c>
      <c r="AF108" t="s">
        <v>55</v>
      </c>
      <c r="AG108">
        <v>2.75</v>
      </c>
      <c r="AH108">
        <v>2</v>
      </c>
      <c r="AI108">
        <v>16666690</v>
      </c>
      <c r="AJ108">
        <v>103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ROW(Source!A63)</f>
        <v>63</v>
      </c>
      <c r="B109">
        <v>16666701</v>
      </c>
      <c r="C109">
        <v>16666687</v>
      </c>
      <c r="D109">
        <v>15247880</v>
      </c>
      <c r="E109">
        <v>1</v>
      </c>
      <c r="F109">
        <v>1</v>
      </c>
      <c r="G109">
        <v>1</v>
      </c>
      <c r="H109">
        <v>2</v>
      </c>
      <c r="I109" t="s">
        <v>739</v>
      </c>
      <c r="J109" t="s">
        <v>740</v>
      </c>
      <c r="K109" t="s">
        <v>741</v>
      </c>
      <c r="L109">
        <v>1368</v>
      </c>
      <c r="N109">
        <v>1011</v>
      </c>
      <c r="O109" t="s">
        <v>733</v>
      </c>
      <c r="P109" t="s">
        <v>733</v>
      </c>
      <c r="Q109">
        <v>1</v>
      </c>
      <c r="X109">
        <v>43.9</v>
      </c>
      <c r="Y109">
        <v>0</v>
      </c>
      <c r="Z109">
        <v>6.9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55</v>
      </c>
      <c r="AG109">
        <v>54.875</v>
      </c>
      <c r="AH109">
        <v>2</v>
      </c>
      <c r="AI109">
        <v>16666691</v>
      </c>
      <c r="AJ109">
        <v>104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ROW(Source!A63)</f>
        <v>63</v>
      </c>
      <c r="B110">
        <v>16666702</v>
      </c>
      <c r="C110">
        <v>16666687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742</v>
      </c>
      <c r="J110" t="s">
        <v>743</v>
      </c>
      <c r="K110" t="s">
        <v>744</v>
      </c>
      <c r="L110">
        <v>1368</v>
      </c>
      <c r="N110">
        <v>1011</v>
      </c>
      <c r="O110" t="s">
        <v>733</v>
      </c>
      <c r="P110" t="s">
        <v>733</v>
      </c>
      <c r="Q110">
        <v>1</v>
      </c>
      <c r="X110">
        <v>0.28000000000000003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55</v>
      </c>
      <c r="AG110">
        <v>0.35000000000000003</v>
      </c>
      <c r="AH110">
        <v>2</v>
      </c>
      <c r="AI110">
        <v>16666692</v>
      </c>
      <c r="AJ110">
        <v>105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ROW(Source!A63)</f>
        <v>63</v>
      </c>
      <c r="B111">
        <v>16666703</v>
      </c>
      <c r="C111">
        <v>16666687</v>
      </c>
      <c r="D111">
        <v>15170846</v>
      </c>
      <c r="E111">
        <v>1</v>
      </c>
      <c r="F111">
        <v>1</v>
      </c>
      <c r="G111">
        <v>1</v>
      </c>
      <c r="H111">
        <v>3</v>
      </c>
      <c r="I111" t="s">
        <v>1119</v>
      </c>
      <c r="J111" t="s">
        <v>1120</v>
      </c>
      <c r="K111" t="s">
        <v>1121</v>
      </c>
      <c r="L111">
        <v>1346</v>
      </c>
      <c r="N111">
        <v>1009</v>
      </c>
      <c r="O111" t="s">
        <v>124</v>
      </c>
      <c r="P111" t="s">
        <v>124</v>
      </c>
      <c r="Q111">
        <v>1</v>
      </c>
      <c r="X111">
        <v>0</v>
      </c>
      <c r="Y111">
        <v>28.26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 t="s">
        <v>6</v>
      </c>
      <c r="AG111">
        <v>0</v>
      </c>
      <c r="AH111">
        <v>3</v>
      </c>
      <c r="AI111">
        <v>-1</v>
      </c>
      <c r="AJ111" t="s">
        <v>6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ROW(Source!A63)</f>
        <v>63</v>
      </c>
      <c r="B112">
        <v>16666704</v>
      </c>
      <c r="C112">
        <v>16666687</v>
      </c>
      <c r="D112">
        <v>15171021</v>
      </c>
      <c r="E112">
        <v>1</v>
      </c>
      <c r="F112">
        <v>1</v>
      </c>
      <c r="G112">
        <v>1</v>
      </c>
      <c r="H112">
        <v>3</v>
      </c>
      <c r="I112" t="s">
        <v>745</v>
      </c>
      <c r="J112" t="s">
        <v>746</v>
      </c>
      <c r="K112" t="s">
        <v>747</v>
      </c>
      <c r="L112">
        <v>1348</v>
      </c>
      <c r="N112">
        <v>1009</v>
      </c>
      <c r="O112" t="s">
        <v>120</v>
      </c>
      <c r="P112" t="s">
        <v>120</v>
      </c>
      <c r="Q112">
        <v>1000</v>
      </c>
      <c r="X112">
        <v>1.15E-3</v>
      </c>
      <c r="Y112">
        <v>37900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1.15E-3</v>
      </c>
      <c r="AH112">
        <v>2</v>
      </c>
      <c r="AI112">
        <v>16666693</v>
      </c>
      <c r="AJ112">
        <v>106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ROW(Source!A63)</f>
        <v>63</v>
      </c>
      <c r="B113">
        <v>16666705</v>
      </c>
      <c r="C113">
        <v>16666687</v>
      </c>
      <c r="D113">
        <v>15171159</v>
      </c>
      <c r="E113">
        <v>1</v>
      </c>
      <c r="F113">
        <v>1</v>
      </c>
      <c r="G113">
        <v>1</v>
      </c>
      <c r="H113">
        <v>3</v>
      </c>
      <c r="I113" t="s">
        <v>1122</v>
      </c>
      <c r="J113" t="s">
        <v>1123</v>
      </c>
      <c r="K113" t="s">
        <v>1124</v>
      </c>
      <c r="L113">
        <v>1327</v>
      </c>
      <c r="N113">
        <v>1005</v>
      </c>
      <c r="O113" t="s">
        <v>63</v>
      </c>
      <c r="P113" t="s">
        <v>63</v>
      </c>
      <c r="Q113">
        <v>1</v>
      </c>
      <c r="X113">
        <v>0</v>
      </c>
      <c r="Y113">
        <v>52</v>
      </c>
      <c r="Z113">
        <v>0</v>
      </c>
      <c r="AA113">
        <v>0</v>
      </c>
      <c r="AB113">
        <v>0</v>
      </c>
      <c r="AC113">
        <v>1</v>
      </c>
      <c r="AD113">
        <v>0</v>
      </c>
      <c r="AE113">
        <v>0</v>
      </c>
      <c r="AF113" t="s">
        <v>6</v>
      </c>
      <c r="AG113">
        <v>0</v>
      </c>
      <c r="AH113">
        <v>3</v>
      </c>
      <c r="AI113">
        <v>-1</v>
      </c>
      <c r="AJ113" t="s">
        <v>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ROW(Source!A63)</f>
        <v>63</v>
      </c>
      <c r="B114">
        <v>16666706</v>
      </c>
      <c r="C114">
        <v>16666687</v>
      </c>
      <c r="D114">
        <v>15171245</v>
      </c>
      <c r="E114">
        <v>1</v>
      </c>
      <c r="F114">
        <v>1</v>
      </c>
      <c r="G114">
        <v>1</v>
      </c>
      <c r="H114">
        <v>3</v>
      </c>
      <c r="I114" t="s">
        <v>1125</v>
      </c>
      <c r="J114" t="s">
        <v>1126</v>
      </c>
      <c r="K114" t="s">
        <v>1127</v>
      </c>
      <c r="L114">
        <v>1327</v>
      </c>
      <c r="N114">
        <v>1005</v>
      </c>
      <c r="O114" t="s">
        <v>63</v>
      </c>
      <c r="P114" t="s">
        <v>63</v>
      </c>
      <c r="Q114">
        <v>1</v>
      </c>
      <c r="X114">
        <v>0</v>
      </c>
      <c r="Y114">
        <v>350</v>
      </c>
      <c r="Z114">
        <v>0</v>
      </c>
      <c r="AA114">
        <v>0</v>
      </c>
      <c r="AB114">
        <v>0</v>
      </c>
      <c r="AC114">
        <v>1</v>
      </c>
      <c r="AD114">
        <v>0</v>
      </c>
      <c r="AE114">
        <v>0</v>
      </c>
      <c r="AF114" t="s">
        <v>6</v>
      </c>
      <c r="AG114">
        <v>0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ROW(Source!A63)</f>
        <v>63</v>
      </c>
      <c r="B115">
        <v>16666707</v>
      </c>
      <c r="C115">
        <v>16666687</v>
      </c>
      <c r="D115">
        <v>15188765</v>
      </c>
      <c r="E115">
        <v>1</v>
      </c>
      <c r="F115">
        <v>1</v>
      </c>
      <c r="G115">
        <v>1</v>
      </c>
      <c r="H115">
        <v>3</v>
      </c>
      <c r="I115" t="s">
        <v>748</v>
      </c>
      <c r="J115" t="s">
        <v>749</v>
      </c>
      <c r="K115" t="s">
        <v>750</v>
      </c>
      <c r="L115">
        <v>1348</v>
      </c>
      <c r="N115">
        <v>1009</v>
      </c>
      <c r="O115" t="s">
        <v>120</v>
      </c>
      <c r="P115" t="s">
        <v>120</v>
      </c>
      <c r="Q115">
        <v>1000</v>
      </c>
      <c r="X115">
        <v>0.02</v>
      </c>
      <c r="Y115">
        <v>7712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0.02</v>
      </c>
      <c r="AH115">
        <v>2</v>
      </c>
      <c r="AI115">
        <v>16666694</v>
      </c>
      <c r="AJ115">
        <v>107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16666708</v>
      </c>
      <c r="C116">
        <v>16666687</v>
      </c>
      <c r="D116">
        <v>15190794</v>
      </c>
      <c r="E116">
        <v>1</v>
      </c>
      <c r="F116">
        <v>1</v>
      </c>
      <c r="G116">
        <v>1</v>
      </c>
      <c r="H116">
        <v>3</v>
      </c>
      <c r="I116" t="s">
        <v>751</v>
      </c>
      <c r="J116" t="s">
        <v>752</v>
      </c>
      <c r="K116" t="s">
        <v>753</v>
      </c>
      <c r="L116">
        <v>1302</v>
      </c>
      <c r="N116">
        <v>1003</v>
      </c>
      <c r="O116" t="s">
        <v>173</v>
      </c>
      <c r="P116" t="s">
        <v>173</v>
      </c>
      <c r="Q116">
        <v>10</v>
      </c>
      <c r="X116">
        <v>0.2</v>
      </c>
      <c r="Y116">
        <v>50.24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0.2</v>
      </c>
      <c r="AH116">
        <v>2</v>
      </c>
      <c r="AI116">
        <v>16666695</v>
      </c>
      <c r="AJ116">
        <v>108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ROW(Source!A63)</f>
        <v>63</v>
      </c>
      <c r="B117">
        <v>16666709</v>
      </c>
      <c r="C117">
        <v>16666687</v>
      </c>
      <c r="D117">
        <v>15162329</v>
      </c>
      <c r="E117">
        <v>17</v>
      </c>
      <c r="F117">
        <v>1</v>
      </c>
      <c r="G117">
        <v>1</v>
      </c>
      <c r="H117">
        <v>3</v>
      </c>
      <c r="I117" t="s">
        <v>1128</v>
      </c>
      <c r="J117" t="s">
        <v>6</v>
      </c>
      <c r="K117" t="s">
        <v>1129</v>
      </c>
      <c r="L117">
        <v>1348</v>
      </c>
      <c r="N117">
        <v>1009</v>
      </c>
      <c r="O117" t="s">
        <v>120</v>
      </c>
      <c r="P117" t="s">
        <v>120</v>
      </c>
      <c r="Q117">
        <v>1000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1</v>
      </c>
      <c r="AD117">
        <v>0</v>
      </c>
      <c r="AE117">
        <v>0</v>
      </c>
      <c r="AF117" t="s">
        <v>6</v>
      </c>
      <c r="AG117">
        <v>0</v>
      </c>
      <c r="AH117">
        <v>3</v>
      </c>
      <c r="AI117">
        <v>-1</v>
      </c>
      <c r="AJ117" t="s">
        <v>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16666710</v>
      </c>
      <c r="C118">
        <v>16666687</v>
      </c>
      <c r="D118">
        <v>15195820</v>
      </c>
      <c r="E118">
        <v>1</v>
      </c>
      <c r="F118">
        <v>1</v>
      </c>
      <c r="G118">
        <v>1</v>
      </c>
      <c r="H118">
        <v>3</v>
      </c>
      <c r="I118" t="s">
        <v>754</v>
      </c>
      <c r="J118" t="s">
        <v>755</v>
      </c>
      <c r="K118" t="s">
        <v>756</v>
      </c>
      <c r="L118">
        <v>1339</v>
      </c>
      <c r="N118">
        <v>1007</v>
      </c>
      <c r="O118" t="s">
        <v>45</v>
      </c>
      <c r="P118" t="s">
        <v>45</v>
      </c>
      <c r="Q118">
        <v>1</v>
      </c>
      <c r="X118">
        <v>0.04</v>
      </c>
      <c r="Y118">
        <v>1700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0.04</v>
      </c>
      <c r="AH118">
        <v>2</v>
      </c>
      <c r="AI118">
        <v>16666696</v>
      </c>
      <c r="AJ118">
        <v>110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ROW(Source!A66)</f>
        <v>66</v>
      </c>
      <c r="B119">
        <v>16666714</v>
      </c>
      <c r="C119">
        <v>16666712</v>
      </c>
      <c r="D119">
        <v>15430517</v>
      </c>
      <c r="E119">
        <v>1</v>
      </c>
      <c r="F119">
        <v>1</v>
      </c>
      <c r="G119">
        <v>1</v>
      </c>
      <c r="H119">
        <v>1</v>
      </c>
      <c r="I119" t="s">
        <v>807</v>
      </c>
      <c r="J119" t="s">
        <v>6</v>
      </c>
      <c r="K119" t="s">
        <v>808</v>
      </c>
      <c r="L119">
        <v>1191</v>
      </c>
      <c r="N119">
        <v>1013</v>
      </c>
      <c r="O119" t="s">
        <v>727</v>
      </c>
      <c r="P119" t="s">
        <v>727</v>
      </c>
      <c r="Q119">
        <v>1</v>
      </c>
      <c r="X119">
        <v>22.82</v>
      </c>
      <c r="Y119">
        <v>0</v>
      </c>
      <c r="Z119">
        <v>0</v>
      </c>
      <c r="AA119">
        <v>0</v>
      </c>
      <c r="AB119">
        <v>7.8</v>
      </c>
      <c r="AC119">
        <v>0</v>
      </c>
      <c r="AD119">
        <v>1</v>
      </c>
      <c r="AE119">
        <v>1</v>
      </c>
      <c r="AF119" t="s">
        <v>6</v>
      </c>
      <c r="AG119">
        <v>22.82</v>
      </c>
      <c r="AH119">
        <v>2</v>
      </c>
      <c r="AI119">
        <v>16666713</v>
      </c>
      <c r="AJ119">
        <v>111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ROW(Source!A67)</f>
        <v>67</v>
      </c>
      <c r="B120">
        <v>16666714</v>
      </c>
      <c r="C120">
        <v>16666712</v>
      </c>
      <c r="D120">
        <v>15430517</v>
      </c>
      <c r="E120">
        <v>1</v>
      </c>
      <c r="F120">
        <v>1</v>
      </c>
      <c r="G120">
        <v>1</v>
      </c>
      <c r="H120">
        <v>1</v>
      </c>
      <c r="I120" t="s">
        <v>807</v>
      </c>
      <c r="J120" t="s">
        <v>6</v>
      </c>
      <c r="K120" t="s">
        <v>808</v>
      </c>
      <c r="L120">
        <v>1191</v>
      </c>
      <c r="N120">
        <v>1013</v>
      </c>
      <c r="O120" t="s">
        <v>727</v>
      </c>
      <c r="P120" t="s">
        <v>727</v>
      </c>
      <c r="Q120">
        <v>1</v>
      </c>
      <c r="X120">
        <v>22.82</v>
      </c>
      <c r="Y120">
        <v>0</v>
      </c>
      <c r="Z120">
        <v>0</v>
      </c>
      <c r="AA120">
        <v>0</v>
      </c>
      <c r="AB120">
        <v>7.8</v>
      </c>
      <c r="AC120">
        <v>0</v>
      </c>
      <c r="AD120">
        <v>1</v>
      </c>
      <c r="AE120">
        <v>1</v>
      </c>
      <c r="AF120" t="s">
        <v>6</v>
      </c>
      <c r="AG120">
        <v>22.82</v>
      </c>
      <c r="AH120">
        <v>2</v>
      </c>
      <c r="AI120">
        <v>16666713</v>
      </c>
      <c r="AJ120">
        <v>112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16666723</v>
      </c>
      <c r="C121">
        <v>16666715</v>
      </c>
      <c r="D121">
        <v>15436556</v>
      </c>
      <c r="E121">
        <v>1</v>
      </c>
      <c r="F121">
        <v>1</v>
      </c>
      <c r="G121">
        <v>1</v>
      </c>
      <c r="H121">
        <v>1</v>
      </c>
      <c r="I121" t="s">
        <v>809</v>
      </c>
      <c r="J121" t="s">
        <v>6</v>
      </c>
      <c r="K121" t="s">
        <v>810</v>
      </c>
      <c r="L121">
        <v>1191</v>
      </c>
      <c r="N121">
        <v>1013</v>
      </c>
      <c r="O121" t="s">
        <v>727</v>
      </c>
      <c r="P121" t="s">
        <v>727</v>
      </c>
      <c r="Q121">
        <v>1</v>
      </c>
      <c r="X121">
        <v>6.55</v>
      </c>
      <c r="Y121">
        <v>0</v>
      </c>
      <c r="Z121">
        <v>0</v>
      </c>
      <c r="AA121">
        <v>0</v>
      </c>
      <c r="AB121">
        <v>9.6199999999999992</v>
      </c>
      <c r="AC121">
        <v>0</v>
      </c>
      <c r="AD121">
        <v>1</v>
      </c>
      <c r="AE121">
        <v>1</v>
      </c>
      <c r="AF121" t="s">
        <v>56</v>
      </c>
      <c r="AG121">
        <v>7.5324999999999989</v>
      </c>
      <c r="AH121">
        <v>2</v>
      </c>
      <c r="AI121">
        <v>16666716</v>
      </c>
      <c r="AJ121">
        <v>113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ROW(Source!A68)</f>
        <v>68</v>
      </c>
      <c r="B122">
        <v>16666724</v>
      </c>
      <c r="C122">
        <v>16666715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728</v>
      </c>
      <c r="J122" t="s">
        <v>6</v>
      </c>
      <c r="K122" t="s">
        <v>729</v>
      </c>
      <c r="L122">
        <v>1191</v>
      </c>
      <c r="N122">
        <v>1013</v>
      </c>
      <c r="O122" t="s">
        <v>727</v>
      </c>
      <c r="P122" t="s">
        <v>727</v>
      </c>
      <c r="Q122">
        <v>1</v>
      </c>
      <c r="X122">
        <v>0.02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55</v>
      </c>
      <c r="AG122">
        <v>2.5000000000000001E-2</v>
      </c>
      <c r="AH122">
        <v>2</v>
      </c>
      <c r="AI122">
        <v>16666717</v>
      </c>
      <c r="AJ122">
        <v>114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ROW(Source!A68)</f>
        <v>68</v>
      </c>
      <c r="B123">
        <v>16666725</v>
      </c>
      <c r="C123">
        <v>16666715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730</v>
      </c>
      <c r="J123" t="s">
        <v>731</v>
      </c>
      <c r="K123" t="s">
        <v>732</v>
      </c>
      <c r="L123">
        <v>1368</v>
      </c>
      <c r="N123">
        <v>1011</v>
      </c>
      <c r="O123" t="s">
        <v>733</v>
      </c>
      <c r="P123" t="s">
        <v>733</v>
      </c>
      <c r="Q123">
        <v>1</v>
      </c>
      <c r="X123">
        <v>0.01</v>
      </c>
      <c r="Y123">
        <v>0</v>
      </c>
      <c r="Z123">
        <v>31.26</v>
      </c>
      <c r="AA123">
        <v>13.5</v>
      </c>
      <c r="AB123">
        <v>0</v>
      </c>
      <c r="AC123">
        <v>0</v>
      </c>
      <c r="AD123">
        <v>1</v>
      </c>
      <c r="AE123">
        <v>0</v>
      </c>
      <c r="AF123" t="s">
        <v>55</v>
      </c>
      <c r="AG123">
        <v>1.2500000000000001E-2</v>
      </c>
      <c r="AH123">
        <v>2</v>
      </c>
      <c r="AI123">
        <v>16666718</v>
      </c>
      <c r="AJ123">
        <v>115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ROW(Source!A68)</f>
        <v>68</v>
      </c>
      <c r="B124">
        <v>16666726</v>
      </c>
      <c r="C124">
        <v>16666715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742</v>
      </c>
      <c r="J124" t="s">
        <v>743</v>
      </c>
      <c r="K124" t="s">
        <v>744</v>
      </c>
      <c r="L124">
        <v>1368</v>
      </c>
      <c r="N124">
        <v>1011</v>
      </c>
      <c r="O124" t="s">
        <v>733</v>
      </c>
      <c r="P124" t="s">
        <v>733</v>
      </c>
      <c r="Q124">
        <v>1</v>
      </c>
      <c r="X124">
        <v>0.01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55</v>
      </c>
      <c r="AG124">
        <v>1.2500000000000001E-2</v>
      </c>
      <c r="AH124">
        <v>2</v>
      </c>
      <c r="AI124">
        <v>16666719</v>
      </c>
      <c r="AJ124">
        <v>116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16666727</v>
      </c>
      <c r="C125">
        <v>16666715</v>
      </c>
      <c r="D125">
        <v>15171018</v>
      </c>
      <c r="E125">
        <v>1</v>
      </c>
      <c r="F125">
        <v>1</v>
      </c>
      <c r="G125">
        <v>1</v>
      </c>
      <c r="H125">
        <v>3</v>
      </c>
      <c r="I125" t="s">
        <v>811</v>
      </c>
      <c r="J125" t="s">
        <v>812</v>
      </c>
      <c r="K125" t="s">
        <v>813</v>
      </c>
      <c r="L125">
        <v>1346</v>
      </c>
      <c r="N125">
        <v>1009</v>
      </c>
      <c r="O125" t="s">
        <v>124</v>
      </c>
      <c r="P125" t="s">
        <v>124</v>
      </c>
      <c r="Q125">
        <v>1</v>
      </c>
      <c r="X125">
        <v>0.1</v>
      </c>
      <c r="Y125">
        <v>1.82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0.1</v>
      </c>
      <c r="AH125">
        <v>2</v>
      </c>
      <c r="AI125">
        <v>16666720</v>
      </c>
      <c r="AJ125">
        <v>117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16666728</v>
      </c>
      <c r="C126">
        <v>16666715</v>
      </c>
      <c r="D126">
        <v>15162572</v>
      </c>
      <c r="E126">
        <v>17</v>
      </c>
      <c r="F126">
        <v>1</v>
      </c>
      <c r="G126">
        <v>1</v>
      </c>
      <c r="H126">
        <v>3</v>
      </c>
      <c r="I126" t="s">
        <v>118</v>
      </c>
      <c r="J126" t="s">
        <v>6</v>
      </c>
      <c r="K126" t="s">
        <v>119</v>
      </c>
      <c r="L126">
        <v>1348</v>
      </c>
      <c r="N126">
        <v>1009</v>
      </c>
      <c r="O126" t="s">
        <v>120</v>
      </c>
      <c r="P126" t="s">
        <v>120</v>
      </c>
      <c r="Q126">
        <v>1000</v>
      </c>
      <c r="X126">
        <v>1.2999999999999999E-2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6</v>
      </c>
      <c r="AG126">
        <v>1.2999999999999999E-2</v>
      </c>
      <c r="AH126">
        <v>2</v>
      </c>
      <c r="AI126">
        <v>16666721</v>
      </c>
      <c r="AJ126">
        <v>119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ROW(Source!A69)</f>
        <v>69</v>
      </c>
      <c r="B127">
        <v>16666723</v>
      </c>
      <c r="C127">
        <v>16666715</v>
      </c>
      <c r="D127">
        <v>15436556</v>
      </c>
      <c r="E127">
        <v>1</v>
      </c>
      <c r="F127">
        <v>1</v>
      </c>
      <c r="G127">
        <v>1</v>
      </c>
      <c r="H127">
        <v>1</v>
      </c>
      <c r="I127" t="s">
        <v>809</v>
      </c>
      <c r="J127" t="s">
        <v>6</v>
      </c>
      <c r="K127" t="s">
        <v>810</v>
      </c>
      <c r="L127">
        <v>1191</v>
      </c>
      <c r="N127">
        <v>1013</v>
      </c>
      <c r="O127" t="s">
        <v>727</v>
      </c>
      <c r="P127" t="s">
        <v>727</v>
      </c>
      <c r="Q127">
        <v>1</v>
      </c>
      <c r="X127">
        <v>6.55</v>
      </c>
      <c r="Y127">
        <v>0</v>
      </c>
      <c r="Z127">
        <v>0</v>
      </c>
      <c r="AA127">
        <v>0</v>
      </c>
      <c r="AB127">
        <v>9.6199999999999992</v>
      </c>
      <c r="AC127">
        <v>0</v>
      </c>
      <c r="AD127">
        <v>1</v>
      </c>
      <c r="AE127">
        <v>1</v>
      </c>
      <c r="AF127" t="s">
        <v>56</v>
      </c>
      <c r="AG127">
        <v>7.5324999999999989</v>
      </c>
      <c r="AH127">
        <v>2</v>
      </c>
      <c r="AI127">
        <v>16666716</v>
      </c>
      <c r="AJ127">
        <v>120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ROW(Source!A69)</f>
        <v>69</v>
      </c>
      <c r="B128">
        <v>16666724</v>
      </c>
      <c r="C128">
        <v>16666715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728</v>
      </c>
      <c r="J128" t="s">
        <v>6</v>
      </c>
      <c r="K128" t="s">
        <v>729</v>
      </c>
      <c r="L128">
        <v>1191</v>
      </c>
      <c r="N128">
        <v>1013</v>
      </c>
      <c r="O128" t="s">
        <v>727</v>
      </c>
      <c r="P128" t="s">
        <v>727</v>
      </c>
      <c r="Q128">
        <v>1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55</v>
      </c>
      <c r="AG128">
        <v>2.5000000000000001E-2</v>
      </c>
      <c r="AH128">
        <v>2</v>
      </c>
      <c r="AI128">
        <v>16666717</v>
      </c>
      <c r="AJ128">
        <v>121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ROW(Source!A69)</f>
        <v>69</v>
      </c>
      <c r="B129">
        <v>16666725</v>
      </c>
      <c r="C129">
        <v>16666715</v>
      </c>
      <c r="D129">
        <v>15247974</v>
      </c>
      <c r="E129">
        <v>1</v>
      </c>
      <c r="F129">
        <v>1</v>
      </c>
      <c r="G129">
        <v>1</v>
      </c>
      <c r="H129">
        <v>2</v>
      </c>
      <c r="I129" t="s">
        <v>730</v>
      </c>
      <c r="J129" t="s">
        <v>731</v>
      </c>
      <c r="K129" t="s">
        <v>732</v>
      </c>
      <c r="L129">
        <v>1368</v>
      </c>
      <c r="N129">
        <v>1011</v>
      </c>
      <c r="O129" t="s">
        <v>733</v>
      </c>
      <c r="P129" t="s">
        <v>733</v>
      </c>
      <c r="Q129">
        <v>1</v>
      </c>
      <c r="X129">
        <v>0.01</v>
      </c>
      <c r="Y129">
        <v>0</v>
      </c>
      <c r="Z129">
        <v>31.26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55</v>
      </c>
      <c r="AG129">
        <v>1.2500000000000001E-2</v>
      </c>
      <c r="AH129">
        <v>2</v>
      </c>
      <c r="AI129">
        <v>16666718</v>
      </c>
      <c r="AJ129">
        <v>122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ROW(Source!A69)</f>
        <v>69</v>
      </c>
      <c r="B130">
        <v>16666726</v>
      </c>
      <c r="C130">
        <v>16666715</v>
      </c>
      <c r="D130">
        <v>15249073</v>
      </c>
      <c r="E130">
        <v>1</v>
      </c>
      <c r="F130">
        <v>1</v>
      </c>
      <c r="G130">
        <v>1</v>
      </c>
      <c r="H130">
        <v>2</v>
      </c>
      <c r="I130" t="s">
        <v>742</v>
      </c>
      <c r="J130" t="s">
        <v>743</v>
      </c>
      <c r="K130" t="s">
        <v>744</v>
      </c>
      <c r="L130">
        <v>1368</v>
      </c>
      <c r="N130">
        <v>1011</v>
      </c>
      <c r="O130" t="s">
        <v>733</v>
      </c>
      <c r="P130" t="s">
        <v>733</v>
      </c>
      <c r="Q130">
        <v>1</v>
      </c>
      <c r="X130">
        <v>0.01</v>
      </c>
      <c r="Y130">
        <v>0</v>
      </c>
      <c r="Z130">
        <v>65.709999999999994</v>
      </c>
      <c r="AA130">
        <v>11.6</v>
      </c>
      <c r="AB130">
        <v>0</v>
      </c>
      <c r="AC130">
        <v>0</v>
      </c>
      <c r="AD130">
        <v>1</v>
      </c>
      <c r="AE130">
        <v>0</v>
      </c>
      <c r="AF130" t="s">
        <v>55</v>
      </c>
      <c r="AG130">
        <v>1.2500000000000001E-2</v>
      </c>
      <c r="AH130">
        <v>2</v>
      </c>
      <c r="AI130">
        <v>16666719</v>
      </c>
      <c r="AJ130">
        <v>123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ROW(Source!A69)</f>
        <v>69</v>
      </c>
      <c r="B131">
        <v>16666727</v>
      </c>
      <c r="C131">
        <v>16666715</v>
      </c>
      <c r="D131">
        <v>15171018</v>
      </c>
      <c r="E131">
        <v>1</v>
      </c>
      <c r="F131">
        <v>1</v>
      </c>
      <c r="G131">
        <v>1</v>
      </c>
      <c r="H131">
        <v>3</v>
      </c>
      <c r="I131" t="s">
        <v>811</v>
      </c>
      <c r="J131" t="s">
        <v>812</v>
      </c>
      <c r="K131" t="s">
        <v>813</v>
      </c>
      <c r="L131">
        <v>1346</v>
      </c>
      <c r="N131">
        <v>1009</v>
      </c>
      <c r="O131" t="s">
        <v>124</v>
      </c>
      <c r="P131" t="s">
        <v>124</v>
      </c>
      <c r="Q131">
        <v>1</v>
      </c>
      <c r="X131">
        <v>0.1</v>
      </c>
      <c r="Y131">
        <v>1.82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0.1</v>
      </c>
      <c r="AH131">
        <v>2</v>
      </c>
      <c r="AI131">
        <v>16666720</v>
      </c>
      <c r="AJ131">
        <v>124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ROW(Source!A69)</f>
        <v>69</v>
      </c>
      <c r="B132">
        <v>16666728</v>
      </c>
      <c r="C132">
        <v>16666715</v>
      </c>
      <c r="D132">
        <v>15162572</v>
      </c>
      <c r="E132">
        <v>17</v>
      </c>
      <c r="F132">
        <v>1</v>
      </c>
      <c r="G132">
        <v>1</v>
      </c>
      <c r="H132">
        <v>3</v>
      </c>
      <c r="I132" t="s">
        <v>118</v>
      </c>
      <c r="J132" t="s">
        <v>6</v>
      </c>
      <c r="K132" t="s">
        <v>119</v>
      </c>
      <c r="L132">
        <v>1348</v>
      </c>
      <c r="N132">
        <v>1009</v>
      </c>
      <c r="O132" t="s">
        <v>120</v>
      </c>
      <c r="P132" t="s">
        <v>120</v>
      </c>
      <c r="Q132">
        <v>1000</v>
      </c>
      <c r="X132">
        <v>1.2999999999999999E-2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1.2999999999999999E-2</v>
      </c>
      <c r="AH132">
        <v>2</v>
      </c>
      <c r="AI132">
        <v>16666721</v>
      </c>
      <c r="AJ132">
        <v>126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ROW(Source!A74)</f>
        <v>74</v>
      </c>
      <c r="B133">
        <v>16666740</v>
      </c>
      <c r="C133">
        <v>16666731</v>
      </c>
      <c r="D133">
        <v>15430397</v>
      </c>
      <c r="E133">
        <v>1</v>
      </c>
      <c r="F133">
        <v>1</v>
      </c>
      <c r="G133">
        <v>1</v>
      </c>
      <c r="H133">
        <v>1</v>
      </c>
      <c r="I133" t="s">
        <v>814</v>
      </c>
      <c r="J133" t="s">
        <v>6</v>
      </c>
      <c r="K133" t="s">
        <v>815</v>
      </c>
      <c r="L133">
        <v>1191</v>
      </c>
      <c r="N133">
        <v>1013</v>
      </c>
      <c r="O133" t="s">
        <v>727</v>
      </c>
      <c r="P133" t="s">
        <v>727</v>
      </c>
      <c r="Q133">
        <v>1</v>
      </c>
      <c r="X133">
        <v>85.84</v>
      </c>
      <c r="Y133">
        <v>0</v>
      </c>
      <c r="Z133">
        <v>0</v>
      </c>
      <c r="AA133">
        <v>0</v>
      </c>
      <c r="AB133">
        <v>9.4</v>
      </c>
      <c r="AC133">
        <v>0</v>
      </c>
      <c r="AD133">
        <v>1</v>
      </c>
      <c r="AE133">
        <v>1</v>
      </c>
      <c r="AF133" t="s">
        <v>56</v>
      </c>
      <c r="AG133">
        <v>98.715999999999994</v>
      </c>
      <c r="AH133">
        <v>2</v>
      </c>
      <c r="AI133">
        <v>16666732</v>
      </c>
      <c r="AJ133">
        <v>127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ROW(Source!A74)</f>
        <v>74</v>
      </c>
      <c r="B134">
        <v>16666741</v>
      </c>
      <c r="C134">
        <v>16666731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728</v>
      </c>
      <c r="J134" t="s">
        <v>6</v>
      </c>
      <c r="K134" t="s">
        <v>729</v>
      </c>
      <c r="L134">
        <v>1191</v>
      </c>
      <c r="N134">
        <v>1013</v>
      </c>
      <c r="O134" t="s">
        <v>727</v>
      </c>
      <c r="P134" t="s">
        <v>727</v>
      </c>
      <c r="Q134">
        <v>1</v>
      </c>
      <c r="X134">
        <v>6.29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55</v>
      </c>
      <c r="AG134">
        <v>7.8624999999999998</v>
      </c>
      <c r="AH134">
        <v>2</v>
      </c>
      <c r="AI134">
        <v>16666733</v>
      </c>
      <c r="AJ134">
        <v>128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ROW(Source!A74)</f>
        <v>74</v>
      </c>
      <c r="B135">
        <v>16666742</v>
      </c>
      <c r="C135">
        <v>16666731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730</v>
      </c>
      <c r="J135" t="s">
        <v>731</v>
      </c>
      <c r="K135" t="s">
        <v>732</v>
      </c>
      <c r="L135">
        <v>1368</v>
      </c>
      <c r="N135">
        <v>1011</v>
      </c>
      <c r="O135" t="s">
        <v>733</v>
      </c>
      <c r="P135" t="s">
        <v>733</v>
      </c>
      <c r="Q135">
        <v>1</v>
      </c>
      <c r="X135">
        <v>0.84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55</v>
      </c>
      <c r="AG135">
        <v>1.05</v>
      </c>
      <c r="AH135">
        <v>2</v>
      </c>
      <c r="AI135">
        <v>16666734</v>
      </c>
      <c r="AJ135">
        <v>129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ROW(Source!A74)</f>
        <v>74</v>
      </c>
      <c r="B136">
        <v>16666743</v>
      </c>
      <c r="C136">
        <v>16666731</v>
      </c>
      <c r="D136">
        <v>15248130</v>
      </c>
      <c r="E136">
        <v>1</v>
      </c>
      <c r="F136">
        <v>1</v>
      </c>
      <c r="G136">
        <v>1</v>
      </c>
      <c r="H136">
        <v>2</v>
      </c>
      <c r="I136" t="s">
        <v>816</v>
      </c>
      <c r="J136" t="s">
        <v>817</v>
      </c>
      <c r="K136" t="s">
        <v>818</v>
      </c>
      <c r="L136">
        <v>1368</v>
      </c>
      <c r="N136">
        <v>1011</v>
      </c>
      <c r="O136" t="s">
        <v>733</v>
      </c>
      <c r="P136" t="s">
        <v>733</v>
      </c>
      <c r="Q136">
        <v>1</v>
      </c>
      <c r="X136">
        <v>5.45</v>
      </c>
      <c r="Y136">
        <v>0</v>
      </c>
      <c r="Z136">
        <v>14.15</v>
      </c>
      <c r="AA136">
        <v>8.91</v>
      </c>
      <c r="AB136">
        <v>0</v>
      </c>
      <c r="AC136">
        <v>0</v>
      </c>
      <c r="AD136">
        <v>1</v>
      </c>
      <c r="AE136">
        <v>0</v>
      </c>
      <c r="AF136" t="s">
        <v>55</v>
      </c>
      <c r="AG136">
        <v>6.8125</v>
      </c>
      <c r="AH136">
        <v>2</v>
      </c>
      <c r="AI136">
        <v>16666735</v>
      </c>
      <c r="AJ136">
        <v>130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ROW(Source!A74)</f>
        <v>74</v>
      </c>
      <c r="B137">
        <v>16666744</v>
      </c>
      <c r="C137">
        <v>16666731</v>
      </c>
      <c r="D137">
        <v>15170041</v>
      </c>
      <c r="E137">
        <v>1</v>
      </c>
      <c r="F137">
        <v>1</v>
      </c>
      <c r="G137">
        <v>1</v>
      </c>
      <c r="H137">
        <v>3</v>
      </c>
      <c r="I137" t="s">
        <v>819</v>
      </c>
      <c r="J137" t="s">
        <v>820</v>
      </c>
      <c r="K137" t="s">
        <v>821</v>
      </c>
      <c r="L137">
        <v>1348</v>
      </c>
      <c r="N137">
        <v>1009</v>
      </c>
      <c r="O137" t="s">
        <v>120</v>
      </c>
      <c r="P137" t="s">
        <v>120</v>
      </c>
      <c r="Q137">
        <v>1000</v>
      </c>
      <c r="X137">
        <v>1.2E-4</v>
      </c>
      <c r="Y137">
        <v>8475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1.2E-4</v>
      </c>
      <c r="AH137">
        <v>2</v>
      </c>
      <c r="AI137">
        <v>16666736</v>
      </c>
      <c r="AJ137">
        <v>131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ROW(Source!A74)</f>
        <v>74</v>
      </c>
      <c r="B138">
        <v>16666745</v>
      </c>
      <c r="C138">
        <v>16666731</v>
      </c>
      <c r="D138">
        <v>15171982</v>
      </c>
      <c r="E138">
        <v>1</v>
      </c>
      <c r="F138">
        <v>1</v>
      </c>
      <c r="G138">
        <v>1</v>
      </c>
      <c r="H138">
        <v>3</v>
      </c>
      <c r="I138" t="s">
        <v>822</v>
      </c>
      <c r="J138" t="s">
        <v>823</v>
      </c>
      <c r="K138" t="s">
        <v>824</v>
      </c>
      <c r="L138">
        <v>1348</v>
      </c>
      <c r="N138">
        <v>1009</v>
      </c>
      <c r="O138" t="s">
        <v>120</v>
      </c>
      <c r="P138" t="s">
        <v>120</v>
      </c>
      <c r="Q138">
        <v>1000</v>
      </c>
      <c r="X138">
        <v>6.0000000000000001E-3</v>
      </c>
      <c r="Y138">
        <v>729.98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6.0000000000000001E-3</v>
      </c>
      <c r="AH138">
        <v>2</v>
      </c>
      <c r="AI138">
        <v>16666737</v>
      </c>
      <c r="AJ138">
        <v>132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ROW(Source!A74)</f>
        <v>74</v>
      </c>
      <c r="B139">
        <v>16666746</v>
      </c>
      <c r="C139">
        <v>16666731</v>
      </c>
      <c r="D139">
        <v>15172875</v>
      </c>
      <c r="E139">
        <v>1</v>
      </c>
      <c r="F139">
        <v>1</v>
      </c>
      <c r="G139">
        <v>1</v>
      </c>
      <c r="H139">
        <v>3</v>
      </c>
      <c r="I139" t="s">
        <v>825</v>
      </c>
      <c r="J139" t="s">
        <v>826</v>
      </c>
      <c r="K139" t="s">
        <v>827</v>
      </c>
      <c r="L139">
        <v>1339</v>
      </c>
      <c r="N139">
        <v>1007</v>
      </c>
      <c r="O139" t="s">
        <v>45</v>
      </c>
      <c r="P139" t="s">
        <v>45</v>
      </c>
      <c r="Q139">
        <v>1</v>
      </c>
      <c r="X139">
        <v>1.87</v>
      </c>
      <c r="Y139">
        <v>517.91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1.87</v>
      </c>
      <c r="AH139">
        <v>2</v>
      </c>
      <c r="AI139">
        <v>16666738</v>
      </c>
      <c r="AJ139">
        <v>133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ROW(Source!A74)</f>
        <v>74</v>
      </c>
      <c r="B140">
        <v>16666747</v>
      </c>
      <c r="C140">
        <v>16666731</v>
      </c>
      <c r="D140">
        <v>15189930</v>
      </c>
      <c r="E140">
        <v>1</v>
      </c>
      <c r="F140">
        <v>1</v>
      </c>
      <c r="G140">
        <v>1</v>
      </c>
      <c r="H140">
        <v>3</v>
      </c>
      <c r="I140" t="s">
        <v>828</v>
      </c>
      <c r="J140" t="s">
        <v>829</v>
      </c>
      <c r="K140" t="s">
        <v>830</v>
      </c>
      <c r="L140">
        <v>1327</v>
      </c>
      <c r="N140">
        <v>1005</v>
      </c>
      <c r="O140" t="s">
        <v>63</v>
      </c>
      <c r="P140" t="s">
        <v>63</v>
      </c>
      <c r="Q140">
        <v>1</v>
      </c>
      <c r="X140">
        <v>5.54</v>
      </c>
      <c r="Y140">
        <v>28.25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5.54</v>
      </c>
      <c r="AH140">
        <v>2</v>
      </c>
      <c r="AI140">
        <v>16666739</v>
      </c>
      <c r="AJ140">
        <v>134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ROW(Source!A75)</f>
        <v>75</v>
      </c>
      <c r="B141">
        <v>16666740</v>
      </c>
      <c r="C141">
        <v>16666731</v>
      </c>
      <c r="D141">
        <v>15430397</v>
      </c>
      <c r="E141">
        <v>1</v>
      </c>
      <c r="F141">
        <v>1</v>
      </c>
      <c r="G141">
        <v>1</v>
      </c>
      <c r="H141">
        <v>1</v>
      </c>
      <c r="I141" t="s">
        <v>814</v>
      </c>
      <c r="J141" t="s">
        <v>6</v>
      </c>
      <c r="K141" t="s">
        <v>815</v>
      </c>
      <c r="L141">
        <v>1191</v>
      </c>
      <c r="N141">
        <v>1013</v>
      </c>
      <c r="O141" t="s">
        <v>727</v>
      </c>
      <c r="P141" t="s">
        <v>727</v>
      </c>
      <c r="Q141">
        <v>1</v>
      </c>
      <c r="X141">
        <v>85.84</v>
      </c>
      <c r="Y141">
        <v>0</v>
      </c>
      <c r="Z141">
        <v>0</v>
      </c>
      <c r="AA141">
        <v>0</v>
      </c>
      <c r="AB141">
        <v>9.4</v>
      </c>
      <c r="AC141">
        <v>0</v>
      </c>
      <c r="AD141">
        <v>1</v>
      </c>
      <c r="AE141">
        <v>1</v>
      </c>
      <c r="AF141" t="s">
        <v>56</v>
      </c>
      <c r="AG141">
        <v>98.715999999999994</v>
      </c>
      <c r="AH141">
        <v>2</v>
      </c>
      <c r="AI141">
        <v>16666732</v>
      </c>
      <c r="AJ141">
        <v>135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ROW(Source!A75)</f>
        <v>75</v>
      </c>
      <c r="B142">
        <v>16666741</v>
      </c>
      <c r="C142">
        <v>16666731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728</v>
      </c>
      <c r="J142" t="s">
        <v>6</v>
      </c>
      <c r="K142" t="s">
        <v>729</v>
      </c>
      <c r="L142">
        <v>1191</v>
      </c>
      <c r="N142">
        <v>1013</v>
      </c>
      <c r="O142" t="s">
        <v>727</v>
      </c>
      <c r="P142" t="s">
        <v>727</v>
      </c>
      <c r="Q142">
        <v>1</v>
      </c>
      <c r="X142">
        <v>6.29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55</v>
      </c>
      <c r="AG142">
        <v>7.8624999999999998</v>
      </c>
      <c r="AH142">
        <v>2</v>
      </c>
      <c r="AI142">
        <v>16666733</v>
      </c>
      <c r="AJ142">
        <v>136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ROW(Source!A75)</f>
        <v>75</v>
      </c>
      <c r="B143">
        <v>16666742</v>
      </c>
      <c r="C143">
        <v>16666731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730</v>
      </c>
      <c r="J143" t="s">
        <v>731</v>
      </c>
      <c r="K143" t="s">
        <v>732</v>
      </c>
      <c r="L143">
        <v>1368</v>
      </c>
      <c r="N143">
        <v>1011</v>
      </c>
      <c r="O143" t="s">
        <v>733</v>
      </c>
      <c r="P143" t="s">
        <v>733</v>
      </c>
      <c r="Q143">
        <v>1</v>
      </c>
      <c r="X143">
        <v>0.84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55</v>
      </c>
      <c r="AG143">
        <v>1.05</v>
      </c>
      <c r="AH143">
        <v>2</v>
      </c>
      <c r="AI143">
        <v>16666734</v>
      </c>
      <c r="AJ143">
        <v>137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ROW(Source!A75)</f>
        <v>75</v>
      </c>
      <c r="B144">
        <v>16666743</v>
      </c>
      <c r="C144">
        <v>16666731</v>
      </c>
      <c r="D144">
        <v>15248130</v>
      </c>
      <c r="E144">
        <v>1</v>
      </c>
      <c r="F144">
        <v>1</v>
      </c>
      <c r="G144">
        <v>1</v>
      </c>
      <c r="H144">
        <v>2</v>
      </c>
      <c r="I144" t="s">
        <v>816</v>
      </c>
      <c r="J144" t="s">
        <v>817</v>
      </c>
      <c r="K144" t="s">
        <v>818</v>
      </c>
      <c r="L144">
        <v>1368</v>
      </c>
      <c r="N144">
        <v>1011</v>
      </c>
      <c r="O144" t="s">
        <v>733</v>
      </c>
      <c r="P144" t="s">
        <v>733</v>
      </c>
      <c r="Q144">
        <v>1</v>
      </c>
      <c r="X144">
        <v>5.45</v>
      </c>
      <c r="Y144">
        <v>0</v>
      </c>
      <c r="Z144">
        <v>14.15</v>
      </c>
      <c r="AA144">
        <v>8.91</v>
      </c>
      <c r="AB144">
        <v>0</v>
      </c>
      <c r="AC144">
        <v>0</v>
      </c>
      <c r="AD144">
        <v>1</v>
      </c>
      <c r="AE144">
        <v>0</v>
      </c>
      <c r="AF144" t="s">
        <v>55</v>
      </c>
      <c r="AG144">
        <v>6.8125</v>
      </c>
      <c r="AH144">
        <v>2</v>
      </c>
      <c r="AI144">
        <v>16666735</v>
      </c>
      <c r="AJ144">
        <v>138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ROW(Source!A75)</f>
        <v>75</v>
      </c>
      <c r="B145">
        <v>16666744</v>
      </c>
      <c r="C145">
        <v>16666731</v>
      </c>
      <c r="D145">
        <v>15170041</v>
      </c>
      <c r="E145">
        <v>1</v>
      </c>
      <c r="F145">
        <v>1</v>
      </c>
      <c r="G145">
        <v>1</v>
      </c>
      <c r="H145">
        <v>3</v>
      </c>
      <c r="I145" t="s">
        <v>819</v>
      </c>
      <c r="J145" t="s">
        <v>820</v>
      </c>
      <c r="K145" t="s">
        <v>821</v>
      </c>
      <c r="L145">
        <v>1348</v>
      </c>
      <c r="N145">
        <v>1009</v>
      </c>
      <c r="O145" t="s">
        <v>120</v>
      </c>
      <c r="P145" t="s">
        <v>120</v>
      </c>
      <c r="Q145">
        <v>1000</v>
      </c>
      <c r="X145">
        <v>1.2E-4</v>
      </c>
      <c r="Y145">
        <v>8475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1.2E-4</v>
      </c>
      <c r="AH145">
        <v>2</v>
      </c>
      <c r="AI145">
        <v>16666736</v>
      </c>
      <c r="AJ145">
        <v>139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ROW(Source!A75)</f>
        <v>75</v>
      </c>
      <c r="B146">
        <v>16666745</v>
      </c>
      <c r="C146">
        <v>16666731</v>
      </c>
      <c r="D146">
        <v>15171982</v>
      </c>
      <c r="E146">
        <v>1</v>
      </c>
      <c r="F146">
        <v>1</v>
      </c>
      <c r="G146">
        <v>1</v>
      </c>
      <c r="H146">
        <v>3</v>
      </c>
      <c r="I146" t="s">
        <v>822</v>
      </c>
      <c r="J146" t="s">
        <v>823</v>
      </c>
      <c r="K146" t="s">
        <v>824</v>
      </c>
      <c r="L146">
        <v>1348</v>
      </c>
      <c r="N146">
        <v>1009</v>
      </c>
      <c r="O146" t="s">
        <v>120</v>
      </c>
      <c r="P146" t="s">
        <v>120</v>
      </c>
      <c r="Q146">
        <v>1000</v>
      </c>
      <c r="X146">
        <v>6.0000000000000001E-3</v>
      </c>
      <c r="Y146">
        <v>729.98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6.0000000000000001E-3</v>
      </c>
      <c r="AH146">
        <v>2</v>
      </c>
      <c r="AI146">
        <v>16666737</v>
      </c>
      <c r="AJ146">
        <v>140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ROW(Source!A75)</f>
        <v>75</v>
      </c>
      <c r="B147">
        <v>16666746</v>
      </c>
      <c r="C147">
        <v>16666731</v>
      </c>
      <c r="D147">
        <v>15172875</v>
      </c>
      <c r="E147">
        <v>1</v>
      </c>
      <c r="F147">
        <v>1</v>
      </c>
      <c r="G147">
        <v>1</v>
      </c>
      <c r="H147">
        <v>3</v>
      </c>
      <c r="I147" t="s">
        <v>825</v>
      </c>
      <c r="J147" t="s">
        <v>826</v>
      </c>
      <c r="K147" t="s">
        <v>827</v>
      </c>
      <c r="L147">
        <v>1339</v>
      </c>
      <c r="N147">
        <v>1007</v>
      </c>
      <c r="O147" t="s">
        <v>45</v>
      </c>
      <c r="P147" t="s">
        <v>45</v>
      </c>
      <c r="Q147">
        <v>1</v>
      </c>
      <c r="X147">
        <v>1.87</v>
      </c>
      <c r="Y147">
        <v>517.91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1.87</v>
      </c>
      <c r="AH147">
        <v>2</v>
      </c>
      <c r="AI147">
        <v>16666738</v>
      </c>
      <c r="AJ147">
        <v>141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ROW(Source!A75)</f>
        <v>75</v>
      </c>
      <c r="B148">
        <v>16666747</v>
      </c>
      <c r="C148">
        <v>16666731</v>
      </c>
      <c r="D148">
        <v>15189930</v>
      </c>
      <c r="E148">
        <v>1</v>
      </c>
      <c r="F148">
        <v>1</v>
      </c>
      <c r="G148">
        <v>1</v>
      </c>
      <c r="H148">
        <v>3</v>
      </c>
      <c r="I148" t="s">
        <v>828</v>
      </c>
      <c r="J148" t="s">
        <v>829</v>
      </c>
      <c r="K148" t="s">
        <v>830</v>
      </c>
      <c r="L148">
        <v>1327</v>
      </c>
      <c r="N148">
        <v>1005</v>
      </c>
      <c r="O148" t="s">
        <v>63</v>
      </c>
      <c r="P148" t="s">
        <v>63</v>
      </c>
      <c r="Q148">
        <v>1</v>
      </c>
      <c r="X148">
        <v>5.54</v>
      </c>
      <c r="Y148">
        <v>28.25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5.54</v>
      </c>
      <c r="AH148">
        <v>2</v>
      </c>
      <c r="AI148">
        <v>16666739</v>
      </c>
      <c r="AJ148">
        <v>142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ROW(Source!A76)</f>
        <v>76</v>
      </c>
      <c r="B149">
        <v>16666762</v>
      </c>
      <c r="C149">
        <v>16666748</v>
      </c>
      <c r="D149">
        <v>15430497</v>
      </c>
      <c r="E149">
        <v>1</v>
      </c>
      <c r="F149">
        <v>1</v>
      </c>
      <c r="G149">
        <v>1</v>
      </c>
      <c r="H149">
        <v>1</v>
      </c>
      <c r="I149" t="s">
        <v>831</v>
      </c>
      <c r="J149" t="s">
        <v>6</v>
      </c>
      <c r="K149" t="s">
        <v>832</v>
      </c>
      <c r="L149">
        <v>1191</v>
      </c>
      <c r="N149">
        <v>1013</v>
      </c>
      <c r="O149" t="s">
        <v>727</v>
      </c>
      <c r="P149" t="s">
        <v>727</v>
      </c>
      <c r="Q149">
        <v>1</v>
      </c>
      <c r="X149">
        <v>33.630000000000003</v>
      </c>
      <c r="Y149">
        <v>0</v>
      </c>
      <c r="Z149">
        <v>0</v>
      </c>
      <c r="AA149">
        <v>0</v>
      </c>
      <c r="AB149">
        <v>8.86</v>
      </c>
      <c r="AC149">
        <v>0</v>
      </c>
      <c r="AD149">
        <v>1</v>
      </c>
      <c r="AE149">
        <v>1</v>
      </c>
      <c r="AF149" t="s">
        <v>56</v>
      </c>
      <c r="AG149">
        <v>38.674500000000002</v>
      </c>
      <c r="AH149">
        <v>2</v>
      </c>
      <c r="AI149">
        <v>16666749</v>
      </c>
      <c r="AJ149">
        <v>143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ROW(Source!A76)</f>
        <v>76</v>
      </c>
      <c r="B150">
        <v>16666763</v>
      </c>
      <c r="C150">
        <v>16666748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728</v>
      </c>
      <c r="J150" t="s">
        <v>6</v>
      </c>
      <c r="K150" t="s">
        <v>729</v>
      </c>
      <c r="L150">
        <v>1191</v>
      </c>
      <c r="N150">
        <v>1013</v>
      </c>
      <c r="O150" t="s">
        <v>727</v>
      </c>
      <c r="P150" t="s">
        <v>727</v>
      </c>
      <c r="Q150">
        <v>1</v>
      </c>
      <c r="X150">
        <v>0.02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55</v>
      </c>
      <c r="AG150">
        <v>2.5000000000000001E-2</v>
      </c>
      <c r="AH150">
        <v>2</v>
      </c>
      <c r="AI150">
        <v>16666750</v>
      </c>
      <c r="AJ150">
        <v>144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ROW(Source!A76)</f>
        <v>76</v>
      </c>
      <c r="B151">
        <v>16666764</v>
      </c>
      <c r="C151">
        <v>16666748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730</v>
      </c>
      <c r="J151" t="s">
        <v>731</v>
      </c>
      <c r="K151" t="s">
        <v>732</v>
      </c>
      <c r="L151">
        <v>1368</v>
      </c>
      <c r="N151">
        <v>1011</v>
      </c>
      <c r="O151" t="s">
        <v>733</v>
      </c>
      <c r="P151" t="s">
        <v>733</v>
      </c>
      <c r="Q151">
        <v>1</v>
      </c>
      <c r="X151">
        <v>0.01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55</v>
      </c>
      <c r="AG151">
        <v>1.2500000000000001E-2</v>
      </c>
      <c r="AH151">
        <v>2</v>
      </c>
      <c r="AI151">
        <v>16666751</v>
      </c>
      <c r="AJ151">
        <v>145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ROW(Source!A76)</f>
        <v>76</v>
      </c>
      <c r="B152">
        <v>16666765</v>
      </c>
      <c r="C152">
        <v>16666748</v>
      </c>
      <c r="D152">
        <v>15249073</v>
      </c>
      <c r="E152">
        <v>1</v>
      </c>
      <c r="F152">
        <v>1</v>
      </c>
      <c r="G152">
        <v>1</v>
      </c>
      <c r="H152">
        <v>2</v>
      </c>
      <c r="I152" t="s">
        <v>742</v>
      </c>
      <c r="J152" t="s">
        <v>743</v>
      </c>
      <c r="K152" t="s">
        <v>744</v>
      </c>
      <c r="L152">
        <v>1368</v>
      </c>
      <c r="N152">
        <v>1011</v>
      </c>
      <c r="O152" t="s">
        <v>733</v>
      </c>
      <c r="P152" t="s">
        <v>733</v>
      </c>
      <c r="Q152">
        <v>1</v>
      </c>
      <c r="X152">
        <v>0.01</v>
      </c>
      <c r="Y152">
        <v>0</v>
      </c>
      <c r="Z152">
        <v>65.709999999999994</v>
      </c>
      <c r="AA152">
        <v>11.6</v>
      </c>
      <c r="AB152">
        <v>0</v>
      </c>
      <c r="AC152">
        <v>0</v>
      </c>
      <c r="AD152">
        <v>1</v>
      </c>
      <c r="AE152">
        <v>0</v>
      </c>
      <c r="AF152" t="s">
        <v>55</v>
      </c>
      <c r="AG152">
        <v>1.2500000000000001E-2</v>
      </c>
      <c r="AH152">
        <v>2</v>
      </c>
      <c r="AI152">
        <v>16666752</v>
      </c>
      <c r="AJ152">
        <v>146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ROW(Source!A76)</f>
        <v>76</v>
      </c>
      <c r="B153">
        <v>16666766</v>
      </c>
      <c r="C153">
        <v>16666748</v>
      </c>
      <c r="D153">
        <v>15163097</v>
      </c>
      <c r="E153">
        <v>17</v>
      </c>
      <c r="F153">
        <v>1</v>
      </c>
      <c r="G153">
        <v>1</v>
      </c>
      <c r="H153">
        <v>3</v>
      </c>
      <c r="I153" t="s">
        <v>135</v>
      </c>
      <c r="J153" t="s">
        <v>6</v>
      </c>
      <c r="K153" t="s">
        <v>136</v>
      </c>
      <c r="L153">
        <v>1328</v>
      </c>
      <c r="N153">
        <v>1005</v>
      </c>
      <c r="O153" t="s">
        <v>18</v>
      </c>
      <c r="P153" t="s">
        <v>18</v>
      </c>
      <c r="Q153">
        <v>100</v>
      </c>
      <c r="X153">
        <v>1.1299999999999999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6</v>
      </c>
      <c r="AG153">
        <v>1.1299999999999999</v>
      </c>
      <c r="AH153">
        <v>2</v>
      </c>
      <c r="AI153">
        <v>16666753</v>
      </c>
      <c r="AJ153">
        <v>147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ROW(Source!A76)</f>
        <v>76</v>
      </c>
      <c r="B154">
        <v>16666767</v>
      </c>
      <c r="C154">
        <v>16666748</v>
      </c>
      <c r="D154">
        <v>15167277</v>
      </c>
      <c r="E154">
        <v>1</v>
      </c>
      <c r="F154">
        <v>1</v>
      </c>
      <c r="G154">
        <v>1</v>
      </c>
      <c r="H154">
        <v>3</v>
      </c>
      <c r="I154" t="s">
        <v>833</v>
      </c>
      <c r="J154" t="s">
        <v>834</v>
      </c>
      <c r="K154" t="s">
        <v>835</v>
      </c>
      <c r="L154">
        <v>1348</v>
      </c>
      <c r="N154">
        <v>1009</v>
      </c>
      <c r="O154" t="s">
        <v>120</v>
      </c>
      <c r="P154" t="s">
        <v>120</v>
      </c>
      <c r="Q154">
        <v>1000</v>
      </c>
      <c r="X154">
        <v>7.1000000000000004E-3</v>
      </c>
      <c r="Y154">
        <v>5650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7.1000000000000004E-3</v>
      </c>
      <c r="AH154">
        <v>2</v>
      </c>
      <c r="AI154">
        <v>16666754</v>
      </c>
      <c r="AJ154">
        <v>149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ROW(Source!A76)</f>
        <v>76</v>
      </c>
      <c r="B155">
        <v>16666768</v>
      </c>
      <c r="C155">
        <v>16666748</v>
      </c>
      <c r="D155">
        <v>15167286</v>
      </c>
      <c r="E155">
        <v>1</v>
      </c>
      <c r="F155">
        <v>1</v>
      </c>
      <c r="G155">
        <v>1</v>
      </c>
      <c r="H155">
        <v>3</v>
      </c>
      <c r="I155" t="s">
        <v>772</v>
      </c>
      <c r="J155" t="s">
        <v>773</v>
      </c>
      <c r="K155" t="s">
        <v>774</v>
      </c>
      <c r="L155">
        <v>1339</v>
      </c>
      <c r="N155">
        <v>1007</v>
      </c>
      <c r="O155" t="s">
        <v>45</v>
      </c>
      <c r="P155" t="s">
        <v>45</v>
      </c>
      <c r="Q155">
        <v>1</v>
      </c>
      <c r="X155">
        <v>0.01</v>
      </c>
      <c r="Y155">
        <v>2.44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0.01</v>
      </c>
      <c r="AH155">
        <v>2</v>
      </c>
      <c r="AI155">
        <v>16666755</v>
      </c>
      <c r="AJ155">
        <v>150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ROW(Source!A76)</f>
        <v>76</v>
      </c>
      <c r="B156">
        <v>16666769</v>
      </c>
      <c r="C156">
        <v>16666748</v>
      </c>
      <c r="D156">
        <v>15171018</v>
      </c>
      <c r="E156">
        <v>1</v>
      </c>
      <c r="F156">
        <v>1</v>
      </c>
      <c r="G156">
        <v>1</v>
      </c>
      <c r="H156">
        <v>3</v>
      </c>
      <c r="I156" t="s">
        <v>811</v>
      </c>
      <c r="J156" t="s">
        <v>812</v>
      </c>
      <c r="K156" t="s">
        <v>813</v>
      </c>
      <c r="L156">
        <v>1346</v>
      </c>
      <c r="N156">
        <v>1009</v>
      </c>
      <c r="O156" t="s">
        <v>124</v>
      </c>
      <c r="P156" t="s">
        <v>124</v>
      </c>
      <c r="Q156">
        <v>1</v>
      </c>
      <c r="X156">
        <v>0.01</v>
      </c>
      <c r="Y156">
        <v>1.82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0.01</v>
      </c>
      <c r="AH156">
        <v>2</v>
      </c>
      <c r="AI156">
        <v>16666756</v>
      </c>
      <c r="AJ156">
        <v>152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ROW(Source!A76)</f>
        <v>76</v>
      </c>
      <c r="B157">
        <v>16666770</v>
      </c>
      <c r="C157">
        <v>16666748</v>
      </c>
      <c r="D157">
        <v>15171907</v>
      </c>
      <c r="E157">
        <v>1</v>
      </c>
      <c r="F157">
        <v>1</v>
      </c>
      <c r="G157">
        <v>1</v>
      </c>
      <c r="H157">
        <v>3</v>
      </c>
      <c r="I157" t="s">
        <v>836</v>
      </c>
      <c r="J157" t="s">
        <v>837</v>
      </c>
      <c r="K157" t="s">
        <v>838</v>
      </c>
      <c r="L157">
        <v>1339</v>
      </c>
      <c r="N157">
        <v>1007</v>
      </c>
      <c r="O157" t="s">
        <v>45</v>
      </c>
      <c r="P157" t="s">
        <v>45</v>
      </c>
      <c r="Q157">
        <v>1</v>
      </c>
      <c r="X157">
        <v>4.0000000000000002E-4</v>
      </c>
      <c r="Y157">
        <v>74.58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4.0000000000000002E-4</v>
      </c>
      <c r="AH157">
        <v>2</v>
      </c>
      <c r="AI157">
        <v>16666757</v>
      </c>
      <c r="AJ157">
        <v>153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ROW(Source!A76)</f>
        <v>76</v>
      </c>
      <c r="B158">
        <v>16666771</v>
      </c>
      <c r="C158">
        <v>16666748</v>
      </c>
      <c r="D158">
        <v>15202473</v>
      </c>
      <c r="E158">
        <v>1</v>
      </c>
      <c r="F158">
        <v>1</v>
      </c>
      <c r="G158">
        <v>1</v>
      </c>
      <c r="H158">
        <v>3</v>
      </c>
      <c r="I158" t="s">
        <v>839</v>
      </c>
      <c r="J158" t="s">
        <v>840</v>
      </c>
      <c r="K158" t="s">
        <v>841</v>
      </c>
      <c r="L158">
        <v>1348</v>
      </c>
      <c r="N158">
        <v>1009</v>
      </c>
      <c r="O158" t="s">
        <v>120</v>
      </c>
      <c r="P158" t="s">
        <v>120</v>
      </c>
      <c r="Q158">
        <v>1000</v>
      </c>
      <c r="X158">
        <v>2E-3</v>
      </c>
      <c r="Y158">
        <v>25990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2E-3</v>
      </c>
      <c r="AH158">
        <v>2</v>
      </c>
      <c r="AI158">
        <v>16666758</v>
      </c>
      <c r="AJ158">
        <v>154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ROW(Source!A76)</f>
        <v>76</v>
      </c>
      <c r="B159">
        <v>16666772</v>
      </c>
      <c r="C159">
        <v>16666748</v>
      </c>
      <c r="D159">
        <v>15204729</v>
      </c>
      <c r="E159">
        <v>1</v>
      </c>
      <c r="F159">
        <v>1</v>
      </c>
      <c r="G159">
        <v>1</v>
      </c>
      <c r="H159">
        <v>3</v>
      </c>
      <c r="I159" t="s">
        <v>842</v>
      </c>
      <c r="J159" t="s">
        <v>843</v>
      </c>
      <c r="K159" t="s">
        <v>844</v>
      </c>
      <c r="L159">
        <v>1348</v>
      </c>
      <c r="N159">
        <v>1009</v>
      </c>
      <c r="O159" t="s">
        <v>120</v>
      </c>
      <c r="P159" t="s">
        <v>120</v>
      </c>
      <c r="Q159">
        <v>1000</v>
      </c>
      <c r="X159">
        <v>6.7000000000000002E-3</v>
      </c>
      <c r="Y159">
        <v>4294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6.7000000000000002E-3</v>
      </c>
      <c r="AH159">
        <v>2</v>
      </c>
      <c r="AI159">
        <v>16666759</v>
      </c>
      <c r="AJ159">
        <v>155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ROW(Source!A77)</f>
        <v>77</v>
      </c>
      <c r="B160">
        <v>16666762</v>
      </c>
      <c r="C160">
        <v>16666748</v>
      </c>
      <c r="D160">
        <v>15430497</v>
      </c>
      <c r="E160">
        <v>1</v>
      </c>
      <c r="F160">
        <v>1</v>
      </c>
      <c r="G160">
        <v>1</v>
      </c>
      <c r="H160">
        <v>1</v>
      </c>
      <c r="I160" t="s">
        <v>831</v>
      </c>
      <c r="J160" t="s">
        <v>6</v>
      </c>
      <c r="K160" t="s">
        <v>832</v>
      </c>
      <c r="L160">
        <v>1191</v>
      </c>
      <c r="N160">
        <v>1013</v>
      </c>
      <c r="O160" t="s">
        <v>727</v>
      </c>
      <c r="P160" t="s">
        <v>727</v>
      </c>
      <c r="Q160">
        <v>1</v>
      </c>
      <c r="X160">
        <v>33.630000000000003</v>
      </c>
      <c r="Y160">
        <v>0</v>
      </c>
      <c r="Z160">
        <v>0</v>
      </c>
      <c r="AA160">
        <v>0</v>
      </c>
      <c r="AB160">
        <v>8.86</v>
      </c>
      <c r="AC160">
        <v>0</v>
      </c>
      <c r="AD160">
        <v>1</v>
      </c>
      <c r="AE160">
        <v>1</v>
      </c>
      <c r="AF160" t="s">
        <v>56</v>
      </c>
      <c r="AG160">
        <v>38.674500000000002</v>
      </c>
      <c r="AH160">
        <v>2</v>
      </c>
      <c r="AI160">
        <v>16666749</v>
      </c>
      <c r="AJ160">
        <v>156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ROW(Source!A77)</f>
        <v>77</v>
      </c>
      <c r="B161">
        <v>16666763</v>
      </c>
      <c r="C161">
        <v>16666748</v>
      </c>
      <c r="D161">
        <v>15430395</v>
      </c>
      <c r="E161">
        <v>1</v>
      </c>
      <c r="F161">
        <v>1</v>
      </c>
      <c r="G161">
        <v>1</v>
      </c>
      <c r="H161">
        <v>1</v>
      </c>
      <c r="I161" t="s">
        <v>728</v>
      </c>
      <c r="J161" t="s">
        <v>6</v>
      </c>
      <c r="K161" t="s">
        <v>729</v>
      </c>
      <c r="L161">
        <v>1191</v>
      </c>
      <c r="N161">
        <v>1013</v>
      </c>
      <c r="O161" t="s">
        <v>727</v>
      </c>
      <c r="P161" t="s">
        <v>727</v>
      </c>
      <c r="Q161">
        <v>1</v>
      </c>
      <c r="X161">
        <v>0.02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2</v>
      </c>
      <c r="AF161" t="s">
        <v>55</v>
      </c>
      <c r="AG161">
        <v>2.5000000000000001E-2</v>
      </c>
      <c r="AH161">
        <v>2</v>
      </c>
      <c r="AI161">
        <v>16666750</v>
      </c>
      <c r="AJ161">
        <v>157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ROW(Source!A77)</f>
        <v>77</v>
      </c>
      <c r="B162">
        <v>16666764</v>
      </c>
      <c r="C162">
        <v>16666748</v>
      </c>
      <c r="D162">
        <v>15247974</v>
      </c>
      <c r="E162">
        <v>1</v>
      </c>
      <c r="F162">
        <v>1</v>
      </c>
      <c r="G162">
        <v>1</v>
      </c>
      <c r="H162">
        <v>2</v>
      </c>
      <c r="I162" t="s">
        <v>730</v>
      </c>
      <c r="J162" t="s">
        <v>731</v>
      </c>
      <c r="K162" t="s">
        <v>732</v>
      </c>
      <c r="L162">
        <v>1368</v>
      </c>
      <c r="N162">
        <v>1011</v>
      </c>
      <c r="O162" t="s">
        <v>733</v>
      </c>
      <c r="P162" t="s">
        <v>733</v>
      </c>
      <c r="Q162">
        <v>1</v>
      </c>
      <c r="X162">
        <v>0.01</v>
      </c>
      <c r="Y162">
        <v>0</v>
      </c>
      <c r="Z162">
        <v>31.26</v>
      </c>
      <c r="AA162">
        <v>13.5</v>
      </c>
      <c r="AB162">
        <v>0</v>
      </c>
      <c r="AC162">
        <v>0</v>
      </c>
      <c r="AD162">
        <v>1</v>
      </c>
      <c r="AE162">
        <v>0</v>
      </c>
      <c r="AF162" t="s">
        <v>55</v>
      </c>
      <c r="AG162">
        <v>1.2500000000000001E-2</v>
      </c>
      <c r="AH162">
        <v>2</v>
      </c>
      <c r="AI162">
        <v>16666751</v>
      </c>
      <c r="AJ162">
        <v>158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ROW(Source!A77)</f>
        <v>77</v>
      </c>
      <c r="B163">
        <v>16666765</v>
      </c>
      <c r="C163">
        <v>16666748</v>
      </c>
      <c r="D163">
        <v>15249073</v>
      </c>
      <c r="E163">
        <v>1</v>
      </c>
      <c r="F163">
        <v>1</v>
      </c>
      <c r="G163">
        <v>1</v>
      </c>
      <c r="H163">
        <v>2</v>
      </c>
      <c r="I163" t="s">
        <v>742</v>
      </c>
      <c r="J163" t="s">
        <v>743</v>
      </c>
      <c r="K163" t="s">
        <v>744</v>
      </c>
      <c r="L163">
        <v>1368</v>
      </c>
      <c r="N163">
        <v>1011</v>
      </c>
      <c r="O163" t="s">
        <v>733</v>
      </c>
      <c r="P163" t="s">
        <v>733</v>
      </c>
      <c r="Q163">
        <v>1</v>
      </c>
      <c r="X163">
        <v>0.01</v>
      </c>
      <c r="Y163">
        <v>0</v>
      </c>
      <c r="Z163">
        <v>65.709999999999994</v>
      </c>
      <c r="AA163">
        <v>11.6</v>
      </c>
      <c r="AB163">
        <v>0</v>
      </c>
      <c r="AC163">
        <v>0</v>
      </c>
      <c r="AD163">
        <v>1</v>
      </c>
      <c r="AE163">
        <v>0</v>
      </c>
      <c r="AF163" t="s">
        <v>55</v>
      </c>
      <c r="AG163">
        <v>1.2500000000000001E-2</v>
      </c>
      <c r="AH163">
        <v>2</v>
      </c>
      <c r="AI163">
        <v>16666752</v>
      </c>
      <c r="AJ163">
        <v>159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ROW(Source!A77)</f>
        <v>77</v>
      </c>
      <c r="B164">
        <v>16666766</v>
      </c>
      <c r="C164">
        <v>16666748</v>
      </c>
      <c r="D164">
        <v>15163097</v>
      </c>
      <c r="E164">
        <v>17</v>
      </c>
      <c r="F164">
        <v>1</v>
      </c>
      <c r="G164">
        <v>1</v>
      </c>
      <c r="H164">
        <v>3</v>
      </c>
      <c r="I164" t="s">
        <v>135</v>
      </c>
      <c r="J164" t="s">
        <v>6</v>
      </c>
      <c r="K164" t="s">
        <v>136</v>
      </c>
      <c r="L164">
        <v>1328</v>
      </c>
      <c r="N164">
        <v>1005</v>
      </c>
      <c r="O164" t="s">
        <v>18</v>
      </c>
      <c r="P164" t="s">
        <v>18</v>
      </c>
      <c r="Q164">
        <v>100</v>
      </c>
      <c r="X164">
        <v>1.1299999999999999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6</v>
      </c>
      <c r="AG164">
        <v>1.1299999999999999</v>
      </c>
      <c r="AH164">
        <v>2</v>
      </c>
      <c r="AI164">
        <v>16666753</v>
      </c>
      <c r="AJ164">
        <v>160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ROW(Source!A77)</f>
        <v>77</v>
      </c>
      <c r="B165">
        <v>16666767</v>
      </c>
      <c r="C165">
        <v>16666748</v>
      </c>
      <c r="D165">
        <v>15167277</v>
      </c>
      <c r="E165">
        <v>1</v>
      </c>
      <c r="F165">
        <v>1</v>
      </c>
      <c r="G165">
        <v>1</v>
      </c>
      <c r="H165">
        <v>3</v>
      </c>
      <c r="I165" t="s">
        <v>833</v>
      </c>
      <c r="J165" t="s">
        <v>834</v>
      </c>
      <c r="K165" t="s">
        <v>835</v>
      </c>
      <c r="L165">
        <v>1348</v>
      </c>
      <c r="N165">
        <v>1009</v>
      </c>
      <c r="O165" t="s">
        <v>120</v>
      </c>
      <c r="P165" t="s">
        <v>120</v>
      </c>
      <c r="Q165">
        <v>1000</v>
      </c>
      <c r="X165">
        <v>7.1000000000000004E-3</v>
      </c>
      <c r="Y165">
        <v>5650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7.1000000000000004E-3</v>
      </c>
      <c r="AH165">
        <v>2</v>
      </c>
      <c r="AI165">
        <v>16666754</v>
      </c>
      <c r="AJ165">
        <v>162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ROW(Source!A77)</f>
        <v>77</v>
      </c>
      <c r="B166">
        <v>16666768</v>
      </c>
      <c r="C166">
        <v>16666748</v>
      </c>
      <c r="D166">
        <v>15167286</v>
      </c>
      <c r="E166">
        <v>1</v>
      </c>
      <c r="F166">
        <v>1</v>
      </c>
      <c r="G166">
        <v>1</v>
      </c>
      <c r="H166">
        <v>3</v>
      </c>
      <c r="I166" t="s">
        <v>772</v>
      </c>
      <c r="J166" t="s">
        <v>773</v>
      </c>
      <c r="K166" t="s">
        <v>774</v>
      </c>
      <c r="L166">
        <v>1339</v>
      </c>
      <c r="N166">
        <v>1007</v>
      </c>
      <c r="O166" t="s">
        <v>45</v>
      </c>
      <c r="P166" t="s">
        <v>45</v>
      </c>
      <c r="Q166">
        <v>1</v>
      </c>
      <c r="X166">
        <v>0.01</v>
      </c>
      <c r="Y166">
        <v>2.44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0.01</v>
      </c>
      <c r="AH166">
        <v>2</v>
      </c>
      <c r="AI166">
        <v>16666755</v>
      </c>
      <c r="AJ166">
        <v>163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ROW(Source!A77)</f>
        <v>77</v>
      </c>
      <c r="B167">
        <v>16666769</v>
      </c>
      <c r="C167">
        <v>16666748</v>
      </c>
      <c r="D167">
        <v>15171018</v>
      </c>
      <c r="E167">
        <v>1</v>
      </c>
      <c r="F167">
        <v>1</v>
      </c>
      <c r="G167">
        <v>1</v>
      </c>
      <c r="H167">
        <v>3</v>
      </c>
      <c r="I167" t="s">
        <v>811</v>
      </c>
      <c r="J167" t="s">
        <v>812</v>
      </c>
      <c r="K167" t="s">
        <v>813</v>
      </c>
      <c r="L167">
        <v>1346</v>
      </c>
      <c r="N167">
        <v>1009</v>
      </c>
      <c r="O167" t="s">
        <v>124</v>
      </c>
      <c r="P167" t="s">
        <v>124</v>
      </c>
      <c r="Q167">
        <v>1</v>
      </c>
      <c r="X167">
        <v>0.01</v>
      </c>
      <c r="Y167">
        <v>1.82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0.01</v>
      </c>
      <c r="AH167">
        <v>2</v>
      </c>
      <c r="AI167">
        <v>16666756</v>
      </c>
      <c r="AJ167">
        <v>165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ROW(Source!A77)</f>
        <v>77</v>
      </c>
      <c r="B168">
        <v>16666770</v>
      </c>
      <c r="C168">
        <v>16666748</v>
      </c>
      <c r="D168">
        <v>15171907</v>
      </c>
      <c r="E168">
        <v>1</v>
      </c>
      <c r="F168">
        <v>1</v>
      </c>
      <c r="G168">
        <v>1</v>
      </c>
      <c r="H168">
        <v>3</v>
      </c>
      <c r="I168" t="s">
        <v>836</v>
      </c>
      <c r="J168" t="s">
        <v>837</v>
      </c>
      <c r="K168" t="s">
        <v>838</v>
      </c>
      <c r="L168">
        <v>1339</v>
      </c>
      <c r="N168">
        <v>1007</v>
      </c>
      <c r="O168" t="s">
        <v>45</v>
      </c>
      <c r="P168" t="s">
        <v>45</v>
      </c>
      <c r="Q168">
        <v>1</v>
      </c>
      <c r="X168">
        <v>4.0000000000000002E-4</v>
      </c>
      <c r="Y168">
        <v>74.58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4.0000000000000002E-4</v>
      </c>
      <c r="AH168">
        <v>2</v>
      </c>
      <c r="AI168">
        <v>16666757</v>
      </c>
      <c r="AJ168">
        <v>166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ROW(Source!A77)</f>
        <v>77</v>
      </c>
      <c r="B169">
        <v>16666771</v>
      </c>
      <c r="C169">
        <v>16666748</v>
      </c>
      <c r="D169">
        <v>15202473</v>
      </c>
      <c r="E169">
        <v>1</v>
      </c>
      <c r="F169">
        <v>1</v>
      </c>
      <c r="G169">
        <v>1</v>
      </c>
      <c r="H169">
        <v>3</v>
      </c>
      <c r="I169" t="s">
        <v>839</v>
      </c>
      <c r="J169" t="s">
        <v>840</v>
      </c>
      <c r="K169" t="s">
        <v>841</v>
      </c>
      <c r="L169">
        <v>1348</v>
      </c>
      <c r="N169">
        <v>1009</v>
      </c>
      <c r="O169" t="s">
        <v>120</v>
      </c>
      <c r="P169" t="s">
        <v>120</v>
      </c>
      <c r="Q169">
        <v>1000</v>
      </c>
      <c r="X169">
        <v>2E-3</v>
      </c>
      <c r="Y169">
        <v>25990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2E-3</v>
      </c>
      <c r="AH169">
        <v>2</v>
      </c>
      <c r="AI169">
        <v>16666758</v>
      </c>
      <c r="AJ169">
        <v>167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ROW(Source!A77)</f>
        <v>77</v>
      </c>
      <c r="B170">
        <v>16666772</v>
      </c>
      <c r="C170">
        <v>16666748</v>
      </c>
      <c r="D170">
        <v>15204729</v>
      </c>
      <c r="E170">
        <v>1</v>
      </c>
      <c r="F170">
        <v>1</v>
      </c>
      <c r="G170">
        <v>1</v>
      </c>
      <c r="H170">
        <v>3</v>
      </c>
      <c r="I170" t="s">
        <v>842</v>
      </c>
      <c r="J170" t="s">
        <v>843</v>
      </c>
      <c r="K170" t="s">
        <v>844</v>
      </c>
      <c r="L170">
        <v>1348</v>
      </c>
      <c r="N170">
        <v>1009</v>
      </c>
      <c r="O170" t="s">
        <v>120</v>
      </c>
      <c r="P170" t="s">
        <v>120</v>
      </c>
      <c r="Q170">
        <v>1000</v>
      </c>
      <c r="X170">
        <v>6.7000000000000002E-3</v>
      </c>
      <c r="Y170">
        <v>4294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6.7000000000000002E-3</v>
      </c>
      <c r="AH170">
        <v>2</v>
      </c>
      <c r="AI170">
        <v>16666759</v>
      </c>
      <c r="AJ170">
        <v>168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ROW(Source!A84)</f>
        <v>84</v>
      </c>
      <c r="B171">
        <v>16666780</v>
      </c>
      <c r="C171">
        <v>16666776</v>
      </c>
      <c r="D171">
        <v>15436556</v>
      </c>
      <c r="E171">
        <v>1</v>
      </c>
      <c r="F171">
        <v>1</v>
      </c>
      <c r="G171">
        <v>1</v>
      </c>
      <c r="H171">
        <v>1</v>
      </c>
      <c r="I171" t="s">
        <v>809</v>
      </c>
      <c r="J171" t="s">
        <v>6</v>
      </c>
      <c r="K171" t="s">
        <v>810</v>
      </c>
      <c r="L171">
        <v>1191</v>
      </c>
      <c r="N171">
        <v>1013</v>
      </c>
      <c r="O171" t="s">
        <v>727</v>
      </c>
      <c r="P171" t="s">
        <v>727</v>
      </c>
      <c r="Q171">
        <v>1</v>
      </c>
      <c r="X171">
        <v>8.3800000000000008</v>
      </c>
      <c r="Y171">
        <v>0</v>
      </c>
      <c r="Z171">
        <v>0</v>
      </c>
      <c r="AA171">
        <v>0</v>
      </c>
      <c r="AB171">
        <v>9.6199999999999992</v>
      </c>
      <c r="AC171">
        <v>0</v>
      </c>
      <c r="AD171">
        <v>1</v>
      </c>
      <c r="AE171">
        <v>1</v>
      </c>
      <c r="AF171" t="s">
        <v>6</v>
      </c>
      <c r="AG171">
        <v>8.3800000000000008</v>
      </c>
      <c r="AH171">
        <v>2</v>
      </c>
      <c r="AI171">
        <v>16666777</v>
      </c>
      <c r="AJ171">
        <v>169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ROW(Source!A84)</f>
        <v>84</v>
      </c>
      <c r="B172">
        <v>16666781</v>
      </c>
      <c r="C172">
        <v>16666776</v>
      </c>
      <c r="D172">
        <v>15163100</v>
      </c>
      <c r="E172">
        <v>17</v>
      </c>
      <c r="F172">
        <v>1</v>
      </c>
      <c r="G172">
        <v>1</v>
      </c>
      <c r="H172">
        <v>3</v>
      </c>
      <c r="I172" t="s">
        <v>151</v>
      </c>
      <c r="J172" t="s">
        <v>6</v>
      </c>
      <c r="K172" t="s">
        <v>152</v>
      </c>
      <c r="L172">
        <v>1348</v>
      </c>
      <c r="N172">
        <v>1009</v>
      </c>
      <c r="O172" t="s">
        <v>120</v>
      </c>
      <c r="P172" t="s">
        <v>120</v>
      </c>
      <c r="Q172">
        <v>1000</v>
      </c>
      <c r="X172">
        <v>1.6E-2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6</v>
      </c>
      <c r="AG172">
        <v>1.6E-2</v>
      </c>
      <c r="AH172">
        <v>2</v>
      </c>
      <c r="AI172">
        <v>16666778</v>
      </c>
      <c r="AJ172">
        <v>171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ROW(Source!A85)</f>
        <v>85</v>
      </c>
      <c r="B173">
        <v>16666780</v>
      </c>
      <c r="C173">
        <v>16666776</v>
      </c>
      <c r="D173">
        <v>15436556</v>
      </c>
      <c r="E173">
        <v>1</v>
      </c>
      <c r="F173">
        <v>1</v>
      </c>
      <c r="G173">
        <v>1</v>
      </c>
      <c r="H173">
        <v>1</v>
      </c>
      <c r="I173" t="s">
        <v>809</v>
      </c>
      <c r="J173" t="s">
        <v>6</v>
      </c>
      <c r="K173" t="s">
        <v>810</v>
      </c>
      <c r="L173">
        <v>1191</v>
      </c>
      <c r="N173">
        <v>1013</v>
      </c>
      <c r="O173" t="s">
        <v>727</v>
      </c>
      <c r="P173" t="s">
        <v>727</v>
      </c>
      <c r="Q173">
        <v>1</v>
      </c>
      <c r="X173">
        <v>8.3800000000000008</v>
      </c>
      <c r="Y173">
        <v>0</v>
      </c>
      <c r="Z173">
        <v>0</v>
      </c>
      <c r="AA173">
        <v>0</v>
      </c>
      <c r="AB173">
        <v>9.6199999999999992</v>
      </c>
      <c r="AC173">
        <v>0</v>
      </c>
      <c r="AD173">
        <v>1</v>
      </c>
      <c r="AE173">
        <v>1</v>
      </c>
      <c r="AF173" t="s">
        <v>6</v>
      </c>
      <c r="AG173">
        <v>8.3800000000000008</v>
      </c>
      <c r="AH173">
        <v>2</v>
      </c>
      <c r="AI173">
        <v>16666777</v>
      </c>
      <c r="AJ173">
        <v>172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ROW(Source!A85)</f>
        <v>85</v>
      </c>
      <c r="B174">
        <v>16666781</v>
      </c>
      <c r="C174">
        <v>16666776</v>
      </c>
      <c r="D174">
        <v>15163100</v>
      </c>
      <c r="E174">
        <v>17</v>
      </c>
      <c r="F174">
        <v>1</v>
      </c>
      <c r="G174">
        <v>1</v>
      </c>
      <c r="H174">
        <v>3</v>
      </c>
      <c r="I174" t="s">
        <v>151</v>
      </c>
      <c r="J174" t="s">
        <v>6</v>
      </c>
      <c r="K174" t="s">
        <v>152</v>
      </c>
      <c r="L174">
        <v>1348</v>
      </c>
      <c r="N174">
        <v>1009</v>
      </c>
      <c r="O174" t="s">
        <v>120</v>
      </c>
      <c r="P174" t="s">
        <v>120</v>
      </c>
      <c r="Q174">
        <v>1000</v>
      </c>
      <c r="X174">
        <v>1.6E-2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6</v>
      </c>
      <c r="AG174">
        <v>1.6E-2</v>
      </c>
      <c r="AH174">
        <v>2</v>
      </c>
      <c r="AI174">
        <v>16666778</v>
      </c>
      <c r="AJ174">
        <v>174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ROW(Source!A90)</f>
        <v>90</v>
      </c>
      <c r="B175">
        <v>16666790</v>
      </c>
      <c r="C175">
        <v>16666784</v>
      </c>
      <c r="D175">
        <v>15430397</v>
      </c>
      <c r="E175">
        <v>1</v>
      </c>
      <c r="F175">
        <v>1</v>
      </c>
      <c r="G175">
        <v>1</v>
      </c>
      <c r="H175">
        <v>1</v>
      </c>
      <c r="I175" t="s">
        <v>814</v>
      </c>
      <c r="J175" t="s">
        <v>6</v>
      </c>
      <c r="K175" t="s">
        <v>815</v>
      </c>
      <c r="L175">
        <v>1191</v>
      </c>
      <c r="N175">
        <v>1013</v>
      </c>
      <c r="O175" t="s">
        <v>727</v>
      </c>
      <c r="P175" t="s">
        <v>727</v>
      </c>
      <c r="Q175">
        <v>1</v>
      </c>
      <c r="X175">
        <v>102.46</v>
      </c>
      <c r="Y175">
        <v>0</v>
      </c>
      <c r="Z175">
        <v>0</v>
      </c>
      <c r="AA175">
        <v>0</v>
      </c>
      <c r="AB175">
        <v>9.4</v>
      </c>
      <c r="AC175">
        <v>0</v>
      </c>
      <c r="AD175">
        <v>1</v>
      </c>
      <c r="AE175">
        <v>1</v>
      </c>
      <c r="AF175" t="s">
        <v>56</v>
      </c>
      <c r="AG175">
        <v>117.82899999999998</v>
      </c>
      <c r="AH175">
        <v>2</v>
      </c>
      <c r="AI175">
        <v>16666785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ROW(Source!A90)</f>
        <v>90</v>
      </c>
      <c r="B176">
        <v>16666791</v>
      </c>
      <c r="C176">
        <v>16666784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728</v>
      </c>
      <c r="J176" t="s">
        <v>6</v>
      </c>
      <c r="K176" t="s">
        <v>729</v>
      </c>
      <c r="L176">
        <v>1191</v>
      </c>
      <c r="N176">
        <v>1013</v>
      </c>
      <c r="O176" t="s">
        <v>727</v>
      </c>
      <c r="P176" t="s">
        <v>727</v>
      </c>
      <c r="Q176">
        <v>1</v>
      </c>
      <c r="X176">
        <v>5.34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55</v>
      </c>
      <c r="AG176">
        <v>6.6749999999999998</v>
      </c>
      <c r="AH176">
        <v>2</v>
      </c>
      <c r="AI176">
        <v>16666786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ROW(Source!A90)</f>
        <v>90</v>
      </c>
      <c r="B177">
        <v>16666792</v>
      </c>
      <c r="C177">
        <v>16666784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730</v>
      </c>
      <c r="J177" t="s">
        <v>731</v>
      </c>
      <c r="K177" t="s">
        <v>732</v>
      </c>
      <c r="L177">
        <v>1368</v>
      </c>
      <c r="N177">
        <v>1011</v>
      </c>
      <c r="O177" t="s">
        <v>733</v>
      </c>
      <c r="P177" t="s">
        <v>733</v>
      </c>
      <c r="Q177">
        <v>1</v>
      </c>
      <c r="X177">
        <v>0.76</v>
      </c>
      <c r="Y177">
        <v>0</v>
      </c>
      <c r="Z177">
        <v>31.26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55</v>
      </c>
      <c r="AG177">
        <v>0.95</v>
      </c>
      <c r="AH177">
        <v>2</v>
      </c>
      <c r="AI177">
        <v>16666787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ROW(Source!A90)</f>
        <v>90</v>
      </c>
      <c r="B178">
        <v>16666793</v>
      </c>
      <c r="C178">
        <v>16666784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742</v>
      </c>
      <c r="J178" t="s">
        <v>743</v>
      </c>
      <c r="K178" t="s">
        <v>744</v>
      </c>
      <c r="L178">
        <v>1368</v>
      </c>
      <c r="N178">
        <v>1011</v>
      </c>
      <c r="O178" t="s">
        <v>733</v>
      </c>
      <c r="P178" t="s">
        <v>733</v>
      </c>
      <c r="Q178">
        <v>1</v>
      </c>
      <c r="X178">
        <v>4.58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55</v>
      </c>
      <c r="AG178">
        <v>5.7249999999999996</v>
      </c>
      <c r="AH178">
        <v>2</v>
      </c>
      <c r="AI178">
        <v>16666788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ROW(Source!A90)</f>
        <v>90</v>
      </c>
      <c r="B179">
        <v>16666794</v>
      </c>
      <c r="C179">
        <v>16666784</v>
      </c>
      <c r="D179">
        <v>15167143</v>
      </c>
      <c r="E179">
        <v>1</v>
      </c>
      <c r="F179">
        <v>1</v>
      </c>
      <c r="G179">
        <v>1</v>
      </c>
      <c r="H179">
        <v>3</v>
      </c>
      <c r="I179" t="s">
        <v>845</v>
      </c>
      <c r="J179" t="s">
        <v>846</v>
      </c>
      <c r="K179" t="s">
        <v>847</v>
      </c>
      <c r="L179">
        <v>1327</v>
      </c>
      <c r="N179">
        <v>1005</v>
      </c>
      <c r="O179" t="s">
        <v>63</v>
      </c>
      <c r="P179" t="s">
        <v>63</v>
      </c>
      <c r="Q179">
        <v>1</v>
      </c>
      <c r="X179">
        <v>103</v>
      </c>
      <c r="Y179">
        <v>51.8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103</v>
      </c>
      <c r="AH179">
        <v>2</v>
      </c>
      <c r="AI179">
        <v>16666789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ROW(Source!A91)</f>
        <v>91</v>
      </c>
      <c r="B180">
        <v>16666790</v>
      </c>
      <c r="C180">
        <v>16666784</v>
      </c>
      <c r="D180">
        <v>15430397</v>
      </c>
      <c r="E180">
        <v>1</v>
      </c>
      <c r="F180">
        <v>1</v>
      </c>
      <c r="G180">
        <v>1</v>
      </c>
      <c r="H180">
        <v>1</v>
      </c>
      <c r="I180" t="s">
        <v>814</v>
      </c>
      <c r="J180" t="s">
        <v>6</v>
      </c>
      <c r="K180" t="s">
        <v>815</v>
      </c>
      <c r="L180">
        <v>1191</v>
      </c>
      <c r="N180">
        <v>1013</v>
      </c>
      <c r="O180" t="s">
        <v>727</v>
      </c>
      <c r="P180" t="s">
        <v>727</v>
      </c>
      <c r="Q180">
        <v>1</v>
      </c>
      <c r="X180">
        <v>102.46</v>
      </c>
      <c r="Y180">
        <v>0</v>
      </c>
      <c r="Z180">
        <v>0</v>
      </c>
      <c r="AA180">
        <v>0</v>
      </c>
      <c r="AB180">
        <v>9.4</v>
      </c>
      <c r="AC180">
        <v>0</v>
      </c>
      <c r="AD180">
        <v>1</v>
      </c>
      <c r="AE180">
        <v>1</v>
      </c>
      <c r="AF180" t="s">
        <v>56</v>
      </c>
      <c r="AG180">
        <v>117.82899999999998</v>
      </c>
      <c r="AH180">
        <v>2</v>
      </c>
      <c r="AI180">
        <v>16666785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ROW(Source!A91)</f>
        <v>91</v>
      </c>
      <c r="B181">
        <v>16666791</v>
      </c>
      <c r="C181">
        <v>16666784</v>
      </c>
      <c r="D181">
        <v>15430395</v>
      </c>
      <c r="E181">
        <v>1</v>
      </c>
      <c r="F181">
        <v>1</v>
      </c>
      <c r="G181">
        <v>1</v>
      </c>
      <c r="H181">
        <v>1</v>
      </c>
      <c r="I181" t="s">
        <v>728</v>
      </c>
      <c r="J181" t="s">
        <v>6</v>
      </c>
      <c r="K181" t="s">
        <v>729</v>
      </c>
      <c r="L181">
        <v>1191</v>
      </c>
      <c r="N181">
        <v>1013</v>
      </c>
      <c r="O181" t="s">
        <v>727</v>
      </c>
      <c r="P181" t="s">
        <v>727</v>
      </c>
      <c r="Q181">
        <v>1</v>
      </c>
      <c r="X181">
        <v>5.34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55</v>
      </c>
      <c r="AG181">
        <v>6.6749999999999998</v>
      </c>
      <c r="AH181">
        <v>2</v>
      </c>
      <c r="AI181">
        <v>16666786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ROW(Source!A91)</f>
        <v>91</v>
      </c>
      <c r="B182">
        <v>16666792</v>
      </c>
      <c r="C182">
        <v>16666784</v>
      </c>
      <c r="D182">
        <v>15247974</v>
      </c>
      <c r="E182">
        <v>1</v>
      </c>
      <c r="F182">
        <v>1</v>
      </c>
      <c r="G182">
        <v>1</v>
      </c>
      <c r="H182">
        <v>2</v>
      </c>
      <c r="I182" t="s">
        <v>730</v>
      </c>
      <c r="J182" t="s">
        <v>731</v>
      </c>
      <c r="K182" t="s">
        <v>732</v>
      </c>
      <c r="L182">
        <v>1368</v>
      </c>
      <c r="N182">
        <v>1011</v>
      </c>
      <c r="O182" t="s">
        <v>733</v>
      </c>
      <c r="P182" t="s">
        <v>733</v>
      </c>
      <c r="Q182">
        <v>1</v>
      </c>
      <c r="X182">
        <v>0.76</v>
      </c>
      <c r="Y182">
        <v>0</v>
      </c>
      <c r="Z182">
        <v>31.26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55</v>
      </c>
      <c r="AG182">
        <v>0.95</v>
      </c>
      <c r="AH182">
        <v>2</v>
      </c>
      <c r="AI182">
        <v>16666787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ROW(Source!A91)</f>
        <v>91</v>
      </c>
      <c r="B183">
        <v>16666793</v>
      </c>
      <c r="C183">
        <v>16666784</v>
      </c>
      <c r="D183">
        <v>15249073</v>
      </c>
      <c r="E183">
        <v>1</v>
      </c>
      <c r="F183">
        <v>1</v>
      </c>
      <c r="G183">
        <v>1</v>
      </c>
      <c r="H183">
        <v>2</v>
      </c>
      <c r="I183" t="s">
        <v>742</v>
      </c>
      <c r="J183" t="s">
        <v>743</v>
      </c>
      <c r="K183" t="s">
        <v>744</v>
      </c>
      <c r="L183">
        <v>1368</v>
      </c>
      <c r="N183">
        <v>1011</v>
      </c>
      <c r="O183" t="s">
        <v>733</v>
      </c>
      <c r="P183" t="s">
        <v>733</v>
      </c>
      <c r="Q183">
        <v>1</v>
      </c>
      <c r="X183">
        <v>4.58</v>
      </c>
      <c r="Y183">
        <v>0</v>
      </c>
      <c r="Z183">
        <v>65.709999999999994</v>
      </c>
      <c r="AA183">
        <v>11.6</v>
      </c>
      <c r="AB183">
        <v>0</v>
      </c>
      <c r="AC183">
        <v>0</v>
      </c>
      <c r="AD183">
        <v>1</v>
      </c>
      <c r="AE183">
        <v>0</v>
      </c>
      <c r="AF183" t="s">
        <v>55</v>
      </c>
      <c r="AG183">
        <v>5.7249999999999996</v>
      </c>
      <c r="AH183">
        <v>2</v>
      </c>
      <c r="AI183">
        <v>16666788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ROW(Source!A91)</f>
        <v>91</v>
      </c>
      <c r="B184">
        <v>16666794</v>
      </c>
      <c r="C184">
        <v>16666784</v>
      </c>
      <c r="D184">
        <v>15167143</v>
      </c>
      <c r="E184">
        <v>1</v>
      </c>
      <c r="F184">
        <v>1</v>
      </c>
      <c r="G184">
        <v>1</v>
      </c>
      <c r="H184">
        <v>3</v>
      </c>
      <c r="I184" t="s">
        <v>845</v>
      </c>
      <c r="J184" t="s">
        <v>846</v>
      </c>
      <c r="K184" t="s">
        <v>847</v>
      </c>
      <c r="L184">
        <v>1327</v>
      </c>
      <c r="N184">
        <v>1005</v>
      </c>
      <c r="O184" t="s">
        <v>63</v>
      </c>
      <c r="P184" t="s">
        <v>63</v>
      </c>
      <c r="Q184">
        <v>1</v>
      </c>
      <c r="X184">
        <v>103</v>
      </c>
      <c r="Y184">
        <v>51.8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103</v>
      </c>
      <c r="AH184">
        <v>2</v>
      </c>
      <c r="AI184">
        <v>16666789</v>
      </c>
      <c r="AJ184">
        <v>184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ROW(Source!A92)</f>
        <v>92</v>
      </c>
      <c r="B185">
        <v>16666800</v>
      </c>
      <c r="C185">
        <v>16666795</v>
      </c>
      <c r="D185">
        <v>15430767</v>
      </c>
      <c r="E185">
        <v>1</v>
      </c>
      <c r="F185">
        <v>1</v>
      </c>
      <c r="G185">
        <v>1</v>
      </c>
      <c r="H185">
        <v>1</v>
      </c>
      <c r="I185" t="s">
        <v>757</v>
      </c>
      <c r="J185" t="s">
        <v>6</v>
      </c>
      <c r="K185" t="s">
        <v>758</v>
      </c>
      <c r="L185">
        <v>1191</v>
      </c>
      <c r="N185">
        <v>1013</v>
      </c>
      <c r="O185" t="s">
        <v>727</v>
      </c>
      <c r="P185" t="s">
        <v>727</v>
      </c>
      <c r="Q185">
        <v>1</v>
      </c>
      <c r="X185">
        <v>6.7</v>
      </c>
      <c r="Y185">
        <v>0</v>
      </c>
      <c r="Z185">
        <v>0</v>
      </c>
      <c r="AA185">
        <v>0</v>
      </c>
      <c r="AB185">
        <v>8.5299999999999994</v>
      </c>
      <c r="AC185">
        <v>0</v>
      </c>
      <c r="AD185">
        <v>1</v>
      </c>
      <c r="AE185">
        <v>1</v>
      </c>
      <c r="AF185" t="s">
        <v>56</v>
      </c>
      <c r="AG185">
        <v>7.7049999999999992</v>
      </c>
      <c r="AH185">
        <v>2</v>
      </c>
      <c r="AI185">
        <v>16666796</v>
      </c>
      <c r="AJ185">
        <v>185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ROW(Source!A92)</f>
        <v>92</v>
      </c>
      <c r="B186">
        <v>16666801</v>
      </c>
      <c r="C186">
        <v>16666795</v>
      </c>
      <c r="D186">
        <v>15162472</v>
      </c>
      <c r="E186">
        <v>17</v>
      </c>
      <c r="F186">
        <v>1</v>
      </c>
      <c r="G186">
        <v>1</v>
      </c>
      <c r="H186">
        <v>3</v>
      </c>
      <c r="I186" t="s">
        <v>167</v>
      </c>
      <c r="J186" t="s">
        <v>6</v>
      </c>
      <c r="K186" t="s">
        <v>168</v>
      </c>
      <c r="L186">
        <v>2233</v>
      </c>
      <c r="N186">
        <v>1013</v>
      </c>
      <c r="O186" t="s">
        <v>169</v>
      </c>
      <c r="P186" t="s">
        <v>169</v>
      </c>
      <c r="Q186">
        <v>1</v>
      </c>
      <c r="X186">
        <v>100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100</v>
      </c>
      <c r="AH186">
        <v>2</v>
      </c>
      <c r="AI186">
        <v>16666797</v>
      </c>
      <c r="AJ186">
        <v>186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ROW(Source!A92)</f>
        <v>92</v>
      </c>
      <c r="B187">
        <v>16666802</v>
      </c>
      <c r="C187">
        <v>16666795</v>
      </c>
      <c r="D187">
        <v>15202504</v>
      </c>
      <c r="E187">
        <v>1</v>
      </c>
      <c r="F187">
        <v>1</v>
      </c>
      <c r="G187">
        <v>1</v>
      </c>
      <c r="H187">
        <v>3</v>
      </c>
      <c r="I187" t="s">
        <v>848</v>
      </c>
      <c r="J187" t="s">
        <v>849</v>
      </c>
      <c r="K187" t="s">
        <v>850</v>
      </c>
      <c r="L187">
        <v>1346</v>
      </c>
      <c r="N187">
        <v>1009</v>
      </c>
      <c r="O187" t="s">
        <v>124</v>
      </c>
      <c r="P187" t="s">
        <v>124</v>
      </c>
      <c r="Q187">
        <v>1</v>
      </c>
      <c r="X187">
        <v>0.8</v>
      </c>
      <c r="Y187">
        <v>45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0.8</v>
      </c>
      <c r="AH187">
        <v>2</v>
      </c>
      <c r="AI187">
        <v>16666798</v>
      </c>
      <c r="AJ187">
        <v>188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ROW(Source!A93)</f>
        <v>93</v>
      </c>
      <c r="B188">
        <v>16666800</v>
      </c>
      <c r="C188">
        <v>16666795</v>
      </c>
      <c r="D188">
        <v>15430767</v>
      </c>
      <c r="E188">
        <v>1</v>
      </c>
      <c r="F188">
        <v>1</v>
      </c>
      <c r="G188">
        <v>1</v>
      </c>
      <c r="H188">
        <v>1</v>
      </c>
      <c r="I188" t="s">
        <v>757</v>
      </c>
      <c r="J188" t="s">
        <v>6</v>
      </c>
      <c r="K188" t="s">
        <v>758</v>
      </c>
      <c r="L188">
        <v>1191</v>
      </c>
      <c r="N188">
        <v>1013</v>
      </c>
      <c r="O188" t="s">
        <v>727</v>
      </c>
      <c r="P188" t="s">
        <v>727</v>
      </c>
      <c r="Q188">
        <v>1</v>
      </c>
      <c r="X188">
        <v>6.7</v>
      </c>
      <c r="Y188">
        <v>0</v>
      </c>
      <c r="Z188">
        <v>0</v>
      </c>
      <c r="AA188">
        <v>0</v>
      </c>
      <c r="AB188">
        <v>8.5299999999999994</v>
      </c>
      <c r="AC188">
        <v>0</v>
      </c>
      <c r="AD188">
        <v>1</v>
      </c>
      <c r="AE188">
        <v>1</v>
      </c>
      <c r="AF188" t="s">
        <v>56</v>
      </c>
      <c r="AG188">
        <v>7.7049999999999992</v>
      </c>
      <c r="AH188">
        <v>2</v>
      </c>
      <c r="AI188">
        <v>16666796</v>
      </c>
      <c r="AJ188">
        <v>189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ROW(Source!A93)</f>
        <v>93</v>
      </c>
      <c r="B189">
        <v>16666801</v>
      </c>
      <c r="C189">
        <v>16666795</v>
      </c>
      <c r="D189">
        <v>15162472</v>
      </c>
      <c r="E189">
        <v>17</v>
      </c>
      <c r="F189">
        <v>1</v>
      </c>
      <c r="G189">
        <v>1</v>
      </c>
      <c r="H189">
        <v>3</v>
      </c>
      <c r="I189" t="s">
        <v>167</v>
      </c>
      <c r="J189" t="s">
        <v>6</v>
      </c>
      <c r="K189" t="s">
        <v>168</v>
      </c>
      <c r="L189">
        <v>2233</v>
      </c>
      <c r="N189">
        <v>1013</v>
      </c>
      <c r="O189" t="s">
        <v>169</v>
      </c>
      <c r="P189" t="s">
        <v>169</v>
      </c>
      <c r="Q189">
        <v>1</v>
      </c>
      <c r="X189">
        <v>100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6</v>
      </c>
      <c r="AG189">
        <v>100</v>
      </c>
      <c r="AH189">
        <v>2</v>
      </c>
      <c r="AI189">
        <v>16666797</v>
      </c>
      <c r="AJ189">
        <v>190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ROW(Source!A93)</f>
        <v>93</v>
      </c>
      <c r="B190">
        <v>16666802</v>
      </c>
      <c r="C190">
        <v>16666795</v>
      </c>
      <c r="D190">
        <v>15202504</v>
      </c>
      <c r="E190">
        <v>1</v>
      </c>
      <c r="F190">
        <v>1</v>
      </c>
      <c r="G190">
        <v>1</v>
      </c>
      <c r="H190">
        <v>3</v>
      </c>
      <c r="I190" t="s">
        <v>848</v>
      </c>
      <c r="J190" t="s">
        <v>849</v>
      </c>
      <c r="K190" t="s">
        <v>850</v>
      </c>
      <c r="L190">
        <v>1346</v>
      </c>
      <c r="N190">
        <v>1009</v>
      </c>
      <c r="O190" t="s">
        <v>124</v>
      </c>
      <c r="P190" t="s">
        <v>124</v>
      </c>
      <c r="Q190">
        <v>1</v>
      </c>
      <c r="X190">
        <v>0.8</v>
      </c>
      <c r="Y190">
        <v>45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0.8</v>
      </c>
      <c r="AH190">
        <v>2</v>
      </c>
      <c r="AI190">
        <v>16666798</v>
      </c>
      <c r="AJ190">
        <v>192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ROW(Source!A98)</f>
        <v>98</v>
      </c>
      <c r="B191">
        <v>16666813</v>
      </c>
      <c r="C191">
        <v>16666805</v>
      </c>
      <c r="D191">
        <v>15430767</v>
      </c>
      <c r="E191">
        <v>1</v>
      </c>
      <c r="F191">
        <v>1</v>
      </c>
      <c r="G191">
        <v>1</v>
      </c>
      <c r="H191">
        <v>1</v>
      </c>
      <c r="I191" t="s">
        <v>757</v>
      </c>
      <c r="J191" t="s">
        <v>6</v>
      </c>
      <c r="K191" t="s">
        <v>758</v>
      </c>
      <c r="L191">
        <v>1191</v>
      </c>
      <c r="N191">
        <v>1013</v>
      </c>
      <c r="O191" t="s">
        <v>727</v>
      </c>
      <c r="P191" t="s">
        <v>727</v>
      </c>
      <c r="Q191">
        <v>1</v>
      </c>
      <c r="X191">
        <v>46.19</v>
      </c>
      <c r="Y191">
        <v>0</v>
      </c>
      <c r="Z191">
        <v>0</v>
      </c>
      <c r="AA191">
        <v>0</v>
      </c>
      <c r="AB191">
        <v>8.5299999999999994</v>
      </c>
      <c r="AC191">
        <v>0</v>
      </c>
      <c r="AD191">
        <v>1</v>
      </c>
      <c r="AE191">
        <v>1</v>
      </c>
      <c r="AF191" t="s">
        <v>6</v>
      </c>
      <c r="AG191">
        <v>46.19</v>
      </c>
      <c r="AH191">
        <v>2</v>
      </c>
      <c r="AI191">
        <v>16666806</v>
      </c>
      <c r="AJ191">
        <v>193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ROW(Source!A98)</f>
        <v>98</v>
      </c>
      <c r="B192">
        <v>16666814</v>
      </c>
      <c r="C192">
        <v>16666805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728</v>
      </c>
      <c r="J192" t="s">
        <v>6</v>
      </c>
      <c r="K192" t="s">
        <v>729</v>
      </c>
      <c r="L192">
        <v>1191</v>
      </c>
      <c r="N192">
        <v>1013</v>
      </c>
      <c r="O192" t="s">
        <v>727</v>
      </c>
      <c r="P192" t="s">
        <v>727</v>
      </c>
      <c r="Q192">
        <v>1</v>
      </c>
      <c r="X192">
        <v>0.01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6</v>
      </c>
      <c r="AG192">
        <v>0.01</v>
      </c>
      <c r="AH192">
        <v>2</v>
      </c>
      <c r="AI192">
        <v>16666807</v>
      </c>
      <c r="AJ192">
        <v>194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ROW(Source!A98)</f>
        <v>98</v>
      </c>
      <c r="B193">
        <v>16666815</v>
      </c>
      <c r="C193">
        <v>16666805</v>
      </c>
      <c r="D193">
        <v>15247974</v>
      </c>
      <c r="E193">
        <v>1</v>
      </c>
      <c r="F193">
        <v>1</v>
      </c>
      <c r="G193">
        <v>1</v>
      </c>
      <c r="H193">
        <v>2</v>
      </c>
      <c r="I193" t="s">
        <v>730</v>
      </c>
      <c r="J193" t="s">
        <v>731</v>
      </c>
      <c r="K193" t="s">
        <v>732</v>
      </c>
      <c r="L193">
        <v>1368</v>
      </c>
      <c r="N193">
        <v>1011</v>
      </c>
      <c r="O193" t="s">
        <v>733</v>
      </c>
      <c r="P193" t="s">
        <v>733</v>
      </c>
      <c r="Q193">
        <v>1</v>
      </c>
      <c r="X193">
        <v>0.01</v>
      </c>
      <c r="Y193">
        <v>0</v>
      </c>
      <c r="Z193">
        <v>31.26</v>
      </c>
      <c r="AA193">
        <v>13.5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0.01</v>
      </c>
      <c r="AH193">
        <v>2</v>
      </c>
      <c r="AI193">
        <v>16666808</v>
      </c>
      <c r="AJ193">
        <v>195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ROW(Source!A98)</f>
        <v>98</v>
      </c>
      <c r="B194">
        <v>16666816</v>
      </c>
      <c r="C194">
        <v>16666805</v>
      </c>
      <c r="D194">
        <v>15167286</v>
      </c>
      <c r="E194">
        <v>1</v>
      </c>
      <c r="F194">
        <v>1</v>
      </c>
      <c r="G194">
        <v>1</v>
      </c>
      <c r="H194">
        <v>3</v>
      </c>
      <c r="I194" t="s">
        <v>772</v>
      </c>
      <c r="J194" t="s">
        <v>773</v>
      </c>
      <c r="K194" t="s">
        <v>774</v>
      </c>
      <c r="L194">
        <v>1339</v>
      </c>
      <c r="N194">
        <v>1007</v>
      </c>
      <c r="O194" t="s">
        <v>45</v>
      </c>
      <c r="P194" t="s">
        <v>45</v>
      </c>
      <c r="Q194">
        <v>1</v>
      </c>
      <c r="X194">
        <v>0.02</v>
      </c>
      <c r="Y194">
        <v>2.44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0.02</v>
      </c>
      <c r="AH194">
        <v>2</v>
      </c>
      <c r="AI194">
        <v>16666809</v>
      </c>
      <c r="AJ194">
        <v>196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ROW(Source!A98)</f>
        <v>98</v>
      </c>
      <c r="B195">
        <v>16666817</v>
      </c>
      <c r="C195">
        <v>16666805</v>
      </c>
      <c r="D195">
        <v>15164566</v>
      </c>
      <c r="E195">
        <v>17</v>
      </c>
      <c r="F195">
        <v>1</v>
      </c>
      <c r="G195">
        <v>1</v>
      </c>
      <c r="H195">
        <v>3</v>
      </c>
      <c r="I195" t="s">
        <v>1130</v>
      </c>
      <c r="J195" t="s">
        <v>6</v>
      </c>
      <c r="K195" t="s">
        <v>1134</v>
      </c>
      <c r="L195">
        <v>1348</v>
      </c>
      <c r="N195">
        <v>1009</v>
      </c>
      <c r="O195" t="s">
        <v>120</v>
      </c>
      <c r="P195" t="s">
        <v>120</v>
      </c>
      <c r="Q195">
        <v>1000</v>
      </c>
      <c r="X195">
        <v>7.0000000000000007E-2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 t="s">
        <v>6</v>
      </c>
      <c r="AG195">
        <v>7.0000000000000007E-2</v>
      </c>
      <c r="AH195">
        <v>3</v>
      </c>
      <c r="AI195">
        <v>-1</v>
      </c>
      <c r="AJ195" t="s">
        <v>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ROW(Source!A98)</f>
        <v>98</v>
      </c>
      <c r="B196">
        <v>16666818</v>
      </c>
      <c r="C196">
        <v>16666805</v>
      </c>
      <c r="D196">
        <v>15171982</v>
      </c>
      <c r="E196">
        <v>1</v>
      </c>
      <c r="F196">
        <v>1</v>
      </c>
      <c r="G196">
        <v>1</v>
      </c>
      <c r="H196">
        <v>3</v>
      </c>
      <c r="I196" t="s">
        <v>822</v>
      </c>
      <c r="J196" t="s">
        <v>823</v>
      </c>
      <c r="K196" t="s">
        <v>824</v>
      </c>
      <c r="L196">
        <v>1348</v>
      </c>
      <c r="N196">
        <v>1009</v>
      </c>
      <c r="O196" t="s">
        <v>120</v>
      </c>
      <c r="P196" t="s">
        <v>120</v>
      </c>
      <c r="Q196">
        <v>1000</v>
      </c>
      <c r="X196">
        <v>0.05</v>
      </c>
      <c r="Y196">
        <v>729.98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0.05</v>
      </c>
      <c r="AH196">
        <v>2</v>
      </c>
      <c r="AI196">
        <v>16666810</v>
      </c>
      <c r="AJ196">
        <v>197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ROW(Source!A98)</f>
        <v>98</v>
      </c>
      <c r="B197">
        <v>16666819</v>
      </c>
      <c r="C197">
        <v>16666805</v>
      </c>
      <c r="D197">
        <v>15162551</v>
      </c>
      <c r="E197">
        <v>17</v>
      </c>
      <c r="F197">
        <v>1</v>
      </c>
      <c r="G197">
        <v>1</v>
      </c>
      <c r="H197">
        <v>3</v>
      </c>
      <c r="I197" t="s">
        <v>183</v>
      </c>
      <c r="J197" t="s">
        <v>6</v>
      </c>
      <c r="K197" t="s">
        <v>184</v>
      </c>
      <c r="L197">
        <v>1354</v>
      </c>
      <c r="N197">
        <v>1010</v>
      </c>
      <c r="O197" t="s">
        <v>185</v>
      </c>
      <c r="P197" t="s">
        <v>185</v>
      </c>
      <c r="Q197">
        <v>1</v>
      </c>
      <c r="X197">
        <v>100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6</v>
      </c>
      <c r="AG197">
        <v>100</v>
      </c>
      <c r="AH197">
        <v>2</v>
      </c>
      <c r="AI197">
        <v>16666811</v>
      </c>
      <c r="AJ197">
        <v>199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ROW(Source!A99)</f>
        <v>99</v>
      </c>
      <c r="B198">
        <v>16666813</v>
      </c>
      <c r="C198">
        <v>16666805</v>
      </c>
      <c r="D198">
        <v>15430767</v>
      </c>
      <c r="E198">
        <v>1</v>
      </c>
      <c r="F198">
        <v>1</v>
      </c>
      <c r="G198">
        <v>1</v>
      </c>
      <c r="H198">
        <v>1</v>
      </c>
      <c r="I198" t="s">
        <v>757</v>
      </c>
      <c r="J198" t="s">
        <v>6</v>
      </c>
      <c r="K198" t="s">
        <v>758</v>
      </c>
      <c r="L198">
        <v>1191</v>
      </c>
      <c r="N198">
        <v>1013</v>
      </c>
      <c r="O198" t="s">
        <v>727</v>
      </c>
      <c r="P198" t="s">
        <v>727</v>
      </c>
      <c r="Q198">
        <v>1</v>
      </c>
      <c r="X198">
        <v>46.19</v>
      </c>
      <c r="Y198">
        <v>0</v>
      </c>
      <c r="Z198">
        <v>0</v>
      </c>
      <c r="AA198">
        <v>0</v>
      </c>
      <c r="AB198">
        <v>8.5299999999999994</v>
      </c>
      <c r="AC198">
        <v>0</v>
      </c>
      <c r="AD198">
        <v>1</v>
      </c>
      <c r="AE198">
        <v>1</v>
      </c>
      <c r="AF198" t="s">
        <v>6</v>
      </c>
      <c r="AG198">
        <v>46.19</v>
      </c>
      <c r="AH198">
        <v>2</v>
      </c>
      <c r="AI198">
        <v>16666806</v>
      </c>
      <c r="AJ198">
        <v>200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ROW(Source!A99)</f>
        <v>99</v>
      </c>
      <c r="B199">
        <v>16666814</v>
      </c>
      <c r="C199">
        <v>16666805</v>
      </c>
      <c r="D199">
        <v>15430395</v>
      </c>
      <c r="E199">
        <v>1</v>
      </c>
      <c r="F199">
        <v>1</v>
      </c>
      <c r="G199">
        <v>1</v>
      </c>
      <c r="H199">
        <v>1</v>
      </c>
      <c r="I199" t="s">
        <v>728</v>
      </c>
      <c r="J199" t="s">
        <v>6</v>
      </c>
      <c r="K199" t="s">
        <v>729</v>
      </c>
      <c r="L199">
        <v>1191</v>
      </c>
      <c r="N199">
        <v>1013</v>
      </c>
      <c r="O199" t="s">
        <v>727</v>
      </c>
      <c r="P199" t="s">
        <v>727</v>
      </c>
      <c r="Q199">
        <v>1</v>
      </c>
      <c r="X199">
        <v>0.01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6</v>
      </c>
      <c r="AG199">
        <v>0.01</v>
      </c>
      <c r="AH199">
        <v>2</v>
      </c>
      <c r="AI199">
        <v>16666807</v>
      </c>
      <c r="AJ199">
        <v>201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ROW(Source!A99)</f>
        <v>99</v>
      </c>
      <c r="B200">
        <v>16666815</v>
      </c>
      <c r="C200">
        <v>16666805</v>
      </c>
      <c r="D200">
        <v>15247974</v>
      </c>
      <c r="E200">
        <v>1</v>
      </c>
      <c r="F200">
        <v>1</v>
      </c>
      <c r="G200">
        <v>1</v>
      </c>
      <c r="H200">
        <v>2</v>
      </c>
      <c r="I200" t="s">
        <v>730</v>
      </c>
      <c r="J200" t="s">
        <v>731</v>
      </c>
      <c r="K200" t="s">
        <v>732</v>
      </c>
      <c r="L200">
        <v>1368</v>
      </c>
      <c r="N200">
        <v>1011</v>
      </c>
      <c r="O200" t="s">
        <v>733</v>
      </c>
      <c r="P200" t="s">
        <v>733</v>
      </c>
      <c r="Q200">
        <v>1</v>
      </c>
      <c r="X200">
        <v>0.01</v>
      </c>
      <c r="Y200">
        <v>0</v>
      </c>
      <c r="Z200">
        <v>31.26</v>
      </c>
      <c r="AA200">
        <v>13.5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0.01</v>
      </c>
      <c r="AH200">
        <v>2</v>
      </c>
      <c r="AI200">
        <v>16666808</v>
      </c>
      <c r="AJ200">
        <v>202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ROW(Source!A99)</f>
        <v>99</v>
      </c>
      <c r="B201">
        <v>16666816</v>
      </c>
      <c r="C201">
        <v>16666805</v>
      </c>
      <c r="D201">
        <v>15167286</v>
      </c>
      <c r="E201">
        <v>1</v>
      </c>
      <c r="F201">
        <v>1</v>
      </c>
      <c r="G201">
        <v>1</v>
      </c>
      <c r="H201">
        <v>3</v>
      </c>
      <c r="I201" t="s">
        <v>772</v>
      </c>
      <c r="J201" t="s">
        <v>773</v>
      </c>
      <c r="K201" t="s">
        <v>774</v>
      </c>
      <c r="L201">
        <v>1339</v>
      </c>
      <c r="N201">
        <v>1007</v>
      </c>
      <c r="O201" t="s">
        <v>45</v>
      </c>
      <c r="P201" t="s">
        <v>45</v>
      </c>
      <c r="Q201">
        <v>1</v>
      </c>
      <c r="X201">
        <v>0.02</v>
      </c>
      <c r="Y201">
        <v>2.44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0.02</v>
      </c>
      <c r="AH201">
        <v>2</v>
      </c>
      <c r="AI201">
        <v>16666809</v>
      </c>
      <c r="AJ201">
        <v>203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ROW(Source!A99)</f>
        <v>99</v>
      </c>
      <c r="B202">
        <v>16666817</v>
      </c>
      <c r="C202">
        <v>16666805</v>
      </c>
      <c r="D202">
        <v>15164566</v>
      </c>
      <c r="E202">
        <v>17</v>
      </c>
      <c r="F202">
        <v>1</v>
      </c>
      <c r="G202">
        <v>1</v>
      </c>
      <c r="H202">
        <v>3</v>
      </c>
      <c r="I202" t="s">
        <v>1130</v>
      </c>
      <c r="J202" t="s">
        <v>6</v>
      </c>
      <c r="K202" t="s">
        <v>1134</v>
      </c>
      <c r="L202">
        <v>1348</v>
      </c>
      <c r="N202">
        <v>1009</v>
      </c>
      <c r="O202" t="s">
        <v>120</v>
      </c>
      <c r="P202" t="s">
        <v>120</v>
      </c>
      <c r="Q202">
        <v>1000</v>
      </c>
      <c r="X202">
        <v>7.0000000000000007E-2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6</v>
      </c>
      <c r="AG202">
        <v>7.0000000000000007E-2</v>
      </c>
      <c r="AH202">
        <v>3</v>
      </c>
      <c r="AI202">
        <v>-1</v>
      </c>
      <c r="AJ202" t="s">
        <v>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ROW(Source!A99)</f>
        <v>99</v>
      </c>
      <c r="B203">
        <v>16666818</v>
      </c>
      <c r="C203">
        <v>16666805</v>
      </c>
      <c r="D203">
        <v>15171982</v>
      </c>
      <c r="E203">
        <v>1</v>
      </c>
      <c r="F203">
        <v>1</v>
      </c>
      <c r="G203">
        <v>1</v>
      </c>
      <c r="H203">
        <v>3</v>
      </c>
      <c r="I203" t="s">
        <v>822</v>
      </c>
      <c r="J203" t="s">
        <v>823</v>
      </c>
      <c r="K203" t="s">
        <v>824</v>
      </c>
      <c r="L203">
        <v>1348</v>
      </c>
      <c r="N203">
        <v>1009</v>
      </c>
      <c r="O203" t="s">
        <v>120</v>
      </c>
      <c r="P203" t="s">
        <v>120</v>
      </c>
      <c r="Q203">
        <v>1000</v>
      </c>
      <c r="X203">
        <v>0.05</v>
      </c>
      <c r="Y203">
        <v>729.98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0.05</v>
      </c>
      <c r="AH203">
        <v>2</v>
      </c>
      <c r="AI203">
        <v>16666810</v>
      </c>
      <c r="AJ203">
        <v>204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ROW(Source!A99)</f>
        <v>99</v>
      </c>
      <c r="B204">
        <v>16666819</v>
      </c>
      <c r="C204">
        <v>16666805</v>
      </c>
      <c r="D204">
        <v>15162551</v>
      </c>
      <c r="E204">
        <v>17</v>
      </c>
      <c r="F204">
        <v>1</v>
      </c>
      <c r="G204">
        <v>1</v>
      </c>
      <c r="H204">
        <v>3</v>
      </c>
      <c r="I204" t="s">
        <v>183</v>
      </c>
      <c r="J204" t="s">
        <v>6</v>
      </c>
      <c r="K204" t="s">
        <v>184</v>
      </c>
      <c r="L204">
        <v>1354</v>
      </c>
      <c r="N204">
        <v>1010</v>
      </c>
      <c r="O204" t="s">
        <v>185</v>
      </c>
      <c r="P204" t="s">
        <v>185</v>
      </c>
      <c r="Q204">
        <v>1</v>
      </c>
      <c r="X204">
        <v>100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 t="s">
        <v>6</v>
      </c>
      <c r="AG204">
        <v>100</v>
      </c>
      <c r="AH204">
        <v>2</v>
      </c>
      <c r="AI204">
        <v>16666811</v>
      </c>
      <c r="AJ204">
        <v>206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ROW(Source!A104)</f>
        <v>104</v>
      </c>
      <c r="B205">
        <v>16666828</v>
      </c>
      <c r="C205">
        <v>16666822</v>
      </c>
      <c r="D205">
        <v>15430767</v>
      </c>
      <c r="E205">
        <v>1</v>
      </c>
      <c r="F205">
        <v>1</v>
      </c>
      <c r="G205">
        <v>1</v>
      </c>
      <c r="H205">
        <v>1</v>
      </c>
      <c r="I205" t="s">
        <v>757</v>
      </c>
      <c r="J205" t="s">
        <v>6</v>
      </c>
      <c r="K205" t="s">
        <v>758</v>
      </c>
      <c r="L205">
        <v>1191</v>
      </c>
      <c r="N205">
        <v>1013</v>
      </c>
      <c r="O205" t="s">
        <v>727</v>
      </c>
      <c r="P205" t="s">
        <v>727</v>
      </c>
      <c r="Q205">
        <v>1</v>
      </c>
      <c r="X205">
        <v>18.7</v>
      </c>
      <c r="Y205">
        <v>0</v>
      </c>
      <c r="Z205">
        <v>0</v>
      </c>
      <c r="AA205">
        <v>0</v>
      </c>
      <c r="AB205">
        <v>8.5299999999999994</v>
      </c>
      <c r="AC205">
        <v>0</v>
      </c>
      <c r="AD205">
        <v>1</v>
      </c>
      <c r="AE205">
        <v>1</v>
      </c>
      <c r="AF205" t="s">
        <v>6</v>
      </c>
      <c r="AG205">
        <v>18.7</v>
      </c>
      <c r="AH205">
        <v>2</v>
      </c>
      <c r="AI205">
        <v>16666823</v>
      </c>
      <c r="AJ205">
        <v>207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ROW(Source!A104)</f>
        <v>104</v>
      </c>
      <c r="B206">
        <v>16666829</v>
      </c>
      <c r="C206">
        <v>16666822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728</v>
      </c>
      <c r="J206" t="s">
        <v>6</v>
      </c>
      <c r="K206" t="s">
        <v>729</v>
      </c>
      <c r="L206">
        <v>1191</v>
      </c>
      <c r="N206">
        <v>1013</v>
      </c>
      <c r="O206" t="s">
        <v>727</v>
      </c>
      <c r="P206" t="s">
        <v>727</v>
      </c>
      <c r="Q206">
        <v>1</v>
      </c>
      <c r="X206">
        <v>0.01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6</v>
      </c>
      <c r="AG206">
        <v>0.01</v>
      </c>
      <c r="AH206">
        <v>2</v>
      </c>
      <c r="AI206">
        <v>16666824</v>
      </c>
      <c r="AJ206">
        <v>208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ROW(Source!A104)</f>
        <v>104</v>
      </c>
      <c r="B207">
        <v>16666830</v>
      </c>
      <c r="C207">
        <v>16666822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730</v>
      </c>
      <c r="J207" t="s">
        <v>731</v>
      </c>
      <c r="K207" t="s">
        <v>732</v>
      </c>
      <c r="L207">
        <v>1368</v>
      </c>
      <c r="N207">
        <v>1011</v>
      </c>
      <c r="O207" t="s">
        <v>733</v>
      </c>
      <c r="P207" t="s">
        <v>733</v>
      </c>
      <c r="Q207">
        <v>1</v>
      </c>
      <c r="X207">
        <v>0.01</v>
      </c>
      <c r="Y207">
        <v>0</v>
      </c>
      <c r="Z207">
        <v>31.26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0.01</v>
      </c>
      <c r="AH207">
        <v>2</v>
      </c>
      <c r="AI207">
        <v>16666825</v>
      </c>
      <c r="AJ207">
        <v>209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ROW(Source!A104)</f>
        <v>104</v>
      </c>
      <c r="B208">
        <v>16666831</v>
      </c>
      <c r="C208">
        <v>16666822</v>
      </c>
      <c r="D208">
        <v>15167286</v>
      </c>
      <c r="E208">
        <v>1</v>
      </c>
      <c r="F208">
        <v>1</v>
      </c>
      <c r="G208">
        <v>1</v>
      </c>
      <c r="H208">
        <v>3</v>
      </c>
      <c r="I208" t="s">
        <v>772</v>
      </c>
      <c r="J208" t="s">
        <v>773</v>
      </c>
      <c r="K208" t="s">
        <v>774</v>
      </c>
      <c r="L208">
        <v>1339</v>
      </c>
      <c r="N208">
        <v>1007</v>
      </c>
      <c r="O208" t="s">
        <v>45</v>
      </c>
      <c r="P208" t="s">
        <v>45</v>
      </c>
      <c r="Q208">
        <v>1</v>
      </c>
      <c r="X208">
        <v>1.7000000000000001E-2</v>
      </c>
      <c r="Y208">
        <v>2.44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1.7000000000000001E-2</v>
      </c>
      <c r="AH208">
        <v>2</v>
      </c>
      <c r="AI208">
        <v>16666826</v>
      </c>
      <c r="AJ208">
        <v>210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ROW(Source!A104)</f>
        <v>104</v>
      </c>
      <c r="B209">
        <v>16666832</v>
      </c>
      <c r="C209">
        <v>16666822</v>
      </c>
      <c r="D209">
        <v>15171982</v>
      </c>
      <c r="E209">
        <v>1</v>
      </c>
      <c r="F209">
        <v>1</v>
      </c>
      <c r="G209">
        <v>1</v>
      </c>
      <c r="H209">
        <v>3</v>
      </c>
      <c r="I209" t="s">
        <v>822</v>
      </c>
      <c r="J209" t="s">
        <v>823</v>
      </c>
      <c r="K209" t="s">
        <v>824</v>
      </c>
      <c r="L209">
        <v>1348</v>
      </c>
      <c r="N209">
        <v>1009</v>
      </c>
      <c r="O209" t="s">
        <v>120</v>
      </c>
      <c r="P209" t="s">
        <v>120</v>
      </c>
      <c r="Q209">
        <v>1000</v>
      </c>
      <c r="X209">
        <v>0.04</v>
      </c>
      <c r="Y209">
        <v>729.98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0.04</v>
      </c>
      <c r="AH209">
        <v>2</v>
      </c>
      <c r="AI209">
        <v>16666827</v>
      </c>
      <c r="AJ209">
        <v>211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ROW(Source!A105)</f>
        <v>105</v>
      </c>
      <c r="B210">
        <v>16666828</v>
      </c>
      <c r="C210">
        <v>16666822</v>
      </c>
      <c r="D210">
        <v>15430767</v>
      </c>
      <c r="E210">
        <v>1</v>
      </c>
      <c r="F210">
        <v>1</v>
      </c>
      <c r="G210">
        <v>1</v>
      </c>
      <c r="H210">
        <v>1</v>
      </c>
      <c r="I210" t="s">
        <v>757</v>
      </c>
      <c r="J210" t="s">
        <v>6</v>
      </c>
      <c r="K210" t="s">
        <v>758</v>
      </c>
      <c r="L210">
        <v>1191</v>
      </c>
      <c r="N210">
        <v>1013</v>
      </c>
      <c r="O210" t="s">
        <v>727</v>
      </c>
      <c r="P210" t="s">
        <v>727</v>
      </c>
      <c r="Q210">
        <v>1</v>
      </c>
      <c r="X210">
        <v>18.7</v>
      </c>
      <c r="Y210">
        <v>0</v>
      </c>
      <c r="Z210">
        <v>0</v>
      </c>
      <c r="AA210">
        <v>0</v>
      </c>
      <c r="AB210">
        <v>8.5299999999999994</v>
      </c>
      <c r="AC210">
        <v>0</v>
      </c>
      <c r="AD210">
        <v>1</v>
      </c>
      <c r="AE210">
        <v>1</v>
      </c>
      <c r="AF210" t="s">
        <v>6</v>
      </c>
      <c r="AG210">
        <v>18.7</v>
      </c>
      <c r="AH210">
        <v>2</v>
      </c>
      <c r="AI210">
        <v>16666823</v>
      </c>
      <c r="AJ210">
        <v>212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ROW(Source!A105)</f>
        <v>105</v>
      </c>
      <c r="B211">
        <v>16666829</v>
      </c>
      <c r="C211">
        <v>16666822</v>
      </c>
      <c r="D211">
        <v>15430395</v>
      </c>
      <c r="E211">
        <v>1</v>
      </c>
      <c r="F211">
        <v>1</v>
      </c>
      <c r="G211">
        <v>1</v>
      </c>
      <c r="H211">
        <v>1</v>
      </c>
      <c r="I211" t="s">
        <v>728</v>
      </c>
      <c r="J211" t="s">
        <v>6</v>
      </c>
      <c r="K211" t="s">
        <v>729</v>
      </c>
      <c r="L211">
        <v>1191</v>
      </c>
      <c r="N211">
        <v>1013</v>
      </c>
      <c r="O211" t="s">
        <v>727</v>
      </c>
      <c r="P211" t="s">
        <v>727</v>
      </c>
      <c r="Q211">
        <v>1</v>
      </c>
      <c r="X211">
        <v>0.01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2</v>
      </c>
      <c r="AF211" t="s">
        <v>6</v>
      </c>
      <c r="AG211">
        <v>0.01</v>
      </c>
      <c r="AH211">
        <v>2</v>
      </c>
      <c r="AI211">
        <v>16666824</v>
      </c>
      <c r="AJ211">
        <v>213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ROW(Source!A105)</f>
        <v>105</v>
      </c>
      <c r="B212">
        <v>16666830</v>
      </c>
      <c r="C212">
        <v>16666822</v>
      </c>
      <c r="D212">
        <v>15247974</v>
      </c>
      <c r="E212">
        <v>1</v>
      </c>
      <c r="F212">
        <v>1</v>
      </c>
      <c r="G212">
        <v>1</v>
      </c>
      <c r="H212">
        <v>2</v>
      </c>
      <c r="I212" t="s">
        <v>730</v>
      </c>
      <c r="J212" t="s">
        <v>731</v>
      </c>
      <c r="K212" t="s">
        <v>732</v>
      </c>
      <c r="L212">
        <v>1368</v>
      </c>
      <c r="N212">
        <v>1011</v>
      </c>
      <c r="O212" t="s">
        <v>733</v>
      </c>
      <c r="P212" t="s">
        <v>733</v>
      </c>
      <c r="Q212">
        <v>1</v>
      </c>
      <c r="X212">
        <v>0.01</v>
      </c>
      <c r="Y212">
        <v>0</v>
      </c>
      <c r="Z212">
        <v>31.26</v>
      </c>
      <c r="AA212">
        <v>13.5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0.01</v>
      </c>
      <c r="AH212">
        <v>2</v>
      </c>
      <c r="AI212">
        <v>16666825</v>
      </c>
      <c r="AJ212">
        <v>214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ROW(Source!A105)</f>
        <v>105</v>
      </c>
      <c r="B213">
        <v>16666831</v>
      </c>
      <c r="C213">
        <v>16666822</v>
      </c>
      <c r="D213">
        <v>15167286</v>
      </c>
      <c r="E213">
        <v>1</v>
      </c>
      <c r="F213">
        <v>1</v>
      </c>
      <c r="G213">
        <v>1</v>
      </c>
      <c r="H213">
        <v>3</v>
      </c>
      <c r="I213" t="s">
        <v>772</v>
      </c>
      <c r="J213" t="s">
        <v>773</v>
      </c>
      <c r="K213" t="s">
        <v>774</v>
      </c>
      <c r="L213">
        <v>1339</v>
      </c>
      <c r="N213">
        <v>1007</v>
      </c>
      <c r="O213" t="s">
        <v>45</v>
      </c>
      <c r="P213" t="s">
        <v>45</v>
      </c>
      <c r="Q213">
        <v>1</v>
      </c>
      <c r="X213">
        <v>1.7000000000000001E-2</v>
      </c>
      <c r="Y213">
        <v>2.44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1.7000000000000001E-2</v>
      </c>
      <c r="AH213">
        <v>2</v>
      </c>
      <c r="AI213">
        <v>16666826</v>
      </c>
      <c r="AJ213">
        <v>215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ROW(Source!A105)</f>
        <v>105</v>
      </c>
      <c r="B214">
        <v>16666832</v>
      </c>
      <c r="C214">
        <v>16666822</v>
      </c>
      <c r="D214">
        <v>15171982</v>
      </c>
      <c r="E214">
        <v>1</v>
      </c>
      <c r="F214">
        <v>1</v>
      </c>
      <c r="G214">
        <v>1</v>
      </c>
      <c r="H214">
        <v>3</v>
      </c>
      <c r="I214" t="s">
        <v>822</v>
      </c>
      <c r="J214" t="s">
        <v>823</v>
      </c>
      <c r="K214" t="s">
        <v>824</v>
      </c>
      <c r="L214">
        <v>1348</v>
      </c>
      <c r="N214">
        <v>1009</v>
      </c>
      <c r="O214" t="s">
        <v>120</v>
      </c>
      <c r="P214" t="s">
        <v>120</v>
      </c>
      <c r="Q214">
        <v>1000</v>
      </c>
      <c r="X214">
        <v>0.04</v>
      </c>
      <c r="Y214">
        <v>729.98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0.04</v>
      </c>
      <c r="AH214">
        <v>2</v>
      </c>
      <c r="AI214">
        <v>16666827</v>
      </c>
      <c r="AJ214">
        <v>216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ROW(Source!A106)</f>
        <v>106</v>
      </c>
      <c r="B215">
        <v>16666837</v>
      </c>
      <c r="C215">
        <v>16666833</v>
      </c>
      <c r="D215">
        <v>15439307</v>
      </c>
      <c r="E215">
        <v>1</v>
      </c>
      <c r="F215">
        <v>1</v>
      </c>
      <c r="G215">
        <v>1</v>
      </c>
      <c r="H215">
        <v>1</v>
      </c>
      <c r="I215" t="s">
        <v>851</v>
      </c>
      <c r="J215" t="s">
        <v>6</v>
      </c>
      <c r="K215" t="s">
        <v>852</v>
      </c>
      <c r="L215">
        <v>1191</v>
      </c>
      <c r="N215">
        <v>1013</v>
      </c>
      <c r="O215" t="s">
        <v>727</v>
      </c>
      <c r="P215" t="s">
        <v>727</v>
      </c>
      <c r="Q215">
        <v>1</v>
      </c>
      <c r="X215">
        <v>66.599999999999994</v>
      </c>
      <c r="Y215">
        <v>0</v>
      </c>
      <c r="Z215">
        <v>0</v>
      </c>
      <c r="AA215">
        <v>0</v>
      </c>
      <c r="AB215">
        <v>7.38</v>
      </c>
      <c r="AC215">
        <v>0</v>
      </c>
      <c r="AD215">
        <v>1</v>
      </c>
      <c r="AE215">
        <v>1</v>
      </c>
      <c r="AF215" t="s">
        <v>6</v>
      </c>
      <c r="AG215">
        <v>66.599999999999994</v>
      </c>
      <c r="AH215">
        <v>2</v>
      </c>
      <c r="AI215">
        <v>16666834</v>
      </c>
      <c r="AJ215">
        <v>217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ROW(Source!A106)</f>
        <v>106</v>
      </c>
      <c r="B216">
        <v>16666838</v>
      </c>
      <c r="C216">
        <v>16666833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728</v>
      </c>
      <c r="J216" t="s">
        <v>6</v>
      </c>
      <c r="K216" t="s">
        <v>729</v>
      </c>
      <c r="L216">
        <v>1191</v>
      </c>
      <c r="N216">
        <v>1013</v>
      </c>
      <c r="O216" t="s">
        <v>727</v>
      </c>
      <c r="P216" t="s">
        <v>727</v>
      </c>
      <c r="Q216">
        <v>1</v>
      </c>
      <c r="X216">
        <v>9.64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6</v>
      </c>
      <c r="AG216">
        <v>9.64</v>
      </c>
      <c r="AH216">
        <v>2</v>
      </c>
      <c r="AI216">
        <v>16666835</v>
      </c>
      <c r="AJ216">
        <v>218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ROW(Source!A106)</f>
        <v>106</v>
      </c>
      <c r="B217">
        <v>16666839</v>
      </c>
      <c r="C217">
        <v>16666833</v>
      </c>
      <c r="D217">
        <v>15247905</v>
      </c>
      <c r="E217">
        <v>1</v>
      </c>
      <c r="F217">
        <v>1</v>
      </c>
      <c r="G217">
        <v>1</v>
      </c>
      <c r="H217">
        <v>2</v>
      </c>
      <c r="I217" t="s">
        <v>853</v>
      </c>
      <c r="J217" t="s">
        <v>854</v>
      </c>
      <c r="K217" t="s">
        <v>855</v>
      </c>
      <c r="L217">
        <v>1368</v>
      </c>
      <c r="N217">
        <v>1011</v>
      </c>
      <c r="O217" t="s">
        <v>733</v>
      </c>
      <c r="P217" t="s">
        <v>733</v>
      </c>
      <c r="Q217">
        <v>1</v>
      </c>
      <c r="X217">
        <v>9.64</v>
      </c>
      <c r="Y217">
        <v>0</v>
      </c>
      <c r="Z217">
        <v>89.99</v>
      </c>
      <c r="AA217">
        <v>10.06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9.64</v>
      </c>
      <c r="AH217">
        <v>2</v>
      </c>
      <c r="AI217">
        <v>16666836</v>
      </c>
      <c r="AJ217">
        <v>219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ROW(Source!A107)</f>
        <v>107</v>
      </c>
      <c r="B218">
        <v>16666837</v>
      </c>
      <c r="C218">
        <v>16666833</v>
      </c>
      <c r="D218">
        <v>15439307</v>
      </c>
      <c r="E218">
        <v>1</v>
      </c>
      <c r="F218">
        <v>1</v>
      </c>
      <c r="G218">
        <v>1</v>
      </c>
      <c r="H218">
        <v>1</v>
      </c>
      <c r="I218" t="s">
        <v>851</v>
      </c>
      <c r="J218" t="s">
        <v>6</v>
      </c>
      <c r="K218" t="s">
        <v>852</v>
      </c>
      <c r="L218">
        <v>1191</v>
      </c>
      <c r="N218">
        <v>1013</v>
      </c>
      <c r="O218" t="s">
        <v>727</v>
      </c>
      <c r="P218" t="s">
        <v>727</v>
      </c>
      <c r="Q218">
        <v>1</v>
      </c>
      <c r="X218">
        <v>66.599999999999994</v>
      </c>
      <c r="Y218">
        <v>0</v>
      </c>
      <c r="Z218">
        <v>0</v>
      </c>
      <c r="AA218">
        <v>0</v>
      </c>
      <c r="AB218">
        <v>7.38</v>
      </c>
      <c r="AC218">
        <v>0</v>
      </c>
      <c r="AD218">
        <v>1</v>
      </c>
      <c r="AE218">
        <v>1</v>
      </c>
      <c r="AF218" t="s">
        <v>6</v>
      </c>
      <c r="AG218">
        <v>66.599999999999994</v>
      </c>
      <c r="AH218">
        <v>2</v>
      </c>
      <c r="AI218">
        <v>16666834</v>
      </c>
      <c r="AJ218">
        <v>220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ROW(Source!A107)</f>
        <v>107</v>
      </c>
      <c r="B219">
        <v>16666838</v>
      </c>
      <c r="C219">
        <v>16666833</v>
      </c>
      <c r="D219">
        <v>15430395</v>
      </c>
      <c r="E219">
        <v>1</v>
      </c>
      <c r="F219">
        <v>1</v>
      </c>
      <c r="G219">
        <v>1</v>
      </c>
      <c r="H219">
        <v>1</v>
      </c>
      <c r="I219" t="s">
        <v>728</v>
      </c>
      <c r="J219" t="s">
        <v>6</v>
      </c>
      <c r="K219" t="s">
        <v>729</v>
      </c>
      <c r="L219">
        <v>1191</v>
      </c>
      <c r="N219">
        <v>1013</v>
      </c>
      <c r="O219" t="s">
        <v>727</v>
      </c>
      <c r="P219" t="s">
        <v>727</v>
      </c>
      <c r="Q219">
        <v>1</v>
      </c>
      <c r="X219">
        <v>9.64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2</v>
      </c>
      <c r="AF219" t="s">
        <v>6</v>
      </c>
      <c r="AG219">
        <v>9.64</v>
      </c>
      <c r="AH219">
        <v>2</v>
      </c>
      <c r="AI219">
        <v>16666835</v>
      </c>
      <c r="AJ219">
        <v>221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ROW(Source!A107)</f>
        <v>107</v>
      </c>
      <c r="B220">
        <v>16666839</v>
      </c>
      <c r="C220">
        <v>16666833</v>
      </c>
      <c r="D220">
        <v>15247905</v>
      </c>
      <c r="E220">
        <v>1</v>
      </c>
      <c r="F220">
        <v>1</v>
      </c>
      <c r="G220">
        <v>1</v>
      </c>
      <c r="H220">
        <v>2</v>
      </c>
      <c r="I220" t="s">
        <v>853</v>
      </c>
      <c r="J220" t="s">
        <v>854</v>
      </c>
      <c r="K220" t="s">
        <v>855</v>
      </c>
      <c r="L220">
        <v>1368</v>
      </c>
      <c r="N220">
        <v>1011</v>
      </c>
      <c r="O220" t="s">
        <v>733</v>
      </c>
      <c r="P220" t="s">
        <v>733</v>
      </c>
      <c r="Q220">
        <v>1</v>
      </c>
      <c r="X220">
        <v>9.64</v>
      </c>
      <c r="Y220">
        <v>0</v>
      </c>
      <c r="Z220">
        <v>89.99</v>
      </c>
      <c r="AA220">
        <v>10.06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9.64</v>
      </c>
      <c r="AH220">
        <v>2</v>
      </c>
      <c r="AI220">
        <v>16666836</v>
      </c>
      <c r="AJ220">
        <v>222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ROW(Source!A108)</f>
        <v>108</v>
      </c>
      <c r="B221">
        <v>16666849</v>
      </c>
      <c r="C221">
        <v>16666840</v>
      </c>
      <c r="D221">
        <v>15432258</v>
      </c>
      <c r="E221">
        <v>1</v>
      </c>
      <c r="F221">
        <v>1</v>
      </c>
      <c r="G221">
        <v>1</v>
      </c>
      <c r="H221">
        <v>1</v>
      </c>
      <c r="I221" t="s">
        <v>856</v>
      </c>
      <c r="J221" t="s">
        <v>6</v>
      </c>
      <c r="K221" t="s">
        <v>857</v>
      </c>
      <c r="L221">
        <v>1191</v>
      </c>
      <c r="N221">
        <v>1013</v>
      </c>
      <c r="O221" t="s">
        <v>727</v>
      </c>
      <c r="P221" t="s">
        <v>727</v>
      </c>
      <c r="Q221">
        <v>1</v>
      </c>
      <c r="X221">
        <v>10.84</v>
      </c>
      <c r="Y221">
        <v>0</v>
      </c>
      <c r="Z221">
        <v>0</v>
      </c>
      <c r="AA221">
        <v>0</v>
      </c>
      <c r="AB221">
        <v>8.4600000000000009</v>
      </c>
      <c r="AC221">
        <v>0</v>
      </c>
      <c r="AD221">
        <v>1</v>
      </c>
      <c r="AE221">
        <v>1</v>
      </c>
      <c r="AF221" t="s">
        <v>6</v>
      </c>
      <c r="AG221">
        <v>10.84</v>
      </c>
      <c r="AH221">
        <v>2</v>
      </c>
      <c r="AI221">
        <v>16666841</v>
      </c>
      <c r="AJ221">
        <v>223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ROW(Source!A108)</f>
        <v>108</v>
      </c>
      <c r="B222">
        <v>16666850</v>
      </c>
      <c r="C222">
        <v>16666840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728</v>
      </c>
      <c r="J222" t="s">
        <v>6</v>
      </c>
      <c r="K222" t="s">
        <v>729</v>
      </c>
      <c r="L222">
        <v>1191</v>
      </c>
      <c r="N222">
        <v>1013</v>
      </c>
      <c r="O222" t="s">
        <v>727</v>
      </c>
      <c r="P222" t="s">
        <v>727</v>
      </c>
      <c r="Q222">
        <v>1</v>
      </c>
      <c r="X222">
        <v>0.6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6</v>
      </c>
      <c r="AG222">
        <v>0.6</v>
      </c>
      <c r="AH222">
        <v>2</v>
      </c>
      <c r="AI222">
        <v>16666842</v>
      </c>
      <c r="AJ222">
        <v>224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ROW(Source!A108)</f>
        <v>108</v>
      </c>
      <c r="B223">
        <v>16666851</v>
      </c>
      <c r="C223">
        <v>16666840</v>
      </c>
      <c r="D223">
        <v>15247694</v>
      </c>
      <c r="E223">
        <v>1</v>
      </c>
      <c r="F223">
        <v>1</v>
      </c>
      <c r="G223">
        <v>1</v>
      </c>
      <c r="H223">
        <v>2</v>
      </c>
      <c r="I223" t="s">
        <v>858</v>
      </c>
      <c r="J223" t="s">
        <v>859</v>
      </c>
      <c r="K223" t="s">
        <v>860</v>
      </c>
      <c r="L223">
        <v>1368</v>
      </c>
      <c r="N223">
        <v>1011</v>
      </c>
      <c r="O223" t="s">
        <v>733</v>
      </c>
      <c r="P223" t="s">
        <v>733</v>
      </c>
      <c r="Q223">
        <v>1</v>
      </c>
      <c r="X223">
        <v>0.22</v>
      </c>
      <c r="Y223">
        <v>0</v>
      </c>
      <c r="Z223">
        <v>175.56</v>
      </c>
      <c r="AA223">
        <v>14.4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0.22</v>
      </c>
      <c r="AH223">
        <v>2</v>
      </c>
      <c r="AI223">
        <v>16666843</v>
      </c>
      <c r="AJ223">
        <v>225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ROW(Source!A108)</f>
        <v>108</v>
      </c>
      <c r="B224">
        <v>16666852</v>
      </c>
      <c r="C224">
        <v>16666840</v>
      </c>
      <c r="D224">
        <v>15247880</v>
      </c>
      <c r="E224">
        <v>1</v>
      </c>
      <c r="F224">
        <v>1</v>
      </c>
      <c r="G224">
        <v>1</v>
      </c>
      <c r="H224">
        <v>2</v>
      </c>
      <c r="I224" t="s">
        <v>739</v>
      </c>
      <c r="J224" t="s">
        <v>740</v>
      </c>
      <c r="K224" t="s">
        <v>741</v>
      </c>
      <c r="L224">
        <v>1368</v>
      </c>
      <c r="N224">
        <v>1011</v>
      </c>
      <c r="O224" t="s">
        <v>733</v>
      </c>
      <c r="P224" t="s">
        <v>733</v>
      </c>
      <c r="Q224">
        <v>1</v>
      </c>
      <c r="X224">
        <v>2.2000000000000002</v>
      </c>
      <c r="Y224">
        <v>0</v>
      </c>
      <c r="Z224">
        <v>6.9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2.2000000000000002</v>
      </c>
      <c r="AH224">
        <v>2</v>
      </c>
      <c r="AI224">
        <v>16666844</v>
      </c>
      <c r="AJ224">
        <v>226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ROW(Source!A108)</f>
        <v>108</v>
      </c>
      <c r="B225">
        <v>16666853</v>
      </c>
      <c r="C225">
        <v>16666840</v>
      </c>
      <c r="D225">
        <v>15249073</v>
      </c>
      <c r="E225">
        <v>1</v>
      </c>
      <c r="F225">
        <v>1</v>
      </c>
      <c r="G225">
        <v>1</v>
      </c>
      <c r="H225">
        <v>2</v>
      </c>
      <c r="I225" t="s">
        <v>742</v>
      </c>
      <c r="J225" t="s">
        <v>743</v>
      </c>
      <c r="K225" t="s">
        <v>744</v>
      </c>
      <c r="L225">
        <v>1368</v>
      </c>
      <c r="N225">
        <v>1011</v>
      </c>
      <c r="O225" t="s">
        <v>733</v>
      </c>
      <c r="P225" t="s">
        <v>733</v>
      </c>
      <c r="Q225">
        <v>1</v>
      </c>
      <c r="X225">
        <v>0.38</v>
      </c>
      <c r="Y225">
        <v>0</v>
      </c>
      <c r="Z225">
        <v>65.709999999999994</v>
      </c>
      <c r="AA225">
        <v>11.6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0.38</v>
      </c>
      <c r="AH225">
        <v>2</v>
      </c>
      <c r="AI225">
        <v>16666845</v>
      </c>
      <c r="AJ225">
        <v>227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ROW(Source!A108)</f>
        <v>108</v>
      </c>
      <c r="B226">
        <v>16666854</v>
      </c>
      <c r="C226">
        <v>16666840</v>
      </c>
      <c r="D226">
        <v>15249308</v>
      </c>
      <c r="E226">
        <v>1</v>
      </c>
      <c r="F226">
        <v>1</v>
      </c>
      <c r="G226">
        <v>1</v>
      </c>
      <c r="H226">
        <v>2</v>
      </c>
      <c r="I226" t="s">
        <v>861</v>
      </c>
      <c r="J226" t="s">
        <v>862</v>
      </c>
      <c r="K226" t="s">
        <v>863</v>
      </c>
      <c r="L226">
        <v>1368</v>
      </c>
      <c r="N226">
        <v>1011</v>
      </c>
      <c r="O226" t="s">
        <v>733</v>
      </c>
      <c r="P226" t="s">
        <v>733</v>
      </c>
      <c r="Q226">
        <v>1</v>
      </c>
      <c r="X226">
        <v>3.65</v>
      </c>
      <c r="Y226">
        <v>0</v>
      </c>
      <c r="Z226">
        <v>1.2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3.65</v>
      </c>
      <c r="AH226">
        <v>2</v>
      </c>
      <c r="AI226">
        <v>16666846</v>
      </c>
      <c r="AJ226">
        <v>228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ROW(Source!A108)</f>
        <v>108</v>
      </c>
      <c r="B227">
        <v>16666855</v>
      </c>
      <c r="C227">
        <v>16666840</v>
      </c>
      <c r="D227">
        <v>15165634</v>
      </c>
      <c r="E227">
        <v>1</v>
      </c>
      <c r="F227">
        <v>1</v>
      </c>
      <c r="G227">
        <v>1</v>
      </c>
      <c r="H227">
        <v>3</v>
      </c>
      <c r="I227" t="s">
        <v>864</v>
      </c>
      <c r="J227" t="s">
        <v>865</v>
      </c>
      <c r="K227" t="s">
        <v>866</v>
      </c>
      <c r="L227">
        <v>1339</v>
      </c>
      <c r="N227">
        <v>1007</v>
      </c>
      <c r="O227" t="s">
        <v>45</v>
      </c>
      <c r="P227" t="s">
        <v>45</v>
      </c>
      <c r="Q227">
        <v>1</v>
      </c>
      <c r="X227">
        <v>0.33</v>
      </c>
      <c r="Y227">
        <v>38.51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0.33</v>
      </c>
      <c r="AH227">
        <v>2</v>
      </c>
      <c r="AI227">
        <v>16666847</v>
      </c>
      <c r="AJ227">
        <v>229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ROW(Source!A108)</f>
        <v>108</v>
      </c>
      <c r="B228">
        <v>16666856</v>
      </c>
      <c r="C228">
        <v>16666840</v>
      </c>
      <c r="D228">
        <v>15165653</v>
      </c>
      <c r="E228">
        <v>1</v>
      </c>
      <c r="F228">
        <v>1</v>
      </c>
      <c r="G228">
        <v>1</v>
      </c>
      <c r="H228">
        <v>3</v>
      </c>
      <c r="I228" t="s">
        <v>867</v>
      </c>
      <c r="J228" t="s">
        <v>868</v>
      </c>
      <c r="K228" t="s">
        <v>869</v>
      </c>
      <c r="L228">
        <v>1339</v>
      </c>
      <c r="N228">
        <v>1007</v>
      </c>
      <c r="O228" t="s">
        <v>45</v>
      </c>
      <c r="P228" t="s">
        <v>45</v>
      </c>
      <c r="Q228">
        <v>1</v>
      </c>
      <c r="X228">
        <v>2.5</v>
      </c>
      <c r="Y228">
        <v>6.22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2.5</v>
      </c>
      <c r="AH228">
        <v>2</v>
      </c>
      <c r="AI228">
        <v>16666848</v>
      </c>
      <c r="AJ228">
        <v>230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ROW(Source!A109)</f>
        <v>109</v>
      </c>
      <c r="B229">
        <v>16666849</v>
      </c>
      <c r="C229">
        <v>16666840</v>
      </c>
      <c r="D229">
        <v>15432258</v>
      </c>
      <c r="E229">
        <v>1</v>
      </c>
      <c r="F229">
        <v>1</v>
      </c>
      <c r="G229">
        <v>1</v>
      </c>
      <c r="H229">
        <v>1</v>
      </c>
      <c r="I229" t="s">
        <v>856</v>
      </c>
      <c r="J229" t="s">
        <v>6</v>
      </c>
      <c r="K229" t="s">
        <v>857</v>
      </c>
      <c r="L229">
        <v>1191</v>
      </c>
      <c r="N229">
        <v>1013</v>
      </c>
      <c r="O229" t="s">
        <v>727</v>
      </c>
      <c r="P229" t="s">
        <v>727</v>
      </c>
      <c r="Q229">
        <v>1</v>
      </c>
      <c r="X229">
        <v>10.84</v>
      </c>
      <c r="Y229">
        <v>0</v>
      </c>
      <c r="Z229">
        <v>0</v>
      </c>
      <c r="AA229">
        <v>0</v>
      </c>
      <c r="AB229">
        <v>8.4600000000000009</v>
      </c>
      <c r="AC229">
        <v>0</v>
      </c>
      <c r="AD229">
        <v>1</v>
      </c>
      <c r="AE229">
        <v>1</v>
      </c>
      <c r="AF229" t="s">
        <v>6</v>
      </c>
      <c r="AG229">
        <v>10.84</v>
      </c>
      <c r="AH229">
        <v>2</v>
      </c>
      <c r="AI229">
        <v>16666841</v>
      </c>
      <c r="AJ229">
        <v>231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ROW(Source!A109)</f>
        <v>109</v>
      </c>
      <c r="B230">
        <v>16666850</v>
      </c>
      <c r="C230">
        <v>16666840</v>
      </c>
      <c r="D230">
        <v>15430395</v>
      </c>
      <c r="E230">
        <v>1</v>
      </c>
      <c r="F230">
        <v>1</v>
      </c>
      <c r="G230">
        <v>1</v>
      </c>
      <c r="H230">
        <v>1</v>
      </c>
      <c r="I230" t="s">
        <v>728</v>
      </c>
      <c r="J230" t="s">
        <v>6</v>
      </c>
      <c r="K230" t="s">
        <v>729</v>
      </c>
      <c r="L230">
        <v>1191</v>
      </c>
      <c r="N230">
        <v>1013</v>
      </c>
      <c r="O230" t="s">
        <v>727</v>
      </c>
      <c r="P230" t="s">
        <v>727</v>
      </c>
      <c r="Q230">
        <v>1</v>
      </c>
      <c r="X230">
        <v>0.6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6</v>
      </c>
      <c r="AG230">
        <v>0.6</v>
      </c>
      <c r="AH230">
        <v>2</v>
      </c>
      <c r="AI230">
        <v>16666842</v>
      </c>
      <c r="AJ230">
        <v>232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ROW(Source!A109)</f>
        <v>109</v>
      </c>
      <c r="B231">
        <v>16666851</v>
      </c>
      <c r="C231">
        <v>16666840</v>
      </c>
      <c r="D231">
        <v>15247694</v>
      </c>
      <c r="E231">
        <v>1</v>
      </c>
      <c r="F231">
        <v>1</v>
      </c>
      <c r="G231">
        <v>1</v>
      </c>
      <c r="H231">
        <v>2</v>
      </c>
      <c r="I231" t="s">
        <v>858</v>
      </c>
      <c r="J231" t="s">
        <v>859</v>
      </c>
      <c r="K231" t="s">
        <v>860</v>
      </c>
      <c r="L231">
        <v>1368</v>
      </c>
      <c r="N231">
        <v>1011</v>
      </c>
      <c r="O231" t="s">
        <v>733</v>
      </c>
      <c r="P231" t="s">
        <v>733</v>
      </c>
      <c r="Q231">
        <v>1</v>
      </c>
      <c r="X231">
        <v>0.22</v>
      </c>
      <c r="Y231">
        <v>0</v>
      </c>
      <c r="Z231">
        <v>175.56</v>
      </c>
      <c r="AA231">
        <v>14.4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0.22</v>
      </c>
      <c r="AH231">
        <v>2</v>
      </c>
      <c r="AI231">
        <v>16666843</v>
      </c>
      <c r="AJ231">
        <v>233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ROW(Source!A109)</f>
        <v>109</v>
      </c>
      <c r="B232">
        <v>16666852</v>
      </c>
      <c r="C232">
        <v>16666840</v>
      </c>
      <c r="D232">
        <v>15247880</v>
      </c>
      <c r="E232">
        <v>1</v>
      </c>
      <c r="F232">
        <v>1</v>
      </c>
      <c r="G232">
        <v>1</v>
      </c>
      <c r="H232">
        <v>2</v>
      </c>
      <c r="I232" t="s">
        <v>739</v>
      </c>
      <c r="J232" t="s">
        <v>740</v>
      </c>
      <c r="K232" t="s">
        <v>741</v>
      </c>
      <c r="L232">
        <v>1368</v>
      </c>
      <c r="N232">
        <v>1011</v>
      </c>
      <c r="O232" t="s">
        <v>733</v>
      </c>
      <c r="P232" t="s">
        <v>733</v>
      </c>
      <c r="Q232">
        <v>1</v>
      </c>
      <c r="X232">
        <v>2.2000000000000002</v>
      </c>
      <c r="Y232">
        <v>0</v>
      </c>
      <c r="Z232">
        <v>6.9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2.2000000000000002</v>
      </c>
      <c r="AH232">
        <v>2</v>
      </c>
      <c r="AI232">
        <v>16666844</v>
      </c>
      <c r="AJ232">
        <v>234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ROW(Source!A109)</f>
        <v>109</v>
      </c>
      <c r="B233">
        <v>16666853</v>
      </c>
      <c r="C233">
        <v>16666840</v>
      </c>
      <c r="D233">
        <v>15249073</v>
      </c>
      <c r="E233">
        <v>1</v>
      </c>
      <c r="F233">
        <v>1</v>
      </c>
      <c r="G233">
        <v>1</v>
      </c>
      <c r="H233">
        <v>2</v>
      </c>
      <c r="I233" t="s">
        <v>742</v>
      </c>
      <c r="J233" t="s">
        <v>743</v>
      </c>
      <c r="K233" t="s">
        <v>744</v>
      </c>
      <c r="L233">
        <v>1368</v>
      </c>
      <c r="N233">
        <v>1011</v>
      </c>
      <c r="O233" t="s">
        <v>733</v>
      </c>
      <c r="P233" t="s">
        <v>733</v>
      </c>
      <c r="Q233">
        <v>1</v>
      </c>
      <c r="X233">
        <v>0.38</v>
      </c>
      <c r="Y233">
        <v>0</v>
      </c>
      <c r="Z233">
        <v>65.709999999999994</v>
      </c>
      <c r="AA233">
        <v>11.6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0.38</v>
      </c>
      <c r="AH233">
        <v>2</v>
      </c>
      <c r="AI233">
        <v>16666845</v>
      </c>
      <c r="AJ233">
        <v>235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ROW(Source!A109)</f>
        <v>109</v>
      </c>
      <c r="B234">
        <v>16666854</v>
      </c>
      <c r="C234">
        <v>16666840</v>
      </c>
      <c r="D234">
        <v>15249308</v>
      </c>
      <c r="E234">
        <v>1</v>
      </c>
      <c r="F234">
        <v>1</v>
      </c>
      <c r="G234">
        <v>1</v>
      </c>
      <c r="H234">
        <v>2</v>
      </c>
      <c r="I234" t="s">
        <v>861</v>
      </c>
      <c r="J234" t="s">
        <v>862</v>
      </c>
      <c r="K234" t="s">
        <v>863</v>
      </c>
      <c r="L234">
        <v>1368</v>
      </c>
      <c r="N234">
        <v>1011</v>
      </c>
      <c r="O234" t="s">
        <v>733</v>
      </c>
      <c r="P234" t="s">
        <v>733</v>
      </c>
      <c r="Q234">
        <v>1</v>
      </c>
      <c r="X234">
        <v>3.65</v>
      </c>
      <c r="Y234">
        <v>0</v>
      </c>
      <c r="Z234">
        <v>1.2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3.65</v>
      </c>
      <c r="AH234">
        <v>2</v>
      </c>
      <c r="AI234">
        <v>16666846</v>
      </c>
      <c r="AJ234">
        <v>236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ROW(Source!A109)</f>
        <v>109</v>
      </c>
      <c r="B235">
        <v>16666855</v>
      </c>
      <c r="C235">
        <v>16666840</v>
      </c>
      <c r="D235">
        <v>15165634</v>
      </c>
      <c r="E235">
        <v>1</v>
      </c>
      <c r="F235">
        <v>1</v>
      </c>
      <c r="G235">
        <v>1</v>
      </c>
      <c r="H235">
        <v>3</v>
      </c>
      <c r="I235" t="s">
        <v>864</v>
      </c>
      <c r="J235" t="s">
        <v>865</v>
      </c>
      <c r="K235" t="s">
        <v>866</v>
      </c>
      <c r="L235">
        <v>1339</v>
      </c>
      <c r="N235">
        <v>1007</v>
      </c>
      <c r="O235" t="s">
        <v>45</v>
      </c>
      <c r="P235" t="s">
        <v>45</v>
      </c>
      <c r="Q235">
        <v>1</v>
      </c>
      <c r="X235">
        <v>0.33</v>
      </c>
      <c r="Y235">
        <v>38.51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0.33</v>
      </c>
      <c r="AH235">
        <v>2</v>
      </c>
      <c r="AI235">
        <v>16666847</v>
      </c>
      <c r="AJ235">
        <v>237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ROW(Source!A109)</f>
        <v>109</v>
      </c>
      <c r="B236">
        <v>16666856</v>
      </c>
      <c r="C236">
        <v>16666840</v>
      </c>
      <c r="D236">
        <v>15165653</v>
      </c>
      <c r="E236">
        <v>1</v>
      </c>
      <c r="F236">
        <v>1</v>
      </c>
      <c r="G236">
        <v>1</v>
      </c>
      <c r="H236">
        <v>3</v>
      </c>
      <c r="I236" t="s">
        <v>867</v>
      </c>
      <c r="J236" t="s">
        <v>868</v>
      </c>
      <c r="K236" t="s">
        <v>869</v>
      </c>
      <c r="L236">
        <v>1339</v>
      </c>
      <c r="N236">
        <v>1007</v>
      </c>
      <c r="O236" t="s">
        <v>45</v>
      </c>
      <c r="P236" t="s">
        <v>45</v>
      </c>
      <c r="Q236">
        <v>1</v>
      </c>
      <c r="X236">
        <v>2.5</v>
      </c>
      <c r="Y236">
        <v>6.22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2.5</v>
      </c>
      <c r="AH236">
        <v>2</v>
      </c>
      <c r="AI236">
        <v>16666848</v>
      </c>
      <c r="AJ236">
        <v>238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ROW(Source!A110)</f>
        <v>110</v>
      </c>
      <c r="B237">
        <v>16666864</v>
      </c>
      <c r="C237">
        <v>16666857</v>
      </c>
      <c r="D237">
        <v>15430767</v>
      </c>
      <c r="E237">
        <v>1</v>
      </c>
      <c r="F237">
        <v>1</v>
      </c>
      <c r="G237">
        <v>1</v>
      </c>
      <c r="H237">
        <v>1</v>
      </c>
      <c r="I237" t="s">
        <v>757</v>
      </c>
      <c r="J237" t="s">
        <v>6</v>
      </c>
      <c r="K237" t="s">
        <v>758</v>
      </c>
      <c r="L237">
        <v>1191</v>
      </c>
      <c r="N237">
        <v>1013</v>
      </c>
      <c r="O237" t="s">
        <v>727</v>
      </c>
      <c r="P237" t="s">
        <v>727</v>
      </c>
      <c r="Q237">
        <v>1</v>
      </c>
      <c r="X237">
        <v>2.2000000000000002</v>
      </c>
      <c r="Y237">
        <v>0</v>
      </c>
      <c r="Z237">
        <v>0</v>
      </c>
      <c r="AA237">
        <v>0</v>
      </c>
      <c r="AB237">
        <v>8.5299999999999994</v>
      </c>
      <c r="AC237">
        <v>0</v>
      </c>
      <c r="AD237">
        <v>1</v>
      </c>
      <c r="AE237">
        <v>1</v>
      </c>
      <c r="AF237" t="s">
        <v>56</v>
      </c>
      <c r="AG237">
        <v>2.5299999999999998</v>
      </c>
      <c r="AH237">
        <v>2</v>
      </c>
      <c r="AI237">
        <v>16666858</v>
      </c>
      <c r="AJ237">
        <v>239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ROW(Source!A110)</f>
        <v>110</v>
      </c>
      <c r="B238">
        <v>16666865</v>
      </c>
      <c r="C238">
        <v>16666857</v>
      </c>
      <c r="D238">
        <v>15430395</v>
      </c>
      <c r="E238">
        <v>1</v>
      </c>
      <c r="F238">
        <v>1</v>
      </c>
      <c r="G238">
        <v>1</v>
      </c>
      <c r="H238">
        <v>1</v>
      </c>
      <c r="I238" t="s">
        <v>728</v>
      </c>
      <c r="J238" t="s">
        <v>6</v>
      </c>
      <c r="K238" t="s">
        <v>729</v>
      </c>
      <c r="L238">
        <v>1191</v>
      </c>
      <c r="N238">
        <v>1013</v>
      </c>
      <c r="O238" t="s">
        <v>727</v>
      </c>
      <c r="P238" t="s">
        <v>727</v>
      </c>
      <c r="Q238">
        <v>1</v>
      </c>
      <c r="X238">
        <v>0.45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2</v>
      </c>
      <c r="AF238" t="s">
        <v>55</v>
      </c>
      <c r="AG238">
        <v>0.5625</v>
      </c>
      <c r="AH238">
        <v>2</v>
      </c>
      <c r="AI238">
        <v>16666859</v>
      </c>
      <c r="AJ238">
        <v>240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ROW(Source!A110)</f>
        <v>110</v>
      </c>
      <c r="B239">
        <v>16666866</v>
      </c>
      <c r="C239">
        <v>16666857</v>
      </c>
      <c r="D239">
        <v>15247905</v>
      </c>
      <c r="E239">
        <v>1</v>
      </c>
      <c r="F239">
        <v>1</v>
      </c>
      <c r="G239">
        <v>1</v>
      </c>
      <c r="H239">
        <v>2</v>
      </c>
      <c r="I239" t="s">
        <v>853</v>
      </c>
      <c r="J239" t="s">
        <v>854</v>
      </c>
      <c r="K239" t="s">
        <v>855</v>
      </c>
      <c r="L239">
        <v>1368</v>
      </c>
      <c r="N239">
        <v>1011</v>
      </c>
      <c r="O239" t="s">
        <v>733</v>
      </c>
      <c r="P239" t="s">
        <v>733</v>
      </c>
      <c r="Q239">
        <v>1</v>
      </c>
      <c r="X239">
        <v>0.27</v>
      </c>
      <c r="Y239">
        <v>0</v>
      </c>
      <c r="Z239">
        <v>89.99</v>
      </c>
      <c r="AA239">
        <v>10.06</v>
      </c>
      <c r="AB239">
        <v>0</v>
      </c>
      <c r="AC239">
        <v>0</v>
      </c>
      <c r="AD239">
        <v>1</v>
      </c>
      <c r="AE239">
        <v>0</v>
      </c>
      <c r="AF239" t="s">
        <v>55</v>
      </c>
      <c r="AG239">
        <v>0.33750000000000002</v>
      </c>
      <c r="AH239">
        <v>2</v>
      </c>
      <c r="AI239">
        <v>16666860</v>
      </c>
      <c r="AJ239">
        <v>241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ROW(Source!A110)</f>
        <v>110</v>
      </c>
      <c r="B240">
        <v>16666867</v>
      </c>
      <c r="C240">
        <v>16666857</v>
      </c>
      <c r="D240">
        <v>15247974</v>
      </c>
      <c r="E240">
        <v>1</v>
      </c>
      <c r="F240">
        <v>1</v>
      </c>
      <c r="G240">
        <v>1</v>
      </c>
      <c r="H240">
        <v>2</v>
      </c>
      <c r="I240" t="s">
        <v>730</v>
      </c>
      <c r="J240" t="s">
        <v>731</v>
      </c>
      <c r="K240" t="s">
        <v>732</v>
      </c>
      <c r="L240">
        <v>1368</v>
      </c>
      <c r="N240">
        <v>1011</v>
      </c>
      <c r="O240" t="s">
        <v>733</v>
      </c>
      <c r="P240" t="s">
        <v>733</v>
      </c>
      <c r="Q240">
        <v>1</v>
      </c>
      <c r="X240">
        <v>0.18</v>
      </c>
      <c r="Y240">
        <v>0</v>
      </c>
      <c r="Z240">
        <v>31.26</v>
      </c>
      <c r="AA240">
        <v>13.5</v>
      </c>
      <c r="AB240">
        <v>0</v>
      </c>
      <c r="AC240">
        <v>0</v>
      </c>
      <c r="AD240">
        <v>1</v>
      </c>
      <c r="AE240">
        <v>0</v>
      </c>
      <c r="AF240" t="s">
        <v>55</v>
      </c>
      <c r="AG240">
        <v>0.22499999999999998</v>
      </c>
      <c r="AH240">
        <v>2</v>
      </c>
      <c r="AI240">
        <v>16666861</v>
      </c>
      <c r="AJ240">
        <v>242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ROW(Source!A110)</f>
        <v>110</v>
      </c>
      <c r="B241">
        <v>16666868</v>
      </c>
      <c r="C241">
        <v>16666857</v>
      </c>
      <c r="D241">
        <v>15162632</v>
      </c>
      <c r="E241">
        <v>17</v>
      </c>
      <c r="F241">
        <v>1</v>
      </c>
      <c r="G241">
        <v>1</v>
      </c>
      <c r="H241">
        <v>3</v>
      </c>
      <c r="I241" t="s">
        <v>211</v>
      </c>
      <c r="J241" t="s">
        <v>6</v>
      </c>
      <c r="K241" t="s">
        <v>212</v>
      </c>
      <c r="L241">
        <v>1339</v>
      </c>
      <c r="N241">
        <v>1007</v>
      </c>
      <c r="O241" t="s">
        <v>45</v>
      </c>
      <c r="P241" t="s">
        <v>45</v>
      </c>
      <c r="Q241">
        <v>1</v>
      </c>
      <c r="X241">
        <v>1.1000000000000001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6</v>
      </c>
      <c r="AG241">
        <v>1.1000000000000001</v>
      </c>
      <c r="AH241">
        <v>2</v>
      </c>
      <c r="AI241">
        <v>16666862</v>
      </c>
      <c r="AJ241">
        <v>244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ROW(Source!A111)</f>
        <v>111</v>
      </c>
      <c r="B242">
        <v>16666864</v>
      </c>
      <c r="C242">
        <v>16666857</v>
      </c>
      <c r="D242">
        <v>15430767</v>
      </c>
      <c r="E242">
        <v>1</v>
      </c>
      <c r="F242">
        <v>1</v>
      </c>
      <c r="G242">
        <v>1</v>
      </c>
      <c r="H242">
        <v>1</v>
      </c>
      <c r="I242" t="s">
        <v>757</v>
      </c>
      <c r="J242" t="s">
        <v>6</v>
      </c>
      <c r="K242" t="s">
        <v>758</v>
      </c>
      <c r="L242">
        <v>1191</v>
      </c>
      <c r="N242">
        <v>1013</v>
      </c>
      <c r="O242" t="s">
        <v>727</v>
      </c>
      <c r="P242" t="s">
        <v>727</v>
      </c>
      <c r="Q242">
        <v>1</v>
      </c>
      <c r="X242">
        <v>2.2000000000000002</v>
      </c>
      <c r="Y242">
        <v>0</v>
      </c>
      <c r="Z242">
        <v>0</v>
      </c>
      <c r="AA242">
        <v>0</v>
      </c>
      <c r="AB242">
        <v>8.5299999999999994</v>
      </c>
      <c r="AC242">
        <v>0</v>
      </c>
      <c r="AD242">
        <v>1</v>
      </c>
      <c r="AE242">
        <v>1</v>
      </c>
      <c r="AF242" t="s">
        <v>56</v>
      </c>
      <c r="AG242">
        <v>2.5299999999999998</v>
      </c>
      <c r="AH242">
        <v>2</v>
      </c>
      <c r="AI242">
        <v>16666858</v>
      </c>
      <c r="AJ242">
        <v>245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ROW(Source!A111)</f>
        <v>111</v>
      </c>
      <c r="B243">
        <v>16666865</v>
      </c>
      <c r="C243">
        <v>16666857</v>
      </c>
      <c r="D243">
        <v>15430395</v>
      </c>
      <c r="E243">
        <v>1</v>
      </c>
      <c r="F243">
        <v>1</v>
      </c>
      <c r="G243">
        <v>1</v>
      </c>
      <c r="H243">
        <v>1</v>
      </c>
      <c r="I243" t="s">
        <v>728</v>
      </c>
      <c r="J243" t="s">
        <v>6</v>
      </c>
      <c r="K243" t="s">
        <v>729</v>
      </c>
      <c r="L243">
        <v>1191</v>
      </c>
      <c r="N243">
        <v>1013</v>
      </c>
      <c r="O243" t="s">
        <v>727</v>
      </c>
      <c r="P243" t="s">
        <v>727</v>
      </c>
      <c r="Q243">
        <v>1</v>
      </c>
      <c r="X243">
        <v>0.45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55</v>
      </c>
      <c r="AG243">
        <v>0.5625</v>
      </c>
      <c r="AH243">
        <v>2</v>
      </c>
      <c r="AI243">
        <v>16666859</v>
      </c>
      <c r="AJ243">
        <v>246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ROW(Source!A111)</f>
        <v>111</v>
      </c>
      <c r="B244">
        <v>16666866</v>
      </c>
      <c r="C244">
        <v>16666857</v>
      </c>
      <c r="D244">
        <v>15247905</v>
      </c>
      <c r="E244">
        <v>1</v>
      </c>
      <c r="F244">
        <v>1</v>
      </c>
      <c r="G244">
        <v>1</v>
      </c>
      <c r="H244">
        <v>2</v>
      </c>
      <c r="I244" t="s">
        <v>853</v>
      </c>
      <c r="J244" t="s">
        <v>854</v>
      </c>
      <c r="K244" t="s">
        <v>855</v>
      </c>
      <c r="L244">
        <v>1368</v>
      </c>
      <c r="N244">
        <v>1011</v>
      </c>
      <c r="O244" t="s">
        <v>733</v>
      </c>
      <c r="P244" t="s">
        <v>733</v>
      </c>
      <c r="Q244">
        <v>1</v>
      </c>
      <c r="X244">
        <v>0.27</v>
      </c>
      <c r="Y244">
        <v>0</v>
      </c>
      <c r="Z244">
        <v>89.99</v>
      </c>
      <c r="AA244">
        <v>10.06</v>
      </c>
      <c r="AB244">
        <v>0</v>
      </c>
      <c r="AC244">
        <v>0</v>
      </c>
      <c r="AD244">
        <v>1</v>
      </c>
      <c r="AE244">
        <v>0</v>
      </c>
      <c r="AF244" t="s">
        <v>55</v>
      </c>
      <c r="AG244">
        <v>0.33750000000000002</v>
      </c>
      <c r="AH244">
        <v>2</v>
      </c>
      <c r="AI244">
        <v>16666860</v>
      </c>
      <c r="AJ244">
        <v>247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ROW(Source!A111)</f>
        <v>111</v>
      </c>
      <c r="B245">
        <v>16666867</v>
      </c>
      <c r="C245">
        <v>16666857</v>
      </c>
      <c r="D245">
        <v>15247974</v>
      </c>
      <c r="E245">
        <v>1</v>
      </c>
      <c r="F245">
        <v>1</v>
      </c>
      <c r="G245">
        <v>1</v>
      </c>
      <c r="H245">
        <v>2</v>
      </c>
      <c r="I245" t="s">
        <v>730</v>
      </c>
      <c r="J245" t="s">
        <v>731</v>
      </c>
      <c r="K245" t="s">
        <v>732</v>
      </c>
      <c r="L245">
        <v>1368</v>
      </c>
      <c r="N245">
        <v>1011</v>
      </c>
      <c r="O245" t="s">
        <v>733</v>
      </c>
      <c r="P245" t="s">
        <v>733</v>
      </c>
      <c r="Q245">
        <v>1</v>
      </c>
      <c r="X245">
        <v>0.18</v>
      </c>
      <c r="Y245">
        <v>0</v>
      </c>
      <c r="Z245">
        <v>31.26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55</v>
      </c>
      <c r="AG245">
        <v>0.22499999999999998</v>
      </c>
      <c r="AH245">
        <v>2</v>
      </c>
      <c r="AI245">
        <v>16666861</v>
      </c>
      <c r="AJ245">
        <v>248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ROW(Source!A111)</f>
        <v>111</v>
      </c>
      <c r="B246">
        <v>16666868</v>
      </c>
      <c r="C246">
        <v>16666857</v>
      </c>
      <c r="D246">
        <v>15162632</v>
      </c>
      <c r="E246">
        <v>17</v>
      </c>
      <c r="F246">
        <v>1</v>
      </c>
      <c r="G246">
        <v>1</v>
      </c>
      <c r="H246">
        <v>3</v>
      </c>
      <c r="I246" t="s">
        <v>211</v>
      </c>
      <c r="J246" t="s">
        <v>6</v>
      </c>
      <c r="K246" t="s">
        <v>212</v>
      </c>
      <c r="L246">
        <v>1339</v>
      </c>
      <c r="N246">
        <v>1007</v>
      </c>
      <c r="O246" t="s">
        <v>45</v>
      </c>
      <c r="P246" t="s">
        <v>45</v>
      </c>
      <c r="Q246">
        <v>1</v>
      </c>
      <c r="X246">
        <v>1.1000000000000001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 t="s">
        <v>6</v>
      </c>
      <c r="AG246">
        <v>1.1000000000000001</v>
      </c>
      <c r="AH246">
        <v>2</v>
      </c>
      <c r="AI246">
        <v>16666862</v>
      </c>
      <c r="AJ246">
        <v>250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ROW(Source!A116)</f>
        <v>116</v>
      </c>
      <c r="B247">
        <v>16666879</v>
      </c>
      <c r="C247">
        <v>16666871</v>
      </c>
      <c r="D247">
        <v>15432010</v>
      </c>
      <c r="E247">
        <v>1</v>
      </c>
      <c r="F247">
        <v>1</v>
      </c>
      <c r="G247">
        <v>1</v>
      </c>
      <c r="H247">
        <v>1</v>
      </c>
      <c r="I247" t="s">
        <v>870</v>
      </c>
      <c r="J247" t="s">
        <v>6</v>
      </c>
      <c r="K247" t="s">
        <v>871</v>
      </c>
      <c r="L247">
        <v>1191</v>
      </c>
      <c r="N247">
        <v>1013</v>
      </c>
      <c r="O247" t="s">
        <v>727</v>
      </c>
      <c r="P247" t="s">
        <v>727</v>
      </c>
      <c r="Q247">
        <v>1</v>
      </c>
      <c r="X247">
        <v>50.23</v>
      </c>
      <c r="Y247">
        <v>0</v>
      </c>
      <c r="Z247">
        <v>0</v>
      </c>
      <c r="AA247">
        <v>0</v>
      </c>
      <c r="AB247">
        <v>8.02</v>
      </c>
      <c r="AC247">
        <v>0</v>
      </c>
      <c r="AD247">
        <v>1</v>
      </c>
      <c r="AE247">
        <v>1</v>
      </c>
      <c r="AF247" t="s">
        <v>56</v>
      </c>
      <c r="AG247">
        <v>57.764499999999991</v>
      </c>
      <c r="AH247">
        <v>2</v>
      </c>
      <c r="AI247">
        <v>16666872</v>
      </c>
      <c r="AJ247">
        <v>251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ROW(Source!A116)</f>
        <v>116</v>
      </c>
      <c r="B248">
        <v>16666880</v>
      </c>
      <c r="C248">
        <v>16666871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728</v>
      </c>
      <c r="J248" t="s">
        <v>6</v>
      </c>
      <c r="K248" t="s">
        <v>729</v>
      </c>
      <c r="L248">
        <v>1191</v>
      </c>
      <c r="N248">
        <v>1013</v>
      </c>
      <c r="O248" t="s">
        <v>727</v>
      </c>
      <c r="P248" t="s">
        <v>727</v>
      </c>
      <c r="Q248">
        <v>1</v>
      </c>
      <c r="X248">
        <v>1.27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55</v>
      </c>
      <c r="AG248">
        <v>1.5874999999999999</v>
      </c>
      <c r="AH248">
        <v>2</v>
      </c>
      <c r="AI248">
        <v>16666873</v>
      </c>
      <c r="AJ248">
        <v>252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ROW(Source!A116)</f>
        <v>116</v>
      </c>
      <c r="B249">
        <v>16666881</v>
      </c>
      <c r="C249">
        <v>16666871</v>
      </c>
      <c r="D249">
        <v>15247974</v>
      </c>
      <c r="E249">
        <v>1</v>
      </c>
      <c r="F249">
        <v>1</v>
      </c>
      <c r="G249">
        <v>1</v>
      </c>
      <c r="H249">
        <v>2</v>
      </c>
      <c r="I249" t="s">
        <v>730</v>
      </c>
      <c r="J249" t="s">
        <v>731</v>
      </c>
      <c r="K249" t="s">
        <v>732</v>
      </c>
      <c r="L249">
        <v>1368</v>
      </c>
      <c r="N249">
        <v>1011</v>
      </c>
      <c r="O249" t="s">
        <v>733</v>
      </c>
      <c r="P249" t="s">
        <v>733</v>
      </c>
      <c r="Q249">
        <v>1</v>
      </c>
      <c r="X249">
        <v>1.27</v>
      </c>
      <c r="Y249">
        <v>0</v>
      </c>
      <c r="Z249">
        <v>31.26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55</v>
      </c>
      <c r="AG249">
        <v>1.5874999999999999</v>
      </c>
      <c r="AH249">
        <v>2</v>
      </c>
      <c r="AI249">
        <v>16666874</v>
      </c>
      <c r="AJ249">
        <v>253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ROW(Source!A116)</f>
        <v>116</v>
      </c>
      <c r="B250">
        <v>16666882</v>
      </c>
      <c r="C250">
        <v>16666871</v>
      </c>
      <c r="D250">
        <v>15248091</v>
      </c>
      <c r="E250">
        <v>1</v>
      </c>
      <c r="F250">
        <v>1</v>
      </c>
      <c r="G250">
        <v>1</v>
      </c>
      <c r="H250">
        <v>2</v>
      </c>
      <c r="I250" t="s">
        <v>872</v>
      </c>
      <c r="J250" t="s">
        <v>873</v>
      </c>
      <c r="K250" t="s">
        <v>874</v>
      </c>
      <c r="L250">
        <v>1368</v>
      </c>
      <c r="N250">
        <v>1011</v>
      </c>
      <c r="O250" t="s">
        <v>733</v>
      </c>
      <c r="P250" t="s">
        <v>733</v>
      </c>
      <c r="Q250">
        <v>1</v>
      </c>
      <c r="X250">
        <v>9.43</v>
      </c>
      <c r="Y250">
        <v>0</v>
      </c>
      <c r="Z250">
        <v>0.5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55</v>
      </c>
      <c r="AG250">
        <v>11.7875</v>
      </c>
      <c r="AH250">
        <v>2</v>
      </c>
      <c r="AI250">
        <v>16666875</v>
      </c>
      <c r="AJ250">
        <v>254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ROW(Source!A116)</f>
        <v>116</v>
      </c>
      <c r="B251">
        <v>16666883</v>
      </c>
      <c r="C251">
        <v>16666871</v>
      </c>
      <c r="D251">
        <v>15167286</v>
      </c>
      <c r="E251">
        <v>1</v>
      </c>
      <c r="F251">
        <v>1</v>
      </c>
      <c r="G251">
        <v>1</v>
      </c>
      <c r="H251">
        <v>3</v>
      </c>
      <c r="I251" t="s">
        <v>772</v>
      </c>
      <c r="J251" t="s">
        <v>773</v>
      </c>
      <c r="K251" t="s">
        <v>774</v>
      </c>
      <c r="L251">
        <v>1339</v>
      </c>
      <c r="N251">
        <v>1007</v>
      </c>
      <c r="O251" t="s">
        <v>45</v>
      </c>
      <c r="P251" t="s">
        <v>45</v>
      </c>
      <c r="Q251">
        <v>1</v>
      </c>
      <c r="X251">
        <v>3.5</v>
      </c>
      <c r="Y251">
        <v>2.44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3.5</v>
      </c>
      <c r="AH251">
        <v>2</v>
      </c>
      <c r="AI251">
        <v>16666876</v>
      </c>
      <c r="AJ251">
        <v>255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ROW(Source!A116)</f>
        <v>116</v>
      </c>
      <c r="B252">
        <v>16666884</v>
      </c>
      <c r="C252">
        <v>16666871</v>
      </c>
      <c r="D252">
        <v>15162021</v>
      </c>
      <c r="E252">
        <v>17</v>
      </c>
      <c r="F252">
        <v>1</v>
      </c>
      <c r="G252">
        <v>1</v>
      </c>
      <c r="H252">
        <v>3</v>
      </c>
      <c r="I252" t="s">
        <v>222</v>
      </c>
      <c r="J252" t="s">
        <v>6</v>
      </c>
      <c r="K252" t="s">
        <v>223</v>
      </c>
      <c r="L252">
        <v>1339</v>
      </c>
      <c r="N252">
        <v>1007</v>
      </c>
      <c r="O252" t="s">
        <v>45</v>
      </c>
      <c r="P252" t="s">
        <v>45</v>
      </c>
      <c r="Q252">
        <v>1</v>
      </c>
      <c r="X252">
        <v>2.04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6</v>
      </c>
      <c r="AG252">
        <v>2.04</v>
      </c>
      <c r="AH252">
        <v>2</v>
      </c>
      <c r="AI252">
        <v>16666877</v>
      </c>
      <c r="AJ252">
        <v>256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ROW(Source!A117)</f>
        <v>117</v>
      </c>
      <c r="B253">
        <v>16666879</v>
      </c>
      <c r="C253">
        <v>16666871</v>
      </c>
      <c r="D253">
        <v>15432010</v>
      </c>
      <c r="E253">
        <v>1</v>
      </c>
      <c r="F253">
        <v>1</v>
      </c>
      <c r="G253">
        <v>1</v>
      </c>
      <c r="H253">
        <v>1</v>
      </c>
      <c r="I253" t="s">
        <v>870</v>
      </c>
      <c r="J253" t="s">
        <v>6</v>
      </c>
      <c r="K253" t="s">
        <v>871</v>
      </c>
      <c r="L253">
        <v>1191</v>
      </c>
      <c r="N253">
        <v>1013</v>
      </c>
      <c r="O253" t="s">
        <v>727</v>
      </c>
      <c r="P253" t="s">
        <v>727</v>
      </c>
      <c r="Q253">
        <v>1</v>
      </c>
      <c r="X253">
        <v>50.23</v>
      </c>
      <c r="Y253">
        <v>0</v>
      </c>
      <c r="Z253">
        <v>0</v>
      </c>
      <c r="AA253">
        <v>0</v>
      </c>
      <c r="AB253">
        <v>8.02</v>
      </c>
      <c r="AC253">
        <v>0</v>
      </c>
      <c r="AD253">
        <v>1</v>
      </c>
      <c r="AE253">
        <v>1</v>
      </c>
      <c r="AF253" t="s">
        <v>56</v>
      </c>
      <c r="AG253">
        <v>57.764499999999991</v>
      </c>
      <c r="AH253">
        <v>2</v>
      </c>
      <c r="AI253">
        <v>16666872</v>
      </c>
      <c r="AJ253">
        <v>258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ROW(Source!A117)</f>
        <v>117</v>
      </c>
      <c r="B254">
        <v>16666880</v>
      </c>
      <c r="C254">
        <v>16666871</v>
      </c>
      <c r="D254">
        <v>15430395</v>
      </c>
      <c r="E254">
        <v>1</v>
      </c>
      <c r="F254">
        <v>1</v>
      </c>
      <c r="G254">
        <v>1</v>
      </c>
      <c r="H254">
        <v>1</v>
      </c>
      <c r="I254" t="s">
        <v>728</v>
      </c>
      <c r="J254" t="s">
        <v>6</v>
      </c>
      <c r="K254" t="s">
        <v>729</v>
      </c>
      <c r="L254">
        <v>1191</v>
      </c>
      <c r="N254">
        <v>1013</v>
      </c>
      <c r="O254" t="s">
        <v>727</v>
      </c>
      <c r="P254" t="s">
        <v>727</v>
      </c>
      <c r="Q254">
        <v>1</v>
      </c>
      <c r="X254">
        <v>1.27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55</v>
      </c>
      <c r="AG254">
        <v>1.5874999999999999</v>
      </c>
      <c r="AH254">
        <v>2</v>
      </c>
      <c r="AI254">
        <v>16666873</v>
      </c>
      <c r="AJ254">
        <v>259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ROW(Source!A117)</f>
        <v>117</v>
      </c>
      <c r="B255">
        <v>16666881</v>
      </c>
      <c r="C255">
        <v>16666871</v>
      </c>
      <c r="D255">
        <v>15247974</v>
      </c>
      <c r="E255">
        <v>1</v>
      </c>
      <c r="F255">
        <v>1</v>
      </c>
      <c r="G255">
        <v>1</v>
      </c>
      <c r="H255">
        <v>2</v>
      </c>
      <c r="I255" t="s">
        <v>730</v>
      </c>
      <c r="J255" t="s">
        <v>731</v>
      </c>
      <c r="K255" t="s">
        <v>732</v>
      </c>
      <c r="L255">
        <v>1368</v>
      </c>
      <c r="N255">
        <v>1011</v>
      </c>
      <c r="O255" t="s">
        <v>733</v>
      </c>
      <c r="P255" t="s">
        <v>733</v>
      </c>
      <c r="Q255">
        <v>1</v>
      </c>
      <c r="X255">
        <v>1.27</v>
      </c>
      <c r="Y255">
        <v>0</v>
      </c>
      <c r="Z255">
        <v>31.26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55</v>
      </c>
      <c r="AG255">
        <v>1.5874999999999999</v>
      </c>
      <c r="AH255">
        <v>2</v>
      </c>
      <c r="AI255">
        <v>16666874</v>
      </c>
      <c r="AJ255">
        <v>260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ROW(Source!A117)</f>
        <v>117</v>
      </c>
      <c r="B256">
        <v>16666882</v>
      </c>
      <c r="C256">
        <v>16666871</v>
      </c>
      <c r="D256">
        <v>15248091</v>
      </c>
      <c r="E256">
        <v>1</v>
      </c>
      <c r="F256">
        <v>1</v>
      </c>
      <c r="G256">
        <v>1</v>
      </c>
      <c r="H256">
        <v>2</v>
      </c>
      <c r="I256" t="s">
        <v>872</v>
      </c>
      <c r="J256" t="s">
        <v>873</v>
      </c>
      <c r="K256" t="s">
        <v>874</v>
      </c>
      <c r="L256">
        <v>1368</v>
      </c>
      <c r="N256">
        <v>1011</v>
      </c>
      <c r="O256" t="s">
        <v>733</v>
      </c>
      <c r="P256" t="s">
        <v>733</v>
      </c>
      <c r="Q256">
        <v>1</v>
      </c>
      <c r="X256">
        <v>9.43</v>
      </c>
      <c r="Y256">
        <v>0</v>
      </c>
      <c r="Z256">
        <v>0.5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55</v>
      </c>
      <c r="AG256">
        <v>11.7875</v>
      </c>
      <c r="AH256">
        <v>2</v>
      </c>
      <c r="AI256">
        <v>16666875</v>
      </c>
      <c r="AJ256">
        <v>261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ROW(Source!A117)</f>
        <v>117</v>
      </c>
      <c r="B257">
        <v>16666883</v>
      </c>
      <c r="C257">
        <v>16666871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772</v>
      </c>
      <c r="J257" t="s">
        <v>773</v>
      </c>
      <c r="K257" t="s">
        <v>774</v>
      </c>
      <c r="L257">
        <v>1339</v>
      </c>
      <c r="N257">
        <v>1007</v>
      </c>
      <c r="O257" t="s">
        <v>45</v>
      </c>
      <c r="P257" t="s">
        <v>45</v>
      </c>
      <c r="Q257">
        <v>1</v>
      </c>
      <c r="X257">
        <v>3.5</v>
      </c>
      <c r="Y257">
        <v>2.44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3.5</v>
      </c>
      <c r="AH257">
        <v>2</v>
      </c>
      <c r="AI257">
        <v>16666876</v>
      </c>
      <c r="AJ257">
        <v>262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ROW(Source!A117)</f>
        <v>117</v>
      </c>
      <c r="B258">
        <v>16666884</v>
      </c>
      <c r="C258">
        <v>16666871</v>
      </c>
      <c r="D258">
        <v>15162021</v>
      </c>
      <c r="E258">
        <v>17</v>
      </c>
      <c r="F258">
        <v>1</v>
      </c>
      <c r="G258">
        <v>1</v>
      </c>
      <c r="H258">
        <v>3</v>
      </c>
      <c r="I258" t="s">
        <v>222</v>
      </c>
      <c r="J258" t="s">
        <v>6</v>
      </c>
      <c r="K258" t="s">
        <v>223</v>
      </c>
      <c r="L258">
        <v>1339</v>
      </c>
      <c r="N258">
        <v>1007</v>
      </c>
      <c r="O258" t="s">
        <v>45</v>
      </c>
      <c r="P258" t="s">
        <v>45</v>
      </c>
      <c r="Q258">
        <v>1</v>
      </c>
      <c r="X258">
        <v>2.04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6</v>
      </c>
      <c r="AG258">
        <v>2.04</v>
      </c>
      <c r="AH258">
        <v>2</v>
      </c>
      <c r="AI258">
        <v>16666877</v>
      </c>
      <c r="AJ258">
        <v>263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ROW(Source!A122)</f>
        <v>122</v>
      </c>
      <c r="B259">
        <v>16666894</v>
      </c>
      <c r="C259">
        <v>16666887</v>
      </c>
      <c r="D259">
        <v>15432010</v>
      </c>
      <c r="E259">
        <v>1</v>
      </c>
      <c r="F259">
        <v>1</v>
      </c>
      <c r="G259">
        <v>1</v>
      </c>
      <c r="H259">
        <v>1</v>
      </c>
      <c r="I259" t="s">
        <v>870</v>
      </c>
      <c r="J259" t="s">
        <v>6</v>
      </c>
      <c r="K259" t="s">
        <v>871</v>
      </c>
      <c r="L259">
        <v>1191</v>
      </c>
      <c r="N259">
        <v>1013</v>
      </c>
      <c r="O259" t="s">
        <v>727</v>
      </c>
      <c r="P259" t="s">
        <v>727</v>
      </c>
      <c r="Q259">
        <v>1</v>
      </c>
      <c r="X259">
        <v>0.5</v>
      </c>
      <c r="Y259">
        <v>0</v>
      </c>
      <c r="Z259">
        <v>0</v>
      </c>
      <c r="AA259">
        <v>0</v>
      </c>
      <c r="AB259">
        <v>8.02</v>
      </c>
      <c r="AC259">
        <v>0</v>
      </c>
      <c r="AD259">
        <v>1</v>
      </c>
      <c r="AE259">
        <v>1</v>
      </c>
      <c r="AF259" t="s">
        <v>234</v>
      </c>
      <c r="AG259">
        <v>11.5</v>
      </c>
      <c r="AH259">
        <v>2</v>
      </c>
      <c r="AI259">
        <v>16666888</v>
      </c>
      <c r="AJ259">
        <v>265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ROW(Source!A122)</f>
        <v>122</v>
      </c>
      <c r="B260">
        <v>16666895</v>
      </c>
      <c r="C260">
        <v>16666887</v>
      </c>
      <c r="D260">
        <v>15430395</v>
      </c>
      <c r="E260">
        <v>1</v>
      </c>
      <c r="F260">
        <v>1</v>
      </c>
      <c r="G260">
        <v>1</v>
      </c>
      <c r="H260">
        <v>1</v>
      </c>
      <c r="I260" t="s">
        <v>728</v>
      </c>
      <c r="J260" t="s">
        <v>6</v>
      </c>
      <c r="K260" t="s">
        <v>729</v>
      </c>
      <c r="L260">
        <v>1191</v>
      </c>
      <c r="N260">
        <v>1013</v>
      </c>
      <c r="O260" t="s">
        <v>727</v>
      </c>
      <c r="P260" t="s">
        <v>727</v>
      </c>
      <c r="Q260">
        <v>1</v>
      </c>
      <c r="X260">
        <v>0.21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233</v>
      </c>
      <c r="AG260">
        <v>5.25</v>
      </c>
      <c r="AH260">
        <v>2</v>
      </c>
      <c r="AI260">
        <v>16666889</v>
      </c>
      <c r="AJ260">
        <v>266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ROW(Source!A122)</f>
        <v>122</v>
      </c>
      <c r="B261">
        <v>16666896</v>
      </c>
      <c r="C261">
        <v>16666887</v>
      </c>
      <c r="D261">
        <v>15247974</v>
      </c>
      <c r="E261">
        <v>1</v>
      </c>
      <c r="F261">
        <v>1</v>
      </c>
      <c r="G261">
        <v>1</v>
      </c>
      <c r="H261">
        <v>2</v>
      </c>
      <c r="I261" t="s">
        <v>730</v>
      </c>
      <c r="J261" t="s">
        <v>731</v>
      </c>
      <c r="K261" t="s">
        <v>732</v>
      </c>
      <c r="L261">
        <v>1368</v>
      </c>
      <c r="N261">
        <v>1011</v>
      </c>
      <c r="O261" t="s">
        <v>733</v>
      </c>
      <c r="P261" t="s">
        <v>733</v>
      </c>
      <c r="Q261">
        <v>1</v>
      </c>
      <c r="X261">
        <v>0.21</v>
      </c>
      <c r="Y261">
        <v>0</v>
      </c>
      <c r="Z261">
        <v>31.26</v>
      </c>
      <c r="AA261">
        <v>13.5</v>
      </c>
      <c r="AB261">
        <v>0</v>
      </c>
      <c r="AC261">
        <v>0</v>
      </c>
      <c r="AD261">
        <v>1</v>
      </c>
      <c r="AE261">
        <v>0</v>
      </c>
      <c r="AF261" t="s">
        <v>233</v>
      </c>
      <c r="AG261">
        <v>5.25</v>
      </c>
      <c r="AH261">
        <v>2</v>
      </c>
      <c r="AI261">
        <v>16666890</v>
      </c>
      <c r="AJ261">
        <v>267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ROW(Source!A122)</f>
        <v>122</v>
      </c>
      <c r="B262">
        <v>16666897</v>
      </c>
      <c r="C262">
        <v>16666887</v>
      </c>
      <c r="D262">
        <v>15248091</v>
      </c>
      <c r="E262">
        <v>1</v>
      </c>
      <c r="F262">
        <v>1</v>
      </c>
      <c r="G262">
        <v>1</v>
      </c>
      <c r="H262">
        <v>2</v>
      </c>
      <c r="I262" t="s">
        <v>872</v>
      </c>
      <c r="J262" t="s">
        <v>873</v>
      </c>
      <c r="K262" t="s">
        <v>874</v>
      </c>
      <c r="L262">
        <v>1368</v>
      </c>
      <c r="N262">
        <v>1011</v>
      </c>
      <c r="O262" t="s">
        <v>733</v>
      </c>
      <c r="P262" t="s">
        <v>733</v>
      </c>
      <c r="Q262">
        <v>1</v>
      </c>
      <c r="X262">
        <v>2.3199999999999998</v>
      </c>
      <c r="Y262">
        <v>0</v>
      </c>
      <c r="Z262">
        <v>0.5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233</v>
      </c>
      <c r="AG262">
        <v>58</v>
      </c>
      <c r="AH262">
        <v>2</v>
      </c>
      <c r="AI262">
        <v>16666891</v>
      </c>
      <c r="AJ262">
        <v>268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ROW(Source!A122)</f>
        <v>122</v>
      </c>
      <c r="B263">
        <v>16666898</v>
      </c>
      <c r="C263">
        <v>16666887</v>
      </c>
      <c r="D263">
        <v>15162021</v>
      </c>
      <c r="E263">
        <v>17</v>
      </c>
      <c r="F263">
        <v>1</v>
      </c>
      <c r="G263">
        <v>1</v>
      </c>
      <c r="H263">
        <v>3</v>
      </c>
      <c r="I263" t="s">
        <v>222</v>
      </c>
      <c r="J263" t="s">
        <v>6</v>
      </c>
      <c r="K263" t="s">
        <v>223</v>
      </c>
      <c r="L263">
        <v>1339</v>
      </c>
      <c r="N263">
        <v>1007</v>
      </c>
      <c r="O263" t="s">
        <v>45</v>
      </c>
      <c r="P263" t="s">
        <v>45</v>
      </c>
      <c r="Q263">
        <v>1</v>
      </c>
      <c r="X263">
        <v>0.51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232</v>
      </c>
      <c r="AG263">
        <v>10.199999999999999</v>
      </c>
      <c r="AH263">
        <v>2</v>
      </c>
      <c r="AI263">
        <v>16666892</v>
      </c>
      <c r="AJ263">
        <v>269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ROW(Source!A123)</f>
        <v>123</v>
      </c>
      <c r="B264">
        <v>16666894</v>
      </c>
      <c r="C264">
        <v>16666887</v>
      </c>
      <c r="D264">
        <v>15432010</v>
      </c>
      <c r="E264">
        <v>1</v>
      </c>
      <c r="F264">
        <v>1</v>
      </c>
      <c r="G264">
        <v>1</v>
      </c>
      <c r="H264">
        <v>1</v>
      </c>
      <c r="I264" t="s">
        <v>870</v>
      </c>
      <c r="J264" t="s">
        <v>6</v>
      </c>
      <c r="K264" t="s">
        <v>871</v>
      </c>
      <c r="L264">
        <v>1191</v>
      </c>
      <c r="N264">
        <v>1013</v>
      </c>
      <c r="O264" t="s">
        <v>727</v>
      </c>
      <c r="P264" t="s">
        <v>727</v>
      </c>
      <c r="Q264">
        <v>1</v>
      </c>
      <c r="X264">
        <v>0.5</v>
      </c>
      <c r="Y264">
        <v>0</v>
      </c>
      <c r="Z264">
        <v>0</v>
      </c>
      <c r="AA264">
        <v>0</v>
      </c>
      <c r="AB264">
        <v>8.02</v>
      </c>
      <c r="AC264">
        <v>0</v>
      </c>
      <c r="AD264">
        <v>1</v>
      </c>
      <c r="AE264">
        <v>1</v>
      </c>
      <c r="AF264" t="s">
        <v>234</v>
      </c>
      <c r="AG264">
        <v>11.5</v>
      </c>
      <c r="AH264">
        <v>2</v>
      </c>
      <c r="AI264">
        <v>16666888</v>
      </c>
      <c r="AJ264">
        <v>271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ROW(Source!A123)</f>
        <v>123</v>
      </c>
      <c r="B265">
        <v>16666895</v>
      </c>
      <c r="C265">
        <v>16666887</v>
      </c>
      <c r="D265">
        <v>15430395</v>
      </c>
      <c r="E265">
        <v>1</v>
      </c>
      <c r="F265">
        <v>1</v>
      </c>
      <c r="G265">
        <v>1</v>
      </c>
      <c r="H265">
        <v>1</v>
      </c>
      <c r="I265" t="s">
        <v>728</v>
      </c>
      <c r="J265" t="s">
        <v>6</v>
      </c>
      <c r="K265" t="s">
        <v>729</v>
      </c>
      <c r="L265">
        <v>1191</v>
      </c>
      <c r="N265">
        <v>1013</v>
      </c>
      <c r="O265" t="s">
        <v>727</v>
      </c>
      <c r="P265" t="s">
        <v>727</v>
      </c>
      <c r="Q265">
        <v>1</v>
      </c>
      <c r="X265">
        <v>0.21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2</v>
      </c>
      <c r="AF265" t="s">
        <v>233</v>
      </c>
      <c r="AG265">
        <v>5.25</v>
      </c>
      <c r="AH265">
        <v>2</v>
      </c>
      <c r="AI265">
        <v>16666889</v>
      </c>
      <c r="AJ265">
        <v>272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ROW(Source!A123)</f>
        <v>123</v>
      </c>
      <c r="B266">
        <v>16666896</v>
      </c>
      <c r="C266">
        <v>16666887</v>
      </c>
      <c r="D266">
        <v>15247974</v>
      </c>
      <c r="E266">
        <v>1</v>
      </c>
      <c r="F266">
        <v>1</v>
      </c>
      <c r="G266">
        <v>1</v>
      </c>
      <c r="H266">
        <v>2</v>
      </c>
      <c r="I266" t="s">
        <v>730</v>
      </c>
      <c r="J266" t="s">
        <v>731</v>
      </c>
      <c r="K266" t="s">
        <v>732</v>
      </c>
      <c r="L266">
        <v>1368</v>
      </c>
      <c r="N266">
        <v>1011</v>
      </c>
      <c r="O266" t="s">
        <v>733</v>
      </c>
      <c r="P266" t="s">
        <v>733</v>
      </c>
      <c r="Q266">
        <v>1</v>
      </c>
      <c r="X266">
        <v>0.21</v>
      </c>
      <c r="Y266">
        <v>0</v>
      </c>
      <c r="Z266">
        <v>31.26</v>
      </c>
      <c r="AA266">
        <v>13.5</v>
      </c>
      <c r="AB266">
        <v>0</v>
      </c>
      <c r="AC266">
        <v>0</v>
      </c>
      <c r="AD266">
        <v>1</v>
      </c>
      <c r="AE266">
        <v>0</v>
      </c>
      <c r="AF266" t="s">
        <v>233</v>
      </c>
      <c r="AG266">
        <v>5.25</v>
      </c>
      <c r="AH266">
        <v>2</v>
      </c>
      <c r="AI266">
        <v>16666890</v>
      </c>
      <c r="AJ266">
        <v>273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ROW(Source!A123)</f>
        <v>123</v>
      </c>
      <c r="B267">
        <v>16666897</v>
      </c>
      <c r="C267">
        <v>16666887</v>
      </c>
      <c r="D267">
        <v>15248091</v>
      </c>
      <c r="E267">
        <v>1</v>
      </c>
      <c r="F267">
        <v>1</v>
      </c>
      <c r="G267">
        <v>1</v>
      </c>
      <c r="H267">
        <v>2</v>
      </c>
      <c r="I267" t="s">
        <v>872</v>
      </c>
      <c r="J267" t="s">
        <v>873</v>
      </c>
      <c r="K267" t="s">
        <v>874</v>
      </c>
      <c r="L267">
        <v>1368</v>
      </c>
      <c r="N267">
        <v>1011</v>
      </c>
      <c r="O267" t="s">
        <v>733</v>
      </c>
      <c r="P267" t="s">
        <v>733</v>
      </c>
      <c r="Q267">
        <v>1</v>
      </c>
      <c r="X267">
        <v>2.3199999999999998</v>
      </c>
      <c r="Y267">
        <v>0</v>
      </c>
      <c r="Z267">
        <v>0.5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233</v>
      </c>
      <c r="AG267">
        <v>58</v>
      </c>
      <c r="AH267">
        <v>2</v>
      </c>
      <c r="AI267">
        <v>16666891</v>
      </c>
      <c r="AJ267">
        <v>274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ROW(Source!A123)</f>
        <v>123</v>
      </c>
      <c r="B268">
        <v>16666898</v>
      </c>
      <c r="C268">
        <v>16666887</v>
      </c>
      <c r="D268">
        <v>15162021</v>
      </c>
      <c r="E268">
        <v>17</v>
      </c>
      <c r="F268">
        <v>1</v>
      </c>
      <c r="G268">
        <v>1</v>
      </c>
      <c r="H268">
        <v>3</v>
      </c>
      <c r="I268" t="s">
        <v>222</v>
      </c>
      <c r="J268" t="s">
        <v>6</v>
      </c>
      <c r="K268" t="s">
        <v>223</v>
      </c>
      <c r="L268">
        <v>1339</v>
      </c>
      <c r="N268">
        <v>1007</v>
      </c>
      <c r="O268" t="s">
        <v>45</v>
      </c>
      <c r="P268" t="s">
        <v>45</v>
      </c>
      <c r="Q268">
        <v>1</v>
      </c>
      <c r="X268">
        <v>0.51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232</v>
      </c>
      <c r="AG268">
        <v>10.199999999999999</v>
      </c>
      <c r="AH268">
        <v>2</v>
      </c>
      <c r="AI268">
        <v>16666892</v>
      </c>
      <c r="AJ268">
        <v>275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ROW(Source!A128)</f>
        <v>128</v>
      </c>
      <c r="B269">
        <v>16666909</v>
      </c>
      <c r="C269">
        <v>16666901</v>
      </c>
      <c r="D269">
        <v>15433640</v>
      </c>
      <c r="E269">
        <v>1</v>
      </c>
      <c r="F269">
        <v>1</v>
      </c>
      <c r="G269">
        <v>1</v>
      </c>
      <c r="H269">
        <v>1</v>
      </c>
      <c r="I269" t="s">
        <v>875</v>
      </c>
      <c r="J269" t="s">
        <v>6</v>
      </c>
      <c r="K269" t="s">
        <v>876</v>
      </c>
      <c r="L269">
        <v>1191</v>
      </c>
      <c r="N269">
        <v>1013</v>
      </c>
      <c r="O269" t="s">
        <v>727</v>
      </c>
      <c r="P269" t="s">
        <v>727</v>
      </c>
      <c r="Q269">
        <v>1</v>
      </c>
      <c r="X269">
        <v>39.51</v>
      </c>
      <c r="Y269">
        <v>0</v>
      </c>
      <c r="Z269">
        <v>0</v>
      </c>
      <c r="AA269">
        <v>0</v>
      </c>
      <c r="AB269">
        <v>7.94</v>
      </c>
      <c r="AC269">
        <v>0</v>
      </c>
      <c r="AD269">
        <v>1</v>
      </c>
      <c r="AE269">
        <v>1</v>
      </c>
      <c r="AF269" t="s">
        <v>56</v>
      </c>
      <c r="AG269">
        <v>45.436499999999995</v>
      </c>
      <c r="AH269">
        <v>2</v>
      </c>
      <c r="AI269">
        <v>16666902</v>
      </c>
      <c r="AJ269">
        <v>277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ROW(Source!A128)</f>
        <v>128</v>
      </c>
      <c r="B270">
        <v>16666910</v>
      </c>
      <c r="C270">
        <v>16666901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728</v>
      </c>
      <c r="J270" t="s">
        <v>6</v>
      </c>
      <c r="K270" t="s">
        <v>729</v>
      </c>
      <c r="L270">
        <v>1191</v>
      </c>
      <c r="N270">
        <v>1013</v>
      </c>
      <c r="O270" t="s">
        <v>727</v>
      </c>
      <c r="P270" t="s">
        <v>727</v>
      </c>
      <c r="Q270">
        <v>1</v>
      </c>
      <c r="X270">
        <v>1.27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55</v>
      </c>
      <c r="AG270">
        <v>1.5874999999999999</v>
      </c>
      <c r="AH270">
        <v>2</v>
      </c>
      <c r="AI270">
        <v>16666903</v>
      </c>
      <c r="AJ270">
        <v>278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ROW(Source!A128)</f>
        <v>128</v>
      </c>
      <c r="B271">
        <v>16666911</v>
      </c>
      <c r="C271">
        <v>16666901</v>
      </c>
      <c r="D271">
        <v>15247974</v>
      </c>
      <c r="E271">
        <v>1</v>
      </c>
      <c r="F271">
        <v>1</v>
      </c>
      <c r="G271">
        <v>1</v>
      </c>
      <c r="H271">
        <v>2</v>
      </c>
      <c r="I271" t="s">
        <v>730</v>
      </c>
      <c r="J271" t="s">
        <v>731</v>
      </c>
      <c r="K271" t="s">
        <v>732</v>
      </c>
      <c r="L271">
        <v>1368</v>
      </c>
      <c r="N271">
        <v>1011</v>
      </c>
      <c r="O271" t="s">
        <v>733</v>
      </c>
      <c r="P271" t="s">
        <v>733</v>
      </c>
      <c r="Q271">
        <v>1</v>
      </c>
      <c r="X271">
        <v>1.27</v>
      </c>
      <c r="Y271">
        <v>0</v>
      </c>
      <c r="Z271">
        <v>31.26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55</v>
      </c>
      <c r="AG271">
        <v>1.5874999999999999</v>
      </c>
      <c r="AH271">
        <v>2</v>
      </c>
      <c r="AI271">
        <v>16666904</v>
      </c>
      <c r="AJ271">
        <v>279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ROW(Source!A128)</f>
        <v>128</v>
      </c>
      <c r="B272">
        <v>16666912</v>
      </c>
      <c r="C272">
        <v>16666901</v>
      </c>
      <c r="D272">
        <v>15248091</v>
      </c>
      <c r="E272">
        <v>1</v>
      </c>
      <c r="F272">
        <v>1</v>
      </c>
      <c r="G272">
        <v>1</v>
      </c>
      <c r="H272">
        <v>2</v>
      </c>
      <c r="I272" t="s">
        <v>872</v>
      </c>
      <c r="J272" t="s">
        <v>873</v>
      </c>
      <c r="K272" t="s">
        <v>874</v>
      </c>
      <c r="L272">
        <v>1368</v>
      </c>
      <c r="N272">
        <v>1011</v>
      </c>
      <c r="O272" t="s">
        <v>733</v>
      </c>
      <c r="P272" t="s">
        <v>733</v>
      </c>
      <c r="Q272">
        <v>1</v>
      </c>
      <c r="X272">
        <v>9.07</v>
      </c>
      <c r="Y272">
        <v>0</v>
      </c>
      <c r="Z272">
        <v>0.5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55</v>
      </c>
      <c r="AG272">
        <v>11.3375</v>
      </c>
      <c r="AH272">
        <v>2</v>
      </c>
      <c r="AI272">
        <v>16666905</v>
      </c>
      <c r="AJ272">
        <v>280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ROW(Source!A128)</f>
        <v>128</v>
      </c>
      <c r="B273">
        <v>16666913</v>
      </c>
      <c r="C273">
        <v>16666901</v>
      </c>
      <c r="D273">
        <v>15167286</v>
      </c>
      <c r="E273">
        <v>1</v>
      </c>
      <c r="F273">
        <v>1</v>
      </c>
      <c r="G273">
        <v>1</v>
      </c>
      <c r="H273">
        <v>3</v>
      </c>
      <c r="I273" t="s">
        <v>772</v>
      </c>
      <c r="J273" t="s">
        <v>773</v>
      </c>
      <c r="K273" t="s">
        <v>774</v>
      </c>
      <c r="L273">
        <v>1339</v>
      </c>
      <c r="N273">
        <v>1007</v>
      </c>
      <c r="O273" t="s">
        <v>45</v>
      </c>
      <c r="P273" t="s">
        <v>45</v>
      </c>
      <c r="Q273">
        <v>1</v>
      </c>
      <c r="X273">
        <v>3.5</v>
      </c>
      <c r="Y273">
        <v>2.44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3.5</v>
      </c>
      <c r="AH273">
        <v>2</v>
      </c>
      <c r="AI273">
        <v>16666906</v>
      </c>
      <c r="AJ273">
        <v>281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ROW(Source!A128)</f>
        <v>128</v>
      </c>
      <c r="B274">
        <v>16666914</v>
      </c>
      <c r="C274">
        <v>16666901</v>
      </c>
      <c r="D274">
        <v>15161703</v>
      </c>
      <c r="E274">
        <v>17</v>
      </c>
      <c r="F274">
        <v>1</v>
      </c>
      <c r="G274">
        <v>1</v>
      </c>
      <c r="H274">
        <v>3</v>
      </c>
      <c r="I274" t="s">
        <v>242</v>
      </c>
      <c r="J274" t="s">
        <v>6</v>
      </c>
      <c r="K274" t="s">
        <v>243</v>
      </c>
      <c r="L274">
        <v>1339</v>
      </c>
      <c r="N274">
        <v>1007</v>
      </c>
      <c r="O274" t="s">
        <v>45</v>
      </c>
      <c r="P274" t="s">
        <v>45</v>
      </c>
      <c r="Q274">
        <v>1</v>
      </c>
      <c r="X274">
        <v>2.04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6</v>
      </c>
      <c r="AG274">
        <v>2.04</v>
      </c>
      <c r="AH274">
        <v>2</v>
      </c>
      <c r="AI274">
        <v>16666907</v>
      </c>
      <c r="AJ274">
        <v>282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ROW(Source!A129)</f>
        <v>129</v>
      </c>
      <c r="B275">
        <v>16666909</v>
      </c>
      <c r="C275">
        <v>16666901</v>
      </c>
      <c r="D275">
        <v>15433640</v>
      </c>
      <c r="E275">
        <v>1</v>
      </c>
      <c r="F275">
        <v>1</v>
      </c>
      <c r="G275">
        <v>1</v>
      </c>
      <c r="H275">
        <v>1</v>
      </c>
      <c r="I275" t="s">
        <v>875</v>
      </c>
      <c r="J275" t="s">
        <v>6</v>
      </c>
      <c r="K275" t="s">
        <v>876</v>
      </c>
      <c r="L275">
        <v>1191</v>
      </c>
      <c r="N275">
        <v>1013</v>
      </c>
      <c r="O275" t="s">
        <v>727</v>
      </c>
      <c r="P275" t="s">
        <v>727</v>
      </c>
      <c r="Q275">
        <v>1</v>
      </c>
      <c r="X275">
        <v>39.51</v>
      </c>
      <c r="Y275">
        <v>0</v>
      </c>
      <c r="Z275">
        <v>0</v>
      </c>
      <c r="AA275">
        <v>0</v>
      </c>
      <c r="AB275">
        <v>7.94</v>
      </c>
      <c r="AC275">
        <v>0</v>
      </c>
      <c r="AD275">
        <v>1</v>
      </c>
      <c r="AE275">
        <v>1</v>
      </c>
      <c r="AF275" t="s">
        <v>56</v>
      </c>
      <c r="AG275">
        <v>45.436499999999995</v>
      </c>
      <c r="AH275">
        <v>2</v>
      </c>
      <c r="AI275">
        <v>16666902</v>
      </c>
      <c r="AJ275">
        <v>284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ROW(Source!A129)</f>
        <v>129</v>
      </c>
      <c r="B276">
        <v>16666910</v>
      </c>
      <c r="C276">
        <v>16666901</v>
      </c>
      <c r="D276">
        <v>15430395</v>
      </c>
      <c r="E276">
        <v>1</v>
      </c>
      <c r="F276">
        <v>1</v>
      </c>
      <c r="G276">
        <v>1</v>
      </c>
      <c r="H276">
        <v>1</v>
      </c>
      <c r="I276" t="s">
        <v>728</v>
      </c>
      <c r="J276" t="s">
        <v>6</v>
      </c>
      <c r="K276" t="s">
        <v>729</v>
      </c>
      <c r="L276">
        <v>1191</v>
      </c>
      <c r="N276">
        <v>1013</v>
      </c>
      <c r="O276" t="s">
        <v>727</v>
      </c>
      <c r="P276" t="s">
        <v>727</v>
      </c>
      <c r="Q276">
        <v>1</v>
      </c>
      <c r="X276">
        <v>1.27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2</v>
      </c>
      <c r="AF276" t="s">
        <v>55</v>
      </c>
      <c r="AG276">
        <v>1.5874999999999999</v>
      </c>
      <c r="AH276">
        <v>2</v>
      </c>
      <c r="AI276">
        <v>16666903</v>
      </c>
      <c r="AJ276">
        <v>285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ROW(Source!A129)</f>
        <v>129</v>
      </c>
      <c r="B277">
        <v>16666911</v>
      </c>
      <c r="C277">
        <v>16666901</v>
      </c>
      <c r="D277">
        <v>15247974</v>
      </c>
      <c r="E277">
        <v>1</v>
      </c>
      <c r="F277">
        <v>1</v>
      </c>
      <c r="G277">
        <v>1</v>
      </c>
      <c r="H277">
        <v>2</v>
      </c>
      <c r="I277" t="s">
        <v>730</v>
      </c>
      <c r="J277" t="s">
        <v>731</v>
      </c>
      <c r="K277" t="s">
        <v>732</v>
      </c>
      <c r="L277">
        <v>1368</v>
      </c>
      <c r="N277">
        <v>1011</v>
      </c>
      <c r="O277" t="s">
        <v>733</v>
      </c>
      <c r="P277" t="s">
        <v>733</v>
      </c>
      <c r="Q277">
        <v>1</v>
      </c>
      <c r="X277">
        <v>1.27</v>
      </c>
      <c r="Y277">
        <v>0</v>
      </c>
      <c r="Z277">
        <v>31.26</v>
      </c>
      <c r="AA277">
        <v>13.5</v>
      </c>
      <c r="AB277">
        <v>0</v>
      </c>
      <c r="AC277">
        <v>0</v>
      </c>
      <c r="AD277">
        <v>1</v>
      </c>
      <c r="AE277">
        <v>0</v>
      </c>
      <c r="AF277" t="s">
        <v>55</v>
      </c>
      <c r="AG277">
        <v>1.5874999999999999</v>
      </c>
      <c r="AH277">
        <v>2</v>
      </c>
      <c r="AI277">
        <v>16666904</v>
      </c>
      <c r="AJ277">
        <v>286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ROW(Source!A129)</f>
        <v>129</v>
      </c>
      <c r="B278">
        <v>16666912</v>
      </c>
      <c r="C278">
        <v>16666901</v>
      </c>
      <c r="D278">
        <v>15248091</v>
      </c>
      <c r="E278">
        <v>1</v>
      </c>
      <c r="F278">
        <v>1</v>
      </c>
      <c r="G278">
        <v>1</v>
      </c>
      <c r="H278">
        <v>2</v>
      </c>
      <c r="I278" t="s">
        <v>872</v>
      </c>
      <c r="J278" t="s">
        <v>873</v>
      </c>
      <c r="K278" t="s">
        <v>874</v>
      </c>
      <c r="L278">
        <v>1368</v>
      </c>
      <c r="N278">
        <v>1011</v>
      </c>
      <c r="O278" t="s">
        <v>733</v>
      </c>
      <c r="P278" t="s">
        <v>733</v>
      </c>
      <c r="Q278">
        <v>1</v>
      </c>
      <c r="X278">
        <v>9.07</v>
      </c>
      <c r="Y278">
        <v>0</v>
      </c>
      <c r="Z278">
        <v>0.5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55</v>
      </c>
      <c r="AG278">
        <v>11.3375</v>
      </c>
      <c r="AH278">
        <v>2</v>
      </c>
      <c r="AI278">
        <v>16666905</v>
      </c>
      <c r="AJ278">
        <v>287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ROW(Source!A129)</f>
        <v>129</v>
      </c>
      <c r="B279">
        <v>16666913</v>
      </c>
      <c r="C279">
        <v>16666901</v>
      </c>
      <c r="D279">
        <v>15167286</v>
      </c>
      <c r="E279">
        <v>1</v>
      </c>
      <c r="F279">
        <v>1</v>
      </c>
      <c r="G279">
        <v>1</v>
      </c>
      <c r="H279">
        <v>3</v>
      </c>
      <c r="I279" t="s">
        <v>772</v>
      </c>
      <c r="J279" t="s">
        <v>773</v>
      </c>
      <c r="K279" t="s">
        <v>774</v>
      </c>
      <c r="L279">
        <v>1339</v>
      </c>
      <c r="N279">
        <v>1007</v>
      </c>
      <c r="O279" t="s">
        <v>45</v>
      </c>
      <c r="P279" t="s">
        <v>45</v>
      </c>
      <c r="Q279">
        <v>1</v>
      </c>
      <c r="X279">
        <v>3.5</v>
      </c>
      <c r="Y279">
        <v>2.44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3.5</v>
      </c>
      <c r="AH279">
        <v>2</v>
      </c>
      <c r="AI279">
        <v>16666906</v>
      </c>
      <c r="AJ279">
        <v>288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ROW(Source!A129)</f>
        <v>129</v>
      </c>
      <c r="B280">
        <v>16666914</v>
      </c>
      <c r="C280">
        <v>16666901</v>
      </c>
      <c r="D280">
        <v>15161703</v>
      </c>
      <c r="E280">
        <v>17</v>
      </c>
      <c r="F280">
        <v>1</v>
      </c>
      <c r="G280">
        <v>1</v>
      </c>
      <c r="H280">
        <v>3</v>
      </c>
      <c r="I280" t="s">
        <v>242</v>
      </c>
      <c r="J280" t="s">
        <v>6</v>
      </c>
      <c r="K280" t="s">
        <v>243</v>
      </c>
      <c r="L280">
        <v>1339</v>
      </c>
      <c r="N280">
        <v>1007</v>
      </c>
      <c r="O280" t="s">
        <v>45</v>
      </c>
      <c r="P280" t="s">
        <v>45</v>
      </c>
      <c r="Q280">
        <v>1</v>
      </c>
      <c r="X280">
        <v>2.04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2.04</v>
      </c>
      <c r="AH280">
        <v>2</v>
      </c>
      <c r="AI280">
        <v>16666907</v>
      </c>
      <c r="AJ280">
        <v>289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ROW(Source!A134)</f>
        <v>134</v>
      </c>
      <c r="B281">
        <v>16666924</v>
      </c>
      <c r="C281">
        <v>16666917</v>
      </c>
      <c r="D281">
        <v>15433640</v>
      </c>
      <c r="E281">
        <v>1</v>
      </c>
      <c r="F281">
        <v>1</v>
      </c>
      <c r="G281">
        <v>1</v>
      </c>
      <c r="H281">
        <v>1</v>
      </c>
      <c r="I281" t="s">
        <v>875</v>
      </c>
      <c r="J281" t="s">
        <v>6</v>
      </c>
      <c r="K281" t="s">
        <v>876</v>
      </c>
      <c r="L281">
        <v>1191</v>
      </c>
      <c r="N281">
        <v>1013</v>
      </c>
      <c r="O281" t="s">
        <v>727</v>
      </c>
      <c r="P281" t="s">
        <v>727</v>
      </c>
      <c r="Q281">
        <v>1</v>
      </c>
      <c r="X281">
        <v>0.5</v>
      </c>
      <c r="Y281">
        <v>0</v>
      </c>
      <c r="Z281">
        <v>0</v>
      </c>
      <c r="AA281">
        <v>0</v>
      </c>
      <c r="AB281">
        <v>7.94</v>
      </c>
      <c r="AC281">
        <v>0</v>
      </c>
      <c r="AD281">
        <v>1</v>
      </c>
      <c r="AE281">
        <v>1</v>
      </c>
      <c r="AF281" t="s">
        <v>254</v>
      </c>
      <c r="AG281">
        <v>1.1499999999999999</v>
      </c>
      <c r="AH281">
        <v>2</v>
      </c>
      <c r="AI281">
        <v>16666918</v>
      </c>
      <c r="AJ281">
        <v>291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ROW(Source!A134)</f>
        <v>134</v>
      </c>
      <c r="B282">
        <v>16666925</v>
      </c>
      <c r="C282">
        <v>16666917</v>
      </c>
      <c r="D282">
        <v>15430395</v>
      </c>
      <c r="E282">
        <v>1</v>
      </c>
      <c r="F282">
        <v>1</v>
      </c>
      <c r="G282">
        <v>1</v>
      </c>
      <c r="H282">
        <v>1</v>
      </c>
      <c r="I282" t="s">
        <v>728</v>
      </c>
      <c r="J282" t="s">
        <v>6</v>
      </c>
      <c r="K282" t="s">
        <v>729</v>
      </c>
      <c r="L282">
        <v>1191</v>
      </c>
      <c r="N282">
        <v>1013</v>
      </c>
      <c r="O282" t="s">
        <v>727</v>
      </c>
      <c r="P282" t="s">
        <v>727</v>
      </c>
      <c r="Q282">
        <v>1</v>
      </c>
      <c r="X282">
        <v>0.21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2</v>
      </c>
      <c r="AF282" t="s">
        <v>253</v>
      </c>
      <c r="AG282">
        <v>0.52500000000000002</v>
      </c>
      <c r="AH282">
        <v>2</v>
      </c>
      <c r="AI282">
        <v>16666919</v>
      </c>
      <c r="AJ282">
        <v>292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ROW(Source!A134)</f>
        <v>134</v>
      </c>
      <c r="B283">
        <v>16666926</v>
      </c>
      <c r="C283">
        <v>16666917</v>
      </c>
      <c r="D283">
        <v>15247974</v>
      </c>
      <c r="E283">
        <v>1</v>
      </c>
      <c r="F283">
        <v>1</v>
      </c>
      <c r="G283">
        <v>1</v>
      </c>
      <c r="H283">
        <v>2</v>
      </c>
      <c r="I283" t="s">
        <v>730</v>
      </c>
      <c r="J283" t="s">
        <v>731</v>
      </c>
      <c r="K283" t="s">
        <v>732</v>
      </c>
      <c r="L283">
        <v>1368</v>
      </c>
      <c r="N283">
        <v>1011</v>
      </c>
      <c r="O283" t="s">
        <v>733</v>
      </c>
      <c r="P283" t="s">
        <v>733</v>
      </c>
      <c r="Q283">
        <v>1</v>
      </c>
      <c r="X283">
        <v>0.21</v>
      </c>
      <c r="Y283">
        <v>0</v>
      </c>
      <c r="Z283">
        <v>31.26</v>
      </c>
      <c r="AA283">
        <v>13.5</v>
      </c>
      <c r="AB283">
        <v>0</v>
      </c>
      <c r="AC283">
        <v>0</v>
      </c>
      <c r="AD283">
        <v>1</v>
      </c>
      <c r="AE283">
        <v>0</v>
      </c>
      <c r="AF283" t="s">
        <v>253</v>
      </c>
      <c r="AG283">
        <v>0.52500000000000002</v>
      </c>
      <c r="AH283">
        <v>2</v>
      </c>
      <c r="AI283">
        <v>16666920</v>
      </c>
      <c r="AJ283">
        <v>293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ROW(Source!A134)</f>
        <v>134</v>
      </c>
      <c r="B284">
        <v>16666927</v>
      </c>
      <c r="C284">
        <v>16666917</v>
      </c>
      <c r="D284">
        <v>15248091</v>
      </c>
      <c r="E284">
        <v>1</v>
      </c>
      <c r="F284">
        <v>1</v>
      </c>
      <c r="G284">
        <v>1</v>
      </c>
      <c r="H284">
        <v>2</v>
      </c>
      <c r="I284" t="s">
        <v>872</v>
      </c>
      <c r="J284" t="s">
        <v>873</v>
      </c>
      <c r="K284" t="s">
        <v>874</v>
      </c>
      <c r="L284">
        <v>1368</v>
      </c>
      <c r="N284">
        <v>1011</v>
      </c>
      <c r="O284" t="s">
        <v>733</v>
      </c>
      <c r="P284" t="s">
        <v>733</v>
      </c>
      <c r="Q284">
        <v>1</v>
      </c>
      <c r="X284">
        <v>2.3199999999999998</v>
      </c>
      <c r="Y284">
        <v>0</v>
      </c>
      <c r="Z284">
        <v>0.5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253</v>
      </c>
      <c r="AG284">
        <v>5.8</v>
      </c>
      <c r="AH284">
        <v>2</v>
      </c>
      <c r="AI284">
        <v>16666921</v>
      </c>
      <c r="AJ284">
        <v>294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ROW(Source!A134)</f>
        <v>134</v>
      </c>
      <c r="B285">
        <v>16666928</v>
      </c>
      <c r="C285">
        <v>16666917</v>
      </c>
      <c r="D285">
        <v>15161703</v>
      </c>
      <c r="E285">
        <v>17</v>
      </c>
      <c r="F285">
        <v>1</v>
      </c>
      <c r="G285">
        <v>1</v>
      </c>
      <c r="H285">
        <v>3</v>
      </c>
      <c r="I285" t="s">
        <v>242</v>
      </c>
      <c r="J285" t="s">
        <v>6</v>
      </c>
      <c r="K285" t="s">
        <v>243</v>
      </c>
      <c r="L285">
        <v>1339</v>
      </c>
      <c r="N285">
        <v>1007</v>
      </c>
      <c r="O285" t="s">
        <v>45</v>
      </c>
      <c r="P285" t="s">
        <v>45</v>
      </c>
      <c r="Q285">
        <v>1</v>
      </c>
      <c r="X285">
        <v>0.51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252</v>
      </c>
      <c r="AG285">
        <v>1.02</v>
      </c>
      <c r="AH285">
        <v>2</v>
      </c>
      <c r="AI285">
        <v>16666922</v>
      </c>
      <c r="AJ285">
        <v>295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ROW(Source!A135)</f>
        <v>135</v>
      </c>
      <c r="B286">
        <v>16666924</v>
      </c>
      <c r="C286">
        <v>16666917</v>
      </c>
      <c r="D286">
        <v>15433640</v>
      </c>
      <c r="E286">
        <v>1</v>
      </c>
      <c r="F286">
        <v>1</v>
      </c>
      <c r="G286">
        <v>1</v>
      </c>
      <c r="H286">
        <v>1</v>
      </c>
      <c r="I286" t="s">
        <v>875</v>
      </c>
      <c r="J286" t="s">
        <v>6</v>
      </c>
      <c r="K286" t="s">
        <v>876</v>
      </c>
      <c r="L286">
        <v>1191</v>
      </c>
      <c r="N286">
        <v>1013</v>
      </c>
      <c r="O286" t="s">
        <v>727</v>
      </c>
      <c r="P286" t="s">
        <v>727</v>
      </c>
      <c r="Q286">
        <v>1</v>
      </c>
      <c r="X286">
        <v>0.5</v>
      </c>
      <c r="Y286">
        <v>0</v>
      </c>
      <c r="Z286">
        <v>0</v>
      </c>
      <c r="AA286">
        <v>0</v>
      </c>
      <c r="AB286">
        <v>7.94</v>
      </c>
      <c r="AC286">
        <v>0</v>
      </c>
      <c r="AD286">
        <v>1</v>
      </c>
      <c r="AE286">
        <v>1</v>
      </c>
      <c r="AF286" t="s">
        <v>254</v>
      </c>
      <c r="AG286">
        <v>1.1499999999999999</v>
      </c>
      <c r="AH286">
        <v>2</v>
      </c>
      <c r="AI286">
        <v>16666918</v>
      </c>
      <c r="AJ286">
        <v>297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ROW(Source!A135)</f>
        <v>135</v>
      </c>
      <c r="B287">
        <v>16666925</v>
      </c>
      <c r="C287">
        <v>16666917</v>
      </c>
      <c r="D287">
        <v>15430395</v>
      </c>
      <c r="E287">
        <v>1</v>
      </c>
      <c r="F287">
        <v>1</v>
      </c>
      <c r="G287">
        <v>1</v>
      </c>
      <c r="H287">
        <v>1</v>
      </c>
      <c r="I287" t="s">
        <v>728</v>
      </c>
      <c r="J287" t="s">
        <v>6</v>
      </c>
      <c r="K287" t="s">
        <v>729</v>
      </c>
      <c r="L287">
        <v>1191</v>
      </c>
      <c r="N287">
        <v>1013</v>
      </c>
      <c r="O287" t="s">
        <v>727</v>
      </c>
      <c r="P287" t="s">
        <v>727</v>
      </c>
      <c r="Q287">
        <v>1</v>
      </c>
      <c r="X287">
        <v>0.21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2</v>
      </c>
      <c r="AF287" t="s">
        <v>253</v>
      </c>
      <c r="AG287">
        <v>0.52500000000000002</v>
      </c>
      <c r="AH287">
        <v>2</v>
      </c>
      <c r="AI287">
        <v>16666919</v>
      </c>
      <c r="AJ287">
        <v>298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ROW(Source!A135)</f>
        <v>135</v>
      </c>
      <c r="B288">
        <v>16666926</v>
      </c>
      <c r="C288">
        <v>16666917</v>
      </c>
      <c r="D288">
        <v>15247974</v>
      </c>
      <c r="E288">
        <v>1</v>
      </c>
      <c r="F288">
        <v>1</v>
      </c>
      <c r="G288">
        <v>1</v>
      </c>
      <c r="H288">
        <v>2</v>
      </c>
      <c r="I288" t="s">
        <v>730</v>
      </c>
      <c r="J288" t="s">
        <v>731</v>
      </c>
      <c r="K288" t="s">
        <v>732</v>
      </c>
      <c r="L288">
        <v>1368</v>
      </c>
      <c r="N288">
        <v>1011</v>
      </c>
      <c r="O288" t="s">
        <v>733</v>
      </c>
      <c r="P288" t="s">
        <v>733</v>
      </c>
      <c r="Q288">
        <v>1</v>
      </c>
      <c r="X288">
        <v>0.21</v>
      </c>
      <c r="Y288">
        <v>0</v>
      </c>
      <c r="Z288">
        <v>31.26</v>
      </c>
      <c r="AA288">
        <v>13.5</v>
      </c>
      <c r="AB288">
        <v>0</v>
      </c>
      <c r="AC288">
        <v>0</v>
      </c>
      <c r="AD288">
        <v>1</v>
      </c>
      <c r="AE288">
        <v>0</v>
      </c>
      <c r="AF288" t="s">
        <v>253</v>
      </c>
      <c r="AG288">
        <v>0.52500000000000002</v>
      </c>
      <c r="AH288">
        <v>2</v>
      </c>
      <c r="AI288">
        <v>16666920</v>
      </c>
      <c r="AJ288">
        <v>299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ROW(Source!A135)</f>
        <v>135</v>
      </c>
      <c r="B289">
        <v>16666927</v>
      </c>
      <c r="C289">
        <v>16666917</v>
      </c>
      <c r="D289">
        <v>15248091</v>
      </c>
      <c r="E289">
        <v>1</v>
      </c>
      <c r="F289">
        <v>1</v>
      </c>
      <c r="G289">
        <v>1</v>
      </c>
      <c r="H289">
        <v>2</v>
      </c>
      <c r="I289" t="s">
        <v>872</v>
      </c>
      <c r="J289" t="s">
        <v>873</v>
      </c>
      <c r="K289" t="s">
        <v>874</v>
      </c>
      <c r="L289">
        <v>1368</v>
      </c>
      <c r="N289">
        <v>1011</v>
      </c>
      <c r="O289" t="s">
        <v>733</v>
      </c>
      <c r="P289" t="s">
        <v>733</v>
      </c>
      <c r="Q289">
        <v>1</v>
      </c>
      <c r="X289">
        <v>2.3199999999999998</v>
      </c>
      <c r="Y289">
        <v>0</v>
      </c>
      <c r="Z289">
        <v>0.5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253</v>
      </c>
      <c r="AG289">
        <v>5.8</v>
      </c>
      <c r="AH289">
        <v>2</v>
      </c>
      <c r="AI289">
        <v>16666921</v>
      </c>
      <c r="AJ289">
        <v>300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ROW(Source!A135)</f>
        <v>135</v>
      </c>
      <c r="B290">
        <v>16666928</v>
      </c>
      <c r="C290">
        <v>16666917</v>
      </c>
      <c r="D290">
        <v>15161703</v>
      </c>
      <c r="E290">
        <v>17</v>
      </c>
      <c r="F290">
        <v>1</v>
      </c>
      <c r="G290">
        <v>1</v>
      </c>
      <c r="H290">
        <v>3</v>
      </c>
      <c r="I290" t="s">
        <v>242</v>
      </c>
      <c r="J290" t="s">
        <v>6</v>
      </c>
      <c r="K290" t="s">
        <v>243</v>
      </c>
      <c r="L290">
        <v>1339</v>
      </c>
      <c r="N290">
        <v>1007</v>
      </c>
      <c r="O290" t="s">
        <v>45</v>
      </c>
      <c r="P290" t="s">
        <v>45</v>
      </c>
      <c r="Q290">
        <v>1</v>
      </c>
      <c r="X290">
        <v>0.51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252</v>
      </c>
      <c r="AG290">
        <v>1.02</v>
      </c>
      <c r="AH290">
        <v>2</v>
      </c>
      <c r="AI290">
        <v>16666922</v>
      </c>
      <c r="AJ290">
        <v>301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ROW(Source!A140)</f>
        <v>140</v>
      </c>
      <c r="B291">
        <v>16666940</v>
      </c>
      <c r="C291">
        <v>16666931</v>
      </c>
      <c r="D291">
        <v>15438286</v>
      </c>
      <c r="E291">
        <v>1</v>
      </c>
      <c r="F291">
        <v>1</v>
      </c>
      <c r="G291">
        <v>1</v>
      </c>
      <c r="H291">
        <v>1</v>
      </c>
      <c r="I291" t="s">
        <v>877</v>
      </c>
      <c r="J291" t="s">
        <v>6</v>
      </c>
      <c r="K291" t="s">
        <v>878</v>
      </c>
      <c r="L291">
        <v>1191</v>
      </c>
      <c r="N291">
        <v>1013</v>
      </c>
      <c r="O291" t="s">
        <v>727</v>
      </c>
      <c r="P291" t="s">
        <v>727</v>
      </c>
      <c r="Q291">
        <v>1</v>
      </c>
      <c r="X291">
        <v>3.69</v>
      </c>
      <c r="Y291">
        <v>0</v>
      </c>
      <c r="Z291">
        <v>0</v>
      </c>
      <c r="AA291">
        <v>0</v>
      </c>
      <c r="AB291">
        <v>9.18</v>
      </c>
      <c r="AC291">
        <v>0</v>
      </c>
      <c r="AD291">
        <v>1</v>
      </c>
      <c r="AE291">
        <v>1</v>
      </c>
      <c r="AF291" t="s">
        <v>56</v>
      </c>
      <c r="AG291">
        <v>4.2435</v>
      </c>
      <c r="AH291">
        <v>2</v>
      </c>
      <c r="AI291">
        <v>16666932</v>
      </c>
      <c r="AJ291">
        <v>303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ROW(Source!A140)</f>
        <v>140</v>
      </c>
      <c r="B292">
        <v>16666941</v>
      </c>
      <c r="C292">
        <v>16666931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728</v>
      </c>
      <c r="J292" t="s">
        <v>6</v>
      </c>
      <c r="K292" t="s">
        <v>729</v>
      </c>
      <c r="L292">
        <v>1191</v>
      </c>
      <c r="N292">
        <v>1013</v>
      </c>
      <c r="O292" t="s">
        <v>727</v>
      </c>
      <c r="P292" t="s">
        <v>727</v>
      </c>
      <c r="Q292">
        <v>1</v>
      </c>
      <c r="X292">
        <v>0.05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2</v>
      </c>
      <c r="AF292" t="s">
        <v>55</v>
      </c>
      <c r="AG292">
        <v>6.25E-2</v>
      </c>
      <c r="AH292">
        <v>2</v>
      </c>
      <c r="AI292">
        <v>16666933</v>
      </c>
      <c r="AJ292">
        <v>304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ROW(Source!A140)</f>
        <v>140</v>
      </c>
      <c r="B293">
        <v>16666942</v>
      </c>
      <c r="C293">
        <v>16666931</v>
      </c>
      <c r="D293">
        <v>15247970</v>
      </c>
      <c r="E293">
        <v>1</v>
      </c>
      <c r="F293">
        <v>1</v>
      </c>
      <c r="G293">
        <v>1</v>
      </c>
      <c r="H293">
        <v>2</v>
      </c>
      <c r="I293" t="s">
        <v>879</v>
      </c>
      <c r="J293" t="s">
        <v>880</v>
      </c>
      <c r="K293" t="s">
        <v>881</v>
      </c>
      <c r="L293">
        <v>1368</v>
      </c>
      <c r="N293">
        <v>1011</v>
      </c>
      <c r="O293" t="s">
        <v>733</v>
      </c>
      <c r="P293" t="s">
        <v>733</v>
      </c>
      <c r="Q293">
        <v>1</v>
      </c>
      <c r="X293">
        <v>0.01</v>
      </c>
      <c r="Y293">
        <v>0</v>
      </c>
      <c r="Z293">
        <v>27.66</v>
      </c>
      <c r="AA293">
        <v>11.6</v>
      </c>
      <c r="AB293">
        <v>0</v>
      </c>
      <c r="AC293">
        <v>0</v>
      </c>
      <c r="AD293">
        <v>1</v>
      </c>
      <c r="AE293">
        <v>0</v>
      </c>
      <c r="AF293" t="s">
        <v>55</v>
      </c>
      <c r="AG293">
        <v>1.2500000000000001E-2</v>
      </c>
      <c r="AH293">
        <v>2</v>
      </c>
      <c r="AI293">
        <v>16666934</v>
      </c>
      <c r="AJ293">
        <v>305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ROW(Source!A140)</f>
        <v>140</v>
      </c>
      <c r="B294">
        <v>16666943</v>
      </c>
      <c r="C294">
        <v>16666931</v>
      </c>
      <c r="D294">
        <v>15249073</v>
      </c>
      <c r="E294">
        <v>1</v>
      </c>
      <c r="F294">
        <v>1</v>
      </c>
      <c r="G294">
        <v>1</v>
      </c>
      <c r="H294">
        <v>2</v>
      </c>
      <c r="I294" t="s">
        <v>742</v>
      </c>
      <c r="J294" t="s">
        <v>743</v>
      </c>
      <c r="K294" t="s">
        <v>744</v>
      </c>
      <c r="L294">
        <v>1368</v>
      </c>
      <c r="N294">
        <v>1011</v>
      </c>
      <c r="O294" t="s">
        <v>733</v>
      </c>
      <c r="P294" t="s">
        <v>733</v>
      </c>
      <c r="Q294">
        <v>1</v>
      </c>
      <c r="X294">
        <v>0.04</v>
      </c>
      <c r="Y294">
        <v>0</v>
      </c>
      <c r="Z294">
        <v>65.709999999999994</v>
      </c>
      <c r="AA294">
        <v>11.6</v>
      </c>
      <c r="AB294">
        <v>0</v>
      </c>
      <c r="AC294">
        <v>0</v>
      </c>
      <c r="AD294">
        <v>1</v>
      </c>
      <c r="AE294">
        <v>0</v>
      </c>
      <c r="AF294" t="s">
        <v>55</v>
      </c>
      <c r="AG294">
        <v>0.05</v>
      </c>
      <c r="AH294">
        <v>2</v>
      </c>
      <c r="AI294">
        <v>16666935</v>
      </c>
      <c r="AJ294">
        <v>306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ROW(Source!A140)</f>
        <v>140</v>
      </c>
      <c r="B295">
        <v>16666944</v>
      </c>
      <c r="C295">
        <v>16666931</v>
      </c>
      <c r="D295">
        <v>15249933</v>
      </c>
      <c r="E295">
        <v>1</v>
      </c>
      <c r="F295">
        <v>1</v>
      </c>
      <c r="G295">
        <v>1</v>
      </c>
      <c r="H295">
        <v>2</v>
      </c>
      <c r="I295" t="s">
        <v>882</v>
      </c>
      <c r="J295" t="s">
        <v>883</v>
      </c>
      <c r="K295" t="s">
        <v>884</v>
      </c>
      <c r="L295">
        <v>1368</v>
      </c>
      <c r="N295">
        <v>1011</v>
      </c>
      <c r="O295" t="s">
        <v>733</v>
      </c>
      <c r="P295" t="s">
        <v>733</v>
      </c>
      <c r="Q295">
        <v>1</v>
      </c>
      <c r="X295">
        <v>2.82</v>
      </c>
      <c r="Y295">
        <v>0</v>
      </c>
      <c r="Z295">
        <v>6.82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55</v>
      </c>
      <c r="AG295">
        <v>3.5249999999999999</v>
      </c>
      <c r="AH295">
        <v>2</v>
      </c>
      <c r="AI295">
        <v>16666936</v>
      </c>
      <c r="AJ295">
        <v>307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ROW(Source!A140)</f>
        <v>140</v>
      </c>
      <c r="B296">
        <v>16666945</v>
      </c>
      <c r="C296">
        <v>16666931</v>
      </c>
      <c r="D296">
        <v>15167286</v>
      </c>
      <c r="E296">
        <v>1</v>
      </c>
      <c r="F296">
        <v>1</v>
      </c>
      <c r="G296">
        <v>1</v>
      </c>
      <c r="H296">
        <v>3</v>
      </c>
      <c r="I296" t="s">
        <v>772</v>
      </c>
      <c r="J296" t="s">
        <v>773</v>
      </c>
      <c r="K296" t="s">
        <v>774</v>
      </c>
      <c r="L296">
        <v>1339</v>
      </c>
      <c r="N296">
        <v>1007</v>
      </c>
      <c r="O296" t="s">
        <v>45</v>
      </c>
      <c r="P296" t="s">
        <v>45</v>
      </c>
      <c r="Q296">
        <v>1</v>
      </c>
      <c r="X296">
        <v>0.01</v>
      </c>
      <c r="Y296">
        <v>2.44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0.01</v>
      </c>
      <c r="AH296">
        <v>2</v>
      </c>
      <c r="AI296">
        <v>16666937</v>
      </c>
      <c r="AJ296">
        <v>308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ROW(Source!A140)</f>
        <v>140</v>
      </c>
      <c r="B297">
        <v>16666946</v>
      </c>
      <c r="C297">
        <v>16666931</v>
      </c>
      <c r="D297">
        <v>15171018</v>
      </c>
      <c r="E297">
        <v>1</v>
      </c>
      <c r="F297">
        <v>1</v>
      </c>
      <c r="G297">
        <v>1</v>
      </c>
      <c r="H297">
        <v>3</v>
      </c>
      <c r="I297" t="s">
        <v>811</v>
      </c>
      <c r="J297" t="s">
        <v>812</v>
      </c>
      <c r="K297" t="s">
        <v>813</v>
      </c>
      <c r="L297">
        <v>1346</v>
      </c>
      <c r="N297">
        <v>1009</v>
      </c>
      <c r="O297" t="s">
        <v>124</v>
      </c>
      <c r="P297" t="s">
        <v>124</v>
      </c>
      <c r="Q297">
        <v>1</v>
      </c>
      <c r="X297">
        <v>1</v>
      </c>
      <c r="Y297">
        <v>1.82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1</v>
      </c>
      <c r="AH297">
        <v>2</v>
      </c>
      <c r="AI297">
        <v>16666938</v>
      </c>
      <c r="AJ297">
        <v>309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ROW(Source!A140)</f>
        <v>140</v>
      </c>
      <c r="B298">
        <v>16666947</v>
      </c>
      <c r="C298">
        <v>16666931</v>
      </c>
      <c r="D298">
        <v>15203485</v>
      </c>
      <c r="E298">
        <v>1</v>
      </c>
      <c r="F298">
        <v>1</v>
      </c>
      <c r="G298">
        <v>1</v>
      </c>
      <c r="H298">
        <v>3</v>
      </c>
      <c r="I298" t="s">
        <v>885</v>
      </c>
      <c r="J298" t="s">
        <v>886</v>
      </c>
      <c r="K298" t="s">
        <v>887</v>
      </c>
      <c r="L298">
        <v>1346</v>
      </c>
      <c r="N298">
        <v>1009</v>
      </c>
      <c r="O298" t="s">
        <v>124</v>
      </c>
      <c r="P298" t="s">
        <v>124</v>
      </c>
      <c r="Q298">
        <v>1</v>
      </c>
      <c r="X298">
        <v>13.8</v>
      </c>
      <c r="Y298">
        <v>15.25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13.8</v>
      </c>
      <c r="AH298">
        <v>2</v>
      </c>
      <c r="AI298">
        <v>16666939</v>
      </c>
      <c r="AJ298">
        <v>310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ROW(Source!A141)</f>
        <v>141</v>
      </c>
      <c r="B299">
        <v>16666940</v>
      </c>
      <c r="C299">
        <v>16666931</v>
      </c>
      <c r="D299">
        <v>15438286</v>
      </c>
      <c r="E299">
        <v>1</v>
      </c>
      <c r="F299">
        <v>1</v>
      </c>
      <c r="G299">
        <v>1</v>
      </c>
      <c r="H299">
        <v>1</v>
      </c>
      <c r="I299" t="s">
        <v>877</v>
      </c>
      <c r="J299" t="s">
        <v>6</v>
      </c>
      <c r="K299" t="s">
        <v>878</v>
      </c>
      <c r="L299">
        <v>1191</v>
      </c>
      <c r="N299">
        <v>1013</v>
      </c>
      <c r="O299" t="s">
        <v>727</v>
      </c>
      <c r="P299" t="s">
        <v>727</v>
      </c>
      <c r="Q299">
        <v>1</v>
      </c>
      <c r="X299">
        <v>3.69</v>
      </c>
      <c r="Y299">
        <v>0</v>
      </c>
      <c r="Z299">
        <v>0</v>
      </c>
      <c r="AA299">
        <v>0</v>
      </c>
      <c r="AB299">
        <v>9.18</v>
      </c>
      <c r="AC299">
        <v>0</v>
      </c>
      <c r="AD299">
        <v>1</v>
      </c>
      <c r="AE299">
        <v>1</v>
      </c>
      <c r="AF299" t="s">
        <v>56</v>
      </c>
      <c r="AG299">
        <v>4.2435</v>
      </c>
      <c r="AH299">
        <v>2</v>
      </c>
      <c r="AI299">
        <v>16666932</v>
      </c>
      <c r="AJ299">
        <v>311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ROW(Source!A141)</f>
        <v>141</v>
      </c>
      <c r="B300">
        <v>16666941</v>
      </c>
      <c r="C300">
        <v>16666931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728</v>
      </c>
      <c r="J300" t="s">
        <v>6</v>
      </c>
      <c r="K300" t="s">
        <v>729</v>
      </c>
      <c r="L300">
        <v>1191</v>
      </c>
      <c r="N300">
        <v>1013</v>
      </c>
      <c r="O300" t="s">
        <v>727</v>
      </c>
      <c r="P300" t="s">
        <v>727</v>
      </c>
      <c r="Q300">
        <v>1</v>
      </c>
      <c r="X300">
        <v>0.05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55</v>
      </c>
      <c r="AG300">
        <v>6.25E-2</v>
      </c>
      <c r="AH300">
        <v>2</v>
      </c>
      <c r="AI300">
        <v>16666933</v>
      </c>
      <c r="AJ300">
        <v>312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ROW(Source!A141)</f>
        <v>141</v>
      </c>
      <c r="B301">
        <v>16666942</v>
      </c>
      <c r="C301">
        <v>16666931</v>
      </c>
      <c r="D301">
        <v>15247970</v>
      </c>
      <c r="E301">
        <v>1</v>
      </c>
      <c r="F301">
        <v>1</v>
      </c>
      <c r="G301">
        <v>1</v>
      </c>
      <c r="H301">
        <v>2</v>
      </c>
      <c r="I301" t="s">
        <v>879</v>
      </c>
      <c r="J301" t="s">
        <v>880</v>
      </c>
      <c r="K301" t="s">
        <v>881</v>
      </c>
      <c r="L301">
        <v>1368</v>
      </c>
      <c r="N301">
        <v>1011</v>
      </c>
      <c r="O301" t="s">
        <v>733</v>
      </c>
      <c r="P301" t="s">
        <v>733</v>
      </c>
      <c r="Q301">
        <v>1</v>
      </c>
      <c r="X301">
        <v>0.01</v>
      </c>
      <c r="Y301">
        <v>0</v>
      </c>
      <c r="Z301">
        <v>27.66</v>
      </c>
      <c r="AA301">
        <v>11.6</v>
      </c>
      <c r="AB301">
        <v>0</v>
      </c>
      <c r="AC301">
        <v>0</v>
      </c>
      <c r="AD301">
        <v>1</v>
      </c>
      <c r="AE301">
        <v>0</v>
      </c>
      <c r="AF301" t="s">
        <v>55</v>
      </c>
      <c r="AG301">
        <v>1.2500000000000001E-2</v>
      </c>
      <c r="AH301">
        <v>2</v>
      </c>
      <c r="AI301">
        <v>16666934</v>
      </c>
      <c r="AJ301">
        <v>313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ROW(Source!A141)</f>
        <v>141</v>
      </c>
      <c r="B302">
        <v>16666943</v>
      </c>
      <c r="C302">
        <v>16666931</v>
      </c>
      <c r="D302">
        <v>15249073</v>
      </c>
      <c r="E302">
        <v>1</v>
      </c>
      <c r="F302">
        <v>1</v>
      </c>
      <c r="G302">
        <v>1</v>
      </c>
      <c r="H302">
        <v>2</v>
      </c>
      <c r="I302" t="s">
        <v>742</v>
      </c>
      <c r="J302" t="s">
        <v>743</v>
      </c>
      <c r="K302" t="s">
        <v>744</v>
      </c>
      <c r="L302">
        <v>1368</v>
      </c>
      <c r="N302">
        <v>1011</v>
      </c>
      <c r="O302" t="s">
        <v>733</v>
      </c>
      <c r="P302" t="s">
        <v>733</v>
      </c>
      <c r="Q302">
        <v>1</v>
      </c>
      <c r="X302">
        <v>0.04</v>
      </c>
      <c r="Y302">
        <v>0</v>
      </c>
      <c r="Z302">
        <v>65.709999999999994</v>
      </c>
      <c r="AA302">
        <v>11.6</v>
      </c>
      <c r="AB302">
        <v>0</v>
      </c>
      <c r="AC302">
        <v>0</v>
      </c>
      <c r="AD302">
        <v>1</v>
      </c>
      <c r="AE302">
        <v>0</v>
      </c>
      <c r="AF302" t="s">
        <v>55</v>
      </c>
      <c r="AG302">
        <v>0.05</v>
      </c>
      <c r="AH302">
        <v>2</v>
      </c>
      <c r="AI302">
        <v>16666935</v>
      </c>
      <c r="AJ302">
        <v>314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ROW(Source!A141)</f>
        <v>141</v>
      </c>
      <c r="B303">
        <v>16666944</v>
      </c>
      <c r="C303">
        <v>16666931</v>
      </c>
      <c r="D303">
        <v>15249933</v>
      </c>
      <c r="E303">
        <v>1</v>
      </c>
      <c r="F303">
        <v>1</v>
      </c>
      <c r="G303">
        <v>1</v>
      </c>
      <c r="H303">
        <v>2</v>
      </c>
      <c r="I303" t="s">
        <v>882</v>
      </c>
      <c r="J303" t="s">
        <v>883</v>
      </c>
      <c r="K303" t="s">
        <v>884</v>
      </c>
      <c r="L303">
        <v>1368</v>
      </c>
      <c r="N303">
        <v>1011</v>
      </c>
      <c r="O303" t="s">
        <v>733</v>
      </c>
      <c r="P303" t="s">
        <v>733</v>
      </c>
      <c r="Q303">
        <v>1</v>
      </c>
      <c r="X303">
        <v>2.82</v>
      </c>
      <c r="Y303">
        <v>0</v>
      </c>
      <c r="Z303">
        <v>6.82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55</v>
      </c>
      <c r="AG303">
        <v>3.5249999999999999</v>
      </c>
      <c r="AH303">
        <v>2</v>
      </c>
      <c r="AI303">
        <v>16666936</v>
      </c>
      <c r="AJ303">
        <v>315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ROW(Source!A141)</f>
        <v>141</v>
      </c>
      <c r="B304">
        <v>16666945</v>
      </c>
      <c r="C304">
        <v>16666931</v>
      </c>
      <c r="D304">
        <v>15167286</v>
      </c>
      <c r="E304">
        <v>1</v>
      </c>
      <c r="F304">
        <v>1</v>
      </c>
      <c r="G304">
        <v>1</v>
      </c>
      <c r="H304">
        <v>3</v>
      </c>
      <c r="I304" t="s">
        <v>772</v>
      </c>
      <c r="J304" t="s">
        <v>773</v>
      </c>
      <c r="K304" t="s">
        <v>774</v>
      </c>
      <c r="L304">
        <v>1339</v>
      </c>
      <c r="N304">
        <v>1007</v>
      </c>
      <c r="O304" t="s">
        <v>45</v>
      </c>
      <c r="P304" t="s">
        <v>45</v>
      </c>
      <c r="Q304">
        <v>1</v>
      </c>
      <c r="X304">
        <v>0.01</v>
      </c>
      <c r="Y304">
        <v>2.44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0.01</v>
      </c>
      <c r="AH304">
        <v>2</v>
      </c>
      <c r="AI304">
        <v>16666937</v>
      </c>
      <c r="AJ304">
        <v>316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ROW(Source!A141)</f>
        <v>141</v>
      </c>
      <c r="B305">
        <v>16666946</v>
      </c>
      <c r="C305">
        <v>16666931</v>
      </c>
      <c r="D305">
        <v>15171018</v>
      </c>
      <c r="E305">
        <v>1</v>
      </c>
      <c r="F305">
        <v>1</v>
      </c>
      <c r="G305">
        <v>1</v>
      </c>
      <c r="H305">
        <v>3</v>
      </c>
      <c r="I305" t="s">
        <v>811</v>
      </c>
      <c r="J305" t="s">
        <v>812</v>
      </c>
      <c r="K305" t="s">
        <v>813</v>
      </c>
      <c r="L305">
        <v>1346</v>
      </c>
      <c r="N305">
        <v>1009</v>
      </c>
      <c r="O305" t="s">
        <v>124</v>
      </c>
      <c r="P305" t="s">
        <v>124</v>
      </c>
      <c r="Q305">
        <v>1</v>
      </c>
      <c r="X305">
        <v>1</v>
      </c>
      <c r="Y305">
        <v>1.82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</v>
      </c>
      <c r="AH305">
        <v>2</v>
      </c>
      <c r="AI305">
        <v>16666938</v>
      </c>
      <c r="AJ305">
        <v>317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ROW(Source!A141)</f>
        <v>141</v>
      </c>
      <c r="B306">
        <v>16666947</v>
      </c>
      <c r="C306">
        <v>16666931</v>
      </c>
      <c r="D306">
        <v>15203485</v>
      </c>
      <c r="E306">
        <v>1</v>
      </c>
      <c r="F306">
        <v>1</v>
      </c>
      <c r="G306">
        <v>1</v>
      </c>
      <c r="H306">
        <v>3</v>
      </c>
      <c r="I306" t="s">
        <v>885</v>
      </c>
      <c r="J306" t="s">
        <v>886</v>
      </c>
      <c r="K306" t="s">
        <v>887</v>
      </c>
      <c r="L306">
        <v>1346</v>
      </c>
      <c r="N306">
        <v>1009</v>
      </c>
      <c r="O306" t="s">
        <v>124</v>
      </c>
      <c r="P306" t="s">
        <v>124</v>
      </c>
      <c r="Q306">
        <v>1</v>
      </c>
      <c r="X306">
        <v>13.8</v>
      </c>
      <c r="Y306">
        <v>15.25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13.8</v>
      </c>
      <c r="AH306">
        <v>2</v>
      </c>
      <c r="AI306">
        <v>16666939</v>
      </c>
      <c r="AJ306">
        <v>318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ROW(Source!A142)</f>
        <v>142</v>
      </c>
      <c r="B307">
        <v>16666958</v>
      </c>
      <c r="C307">
        <v>16666948</v>
      </c>
      <c r="D307">
        <v>15438406</v>
      </c>
      <c r="E307">
        <v>1</v>
      </c>
      <c r="F307">
        <v>1</v>
      </c>
      <c r="G307">
        <v>1</v>
      </c>
      <c r="H307">
        <v>1</v>
      </c>
      <c r="I307" t="s">
        <v>888</v>
      </c>
      <c r="J307" t="s">
        <v>6</v>
      </c>
      <c r="K307" t="s">
        <v>889</v>
      </c>
      <c r="L307">
        <v>1191</v>
      </c>
      <c r="N307">
        <v>1013</v>
      </c>
      <c r="O307" t="s">
        <v>727</v>
      </c>
      <c r="P307" t="s">
        <v>727</v>
      </c>
      <c r="Q307">
        <v>1</v>
      </c>
      <c r="X307">
        <v>51.28</v>
      </c>
      <c r="Y307">
        <v>0</v>
      </c>
      <c r="Z307">
        <v>0</v>
      </c>
      <c r="AA307">
        <v>0</v>
      </c>
      <c r="AB307">
        <v>10.210000000000001</v>
      </c>
      <c r="AC307">
        <v>0</v>
      </c>
      <c r="AD307">
        <v>1</v>
      </c>
      <c r="AE307">
        <v>1</v>
      </c>
      <c r="AF307" t="s">
        <v>56</v>
      </c>
      <c r="AG307">
        <v>58.971999999999994</v>
      </c>
      <c r="AH307">
        <v>2</v>
      </c>
      <c r="AI307">
        <v>16666949</v>
      </c>
      <c r="AJ307">
        <v>319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ROW(Source!A142)</f>
        <v>142</v>
      </c>
      <c r="B308">
        <v>16666959</v>
      </c>
      <c r="C308">
        <v>16666948</v>
      </c>
      <c r="D308">
        <v>15430395</v>
      </c>
      <c r="E308">
        <v>1</v>
      </c>
      <c r="F308">
        <v>1</v>
      </c>
      <c r="G308">
        <v>1</v>
      </c>
      <c r="H308">
        <v>1</v>
      </c>
      <c r="I308" t="s">
        <v>728</v>
      </c>
      <c r="J308" t="s">
        <v>6</v>
      </c>
      <c r="K308" t="s">
        <v>729</v>
      </c>
      <c r="L308">
        <v>1191</v>
      </c>
      <c r="N308">
        <v>1013</v>
      </c>
      <c r="O308" t="s">
        <v>727</v>
      </c>
      <c r="P308" t="s">
        <v>727</v>
      </c>
      <c r="Q308">
        <v>1</v>
      </c>
      <c r="X308">
        <v>0.08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2</v>
      </c>
      <c r="AF308" t="s">
        <v>55</v>
      </c>
      <c r="AG308">
        <v>0.1</v>
      </c>
      <c r="AH308">
        <v>2</v>
      </c>
      <c r="AI308">
        <v>16666950</v>
      </c>
      <c r="AJ308">
        <v>320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ROW(Source!A142)</f>
        <v>142</v>
      </c>
      <c r="B309">
        <v>16666960</v>
      </c>
      <c r="C309">
        <v>16666948</v>
      </c>
      <c r="D309">
        <v>15247974</v>
      </c>
      <c r="E309">
        <v>1</v>
      </c>
      <c r="F309">
        <v>1</v>
      </c>
      <c r="G309">
        <v>1</v>
      </c>
      <c r="H309">
        <v>2</v>
      </c>
      <c r="I309" t="s">
        <v>730</v>
      </c>
      <c r="J309" t="s">
        <v>731</v>
      </c>
      <c r="K309" t="s">
        <v>732</v>
      </c>
      <c r="L309">
        <v>1368</v>
      </c>
      <c r="N309">
        <v>1011</v>
      </c>
      <c r="O309" t="s">
        <v>733</v>
      </c>
      <c r="P309" t="s">
        <v>733</v>
      </c>
      <c r="Q309">
        <v>1</v>
      </c>
      <c r="X309">
        <v>0.03</v>
      </c>
      <c r="Y309">
        <v>0</v>
      </c>
      <c r="Z309">
        <v>31.26</v>
      </c>
      <c r="AA309">
        <v>13.5</v>
      </c>
      <c r="AB309">
        <v>0</v>
      </c>
      <c r="AC309">
        <v>0</v>
      </c>
      <c r="AD309">
        <v>1</v>
      </c>
      <c r="AE309">
        <v>0</v>
      </c>
      <c r="AF309" t="s">
        <v>55</v>
      </c>
      <c r="AG309">
        <v>3.7499999999999999E-2</v>
      </c>
      <c r="AH309">
        <v>2</v>
      </c>
      <c r="AI309">
        <v>16666951</v>
      </c>
      <c r="AJ309">
        <v>321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ROW(Source!A142)</f>
        <v>142</v>
      </c>
      <c r="B310">
        <v>16666961</v>
      </c>
      <c r="C310">
        <v>16666948</v>
      </c>
      <c r="D310">
        <v>15249073</v>
      </c>
      <c r="E310">
        <v>1</v>
      </c>
      <c r="F310">
        <v>1</v>
      </c>
      <c r="G310">
        <v>1</v>
      </c>
      <c r="H310">
        <v>2</v>
      </c>
      <c r="I310" t="s">
        <v>742</v>
      </c>
      <c r="J310" t="s">
        <v>743</v>
      </c>
      <c r="K310" t="s">
        <v>744</v>
      </c>
      <c r="L310">
        <v>1368</v>
      </c>
      <c r="N310">
        <v>1011</v>
      </c>
      <c r="O310" t="s">
        <v>733</v>
      </c>
      <c r="P310" t="s">
        <v>733</v>
      </c>
      <c r="Q310">
        <v>1</v>
      </c>
      <c r="X310">
        <v>0.05</v>
      </c>
      <c r="Y310">
        <v>0</v>
      </c>
      <c r="Z310">
        <v>65.709999999999994</v>
      </c>
      <c r="AA310">
        <v>11.6</v>
      </c>
      <c r="AB310">
        <v>0</v>
      </c>
      <c r="AC310">
        <v>0</v>
      </c>
      <c r="AD310">
        <v>1</v>
      </c>
      <c r="AE310">
        <v>0</v>
      </c>
      <c r="AF310" t="s">
        <v>55</v>
      </c>
      <c r="AG310">
        <v>6.25E-2</v>
      </c>
      <c r="AH310">
        <v>2</v>
      </c>
      <c r="AI310">
        <v>16666952</v>
      </c>
      <c r="AJ310">
        <v>322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ROW(Source!A142)</f>
        <v>142</v>
      </c>
      <c r="B311">
        <v>16666962</v>
      </c>
      <c r="C311">
        <v>16666948</v>
      </c>
      <c r="D311">
        <v>15249979</v>
      </c>
      <c r="E311">
        <v>1</v>
      </c>
      <c r="F311">
        <v>1</v>
      </c>
      <c r="G311">
        <v>1</v>
      </c>
      <c r="H311">
        <v>2</v>
      </c>
      <c r="I311" t="s">
        <v>890</v>
      </c>
      <c r="J311" t="s">
        <v>891</v>
      </c>
      <c r="K311" t="s">
        <v>892</v>
      </c>
      <c r="L311">
        <v>1368</v>
      </c>
      <c r="N311">
        <v>1011</v>
      </c>
      <c r="O311" t="s">
        <v>733</v>
      </c>
      <c r="P311" t="s">
        <v>733</v>
      </c>
      <c r="Q311">
        <v>1</v>
      </c>
      <c r="X311">
        <v>9</v>
      </c>
      <c r="Y311">
        <v>0</v>
      </c>
      <c r="Z311">
        <v>1.5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55</v>
      </c>
      <c r="AG311">
        <v>11.25</v>
      </c>
      <c r="AH311">
        <v>2</v>
      </c>
      <c r="AI311">
        <v>16666953</v>
      </c>
      <c r="AJ311">
        <v>323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ROW(Source!A142)</f>
        <v>142</v>
      </c>
      <c r="B312">
        <v>16666963</v>
      </c>
      <c r="C312">
        <v>16666948</v>
      </c>
      <c r="D312">
        <v>15166952</v>
      </c>
      <c r="E312">
        <v>1</v>
      </c>
      <c r="F312">
        <v>1</v>
      </c>
      <c r="G312">
        <v>1</v>
      </c>
      <c r="H312">
        <v>3</v>
      </c>
      <c r="I312" t="s">
        <v>893</v>
      </c>
      <c r="J312" t="s">
        <v>894</v>
      </c>
      <c r="K312" t="s">
        <v>895</v>
      </c>
      <c r="L312">
        <v>1327</v>
      </c>
      <c r="N312">
        <v>1005</v>
      </c>
      <c r="O312" t="s">
        <v>63</v>
      </c>
      <c r="P312" t="s">
        <v>63</v>
      </c>
      <c r="Q312">
        <v>1</v>
      </c>
      <c r="X312">
        <v>102</v>
      </c>
      <c r="Y312">
        <v>110.9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102</v>
      </c>
      <c r="AH312">
        <v>2</v>
      </c>
      <c r="AI312">
        <v>16666954</v>
      </c>
      <c r="AJ312">
        <v>324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ROW(Source!A142)</f>
        <v>142</v>
      </c>
      <c r="B313">
        <v>16666964</v>
      </c>
      <c r="C313">
        <v>16666948</v>
      </c>
      <c r="D313">
        <v>15170537</v>
      </c>
      <c r="E313">
        <v>1</v>
      </c>
      <c r="F313">
        <v>1</v>
      </c>
      <c r="G313">
        <v>1</v>
      </c>
      <c r="H313">
        <v>3</v>
      </c>
      <c r="I313" t="s">
        <v>896</v>
      </c>
      <c r="J313" t="s">
        <v>897</v>
      </c>
      <c r="K313" t="s">
        <v>898</v>
      </c>
      <c r="L313">
        <v>1346</v>
      </c>
      <c r="N313">
        <v>1009</v>
      </c>
      <c r="O313" t="s">
        <v>124</v>
      </c>
      <c r="P313" t="s">
        <v>124</v>
      </c>
      <c r="Q313">
        <v>1</v>
      </c>
      <c r="X313">
        <v>1</v>
      </c>
      <c r="Y313">
        <v>5.71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1</v>
      </c>
      <c r="AH313">
        <v>2</v>
      </c>
      <c r="AI313">
        <v>16666955</v>
      </c>
      <c r="AJ313">
        <v>325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ROW(Source!A142)</f>
        <v>142</v>
      </c>
      <c r="B314">
        <v>16666965</v>
      </c>
      <c r="C314">
        <v>16666948</v>
      </c>
      <c r="D314">
        <v>15171018</v>
      </c>
      <c r="E314">
        <v>1</v>
      </c>
      <c r="F314">
        <v>1</v>
      </c>
      <c r="G314">
        <v>1</v>
      </c>
      <c r="H314">
        <v>3</v>
      </c>
      <c r="I314" t="s">
        <v>811</v>
      </c>
      <c r="J314" t="s">
        <v>812</v>
      </c>
      <c r="K314" t="s">
        <v>813</v>
      </c>
      <c r="L314">
        <v>1346</v>
      </c>
      <c r="N314">
        <v>1009</v>
      </c>
      <c r="O314" t="s">
        <v>124</v>
      </c>
      <c r="P314" t="s">
        <v>124</v>
      </c>
      <c r="Q314">
        <v>1</v>
      </c>
      <c r="X314">
        <v>1</v>
      </c>
      <c r="Y314">
        <v>1.82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1</v>
      </c>
      <c r="AH314">
        <v>2</v>
      </c>
      <c r="AI314">
        <v>16666956</v>
      </c>
      <c r="AJ314">
        <v>326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ROW(Source!A142)</f>
        <v>142</v>
      </c>
      <c r="B315">
        <v>16666966</v>
      </c>
      <c r="C315">
        <v>16666948</v>
      </c>
      <c r="D315">
        <v>15204415</v>
      </c>
      <c r="E315">
        <v>1</v>
      </c>
      <c r="F315">
        <v>1</v>
      </c>
      <c r="G315">
        <v>1</v>
      </c>
      <c r="H315">
        <v>3</v>
      </c>
      <c r="I315" t="s">
        <v>899</v>
      </c>
      <c r="J315" t="s">
        <v>900</v>
      </c>
      <c r="K315" t="s">
        <v>901</v>
      </c>
      <c r="L315">
        <v>1346</v>
      </c>
      <c r="N315">
        <v>1009</v>
      </c>
      <c r="O315" t="s">
        <v>124</v>
      </c>
      <c r="P315" t="s">
        <v>124</v>
      </c>
      <c r="Q315">
        <v>1</v>
      </c>
      <c r="X315">
        <v>52</v>
      </c>
      <c r="Y315">
        <v>8.36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52</v>
      </c>
      <c r="AH315">
        <v>2</v>
      </c>
      <c r="AI315">
        <v>16666957</v>
      </c>
      <c r="AJ315">
        <v>327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ROW(Source!A142)</f>
        <v>142</v>
      </c>
      <c r="B316">
        <v>16666967</v>
      </c>
      <c r="C316">
        <v>16666948</v>
      </c>
      <c r="D316">
        <v>15162749</v>
      </c>
      <c r="E316">
        <v>17</v>
      </c>
      <c r="F316">
        <v>1</v>
      </c>
      <c r="G316">
        <v>1</v>
      </c>
      <c r="H316">
        <v>3</v>
      </c>
      <c r="I316" t="s">
        <v>1135</v>
      </c>
      <c r="J316" t="s">
        <v>6</v>
      </c>
      <c r="K316" t="s">
        <v>1136</v>
      </c>
      <c r="L316">
        <v>1346</v>
      </c>
      <c r="N316">
        <v>1009</v>
      </c>
      <c r="O316" t="s">
        <v>124</v>
      </c>
      <c r="P316" t="s">
        <v>124</v>
      </c>
      <c r="Q316">
        <v>1</v>
      </c>
      <c r="X316">
        <v>1.9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 t="s">
        <v>6</v>
      </c>
      <c r="AG316">
        <v>1.9</v>
      </c>
      <c r="AH316">
        <v>3</v>
      </c>
      <c r="AI316">
        <v>-1</v>
      </c>
      <c r="AJ316" t="s">
        <v>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ROW(Source!A143)</f>
        <v>143</v>
      </c>
      <c r="B317">
        <v>16666958</v>
      </c>
      <c r="C317">
        <v>16666948</v>
      </c>
      <c r="D317">
        <v>15438406</v>
      </c>
      <c r="E317">
        <v>1</v>
      </c>
      <c r="F317">
        <v>1</v>
      </c>
      <c r="G317">
        <v>1</v>
      </c>
      <c r="H317">
        <v>1</v>
      </c>
      <c r="I317" t="s">
        <v>888</v>
      </c>
      <c r="J317" t="s">
        <v>6</v>
      </c>
      <c r="K317" t="s">
        <v>889</v>
      </c>
      <c r="L317">
        <v>1191</v>
      </c>
      <c r="N317">
        <v>1013</v>
      </c>
      <c r="O317" t="s">
        <v>727</v>
      </c>
      <c r="P317" t="s">
        <v>727</v>
      </c>
      <c r="Q317">
        <v>1</v>
      </c>
      <c r="X317">
        <v>51.28</v>
      </c>
      <c r="Y317">
        <v>0</v>
      </c>
      <c r="Z317">
        <v>0</v>
      </c>
      <c r="AA317">
        <v>0</v>
      </c>
      <c r="AB317">
        <v>10.210000000000001</v>
      </c>
      <c r="AC317">
        <v>0</v>
      </c>
      <c r="AD317">
        <v>1</v>
      </c>
      <c r="AE317">
        <v>1</v>
      </c>
      <c r="AF317" t="s">
        <v>56</v>
      </c>
      <c r="AG317">
        <v>58.971999999999994</v>
      </c>
      <c r="AH317">
        <v>2</v>
      </c>
      <c r="AI317">
        <v>16666949</v>
      </c>
      <c r="AJ317">
        <v>328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ROW(Source!A143)</f>
        <v>143</v>
      </c>
      <c r="B318">
        <v>16666959</v>
      </c>
      <c r="C318">
        <v>16666948</v>
      </c>
      <c r="D318">
        <v>15430395</v>
      </c>
      <c r="E318">
        <v>1</v>
      </c>
      <c r="F318">
        <v>1</v>
      </c>
      <c r="G318">
        <v>1</v>
      </c>
      <c r="H318">
        <v>1</v>
      </c>
      <c r="I318" t="s">
        <v>728</v>
      </c>
      <c r="J318" t="s">
        <v>6</v>
      </c>
      <c r="K318" t="s">
        <v>729</v>
      </c>
      <c r="L318">
        <v>1191</v>
      </c>
      <c r="N318">
        <v>1013</v>
      </c>
      <c r="O318" t="s">
        <v>727</v>
      </c>
      <c r="P318" t="s">
        <v>727</v>
      </c>
      <c r="Q318">
        <v>1</v>
      </c>
      <c r="X318">
        <v>0.08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55</v>
      </c>
      <c r="AG318">
        <v>0.1</v>
      </c>
      <c r="AH318">
        <v>2</v>
      </c>
      <c r="AI318">
        <v>16666950</v>
      </c>
      <c r="AJ318">
        <v>329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ROW(Source!A143)</f>
        <v>143</v>
      </c>
      <c r="B319">
        <v>16666960</v>
      </c>
      <c r="C319">
        <v>16666948</v>
      </c>
      <c r="D319">
        <v>15247974</v>
      </c>
      <c r="E319">
        <v>1</v>
      </c>
      <c r="F319">
        <v>1</v>
      </c>
      <c r="G319">
        <v>1</v>
      </c>
      <c r="H319">
        <v>2</v>
      </c>
      <c r="I319" t="s">
        <v>730</v>
      </c>
      <c r="J319" t="s">
        <v>731</v>
      </c>
      <c r="K319" t="s">
        <v>732</v>
      </c>
      <c r="L319">
        <v>1368</v>
      </c>
      <c r="N319">
        <v>1011</v>
      </c>
      <c r="O319" t="s">
        <v>733</v>
      </c>
      <c r="P319" t="s">
        <v>733</v>
      </c>
      <c r="Q319">
        <v>1</v>
      </c>
      <c r="X319">
        <v>0.03</v>
      </c>
      <c r="Y319">
        <v>0</v>
      </c>
      <c r="Z319">
        <v>31.26</v>
      </c>
      <c r="AA319">
        <v>13.5</v>
      </c>
      <c r="AB319">
        <v>0</v>
      </c>
      <c r="AC319">
        <v>0</v>
      </c>
      <c r="AD319">
        <v>1</v>
      </c>
      <c r="AE319">
        <v>0</v>
      </c>
      <c r="AF319" t="s">
        <v>55</v>
      </c>
      <c r="AG319">
        <v>3.7499999999999999E-2</v>
      </c>
      <c r="AH319">
        <v>2</v>
      </c>
      <c r="AI319">
        <v>16666951</v>
      </c>
      <c r="AJ319">
        <v>330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ROW(Source!A143)</f>
        <v>143</v>
      </c>
      <c r="B320">
        <v>16666961</v>
      </c>
      <c r="C320">
        <v>16666948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742</v>
      </c>
      <c r="J320" t="s">
        <v>743</v>
      </c>
      <c r="K320" t="s">
        <v>744</v>
      </c>
      <c r="L320">
        <v>1368</v>
      </c>
      <c r="N320">
        <v>1011</v>
      </c>
      <c r="O320" t="s">
        <v>733</v>
      </c>
      <c r="P320" t="s">
        <v>733</v>
      </c>
      <c r="Q320">
        <v>1</v>
      </c>
      <c r="X320">
        <v>0.05</v>
      </c>
      <c r="Y320">
        <v>0</v>
      </c>
      <c r="Z320">
        <v>65.709999999999994</v>
      </c>
      <c r="AA320">
        <v>11.6</v>
      </c>
      <c r="AB320">
        <v>0</v>
      </c>
      <c r="AC320">
        <v>0</v>
      </c>
      <c r="AD320">
        <v>1</v>
      </c>
      <c r="AE320">
        <v>0</v>
      </c>
      <c r="AF320" t="s">
        <v>55</v>
      </c>
      <c r="AG320">
        <v>6.25E-2</v>
      </c>
      <c r="AH320">
        <v>2</v>
      </c>
      <c r="AI320">
        <v>16666952</v>
      </c>
      <c r="AJ320">
        <v>331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ROW(Source!A143)</f>
        <v>143</v>
      </c>
      <c r="B321">
        <v>16666962</v>
      </c>
      <c r="C321">
        <v>16666948</v>
      </c>
      <c r="D321">
        <v>15249979</v>
      </c>
      <c r="E321">
        <v>1</v>
      </c>
      <c r="F321">
        <v>1</v>
      </c>
      <c r="G321">
        <v>1</v>
      </c>
      <c r="H321">
        <v>2</v>
      </c>
      <c r="I321" t="s">
        <v>890</v>
      </c>
      <c r="J321" t="s">
        <v>891</v>
      </c>
      <c r="K321" t="s">
        <v>892</v>
      </c>
      <c r="L321">
        <v>1368</v>
      </c>
      <c r="N321">
        <v>1011</v>
      </c>
      <c r="O321" t="s">
        <v>733</v>
      </c>
      <c r="P321" t="s">
        <v>733</v>
      </c>
      <c r="Q321">
        <v>1</v>
      </c>
      <c r="X321">
        <v>9</v>
      </c>
      <c r="Y321">
        <v>0</v>
      </c>
      <c r="Z321">
        <v>1.5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55</v>
      </c>
      <c r="AG321">
        <v>11.25</v>
      </c>
      <c r="AH321">
        <v>2</v>
      </c>
      <c r="AI321">
        <v>16666953</v>
      </c>
      <c r="AJ321">
        <v>332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ROW(Source!A143)</f>
        <v>143</v>
      </c>
      <c r="B322">
        <v>16666963</v>
      </c>
      <c r="C322">
        <v>16666948</v>
      </c>
      <c r="D322">
        <v>15166952</v>
      </c>
      <c r="E322">
        <v>1</v>
      </c>
      <c r="F322">
        <v>1</v>
      </c>
      <c r="G322">
        <v>1</v>
      </c>
      <c r="H322">
        <v>3</v>
      </c>
      <c r="I322" t="s">
        <v>893</v>
      </c>
      <c r="J322" t="s">
        <v>894</v>
      </c>
      <c r="K322" t="s">
        <v>895</v>
      </c>
      <c r="L322">
        <v>1327</v>
      </c>
      <c r="N322">
        <v>1005</v>
      </c>
      <c r="O322" t="s">
        <v>63</v>
      </c>
      <c r="P322" t="s">
        <v>63</v>
      </c>
      <c r="Q322">
        <v>1</v>
      </c>
      <c r="X322">
        <v>102</v>
      </c>
      <c r="Y322">
        <v>110.9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102</v>
      </c>
      <c r="AH322">
        <v>2</v>
      </c>
      <c r="AI322">
        <v>16666954</v>
      </c>
      <c r="AJ322">
        <v>333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ROW(Source!A143)</f>
        <v>143</v>
      </c>
      <c r="B323">
        <v>16666964</v>
      </c>
      <c r="C323">
        <v>16666948</v>
      </c>
      <c r="D323">
        <v>15170537</v>
      </c>
      <c r="E323">
        <v>1</v>
      </c>
      <c r="F323">
        <v>1</v>
      </c>
      <c r="G323">
        <v>1</v>
      </c>
      <c r="H323">
        <v>3</v>
      </c>
      <c r="I323" t="s">
        <v>896</v>
      </c>
      <c r="J323" t="s">
        <v>897</v>
      </c>
      <c r="K323" t="s">
        <v>898</v>
      </c>
      <c r="L323">
        <v>1346</v>
      </c>
      <c r="N323">
        <v>1009</v>
      </c>
      <c r="O323" t="s">
        <v>124</v>
      </c>
      <c r="P323" t="s">
        <v>124</v>
      </c>
      <c r="Q323">
        <v>1</v>
      </c>
      <c r="X323">
        <v>1</v>
      </c>
      <c r="Y323">
        <v>5.71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</v>
      </c>
      <c r="AH323">
        <v>2</v>
      </c>
      <c r="AI323">
        <v>16666955</v>
      </c>
      <c r="AJ323">
        <v>334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ROW(Source!A143)</f>
        <v>143</v>
      </c>
      <c r="B324">
        <v>16666965</v>
      </c>
      <c r="C324">
        <v>16666948</v>
      </c>
      <c r="D324">
        <v>15171018</v>
      </c>
      <c r="E324">
        <v>1</v>
      </c>
      <c r="F324">
        <v>1</v>
      </c>
      <c r="G324">
        <v>1</v>
      </c>
      <c r="H324">
        <v>3</v>
      </c>
      <c r="I324" t="s">
        <v>811</v>
      </c>
      <c r="J324" t="s">
        <v>812</v>
      </c>
      <c r="K324" t="s">
        <v>813</v>
      </c>
      <c r="L324">
        <v>1346</v>
      </c>
      <c r="N324">
        <v>1009</v>
      </c>
      <c r="O324" t="s">
        <v>124</v>
      </c>
      <c r="P324" t="s">
        <v>124</v>
      </c>
      <c r="Q324">
        <v>1</v>
      </c>
      <c r="X324">
        <v>1</v>
      </c>
      <c r="Y324">
        <v>1.82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1</v>
      </c>
      <c r="AH324">
        <v>2</v>
      </c>
      <c r="AI324">
        <v>16666956</v>
      </c>
      <c r="AJ324">
        <v>335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ROW(Source!A143)</f>
        <v>143</v>
      </c>
      <c r="B325">
        <v>16666966</v>
      </c>
      <c r="C325">
        <v>16666948</v>
      </c>
      <c r="D325">
        <v>15204415</v>
      </c>
      <c r="E325">
        <v>1</v>
      </c>
      <c r="F325">
        <v>1</v>
      </c>
      <c r="G325">
        <v>1</v>
      </c>
      <c r="H325">
        <v>3</v>
      </c>
      <c r="I325" t="s">
        <v>899</v>
      </c>
      <c r="J325" t="s">
        <v>900</v>
      </c>
      <c r="K325" t="s">
        <v>901</v>
      </c>
      <c r="L325">
        <v>1346</v>
      </c>
      <c r="N325">
        <v>1009</v>
      </c>
      <c r="O325" t="s">
        <v>124</v>
      </c>
      <c r="P325" t="s">
        <v>124</v>
      </c>
      <c r="Q325">
        <v>1</v>
      </c>
      <c r="X325">
        <v>52</v>
      </c>
      <c r="Y325">
        <v>8.36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52</v>
      </c>
      <c r="AH325">
        <v>2</v>
      </c>
      <c r="AI325">
        <v>16666957</v>
      </c>
      <c r="AJ325">
        <v>336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ROW(Source!A143)</f>
        <v>143</v>
      </c>
      <c r="B326">
        <v>16666967</v>
      </c>
      <c r="C326">
        <v>16666948</v>
      </c>
      <c r="D326">
        <v>15162749</v>
      </c>
      <c r="E326">
        <v>17</v>
      </c>
      <c r="F326">
        <v>1</v>
      </c>
      <c r="G326">
        <v>1</v>
      </c>
      <c r="H326">
        <v>3</v>
      </c>
      <c r="I326" t="s">
        <v>1135</v>
      </c>
      <c r="J326" t="s">
        <v>6</v>
      </c>
      <c r="K326" t="s">
        <v>1136</v>
      </c>
      <c r="L326">
        <v>1346</v>
      </c>
      <c r="N326">
        <v>1009</v>
      </c>
      <c r="O326" t="s">
        <v>124</v>
      </c>
      <c r="P326" t="s">
        <v>124</v>
      </c>
      <c r="Q326">
        <v>1</v>
      </c>
      <c r="X326">
        <v>1.9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6</v>
      </c>
      <c r="AG326">
        <v>1.9</v>
      </c>
      <c r="AH326">
        <v>3</v>
      </c>
      <c r="AI326">
        <v>-1</v>
      </c>
      <c r="AJ326" t="s">
        <v>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ROW(Source!A144)</f>
        <v>144</v>
      </c>
      <c r="B327">
        <v>16666982</v>
      </c>
      <c r="C327">
        <v>16666968</v>
      </c>
      <c r="D327">
        <v>15438286</v>
      </c>
      <c r="E327">
        <v>1</v>
      </c>
      <c r="F327">
        <v>1</v>
      </c>
      <c r="G327">
        <v>1</v>
      </c>
      <c r="H327">
        <v>1</v>
      </c>
      <c r="I327" t="s">
        <v>877</v>
      </c>
      <c r="J327" t="s">
        <v>6</v>
      </c>
      <c r="K327" t="s">
        <v>878</v>
      </c>
      <c r="L327">
        <v>1191</v>
      </c>
      <c r="N327">
        <v>1013</v>
      </c>
      <c r="O327" t="s">
        <v>727</v>
      </c>
      <c r="P327" t="s">
        <v>727</v>
      </c>
      <c r="Q327">
        <v>1</v>
      </c>
      <c r="X327">
        <v>6.68</v>
      </c>
      <c r="Y327">
        <v>0</v>
      </c>
      <c r="Z327">
        <v>0</v>
      </c>
      <c r="AA327">
        <v>0</v>
      </c>
      <c r="AB327">
        <v>9.18</v>
      </c>
      <c r="AC327">
        <v>0</v>
      </c>
      <c r="AD327">
        <v>1</v>
      </c>
      <c r="AE327">
        <v>1</v>
      </c>
      <c r="AF327" t="s">
        <v>56</v>
      </c>
      <c r="AG327">
        <v>7.6819999999999995</v>
      </c>
      <c r="AH327">
        <v>2</v>
      </c>
      <c r="AI327">
        <v>16666969</v>
      </c>
      <c r="AJ327">
        <v>337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ROW(Source!A144)</f>
        <v>144</v>
      </c>
      <c r="B328">
        <v>16666983</v>
      </c>
      <c r="C328">
        <v>16666968</v>
      </c>
      <c r="D328">
        <v>15430395</v>
      </c>
      <c r="E328">
        <v>1</v>
      </c>
      <c r="F328">
        <v>1</v>
      </c>
      <c r="G328">
        <v>1</v>
      </c>
      <c r="H328">
        <v>1</v>
      </c>
      <c r="I328" t="s">
        <v>728</v>
      </c>
      <c r="J328" t="s">
        <v>6</v>
      </c>
      <c r="K328" t="s">
        <v>729</v>
      </c>
      <c r="L328">
        <v>1191</v>
      </c>
      <c r="N328">
        <v>1013</v>
      </c>
      <c r="O328" t="s">
        <v>727</v>
      </c>
      <c r="P328" t="s">
        <v>727</v>
      </c>
      <c r="Q328">
        <v>1</v>
      </c>
      <c r="X328">
        <v>0.04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55</v>
      </c>
      <c r="AG328">
        <v>0.05</v>
      </c>
      <c r="AH328">
        <v>2</v>
      </c>
      <c r="AI328">
        <v>16666970</v>
      </c>
      <c r="AJ328">
        <v>338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ROW(Source!A144)</f>
        <v>144</v>
      </c>
      <c r="B329">
        <v>16666984</v>
      </c>
      <c r="C329">
        <v>16666968</v>
      </c>
      <c r="D329">
        <v>15247974</v>
      </c>
      <c r="E329">
        <v>1</v>
      </c>
      <c r="F329">
        <v>1</v>
      </c>
      <c r="G329">
        <v>1</v>
      </c>
      <c r="H329">
        <v>2</v>
      </c>
      <c r="I329" t="s">
        <v>730</v>
      </c>
      <c r="J329" t="s">
        <v>731</v>
      </c>
      <c r="K329" t="s">
        <v>732</v>
      </c>
      <c r="L329">
        <v>1368</v>
      </c>
      <c r="N329">
        <v>1011</v>
      </c>
      <c r="O329" t="s">
        <v>733</v>
      </c>
      <c r="P329" t="s">
        <v>733</v>
      </c>
      <c r="Q329">
        <v>1</v>
      </c>
      <c r="X329">
        <v>5.0000000000000001E-3</v>
      </c>
      <c r="Y329">
        <v>0</v>
      </c>
      <c r="Z329">
        <v>31.26</v>
      </c>
      <c r="AA329">
        <v>13.5</v>
      </c>
      <c r="AB329">
        <v>0</v>
      </c>
      <c r="AC329">
        <v>0</v>
      </c>
      <c r="AD329">
        <v>1</v>
      </c>
      <c r="AE329">
        <v>0</v>
      </c>
      <c r="AF329" t="s">
        <v>55</v>
      </c>
      <c r="AG329">
        <v>6.2500000000000003E-3</v>
      </c>
      <c r="AH329">
        <v>2</v>
      </c>
      <c r="AI329">
        <v>16666971</v>
      </c>
      <c r="AJ329">
        <v>339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ROW(Source!A144)</f>
        <v>144</v>
      </c>
      <c r="B330">
        <v>16666985</v>
      </c>
      <c r="C330">
        <v>16666968</v>
      </c>
      <c r="D330">
        <v>15249073</v>
      </c>
      <c r="E330">
        <v>1</v>
      </c>
      <c r="F330">
        <v>1</v>
      </c>
      <c r="G330">
        <v>1</v>
      </c>
      <c r="H330">
        <v>2</v>
      </c>
      <c r="I330" t="s">
        <v>742</v>
      </c>
      <c r="J330" t="s">
        <v>743</v>
      </c>
      <c r="K330" t="s">
        <v>744</v>
      </c>
      <c r="L330">
        <v>1368</v>
      </c>
      <c r="N330">
        <v>1011</v>
      </c>
      <c r="O330" t="s">
        <v>733</v>
      </c>
      <c r="P330" t="s">
        <v>733</v>
      </c>
      <c r="Q330">
        <v>1</v>
      </c>
      <c r="X330">
        <v>0.03</v>
      </c>
      <c r="Y330">
        <v>0</v>
      </c>
      <c r="Z330">
        <v>65.709999999999994</v>
      </c>
      <c r="AA330">
        <v>11.6</v>
      </c>
      <c r="AB330">
        <v>0</v>
      </c>
      <c r="AC330">
        <v>0</v>
      </c>
      <c r="AD330">
        <v>1</v>
      </c>
      <c r="AE330">
        <v>0</v>
      </c>
      <c r="AF330" t="s">
        <v>55</v>
      </c>
      <c r="AG330">
        <v>3.7499999999999999E-2</v>
      </c>
      <c r="AH330">
        <v>2</v>
      </c>
      <c r="AI330">
        <v>16666972</v>
      </c>
      <c r="AJ330">
        <v>340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ROW(Source!A144)</f>
        <v>144</v>
      </c>
      <c r="B331">
        <v>16666986</v>
      </c>
      <c r="C331">
        <v>16666968</v>
      </c>
      <c r="D331">
        <v>15169972</v>
      </c>
      <c r="E331">
        <v>1</v>
      </c>
      <c r="F331">
        <v>1</v>
      </c>
      <c r="G331">
        <v>1</v>
      </c>
      <c r="H331">
        <v>3</v>
      </c>
      <c r="I331" t="s">
        <v>902</v>
      </c>
      <c r="J331" t="s">
        <v>903</v>
      </c>
      <c r="K331" t="s">
        <v>904</v>
      </c>
      <c r="L331">
        <v>1355</v>
      </c>
      <c r="N331">
        <v>1010</v>
      </c>
      <c r="O331" t="s">
        <v>279</v>
      </c>
      <c r="P331" t="s">
        <v>279</v>
      </c>
      <c r="Q331">
        <v>100</v>
      </c>
      <c r="X331">
        <v>2.63</v>
      </c>
      <c r="Y331">
        <v>12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2.63</v>
      </c>
      <c r="AH331">
        <v>2</v>
      </c>
      <c r="AI331">
        <v>16666973</v>
      </c>
      <c r="AJ331">
        <v>341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ROW(Source!A144)</f>
        <v>144</v>
      </c>
      <c r="B332">
        <v>16666987</v>
      </c>
      <c r="C332">
        <v>16666968</v>
      </c>
      <c r="D332">
        <v>15170075</v>
      </c>
      <c r="E332">
        <v>1</v>
      </c>
      <c r="F332">
        <v>1</v>
      </c>
      <c r="G332">
        <v>1</v>
      </c>
      <c r="H332">
        <v>3</v>
      </c>
      <c r="I332" t="s">
        <v>905</v>
      </c>
      <c r="J332" t="s">
        <v>906</v>
      </c>
      <c r="K332" t="s">
        <v>907</v>
      </c>
      <c r="L332">
        <v>1356</v>
      </c>
      <c r="N332">
        <v>1010</v>
      </c>
      <c r="O332" t="s">
        <v>96</v>
      </c>
      <c r="P332" t="s">
        <v>96</v>
      </c>
      <c r="Q332">
        <v>1000</v>
      </c>
      <c r="X332">
        <v>0.26300000000000001</v>
      </c>
      <c r="Y332">
        <v>160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0.26300000000000001</v>
      </c>
      <c r="AH332">
        <v>2</v>
      </c>
      <c r="AI332">
        <v>16666974</v>
      </c>
      <c r="AJ332">
        <v>342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ROW(Source!A144)</f>
        <v>144</v>
      </c>
      <c r="B333">
        <v>16666988</v>
      </c>
      <c r="C333">
        <v>16666968</v>
      </c>
      <c r="D333">
        <v>15162756</v>
      </c>
      <c r="E333">
        <v>17</v>
      </c>
      <c r="F333">
        <v>1</v>
      </c>
      <c r="G333">
        <v>1</v>
      </c>
      <c r="H333">
        <v>3</v>
      </c>
      <c r="I333" t="s">
        <v>270</v>
      </c>
      <c r="J333" t="s">
        <v>6</v>
      </c>
      <c r="K333" t="s">
        <v>271</v>
      </c>
      <c r="L333">
        <v>1301</v>
      </c>
      <c r="N333">
        <v>1003</v>
      </c>
      <c r="O333" t="s">
        <v>71</v>
      </c>
      <c r="P333" t="s">
        <v>71</v>
      </c>
      <c r="Q333">
        <v>1</v>
      </c>
      <c r="X333">
        <v>101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 t="s">
        <v>6</v>
      </c>
      <c r="AG333">
        <v>101</v>
      </c>
      <c r="AH333">
        <v>2</v>
      </c>
      <c r="AI333">
        <v>16666975</v>
      </c>
      <c r="AJ333">
        <v>343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ROW(Source!A144)</f>
        <v>144</v>
      </c>
      <c r="B334">
        <v>16666989</v>
      </c>
      <c r="C334">
        <v>16666968</v>
      </c>
      <c r="D334">
        <v>15162759</v>
      </c>
      <c r="E334">
        <v>17</v>
      </c>
      <c r="F334">
        <v>1</v>
      </c>
      <c r="G334">
        <v>1</v>
      </c>
      <c r="H334">
        <v>3</v>
      </c>
      <c r="I334" t="s">
        <v>1137</v>
      </c>
      <c r="J334" t="s">
        <v>6</v>
      </c>
      <c r="K334" t="s">
        <v>1138</v>
      </c>
      <c r="L334">
        <v>1354</v>
      </c>
      <c r="N334">
        <v>1010</v>
      </c>
      <c r="O334" t="s">
        <v>185</v>
      </c>
      <c r="P334" t="s">
        <v>185</v>
      </c>
      <c r="Q334">
        <v>1</v>
      </c>
      <c r="X334">
        <v>7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 t="s">
        <v>6</v>
      </c>
      <c r="AG334">
        <v>7</v>
      </c>
      <c r="AH334">
        <v>3</v>
      </c>
      <c r="AI334">
        <v>-1</v>
      </c>
      <c r="AJ334" t="s">
        <v>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ROW(Source!A144)</f>
        <v>144</v>
      </c>
      <c r="B335">
        <v>16666990</v>
      </c>
      <c r="C335">
        <v>16666968</v>
      </c>
      <c r="D335">
        <v>15162759</v>
      </c>
      <c r="E335">
        <v>17</v>
      </c>
      <c r="F335">
        <v>1</v>
      </c>
      <c r="G335">
        <v>1</v>
      </c>
      <c r="H335">
        <v>3</v>
      </c>
      <c r="I335" t="s">
        <v>1137</v>
      </c>
      <c r="J335" t="s">
        <v>6</v>
      </c>
      <c r="K335" t="s">
        <v>1139</v>
      </c>
      <c r="L335">
        <v>1354</v>
      </c>
      <c r="N335">
        <v>1010</v>
      </c>
      <c r="O335" t="s">
        <v>185</v>
      </c>
      <c r="P335" t="s">
        <v>185</v>
      </c>
      <c r="Q335">
        <v>1</v>
      </c>
      <c r="X335">
        <v>7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 t="s">
        <v>6</v>
      </c>
      <c r="AG335">
        <v>7</v>
      </c>
      <c r="AH335">
        <v>3</v>
      </c>
      <c r="AI335">
        <v>-1</v>
      </c>
      <c r="AJ335" t="s">
        <v>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ROW(Source!A144)</f>
        <v>144</v>
      </c>
      <c r="B336">
        <v>16666991</v>
      </c>
      <c r="C336">
        <v>16666968</v>
      </c>
      <c r="D336">
        <v>15162759</v>
      </c>
      <c r="E336">
        <v>17</v>
      </c>
      <c r="F336">
        <v>1</v>
      </c>
      <c r="G336">
        <v>1</v>
      </c>
      <c r="H336">
        <v>3</v>
      </c>
      <c r="I336" t="s">
        <v>1137</v>
      </c>
      <c r="J336" t="s">
        <v>6</v>
      </c>
      <c r="K336" t="s">
        <v>1140</v>
      </c>
      <c r="L336">
        <v>1354</v>
      </c>
      <c r="N336">
        <v>1010</v>
      </c>
      <c r="O336" t="s">
        <v>185</v>
      </c>
      <c r="P336" t="s">
        <v>185</v>
      </c>
      <c r="Q336">
        <v>1</v>
      </c>
      <c r="X336">
        <v>40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6</v>
      </c>
      <c r="AG336">
        <v>40</v>
      </c>
      <c r="AH336">
        <v>3</v>
      </c>
      <c r="AI336">
        <v>-1</v>
      </c>
      <c r="AJ336" t="s">
        <v>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ROW(Source!A144)</f>
        <v>144</v>
      </c>
      <c r="B337">
        <v>16666992</v>
      </c>
      <c r="C337">
        <v>16666968</v>
      </c>
      <c r="D337">
        <v>15162759</v>
      </c>
      <c r="E337">
        <v>17</v>
      </c>
      <c r="F337">
        <v>1</v>
      </c>
      <c r="G337">
        <v>1</v>
      </c>
      <c r="H337">
        <v>3</v>
      </c>
      <c r="I337" t="s">
        <v>1137</v>
      </c>
      <c r="J337" t="s">
        <v>6</v>
      </c>
      <c r="K337" t="s">
        <v>1141</v>
      </c>
      <c r="L337">
        <v>1354</v>
      </c>
      <c r="N337">
        <v>1010</v>
      </c>
      <c r="O337" t="s">
        <v>185</v>
      </c>
      <c r="P337" t="s">
        <v>185</v>
      </c>
      <c r="Q337">
        <v>1</v>
      </c>
      <c r="X337">
        <v>8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6</v>
      </c>
      <c r="AG337">
        <v>8</v>
      </c>
      <c r="AH337">
        <v>3</v>
      </c>
      <c r="AI337">
        <v>-1</v>
      </c>
      <c r="AJ337" t="s">
        <v>6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ROW(Source!A144)</f>
        <v>144</v>
      </c>
      <c r="B338">
        <v>16666993</v>
      </c>
      <c r="C338">
        <v>16666968</v>
      </c>
      <c r="D338">
        <v>15162759</v>
      </c>
      <c r="E338">
        <v>17</v>
      </c>
      <c r="F338">
        <v>1</v>
      </c>
      <c r="G338">
        <v>1</v>
      </c>
      <c r="H338">
        <v>3</v>
      </c>
      <c r="I338" t="s">
        <v>1137</v>
      </c>
      <c r="J338" t="s">
        <v>6</v>
      </c>
      <c r="K338" t="s">
        <v>1142</v>
      </c>
      <c r="L338">
        <v>1354</v>
      </c>
      <c r="N338">
        <v>1010</v>
      </c>
      <c r="O338" t="s">
        <v>185</v>
      </c>
      <c r="P338" t="s">
        <v>185</v>
      </c>
      <c r="Q338">
        <v>1</v>
      </c>
      <c r="X338">
        <v>8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8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ROW(Source!A145)</f>
        <v>145</v>
      </c>
      <c r="B339">
        <v>16666982</v>
      </c>
      <c r="C339">
        <v>16666968</v>
      </c>
      <c r="D339">
        <v>15438286</v>
      </c>
      <c r="E339">
        <v>1</v>
      </c>
      <c r="F339">
        <v>1</v>
      </c>
      <c r="G339">
        <v>1</v>
      </c>
      <c r="H339">
        <v>1</v>
      </c>
      <c r="I339" t="s">
        <v>877</v>
      </c>
      <c r="J339" t="s">
        <v>6</v>
      </c>
      <c r="K339" t="s">
        <v>878</v>
      </c>
      <c r="L339">
        <v>1191</v>
      </c>
      <c r="N339">
        <v>1013</v>
      </c>
      <c r="O339" t="s">
        <v>727</v>
      </c>
      <c r="P339" t="s">
        <v>727</v>
      </c>
      <c r="Q339">
        <v>1</v>
      </c>
      <c r="X339">
        <v>6.68</v>
      </c>
      <c r="Y339">
        <v>0</v>
      </c>
      <c r="Z339">
        <v>0</v>
      </c>
      <c r="AA339">
        <v>0</v>
      </c>
      <c r="AB339">
        <v>9.18</v>
      </c>
      <c r="AC339">
        <v>0</v>
      </c>
      <c r="AD339">
        <v>1</v>
      </c>
      <c r="AE339">
        <v>1</v>
      </c>
      <c r="AF339" t="s">
        <v>56</v>
      </c>
      <c r="AG339">
        <v>7.6819999999999995</v>
      </c>
      <c r="AH339">
        <v>2</v>
      </c>
      <c r="AI339">
        <v>16666969</v>
      </c>
      <c r="AJ339">
        <v>350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ROW(Source!A145)</f>
        <v>145</v>
      </c>
      <c r="B340">
        <v>16666983</v>
      </c>
      <c r="C340">
        <v>16666968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728</v>
      </c>
      <c r="J340" t="s">
        <v>6</v>
      </c>
      <c r="K340" t="s">
        <v>729</v>
      </c>
      <c r="L340">
        <v>1191</v>
      </c>
      <c r="N340">
        <v>1013</v>
      </c>
      <c r="O340" t="s">
        <v>727</v>
      </c>
      <c r="P340" t="s">
        <v>727</v>
      </c>
      <c r="Q340">
        <v>1</v>
      </c>
      <c r="X340">
        <v>0.04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55</v>
      </c>
      <c r="AG340">
        <v>0.05</v>
      </c>
      <c r="AH340">
        <v>2</v>
      </c>
      <c r="AI340">
        <v>16666970</v>
      </c>
      <c r="AJ340">
        <v>351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ROW(Source!A145)</f>
        <v>145</v>
      </c>
      <c r="B341">
        <v>16666984</v>
      </c>
      <c r="C341">
        <v>16666968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730</v>
      </c>
      <c r="J341" t="s">
        <v>731</v>
      </c>
      <c r="K341" t="s">
        <v>732</v>
      </c>
      <c r="L341">
        <v>1368</v>
      </c>
      <c r="N341">
        <v>1011</v>
      </c>
      <c r="O341" t="s">
        <v>733</v>
      </c>
      <c r="P341" t="s">
        <v>733</v>
      </c>
      <c r="Q341">
        <v>1</v>
      </c>
      <c r="X341">
        <v>5.0000000000000001E-3</v>
      </c>
      <c r="Y341">
        <v>0</v>
      </c>
      <c r="Z341">
        <v>31.26</v>
      </c>
      <c r="AA341">
        <v>13.5</v>
      </c>
      <c r="AB341">
        <v>0</v>
      </c>
      <c r="AC341">
        <v>0</v>
      </c>
      <c r="AD341">
        <v>1</v>
      </c>
      <c r="AE341">
        <v>0</v>
      </c>
      <c r="AF341" t="s">
        <v>55</v>
      </c>
      <c r="AG341">
        <v>6.2500000000000003E-3</v>
      </c>
      <c r="AH341">
        <v>2</v>
      </c>
      <c r="AI341">
        <v>16666971</v>
      </c>
      <c r="AJ341">
        <v>352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ROW(Source!A145)</f>
        <v>145</v>
      </c>
      <c r="B342">
        <v>16666985</v>
      </c>
      <c r="C342">
        <v>16666968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742</v>
      </c>
      <c r="J342" t="s">
        <v>743</v>
      </c>
      <c r="K342" t="s">
        <v>744</v>
      </c>
      <c r="L342">
        <v>1368</v>
      </c>
      <c r="N342">
        <v>1011</v>
      </c>
      <c r="O342" t="s">
        <v>733</v>
      </c>
      <c r="P342" t="s">
        <v>733</v>
      </c>
      <c r="Q342">
        <v>1</v>
      </c>
      <c r="X342">
        <v>0.03</v>
      </c>
      <c r="Y342">
        <v>0</v>
      </c>
      <c r="Z342">
        <v>65.709999999999994</v>
      </c>
      <c r="AA342">
        <v>11.6</v>
      </c>
      <c r="AB342">
        <v>0</v>
      </c>
      <c r="AC342">
        <v>0</v>
      </c>
      <c r="AD342">
        <v>1</v>
      </c>
      <c r="AE342">
        <v>0</v>
      </c>
      <c r="AF342" t="s">
        <v>55</v>
      </c>
      <c r="AG342">
        <v>3.7499999999999999E-2</v>
      </c>
      <c r="AH342">
        <v>2</v>
      </c>
      <c r="AI342">
        <v>16666972</v>
      </c>
      <c r="AJ342">
        <v>353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ROW(Source!A145)</f>
        <v>145</v>
      </c>
      <c r="B343">
        <v>16666986</v>
      </c>
      <c r="C343">
        <v>16666968</v>
      </c>
      <c r="D343">
        <v>15169972</v>
      </c>
      <c r="E343">
        <v>1</v>
      </c>
      <c r="F343">
        <v>1</v>
      </c>
      <c r="G343">
        <v>1</v>
      </c>
      <c r="H343">
        <v>3</v>
      </c>
      <c r="I343" t="s">
        <v>902</v>
      </c>
      <c r="J343" t="s">
        <v>903</v>
      </c>
      <c r="K343" t="s">
        <v>904</v>
      </c>
      <c r="L343">
        <v>1355</v>
      </c>
      <c r="N343">
        <v>1010</v>
      </c>
      <c r="O343" t="s">
        <v>279</v>
      </c>
      <c r="P343" t="s">
        <v>279</v>
      </c>
      <c r="Q343">
        <v>100</v>
      </c>
      <c r="X343">
        <v>2.63</v>
      </c>
      <c r="Y343">
        <v>12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2.63</v>
      </c>
      <c r="AH343">
        <v>2</v>
      </c>
      <c r="AI343">
        <v>16666973</v>
      </c>
      <c r="AJ343">
        <v>354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ROW(Source!A145)</f>
        <v>145</v>
      </c>
      <c r="B344">
        <v>16666987</v>
      </c>
      <c r="C344">
        <v>16666968</v>
      </c>
      <c r="D344">
        <v>15170075</v>
      </c>
      <c r="E344">
        <v>1</v>
      </c>
      <c r="F344">
        <v>1</v>
      </c>
      <c r="G344">
        <v>1</v>
      </c>
      <c r="H344">
        <v>3</v>
      </c>
      <c r="I344" t="s">
        <v>905</v>
      </c>
      <c r="J344" t="s">
        <v>906</v>
      </c>
      <c r="K344" t="s">
        <v>907</v>
      </c>
      <c r="L344">
        <v>1356</v>
      </c>
      <c r="N344">
        <v>1010</v>
      </c>
      <c r="O344" t="s">
        <v>96</v>
      </c>
      <c r="P344" t="s">
        <v>96</v>
      </c>
      <c r="Q344">
        <v>1000</v>
      </c>
      <c r="X344">
        <v>0.26300000000000001</v>
      </c>
      <c r="Y344">
        <v>160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0.26300000000000001</v>
      </c>
      <c r="AH344">
        <v>2</v>
      </c>
      <c r="AI344">
        <v>16666974</v>
      </c>
      <c r="AJ344">
        <v>355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ROW(Source!A145)</f>
        <v>145</v>
      </c>
      <c r="B345">
        <v>16666988</v>
      </c>
      <c r="C345">
        <v>16666968</v>
      </c>
      <c r="D345">
        <v>15162756</v>
      </c>
      <c r="E345">
        <v>17</v>
      </c>
      <c r="F345">
        <v>1</v>
      </c>
      <c r="G345">
        <v>1</v>
      </c>
      <c r="H345">
        <v>3</v>
      </c>
      <c r="I345" t="s">
        <v>270</v>
      </c>
      <c r="J345" t="s">
        <v>6</v>
      </c>
      <c r="K345" t="s">
        <v>271</v>
      </c>
      <c r="L345">
        <v>1301</v>
      </c>
      <c r="N345">
        <v>1003</v>
      </c>
      <c r="O345" t="s">
        <v>71</v>
      </c>
      <c r="P345" t="s">
        <v>71</v>
      </c>
      <c r="Q345">
        <v>1</v>
      </c>
      <c r="X345">
        <v>101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 t="s">
        <v>6</v>
      </c>
      <c r="AG345">
        <v>101</v>
      </c>
      <c r="AH345">
        <v>2</v>
      </c>
      <c r="AI345">
        <v>16666975</v>
      </c>
      <c r="AJ345">
        <v>356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ROW(Source!A145)</f>
        <v>145</v>
      </c>
      <c r="B346">
        <v>16666989</v>
      </c>
      <c r="C346">
        <v>16666968</v>
      </c>
      <c r="D346">
        <v>15162759</v>
      </c>
      <c r="E346">
        <v>17</v>
      </c>
      <c r="F346">
        <v>1</v>
      </c>
      <c r="G346">
        <v>1</v>
      </c>
      <c r="H346">
        <v>3</v>
      </c>
      <c r="I346" t="s">
        <v>1137</v>
      </c>
      <c r="J346" t="s">
        <v>6</v>
      </c>
      <c r="K346" t="s">
        <v>1138</v>
      </c>
      <c r="L346">
        <v>1354</v>
      </c>
      <c r="N346">
        <v>1010</v>
      </c>
      <c r="O346" t="s">
        <v>185</v>
      </c>
      <c r="P346" t="s">
        <v>185</v>
      </c>
      <c r="Q346">
        <v>1</v>
      </c>
      <c r="X346">
        <v>7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 t="s">
        <v>6</v>
      </c>
      <c r="AG346">
        <v>7</v>
      </c>
      <c r="AH346">
        <v>3</v>
      </c>
      <c r="AI346">
        <v>-1</v>
      </c>
      <c r="AJ346" t="s">
        <v>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ROW(Source!A145)</f>
        <v>145</v>
      </c>
      <c r="B347">
        <v>16666990</v>
      </c>
      <c r="C347">
        <v>16666968</v>
      </c>
      <c r="D347">
        <v>15162759</v>
      </c>
      <c r="E347">
        <v>17</v>
      </c>
      <c r="F347">
        <v>1</v>
      </c>
      <c r="G347">
        <v>1</v>
      </c>
      <c r="H347">
        <v>3</v>
      </c>
      <c r="I347" t="s">
        <v>1137</v>
      </c>
      <c r="J347" t="s">
        <v>6</v>
      </c>
      <c r="K347" t="s">
        <v>1139</v>
      </c>
      <c r="L347">
        <v>1354</v>
      </c>
      <c r="N347">
        <v>1010</v>
      </c>
      <c r="O347" t="s">
        <v>185</v>
      </c>
      <c r="P347" t="s">
        <v>185</v>
      </c>
      <c r="Q347">
        <v>1</v>
      </c>
      <c r="X347">
        <v>7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 t="s">
        <v>6</v>
      </c>
      <c r="AG347">
        <v>7</v>
      </c>
      <c r="AH347">
        <v>3</v>
      </c>
      <c r="AI347">
        <v>-1</v>
      </c>
      <c r="AJ347" t="s">
        <v>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ROW(Source!A145)</f>
        <v>145</v>
      </c>
      <c r="B348">
        <v>16666991</v>
      </c>
      <c r="C348">
        <v>16666968</v>
      </c>
      <c r="D348">
        <v>15162759</v>
      </c>
      <c r="E348">
        <v>17</v>
      </c>
      <c r="F348">
        <v>1</v>
      </c>
      <c r="G348">
        <v>1</v>
      </c>
      <c r="H348">
        <v>3</v>
      </c>
      <c r="I348" t="s">
        <v>1137</v>
      </c>
      <c r="J348" t="s">
        <v>6</v>
      </c>
      <c r="K348" t="s">
        <v>1140</v>
      </c>
      <c r="L348">
        <v>1354</v>
      </c>
      <c r="N348">
        <v>1010</v>
      </c>
      <c r="O348" t="s">
        <v>185</v>
      </c>
      <c r="P348" t="s">
        <v>185</v>
      </c>
      <c r="Q348">
        <v>1</v>
      </c>
      <c r="X348">
        <v>40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 t="s">
        <v>6</v>
      </c>
      <c r="AG348">
        <v>40</v>
      </c>
      <c r="AH348">
        <v>3</v>
      </c>
      <c r="AI348">
        <v>-1</v>
      </c>
      <c r="AJ348" t="s">
        <v>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ROW(Source!A145)</f>
        <v>145</v>
      </c>
      <c r="B349">
        <v>16666992</v>
      </c>
      <c r="C349">
        <v>16666968</v>
      </c>
      <c r="D349">
        <v>15162759</v>
      </c>
      <c r="E349">
        <v>17</v>
      </c>
      <c r="F349">
        <v>1</v>
      </c>
      <c r="G349">
        <v>1</v>
      </c>
      <c r="H349">
        <v>3</v>
      </c>
      <c r="I349" t="s">
        <v>1137</v>
      </c>
      <c r="J349" t="s">
        <v>6</v>
      </c>
      <c r="K349" t="s">
        <v>1141</v>
      </c>
      <c r="L349">
        <v>1354</v>
      </c>
      <c r="N349">
        <v>1010</v>
      </c>
      <c r="O349" t="s">
        <v>185</v>
      </c>
      <c r="P349" t="s">
        <v>185</v>
      </c>
      <c r="Q349">
        <v>1</v>
      </c>
      <c r="X349">
        <v>8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6</v>
      </c>
      <c r="AG349">
        <v>8</v>
      </c>
      <c r="AH349">
        <v>3</v>
      </c>
      <c r="AI349">
        <v>-1</v>
      </c>
      <c r="AJ349" t="s">
        <v>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ROW(Source!A145)</f>
        <v>145</v>
      </c>
      <c r="B350">
        <v>16666993</v>
      </c>
      <c r="C350">
        <v>16666968</v>
      </c>
      <c r="D350">
        <v>15162759</v>
      </c>
      <c r="E350">
        <v>17</v>
      </c>
      <c r="F350">
        <v>1</v>
      </c>
      <c r="G350">
        <v>1</v>
      </c>
      <c r="H350">
        <v>3</v>
      </c>
      <c r="I350" t="s">
        <v>1137</v>
      </c>
      <c r="J350" t="s">
        <v>6</v>
      </c>
      <c r="K350" t="s">
        <v>1142</v>
      </c>
      <c r="L350">
        <v>1354</v>
      </c>
      <c r="N350">
        <v>1010</v>
      </c>
      <c r="O350" t="s">
        <v>185</v>
      </c>
      <c r="P350" t="s">
        <v>185</v>
      </c>
      <c r="Q350">
        <v>1</v>
      </c>
      <c r="X350">
        <v>8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6</v>
      </c>
      <c r="AG350">
        <v>8</v>
      </c>
      <c r="AH350">
        <v>3</v>
      </c>
      <c r="AI350">
        <v>-1</v>
      </c>
      <c r="AJ350" t="s">
        <v>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ROW(Source!A197)</f>
        <v>197</v>
      </c>
      <c r="B351">
        <v>16667008</v>
      </c>
      <c r="C351">
        <v>16667001</v>
      </c>
      <c r="D351">
        <v>15432356</v>
      </c>
      <c r="E351">
        <v>1</v>
      </c>
      <c r="F351">
        <v>1</v>
      </c>
      <c r="G351">
        <v>1</v>
      </c>
      <c r="H351">
        <v>1</v>
      </c>
      <c r="I351" t="s">
        <v>908</v>
      </c>
      <c r="J351" t="s">
        <v>6</v>
      </c>
      <c r="K351" t="s">
        <v>909</v>
      </c>
      <c r="L351">
        <v>1191</v>
      </c>
      <c r="N351">
        <v>1013</v>
      </c>
      <c r="O351" t="s">
        <v>727</v>
      </c>
      <c r="P351" t="s">
        <v>727</v>
      </c>
      <c r="Q351">
        <v>1</v>
      </c>
      <c r="X351">
        <v>34.659999999999997</v>
      </c>
      <c r="Y351">
        <v>0</v>
      </c>
      <c r="Z351">
        <v>0</v>
      </c>
      <c r="AA351">
        <v>0</v>
      </c>
      <c r="AB351">
        <v>8.31</v>
      </c>
      <c r="AC351">
        <v>0</v>
      </c>
      <c r="AD351">
        <v>1</v>
      </c>
      <c r="AE351">
        <v>1</v>
      </c>
      <c r="AF351" t="s">
        <v>6</v>
      </c>
      <c r="AG351">
        <v>34.659999999999997</v>
      </c>
      <c r="AH351">
        <v>2</v>
      </c>
      <c r="AI351">
        <v>16667002</v>
      </c>
      <c r="AJ351">
        <v>363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ROW(Source!A197)</f>
        <v>197</v>
      </c>
      <c r="B352">
        <v>16667009</v>
      </c>
      <c r="C352">
        <v>16667001</v>
      </c>
      <c r="D352">
        <v>15430395</v>
      </c>
      <c r="E352">
        <v>1</v>
      </c>
      <c r="F352">
        <v>1</v>
      </c>
      <c r="G352">
        <v>1</v>
      </c>
      <c r="H352">
        <v>1</v>
      </c>
      <c r="I352" t="s">
        <v>728</v>
      </c>
      <c r="J352" t="s">
        <v>6</v>
      </c>
      <c r="K352" t="s">
        <v>729</v>
      </c>
      <c r="L352">
        <v>1191</v>
      </c>
      <c r="N352">
        <v>1013</v>
      </c>
      <c r="O352" t="s">
        <v>727</v>
      </c>
      <c r="P352" t="s">
        <v>727</v>
      </c>
      <c r="Q352">
        <v>1</v>
      </c>
      <c r="X352">
        <v>0.1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6</v>
      </c>
      <c r="AG352">
        <v>0.1</v>
      </c>
      <c r="AH352">
        <v>2</v>
      </c>
      <c r="AI352">
        <v>16667003</v>
      </c>
      <c r="AJ352">
        <v>364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ROW(Source!A197)</f>
        <v>197</v>
      </c>
      <c r="B353">
        <v>16667010</v>
      </c>
      <c r="C353">
        <v>16667001</v>
      </c>
      <c r="D353">
        <v>15247974</v>
      </c>
      <c r="E353">
        <v>1</v>
      </c>
      <c r="F353">
        <v>1</v>
      </c>
      <c r="G353">
        <v>1</v>
      </c>
      <c r="H353">
        <v>2</v>
      </c>
      <c r="I353" t="s">
        <v>730</v>
      </c>
      <c r="J353" t="s">
        <v>731</v>
      </c>
      <c r="K353" t="s">
        <v>732</v>
      </c>
      <c r="L353">
        <v>1368</v>
      </c>
      <c r="N353">
        <v>1011</v>
      </c>
      <c r="O353" t="s">
        <v>733</v>
      </c>
      <c r="P353" t="s">
        <v>733</v>
      </c>
      <c r="Q353">
        <v>1</v>
      </c>
      <c r="X353">
        <v>0.1</v>
      </c>
      <c r="Y353">
        <v>0</v>
      </c>
      <c r="Z353">
        <v>31.26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0.1</v>
      </c>
      <c r="AH353">
        <v>2</v>
      </c>
      <c r="AI353">
        <v>16667004</v>
      </c>
      <c r="AJ353">
        <v>365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ROW(Source!A197)</f>
        <v>197</v>
      </c>
      <c r="B354">
        <v>16667011</v>
      </c>
      <c r="C354">
        <v>16667001</v>
      </c>
      <c r="D354">
        <v>15249308</v>
      </c>
      <c r="E354">
        <v>1</v>
      </c>
      <c r="F354">
        <v>1</v>
      </c>
      <c r="G354">
        <v>1</v>
      </c>
      <c r="H354">
        <v>2</v>
      </c>
      <c r="I354" t="s">
        <v>861</v>
      </c>
      <c r="J354" t="s">
        <v>862</v>
      </c>
      <c r="K354" t="s">
        <v>863</v>
      </c>
      <c r="L354">
        <v>1368</v>
      </c>
      <c r="N354">
        <v>1011</v>
      </c>
      <c r="O354" t="s">
        <v>733</v>
      </c>
      <c r="P354" t="s">
        <v>733</v>
      </c>
      <c r="Q354">
        <v>1</v>
      </c>
      <c r="X354">
        <v>3.3</v>
      </c>
      <c r="Y354">
        <v>0</v>
      </c>
      <c r="Z354">
        <v>1.2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3.3</v>
      </c>
      <c r="AH354">
        <v>2</v>
      </c>
      <c r="AI354">
        <v>16667005</v>
      </c>
      <c r="AJ354">
        <v>366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ROW(Source!A197)</f>
        <v>197</v>
      </c>
      <c r="B355">
        <v>16667012</v>
      </c>
      <c r="C355">
        <v>16667001</v>
      </c>
      <c r="D355">
        <v>15165634</v>
      </c>
      <c r="E355">
        <v>1</v>
      </c>
      <c r="F355">
        <v>1</v>
      </c>
      <c r="G355">
        <v>1</v>
      </c>
      <c r="H355">
        <v>3</v>
      </c>
      <c r="I355" t="s">
        <v>864</v>
      </c>
      <c r="J355" t="s">
        <v>865</v>
      </c>
      <c r="K355" t="s">
        <v>866</v>
      </c>
      <c r="L355">
        <v>1339</v>
      </c>
      <c r="N355">
        <v>1007</v>
      </c>
      <c r="O355" t="s">
        <v>45</v>
      </c>
      <c r="P355" t="s">
        <v>45</v>
      </c>
      <c r="Q355">
        <v>1</v>
      </c>
      <c r="X355">
        <v>0.43</v>
      </c>
      <c r="Y355">
        <v>38.51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0.43</v>
      </c>
      <c r="AH355">
        <v>2</v>
      </c>
      <c r="AI355">
        <v>16667006</v>
      </c>
      <c r="AJ355">
        <v>367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ROW(Source!A197)</f>
        <v>197</v>
      </c>
      <c r="B356">
        <v>16667013</v>
      </c>
      <c r="C356">
        <v>16667001</v>
      </c>
      <c r="D356">
        <v>15165653</v>
      </c>
      <c r="E356">
        <v>1</v>
      </c>
      <c r="F356">
        <v>1</v>
      </c>
      <c r="G356">
        <v>1</v>
      </c>
      <c r="H356">
        <v>3</v>
      </c>
      <c r="I356" t="s">
        <v>867</v>
      </c>
      <c r="J356" t="s">
        <v>868</v>
      </c>
      <c r="K356" t="s">
        <v>869</v>
      </c>
      <c r="L356">
        <v>1339</v>
      </c>
      <c r="N356">
        <v>1007</v>
      </c>
      <c r="O356" t="s">
        <v>45</v>
      </c>
      <c r="P356" t="s">
        <v>45</v>
      </c>
      <c r="Q356">
        <v>1</v>
      </c>
      <c r="X356">
        <v>2.74</v>
      </c>
      <c r="Y356">
        <v>6.22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2.74</v>
      </c>
      <c r="AH356">
        <v>2</v>
      </c>
      <c r="AI356">
        <v>16667007</v>
      </c>
      <c r="AJ356">
        <v>368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ROW(Source!A197)</f>
        <v>197</v>
      </c>
      <c r="B357">
        <v>16667014</v>
      </c>
      <c r="C357">
        <v>16667001</v>
      </c>
      <c r="D357">
        <v>15164566</v>
      </c>
      <c r="E357">
        <v>17</v>
      </c>
      <c r="F357">
        <v>1</v>
      </c>
      <c r="G357">
        <v>1</v>
      </c>
      <c r="H357">
        <v>3</v>
      </c>
      <c r="I357" t="s">
        <v>1130</v>
      </c>
      <c r="J357" t="s">
        <v>6</v>
      </c>
      <c r="K357" t="s">
        <v>1131</v>
      </c>
      <c r="L357">
        <v>1348</v>
      </c>
      <c r="N357">
        <v>1009</v>
      </c>
      <c r="O357" t="s">
        <v>120</v>
      </c>
      <c r="P357" t="s">
        <v>120</v>
      </c>
      <c r="Q357">
        <v>1000</v>
      </c>
      <c r="X357">
        <v>0.22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6</v>
      </c>
      <c r="AG357">
        <v>0.22</v>
      </c>
      <c r="AH357">
        <v>3</v>
      </c>
      <c r="AI357">
        <v>-1</v>
      </c>
      <c r="AJ357" t="s">
        <v>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ROW(Source!A198)</f>
        <v>198</v>
      </c>
      <c r="B358">
        <v>16667008</v>
      </c>
      <c r="C358">
        <v>16667001</v>
      </c>
      <c r="D358">
        <v>15432356</v>
      </c>
      <c r="E358">
        <v>1</v>
      </c>
      <c r="F358">
        <v>1</v>
      </c>
      <c r="G358">
        <v>1</v>
      </c>
      <c r="H358">
        <v>1</v>
      </c>
      <c r="I358" t="s">
        <v>908</v>
      </c>
      <c r="J358" t="s">
        <v>6</v>
      </c>
      <c r="K358" t="s">
        <v>909</v>
      </c>
      <c r="L358">
        <v>1191</v>
      </c>
      <c r="N358">
        <v>1013</v>
      </c>
      <c r="O358" t="s">
        <v>727</v>
      </c>
      <c r="P358" t="s">
        <v>727</v>
      </c>
      <c r="Q358">
        <v>1</v>
      </c>
      <c r="X358">
        <v>34.659999999999997</v>
      </c>
      <c r="Y358">
        <v>0</v>
      </c>
      <c r="Z358">
        <v>0</v>
      </c>
      <c r="AA358">
        <v>0</v>
      </c>
      <c r="AB358">
        <v>8.31</v>
      </c>
      <c r="AC358">
        <v>0</v>
      </c>
      <c r="AD358">
        <v>1</v>
      </c>
      <c r="AE358">
        <v>1</v>
      </c>
      <c r="AF358" t="s">
        <v>6</v>
      </c>
      <c r="AG358">
        <v>34.659999999999997</v>
      </c>
      <c r="AH358">
        <v>2</v>
      </c>
      <c r="AI358">
        <v>16667002</v>
      </c>
      <c r="AJ358">
        <v>369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ROW(Source!A198)</f>
        <v>198</v>
      </c>
      <c r="B359">
        <v>16667009</v>
      </c>
      <c r="C359">
        <v>16667001</v>
      </c>
      <c r="D359">
        <v>15430395</v>
      </c>
      <c r="E359">
        <v>1</v>
      </c>
      <c r="F359">
        <v>1</v>
      </c>
      <c r="G359">
        <v>1</v>
      </c>
      <c r="H359">
        <v>1</v>
      </c>
      <c r="I359" t="s">
        <v>728</v>
      </c>
      <c r="J359" t="s">
        <v>6</v>
      </c>
      <c r="K359" t="s">
        <v>729</v>
      </c>
      <c r="L359">
        <v>1191</v>
      </c>
      <c r="N359">
        <v>1013</v>
      </c>
      <c r="O359" t="s">
        <v>727</v>
      </c>
      <c r="P359" t="s">
        <v>727</v>
      </c>
      <c r="Q359">
        <v>1</v>
      </c>
      <c r="X359">
        <v>0.1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2</v>
      </c>
      <c r="AF359" t="s">
        <v>6</v>
      </c>
      <c r="AG359">
        <v>0.1</v>
      </c>
      <c r="AH359">
        <v>2</v>
      </c>
      <c r="AI359">
        <v>16667003</v>
      </c>
      <c r="AJ359">
        <v>370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ROW(Source!A198)</f>
        <v>198</v>
      </c>
      <c r="B360">
        <v>16667010</v>
      </c>
      <c r="C360">
        <v>16667001</v>
      </c>
      <c r="D360">
        <v>15247974</v>
      </c>
      <c r="E360">
        <v>1</v>
      </c>
      <c r="F360">
        <v>1</v>
      </c>
      <c r="G360">
        <v>1</v>
      </c>
      <c r="H360">
        <v>2</v>
      </c>
      <c r="I360" t="s">
        <v>730</v>
      </c>
      <c r="J360" t="s">
        <v>731</v>
      </c>
      <c r="K360" t="s">
        <v>732</v>
      </c>
      <c r="L360">
        <v>1368</v>
      </c>
      <c r="N360">
        <v>1011</v>
      </c>
      <c r="O360" t="s">
        <v>733</v>
      </c>
      <c r="P360" t="s">
        <v>733</v>
      </c>
      <c r="Q360">
        <v>1</v>
      </c>
      <c r="X360">
        <v>0.1</v>
      </c>
      <c r="Y360">
        <v>0</v>
      </c>
      <c r="Z360">
        <v>31.26</v>
      </c>
      <c r="AA360">
        <v>13.5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0.1</v>
      </c>
      <c r="AH360">
        <v>2</v>
      </c>
      <c r="AI360">
        <v>16667004</v>
      </c>
      <c r="AJ360">
        <v>371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ROW(Source!A198)</f>
        <v>198</v>
      </c>
      <c r="B361">
        <v>16667011</v>
      </c>
      <c r="C361">
        <v>16667001</v>
      </c>
      <c r="D361">
        <v>15249308</v>
      </c>
      <c r="E361">
        <v>1</v>
      </c>
      <c r="F361">
        <v>1</v>
      </c>
      <c r="G361">
        <v>1</v>
      </c>
      <c r="H361">
        <v>2</v>
      </c>
      <c r="I361" t="s">
        <v>861</v>
      </c>
      <c r="J361" t="s">
        <v>862</v>
      </c>
      <c r="K361" t="s">
        <v>863</v>
      </c>
      <c r="L361">
        <v>1368</v>
      </c>
      <c r="N361">
        <v>1011</v>
      </c>
      <c r="O361" t="s">
        <v>733</v>
      </c>
      <c r="P361" t="s">
        <v>733</v>
      </c>
      <c r="Q361">
        <v>1</v>
      </c>
      <c r="X361">
        <v>3.3</v>
      </c>
      <c r="Y361">
        <v>0</v>
      </c>
      <c r="Z361">
        <v>1.2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3.3</v>
      </c>
      <c r="AH361">
        <v>2</v>
      </c>
      <c r="AI361">
        <v>16667005</v>
      </c>
      <c r="AJ361">
        <v>372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ROW(Source!A198)</f>
        <v>198</v>
      </c>
      <c r="B362">
        <v>16667012</v>
      </c>
      <c r="C362">
        <v>16667001</v>
      </c>
      <c r="D362">
        <v>15165634</v>
      </c>
      <c r="E362">
        <v>1</v>
      </c>
      <c r="F362">
        <v>1</v>
      </c>
      <c r="G362">
        <v>1</v>
      </c>
      <c r="H362">
        <v>3</v>
      </c>
      <c r="I362" t="s">
        <v>864</v>
      </c>
      <c r="J362" t="s">
        <v>865</v>
      </c>
      <c r="K362" t="s">
        <v>866</v>
      </c>
      <c r="L362">
        <v>1339</v>
      </c>
      <c r="N362">
        <v>1007</v>
      </c>
      <c r="O362" t="s">
        <v>45</v>
      </c>
      <c r="P362" t="s">
        <v>45</v>
      </c>
      <c r="Q362">
        <v>1</v>
      </c>
      <c r="X362">
        <v>0.43</v>
      </c>
      <c r="Y362">
        <v>38.51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0.43</v>
      </c>
      <c r="AH362">
        <v>2</v>
      </c>
      <c r="AI362">
        <v>16667006</v>
      </c>
      <c r="AJ362">
        <v>373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ROW(Source!A198)</f>
        <v>198</v>
      </c>
      <c r="B363">
        <v>16667013</v>
      </c>
      <c r="C363">
        <v>16667001</v>
      </c>
      <c r="D363">
        <v>15165653</v>
      </c>
      <c r="E363">
        <v>1</v>
      </c>
      <c r="F363">
        <v>1</v>
      </c>
      <c r="G363">
        <v>1</v>
      </c>
      <c r="H363">
        <v>3</v>
      </c>
      <c r="I363" t="s">
        <v>867</v>
      </c>
      <c r="J363" t="s">
        <v>868</v>
      </c>
      <c r="K363" t="s">
        <v>869</v>
      </c>
      <c r="L363">
        <v>1339</v>
      </c>
      <c r="N363">
        <v>1007</v>
      </c>
      <c r="O363" t="s">
        <v>45</v>
      </c>
      <c r="P363" t="s">
        <v>45</v>
      </c>
      <c r="Q363">
        <v>1</v>
      </c>
      <c r="X363">
        <v>2.74</v>
      </c>
      <c r="Y363">
        <v>6.22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2.74</v>
      </c>
      <c r="AH363">
        <v>2</v>
      </c>
      <c r="AI363">
        <v>16667007</v>
      </c>
      <c r="AJ363">
        <v>374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ROW(Source!A198)</f>
        <v>198</v>
      </c>
      <c r="B364">
        <v>16667014</v>
      </c>
      <c r="C364">
        <v>16667001</v>
      </c>
      <c r="D364">
        <v>15164566</v>
      </c>
      <c r="E364">
        <v>17</v>
      </c>
      <c r="F364">
        <v>1</v>
      </c>
      <c r="G364">
        <v>1</v>
      </c>
      <c r="H364">
        <v>3</v>
      </c>
      <c r="I364" t="s">
        <v>1130</v>
      </c>
      <c r="J364" t="s">
        <v>6</v>
      </c>
      <c r="K364" t="s">
        <v>1131</v>
      </c>
      <c r="L364">
        <v>1348</v>
      </c>
      <c r="N364">
        <v>1009</v>
      </c>
      <c r="O364" t="s">
        <v>120</v>
      </c>
      <c r="P364" t="s">
        <v>120</v>
      </c>
      <c r="Q364">
        <v>1000</v>
      </c>
      <c r="X364">
        <v>0.22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6</v>
      </c>
      <c r="AG364">
        <v>0.22</v>
      </c>
      <c r="AH364">
        <v>3</v>
      </c>
      <c r="AI364">
        <v>-1</v>
      </c>
      <c r="AJ364" t="s">
        <v>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ROW(Source!A199)</f>
        <v>199</v>
      </c>
      <c r="B365">
        <v>16667019</v>
      </c>
      <c r="C365">
        <v>16667015</v>
      </c>
      <c r="D365">
        <v>15431465</v>
      </c>
      <c r="E365">
        <v>1</v>
      </c>
      <c r="F365">
        <v>1</v>
      </c>
      <c r="G365">
        <v>1</v>
      </c>
      <c r="H365">
        <v>1</v>
      </c>
      <c r="I365" t="s">
        <v>910</v>
      </c>
      <c r="J365" t="s">
        <v>6</v>
      </c>
      <c r="K365" t="s">
        <v>911</v>
      </c>
      <c r="L365">
        <v>1191</v>
      </c>
      <c r="N365">
        <v>1013</v>
      </c>
      <c r="O365" t="s">
        <v>727</v>
      </c>
      <c r="P365" t="s">
        <v>727</v>
      </c>
      <c r="Q365">
        <v>1</v>
      </c>
      <c r="X365">
        <v>110</v>
      </c>
      <c r="Y365">
        <v>0</v>
      </c>
      <c r="Z365">
        <v>0</v>
      </c>
      <c r="AA365">
        <v>0</v>
      </c>
      <c r="AB365">
        <v>7.87</v>
      </c>
      <c r="AC365">
        <v>0</v>
      </c>
      <c r="AD365">
        <v>1</v>
      </c>
      <c r="AE365">
        <v>1</v>
      </c>
      <c r="AF365" t="s">
        <v>6</v>
      </c>
      <c r="AG365">
        <v>110</v>
      </c>
      <c r="AH365">
        <v>2</v>
      </c>
      <c r="AI365">
        <v>16667016</v>
      </c>
      <c r="AJ365">
        <v>375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ROW(Source!A199)</f>
        <v>199</v>
      </c>
      <c r="B366">
        <v>16667020</v>
      </c>
      <c r="C366">
        <v>16667015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728</v>
      </c>
      <c r="J366" t="s">
        <v>6</v>
      </c>
      <c r="K366" t="s">
        <v>729</v>
      </c>
      <c r="L366">
        <v>1191</v>
      </c>
      <c r="N366">
        <v>1013</v>
      </c>
      <c r="O366" t="s">
        <v>727</v>
      </c>
      <c r="P366" t="s">
        <v>727</v>
      </c>
      <c r="Q366">
        <v>1</v>
      </c>
      <c r="X366">
        <v>2.2400000000000002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6</v>
      </c>
      <c r="AG366">
        <v>2.2400000000000002</v>
      </c>
      <c r="AH366">
        <v>2</v>
      </c>
      <c r="AI366">
        <v>16667017</v>
      </c>
      <c r="AJ366">
        <v>376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ROW(Source!A199)</f>
        <v>199</v>
      </c>
      <c r="B367">
        <v>16667021</v>
      </c>
      <c r="C367">
        <v>16667015</v>
      </c>
      <c r="D367">
        <v>15247974</v>
      </c>
      <c r="E367">
        <v>1</v>
      </c>
      <c r="F367">
        <v>1</v>
      </c>
      <c r="G367">
        <v>1</v>
      </c>
      <c r="H367">
        <v>2</v>
      </c>
      <c r="I367" t="s">
        <v>730</v>
      </c>
      <c r="J367" t="s">
        <v>731</v>
      </c>
      <c r="K367" t="s">
        <v>732</v>
      </c>
      <c r="L367">
        <v>1368</v>
      </c>
      <c r="N367">
        <v>1011</v>
      </c>
      <c r="O367" t="s">
        <v>733</v>
      </c>
      <c r="P367" t="s">
        <v>733</v>
      </c>
      <c r="Q367">
        <v>1</v>
      </c>
      <c r="X367">
        <v>2.2400000000000002</v>
      </c>
      <c r="Y367">
        <v>0</v>
      </c>
      <c r="Z367">
        <v>31.26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2.2400000000000002</v>
      </c>
      <c r="AH367">
        <v>2</v>
      </c>
      <c r="AI367">
        <v>16667018</v>
      </c>
      <c r="AJ367">
        <v>377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ROW(Source!A200)</f>
        <v>200</v>
      </c>
      <c r="B368">
        <v>16667019</v>
      </c>
      <c r="C368">
        <v>16667015</v>
      </c>
      <c r="D368">
        <v>15431465</v>
      </c>
      <c r="E368">
        <v>1</v>
      </c>
      <c r="F368">
        <v>1</v>
      </c>
      <c r="G368">
        <v>1</v>
      </c>
      <c r="H368">
        <v>1</v>
      </c>
      <c r="I368" t="s">
        <v>910</v>
      </c>
      <c r="J368" t="s">
        <v>6</v>
      </c>
      <c r="K368" t="s">
        <v>911</v>
      </c>
      <c r="L368">
        <v>1191</v>
      </c>
      <c r="N368">
        <v>1013</v>
      </c>
      <c r="O368" t="s">
        <v>727</v>
      </c>
      <c r="P368" t="s">
        <v>727</v>
      </c>
      <c r="Q368">
        <v>1</v>
      </c>
      <c r="X368">
        <v>110</v>
      </c>
      <c r="Y368">
        <v>0</v>
      </c>
      <c r="Z368">
        <v>0</v>
      </c>
      <c r="AA368">
        <v>0</v>
      </c>
      <c r="AB368">
        <v>7.87</v>
      </c>
      <c r="AC368">
        <v>0</v>
      </c>
      <c r="AD368">
        <v>1</v>
      </c>
      <c r="AE368">
        <v>1</v>
      </c>
      <c r="AF368" t="s">
        <v>6</v>
      </c>
      <c r="AG368">
        <v>110</v>
      </c>
      <c r="AH368">
        <v>2</v>
      </c>
      <c r="AI368">
        <v>16667016</v>
      </c>
      <c r="AJ368">
        <v>378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ROW(Source!A200)</f>
        <v>200</v>
      </c>
      <c r="B369">
        <v>16667020</v>
      </c>
      <c r="C369">
        <v>16667015</v>
      </c>
      <c r="D369">
        <v>15430395</v>
      </c>
      <c r="E369">
        <v>1</v>
      </c>
      <c r="F369">
        <v>1</v>
      </c>
      <c r="G369">
        <v>1</v>
      </c>
      <c r="H369">
        <v>1</v>
      </c>
      <c r="I369" t="s">
        <v>728</v>
      </c>
      <c r="J369" t="s">
        <v>6</v>
      </c>
      <c r="K369" t="s">
        <v>729</v>
      </c>
      <c r="L369">
        <v>1191</v>
      </c>
      <c r="N369">
        <v>1013</v>
      </c>
      <c r="O369" t="s">
        <v>727</v>
      </c>
      <c r="P369" t="s">
        <v>727</v>
      </c>
      <c r="Q369">
        <v>1</v>
      </c>
      <c r="X369">
        <v>2.2400000000000002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6</v>
      </c>
      <c r="AG369">
        <v>2.2400000000000002</v>
      </c>
      <c r="AH369">
        <v>2</v>
      </c>
      <c r="AI369">
        <v>16667017</v>
      </c>
      <c r="AJ369">
        <v>379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ROW(Source!A200)</f>
        <v>200</v>
      </c>
      <c r="B370">
        <v>16667021</v>
      </c>
      <c r="C370">
        <v>16667015</v>
      </c>
      <c r="D370">
        <v>15247974</v>
      </c>
      <c r="E370">
        <v>1</v>
      </c>
      <c r="F370">
        <v>1</v>
      </c>
      <c r="G370">
        <v>1</v>
      </c>
      <c r="H370">
        <v>2</v>
      </c>
      <c r="I370" t="s">
        <v>730</v>
      </c>
      <c r="J370" t="s">
        <v>731</v>
      </c>
      <c r="K370" t="s">
        <v>732</v>
      </c>
      <c r="L370">
        <v>1368</v>
      </c>
      <c r="N370">
        <v>1011</v>
      </c>
      <c r="O370" t="s">
        <v>733</v>
      </c>
      <c r="P370" t="s">
        <v>733</v>
      </c>
      <c r="Q370">
        <v>1</v>
      </c>
      <c r="X370">
        <v>2.2400000000000002</v>
      </c>
      <c r="Y370">
        <v>0</v>
      </c>
      <c r="Z370">
        <v>31.26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2.2400000000000002</v>
      </c>
      <c r="AH370">
        <v>2</v>
      </c>
      <c r="AI370">
        <v>16667018</v>
      </c>
      <c r="AJ370">
        <v>380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ROW(Source!A201)</f>
        <v>201</v>
      </c>
      <c r="B371">
        <v>16667034</v>
      </c>
      <c r="C371">
        <v>16667022</v>
      </c>
      <c r="D371">
        <v>15446300</v>
      </c>
      <c r="E371">
        <v>1</v>
      </c>
      <c r="F371">
        <v>1</v>
      </c>
      <c r="G371">
        <v>1</v>
      </c>
      <c r="H371">
        <v>1</v>
      </c>
      <c r="I371" t="s">
        <v>912</v>
      </c>
      <c r="J371" t="s">
        <v>6</v>
      </c>
      <c r="K371" t="s">
        <v>913</v>
      </c>
      <c r="L371">
        <v>1191</v>
      </c>
      <c r="N371">
        <v>1013</v>
      </c>
      <c r="O371" t="s">
        <v>727</v>
      </c>
      <c r="P371" t="s">
        <v>727</v>
      </c>
      <c r="Q371">
        <v>1</v>
      </c>
      <c r="X371">
        <v>4.46</v>
      </c>
      <c r="Y371">
        <v>0</v>
      </c>
      <c r="Z371">
        <v>0</v>
      </c>
      <c r="AA371">
        <v>0</v>
      </c>
      <c r="AB371">
        <v>9.92</v>
      </c>
      <c r="AC371">
        <v>0</v>
      </c>
      <c r="AD371">
        <v>1</v>
      </c>
      <c r="AE371">
        <v>1</v>
      </c>
      <c r="AF371" t="s">
        <v>6</v>
      </c>
      <c r="AG371">
        <v>4.46</v>
      </c>
      <c r="AH371">
        <v>2</v>
      </c>
      <c r="AI371">
        <v>16667023</v>
      </c>
      <c r="AJ371">
        <v>381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ROW(Source!A201)</f>
        <v>201</v>
      </c>
      <c r="B372">
        <v>16667035</v>
      </c>
      <c r="C372">
        <v>16667022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728</v>
      </c>
      <c r="J372" t="s">
        <v>6</v>
      </c>
      <c r="K372" t="s">
        <v>729</v>
      </c>
      <c r="L372">
        <v>1191</v>
      </c>
      <c r="N372">
        <v>1013</v>
      </c>
      <c r="O372" t="s">
        <v>727</v>
      </c>
      <c r="P372" t="s">
        <v>727</v>
      </c>
      <c r="Q372">
        <v>1</v>
      </c>
      <c r="X372">
        <v>0.01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6</v>
      </c>
      <c r="AG372">
        <v>0.01</v>
      </c>
      <c r="AH372">
        <v>2</v>
      </c>
      <c r="AI372">
        <v>16667024</v>
      </c>
      <c r="AJ372">
        <v>382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ROW(Source!A201)</f>
        <v>201</v>
      </c>
      <c r="B373">
        <v>16667036</v>
      </c>
      <c r="C373">
        <v>16667022</v>
      </c>
      <c r="D373">
        <v>15249073</v>
      </c>
      <c r="E373">
        <v>1</v>
      </c>
      <c r="F373">
        <v>1</v>
      </c>
      <c r="G373">
        <v>1</v>
      </c>
      <c r="H373">
        <v>2</v>
      </c>
      <c r="I373" t="s">
        <v>742</v>
      </c>
      <c r="J373" t="s">
        <v>743</v>
      </c>
      <c r="K373" t="s">
        <v>744</v>
      </c>
      <c r="L373">
        <v>1368</v>
      </c>
      <c r="N373">
        <v>1011</v>
      </c>
      <c r="O373" t="s">
        <v>733</v>
      </c>
      <c r="P373" t="s">
        <v>733</v>
      </c>
      <c r="Q373">
        <v>1</v>
      </c>
      <c r="X373">
        <v>0.01</v>
      </c>
      <c r="Y373">
        <v>0</v>
      </c>
      <c r="Z373">
        <v>65.709999999999994</v>
      </c>
      <c r="AA373">
        <v>11.6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0.01</v>
      </c>
      <c r="AH373">
        <v>2</v>
      </c>
      <c r="AI373">
        <v>16667025</v>
      </c>
      <c r="AJ373">
        <v>383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ROW(Source!A201)</f>
        <v>201</v>
      </c>
      <c r="B374">
        <v>16667037</v>
      </c>
      <c r="C374">
        <v>16667022</v>
      </c>
      <c r="D374">
        <v>15249308</v>
      </c>
      <c r="E374">
        <v>1</v>
      </c>
      <c r="F374">
        <v>1</v>
      </c>
      <c r="G374">
        <v>1</v>
      </c>
      <c r="H374">
        <v>2</v>
      </c>
      <c r="I374" t="s">
        <v>861</v>
      </c>
      <c r="J374" t="s">
        <v>862</v>
      </c>
      <c r="K374" t="s">
        <v>863</v>
      </c>
      <c r="L374">
        <v>1368</v>
      </c>
      <c r="N374">
        <v>1011</v>
      </c>
      <c r="O374" t="s">
        <v>733</v>
      </c>
      <c r="P374" t="s">
        <v>733</v>
      </c>
      <c r="Q374">
        <v>1</v>
      </c>
      <c r="X374">
        <v>0.49</v>
      </c>
      <c r="Y374">
        <v>0</v>
      </c>
      <c r="Z374">
        <v>1.2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0.49</v>
      </c>
      <c r="AH374">
        <v>2</v>
      </c>
      <c r="AI374">
        <v>16667026</v>
      </c>
      <c r="AJ374">
        <v>384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ROW(Source!A201)</f>
        <v>201</v>
      </c>
      <c r="B375">
        <v>16667038</v>
      </c>
      <c r="C375">
        <v>16667022</v>
      </c>
      <c r="D375">
        <v>15249377</v>
      </c>
      <c r="E375">
        <v>1</v>
      </c>
      <c r="F375">
        <v>1</v>
      </c>
      <c r="G375">
        <v>1</v>
      </c>
      <c r="H375">
        <v>2</v>
      </c>
      <c r="I375" t="s">
        <v>914</v>
      </c>
      <c r="J375" t="s">
        <v>915</v>
      </c>
      <c r="K375" t="s">
        <v>916</v>
      </c>
      <c r="L375">
        <v>1368</v>
      </c>
      <c r="N375">
        <v>1011</v>
      </c>
      <c r="O375" t="s">
        <v>733</v>
      </c>
      <c r="P375" t="s">
        <v>733</v>
      </c>
      <c r="Q375">
        <v>1</v>
      </c>
      <c r="X375">
        <v>0.43</v>
      </c>
      <c r="Y375">
        <v>0</v>
      </c>
      <c r="Z375">
        <v>8.1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0.43</v>
      </c>
      <c r="AH375">
        <v>2</v>
      </c>
      <c r="AI375">
        <v>16667027</v>
      </c>
      <c r="AJ375">
        <v>385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ROW(Source!A201)</f>
        <v>201</v>
      </c>
      <c r="B376">
        <v>16667039</v>
      </c>
      <c r="C376">
        <v>16667022</v>
      </c>
      <c r="D376">
        <v>15165634</v>
      </c>
      <c r="E376">
        <v>1</v>
      </c>
      <c r="F376">
        <v>1</v>
      </c>
      <c r="G376">
        <v>1</v>
      </c>
      <c r="H376">
        <v>3</v>
      </c>
      <c r="I376" t="s">
        <v>864</v>
      </c>
      <c r="J376" t="s">
        <v>865</v>
      </c>
      <c r="K376" t="s">
        <v>866</v>
      </c>
      <c r="L376">
        <v>1339</v>
      </c>
      <c r="N376">
        <v>1007</v>
      </c>
      <c r="O376" t="s">
        <v>45</v>
      </c>
      <c r="P376" t="s">
        <v>45</v>
      </c>
      <c r="Q376">
        <v>1</v>
      </c>
      <c r="X376">
        <v>8.3999999999999995E-3</v>
      </c>
      <c r="Y376">
        <v>38.51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8.3999999999999995E-3</v>
      </c>
      <c r="AH376">
        <v>2</v>
      </c>
      <c r="AI376">
        <v>16667028</v>
      </c>
      <c r="AJ376">
        <v>386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ROW(Source!A201)</f>
        <v>201</v>
      </c>
      <c r="B377">
        <v>16667040</v>
      </c>
      <c r="C377">
        <v>16667022</v>
      </c>
      <c r="D377">
        <v>15165653</v>
      </c>
      <c r="E377">
        <v>1</v>
      </c>
      <c r="F377">
        <v>1</v>
      </c>
      <c r="G377">
        <v>1</v>
      </c>
      <c r="H377">
        <v>3</v>
      </c>
      <c r="I377" t="s">
        <v>867</v>
      </c>
      <c r="J377" t="s">
        <v>868</v>
      </c>
      <c r="K377" t="s">
        <v>869</v>
      </c>
      <c r="L377">
        <v>1339</v>
      </c>
      <c r="N377">
        <v>1007</v>
      </c>
      <c r="O377" t="s">
        <v>45</v>
      </c>
      <c r="P377" t="s">
        <v>45</v>
      </c>
      <c r="Q377">
        <v>1</v>
      </c>
      <c r="X377">
        <v>3.6999999999999998E-2</v>
      </c>
      <c r="Y377">
        <v>6.22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3.6999999999999998E-2</v>
      </c>
      <c r="AH377">
        <v>2</v>
      </c>
      <c r="AI377">
        <v>16667029</v>
      </c>
      <c r="AJ377">
        <v>387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ROW(Source!A201)</f>
        <v>201</v>
      </c>
      <c r="B378">
        <v>16667041</v>
      </c>
      <c r="C378">
        <v>16667022</v>
      </c>
      <c r="D378">
        <v>15168763</v>
      </c>
      <c r="E378">
        <v>1</v>
      </c>
      <c r="F378">
        <v>1</v>
      </c>
      <c r="G378">
        <v>1</v>
      </c>
      <c r="H378">
        <v>3</v>
      </c>
      <c r="I378" t="s">
        <v>917</v>
      </c>
      <c r="J378" t="s">
        <v>918</v>
      </c>
      <c r="K378" t="s">
        <v>919</v>
      </c>
      <c r="L378">
        <v>1348</v>
      </c>
      <c r="N378">
        <v>1009</v>
      </c>
      <c r="O378" t="s">
        <v>120</v>
      </c>
      <c r="P378" t="s">
        <v>120</v>
      </c>
      <c r="Q378">
        <v>1000</v>
      </c>
      <c r="X378">
        <v>1.4999999999999999E-4</v>
      </c>
      <c r="Y378">
        <v>10362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1.4999999999999999E-4</v>
      </c>
      <c r="AH378">
        <v>2</v>
      </c>
      <c r="AI378">
        <v>16667030</v>
      </c>
      <c r="AJ378">
        <v>388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ROW(Source!A201)</f>
        <v>201</v>
      </c>
      <c r="B379">
        <v>16667042</v>
      </c>
      <c r="C379">
        <v>16667022</v>
      </c>
      <c r="D379">
        <v>15162883</v>
      </c>
      <c r="E379">
        <v>17</v>
      </c>
      <c r="F379">
        <v>1</v>
      </c>
      <c r="G379">
        <v>1</v>
      </c>
      <c r="H379">
        <v>3</v>
      </c>
      <c r="I379" t="s">
        <v>371</v>
      </c>
      <c r="J379" t="s">
        <v>6</v>
      </c>
      <c r="K379" t="s">
        <v>372</v>
      </c>
      <c r="L379">
        <v>1354</v>
      </c>
      <c r="N379">
        <v>1010</v>
      </c>
      <c r="O379" t="s">
        <v>185</v>
      </c>
      <c r="P379" t="s">
        <v>185</v>
      </c>
      <c r="Q379">
        <v>1</v>
      </c>
      <c r="X379">
        <v>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6</v>
      </c>
      <c r="AG379">
        <v>1</v>
      </c>
      <c r="AH379">
        <v>2</v>
      </c>
      <c r="AI379">
        <v>16667031</v>
      </c>
      <c r="AJ379">
        <v>389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ROW(Source!A201)</f>
        <v>201</v>
      </c>
      <c r="B380">
        <v>16667043</v>
      </c>
      <c r="C380">
        <v>16667022</v>
      </c>
      <c r="D380">
        <v>15227603</v>
      </c>
      <c r="E380">
        <v>1</v>
      </c>
      <c r="F380">
        <v>1</v>
      </c>
      <c r="G380">
        <v>1</v>
      </c>
      <c r="H380">
        <v>3</v>
      </c>
      <c r="I380" t="s">
        <v>920</v>
      </c>
      <c r="J380" t="s">
        <v>921</v>
      </c>
      <c r="K380" t="s">
        <v>922</v>
      </c>
      <c r="L380">
        <v>1301</v>
      </c>
      <c r="N380">
        <v>1003</v>
      </c>
      <c r="O380" t="s">
        <v>71</v>
      </c>
      <c r="P380" t="s">
        <v>71</v>
      </c>
      <c r="Q380">
        <v>1</v>
      </c>
      <c r="X380">
        <v>0.4</v>
      </c>
      <c r="Y380">
        <v>40.5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0.4</v>
      </c>
      <c r="AH380">
        <v>2</v>
      </c>
      <c r="AI380">
        <v>16667032</v>
      </c>
      <c r="AJ380">
        <v>391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ROW(Source!A202)</f>
        <v>202</v>
      </c>
      <c r="B381">
        <v>16667034</v>
      </c>
      <c r="C381">
        <v>16667022</v>
      </c>
      <c r="D381">
        <v>15446300</v>
      </c>
      <c r="E381">
        <v>1</v>
      </c>
      <c r="F381">
        <v>1</v>
      </c>
      <c r="G381">
        <v>1</v>
      </c>
      <c r="H381">
        <v>1</v>
      </c>
      <c r="I381" t="s">
        <v>912</v>
      </c>
      <c r="J381" t="s">
        <v>6</v>
      </c>
      <c r="K381" t="s">
        <v>913</v>
      </c>
      <c r="L381">
        <v>1191</v>
      </c>
      <c r="N381">
        <v>1013</v>
      </c>
      <c r="O381" t="s">
        <v>727</v>
      </c>
      <c r="P381" t="s">
        <v>727</v>
      </c>
      <c r="Q381">
        <v>1</v>
      </c>
      <c r="X381">
        <v>4.46</v>
      </c>
      <c r="Y381">
        <v>0</v>
      </c>
      <c r="Z381">
        <v>0</v>
      </c>
      <c r="AA381">
        <v>0</v>
      </c>
      <c r="AB381">
        <v>9.92</v>
      </c>
      <c r="AC381">
        <v>0</v>
      </c>
      <c r="AD381">
        <v>1</v>
      </c>
      <c r="AE381">
        <v>1</v>
      </c>
      <c r="AF381" t="s">
        <v>6</v>
      </c>
      <c r="AG381">
        <v>4.46</v>
      </c>
      <c r="AH381">
        <v>2</v>
      </c>
      <c r="AI381">
        <v>16667023</v>
      </c>
      <c r="AJ381">
        <v>392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ROW(Source!A202)</f>
        <v>202</v>
      </c>
      <c r="B382">
        <v>16667035</v>
      </c>
      <c r="C382">
        <v>16667022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728</v>
      </c>
      <c r="J382" t="s">
        <v>6</v>
      </c>
      <c r="K382" t="s">
        <v>729</v>
      </c>
      <c r="L382">
        <v>1191</v>
      </c>
      <c r="N382">
        <v>1013</v>
      </c>
      <c r="O382" t="s">
        <v>727</v>
      </c>
      <c r="P382" t="s">
        <v>727</v>
      </c>
      <c r="Q382">
        <v>1</v>
      </c>
      <c r="X382">
        <v>0.01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6</v>
      </c>
      <c r="AG382">
        <v>0.01</v>
      </c>
      <c r="AH382">
        <v>2</v>
      </c>
      <c r="AI382">
        <v>16667024</v>
      </c>
      <c r="AJ382">
        <v>393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ROW(Source!A202)</f>
        <v>202</v>
      </c>
      <c r="B383">
        <v>16667036</v>
      </c>
      <c r="C383">
        <v>16667022</v>
      </c>
      <c r="D383">
        <v>15249073</v>
      </c>
      <c r="E383">
        <v>1</v>
      </c>
      <c r="F383">
        <v>1</v>
      </c>
      <c r="G383">
        <v>1</v>
      </c>
      <c r="H383">
        <v>2</v>
      </c>
      <c r="I383" t="s">
        <v>742</v>
      </c>
      <c r="J383" t="s">
        <v>743</v>
      </c>
      <c r="K383" t="s">
        <v>744</v>
      </c>
      <c r="L383">
        <v>1368</v>
      </c>
      <c r="N383">
        <v>1011</v>
      </c>
      <c r="O383" t="s">
        <v>733</v>
      </c>
      <c r="P383" t="s">
        <v>733</v>
      </c>
      <c r="Q383">
        <v>1</v>
      </c>
      <c r="X383">
        <v>0.01</v>
      </c>
      <c r="Y383">
        <v>0</v>
      </c>
      <c r="Z383">
        <v>65.709999999999994</v>
      </c>
      <c r="AA383">
        <v>11.6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0.01</v>
      </c>
      <c r="AH383">
        <v>2</v>
      </c>
      <c r="AI383">
        <v>16667025</v>
      </c>
      <c r="AJ383">
        <v>394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ROW(Source!A202)</f>
        <v>202</v>
      </c>
      <c r="B384">
        <v>16667037</v>
      </c>
      <c r="C384">
        <v>16667022</v>
      </c>
      <c r="D384">
        <v>15249308</v>
      </c>
      <c r="E384">
        <v>1</v>
      </c>
      <c r="F384">
        <v>1</v>
      </c>
      <c r="G384">
        <v>1</v>
      </c>
      <c r="H384">
        <v>2</v>
      </c>
      <c r="I384" t="s">
        <v>861</v>
      </c>
      <c r="J384" t="s">
        <v>862</v>
      </c>
      <c r="K384" t="s">
        <v>863</v>
      </c>
      <c r="L384">
        <v>1368</v>
      </c>
      <c r="N384">
        <v>1011</v>
      </c>
      <c r="O384" t="s">
        <v>733</v>
      </c>
      <c r="P384" t="s">
        <v>733</v>
      </c>
      <c r="Q384">
        <v>1</v>
      </c>
      <c r="X384">
        <v>0.49</v>
      </c>
      <c r="Y384">
        <v>0</v>
      </c>
      <c r="Z384">
        <v>1.2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0.49</v>
      </c>
      <c r="AH384">
        <v>2</v>
      </c>
      <c r="AI384">
        <v>16667026</v>
      </c>
      <c r="AJ384">
        <v>395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ROW(Source!A202)</f>
        <v>202</v>
      </c>
      <c r="B385">
        <v>16667038</v>
      </c>
      <c r="C385">
        <v>16667022</v>
      </c>
      <c r="D385">
        <v>15249377</v>
      </c>
      <c r="E385">
        <v>1</v>
      </c>
      <c r="F385">
        <v>1</v>
      </c>
      <c r="G385">
        <v>1</v>
      </c>
      <c r="H385">
        <v>2</v>
      </c>
      <c r="I385" t="s">
        <v>914</v>
      </c>
      <c r="J385" t="s">
        <v>915</v>
      </c>
      <c r="K385" t="s">
        <v>916</v>
      </c>
      <c r="L385">
        <v>1368</v>
      </c>
      <c r="N385">
        <v>1011</v>
      </c>
      <c r="O385" t="s">
        <v>733</v>
      </c>
      <c r="P385" t="s">
        <v>733</v>
      </c>
      <c r="Q385">
        <v>1</v>
      </c>
      <c r="X385">
        <v>0.43</v>
      </c>
      <c r="Y385">
        <v>0</v>
      </c>
      <c r="Z385">
        <v>8.1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0.43</v>
      </c>
      <c r="AH385">
        <v>2</v>
      </c>
      <c r="AI385">
        <v>16667027</v>
      </c>
      <c r="AJ385">
        <v>396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ROW(Source!A202)</f>
        <v>202</v>
      </c>
      <c r="B386">
        <v>16667039</v>
      </c>
      <c r="C386">
        <v>16667022</v>
      </c>
      <c r="D386">
        <v>15165634</v>
      </c>
      <c r="E386">
        <v>1</v>
      </c>
      <c r="F386">
        <v>1</v>
      </c>
      <c r="G386">
        <v>1</v>
      </c>
      <c r="H386">
        <v>3</v>
      </c>
      <c r="I386" t="s">
        <v>864</v>
      </c>
      <c r="J386" t="s">
        <v>865</v>
      </c>
      <c r="K386" t="s">
        <v>866</v>
      </c>
      <c r="L386">
        <v>1339</v>
      </c>
      <c r="N386">
        <v>1007</v>
      </c>
      <c r="O386" t="s">
        <v>45</v>
      </c>
      <c r="P386" t="s">
        <v>45</v>
      </c>
      <c r="Q386">
        <v>1</v>
      </c>
      <c r="X386">
        <v>8.3999999999999995E-3</v>
      </c>
      <c r="Y386">
        <v>38.51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8.3999999999999995E-3</v>
      </c>
      <c r="AH386">
        <v>2</v>
      </c>
      <c r="AI386">
        <v>16667028</v>
      </c>
      <c r="AJ386">
        <v>397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ROW(Source!A202)</f>
        <v>202</v>
      </c>
      <c r="B387">
        <v>16667040</v>
      </c>
      <c r="C387">
        <v>16667022</v>
      </c>
      <c r="D387">
        <v>15165653</v>
      </c>
      <c r="E387">
        <v>1</v>
      </c>
      <c r="F387">
        <v>1</v>
      </c>
      <c r="G387">
        <v>1</v>
      </c>
      <c r="H387">
        <v>3</v>
      </c>
      <c r="I387" t="s">
        <v>867</v>
      </c>
      <c r="J387" t="s">
        <v>868</v>
      </c>
      <c r="K387" t="s">
        <v>869</v>
      </c>
      <c r="L387">
        <v>1339</v>
      </c>
      <c r="N387">
        <v>1007</v>
      </c>
      <c r="O387" t="s">
        <v>45</v>
      </c>
      <c r="P387" t="s">
        <v>45</v>
      </c>
      <c r="Q387">
        <v>1</v>
      </c>
      <c r="X387">
        <v>3.6999999999999998E-2</v>
      </c>
      <c r="Y387">
        <v>6.22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3.6999999999999998E-2</v>
      </c>
      <c r="AH387">
        <v>2</v>
      </c>
      <c r="AI387">
        <v>16667029</v>
      </c>
      <c r="AJ387">
        <v>398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ROW(Source!A202)</f>
        <v>202</v>
      </c>
      <c r="B388">
        <v>16667041</v>
      </c>
      <c r="C388">
        <v>16667022</v>
      </c>
      <c r="D388">
        <v>15168763</v>
      </c>
      <c r="E388">
        <v>1</v>
      </c>
      <c r="F388">
        <v>1</v>
      </c>
      <c r="G388">
        <v>1</v>
      </c>
      <c r="H388">
        <v>3</v>
      </c>
      <c r="I388" t="s">
        <v>917</v>
      </c>
      <c r="J388" t="s">
        <v>918</v>
      </c>
      <c r="K388" t="s">
        <v>919</v>
      </c>
      <c r="L388">
        <v>1348</v>
      </c>
      <c r="N388">
        <v>1009</v>
      </c>
      <c r="O388" t="s">
        <v>120</v>
      </c>
      <c r="P388" t="s">
        <v>120</v>
      </c>
      <c r="Q388">
        <v>1000</v>
      </c>
      <c r="X388">
        <v>1.4999999999999999E-4</v>
      </c>
      <c r="Y388">
        <v>10362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1.4999999999999999E-4</v>
      </c>
      <c r="AH388">
        <v>2</v>
      </c>
      <c r="AI388">
        <v>16667030</v>
      </c>
      <c r="AJ388">
        <v>399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ROW(Source!A202)</f>
        <v>202</v>
      </c>
      <c r="B389">
        <v>16667042</v>
      </c>
      <c r="C389">
        <v>16667022</v>
      </c>
      <c r="D389">
        <v>15162883</v>
      </c>
      <c r="E389">
        <v>17</v>
      </c>
      <c r="F389">
        <v>1</v>
      </c>
      <c r="G389">
        <v>1</v>
      </c>
      <c r="H389">
        <v>3</v>
      </c>
      <c r="I389" t="s">
        <v>371</v>
      </c>
      <c r="J389" t="s">
        <v>6</v>
      </c>
      <c r="K389" t="s">
        <v>372</v>
      </c>
      <c r="L389">
        <v>1354</v>
      </c>
      <c r="N389">
        <v>1010</v>
      </c>
      <c r="O389" t="s">
        <v>185</v>
      </c>
      <c r="P389" t="s">
        <v>185</v>
      </c>
      <c r="Q389">
        <v>1</v>
      </c>
      <c r="X389">
        <v>1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 t="s">
        <v>6</v>
      </c>
      <c r="AG389">
        <v>1</v>
      </c>
      <c r="AH389">
        <v>2</v>
      </c>
      <c r="AI389">
        <v>16667031</v>
      </c>
      <c r="AJ389">
        <v>400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ROW(Source!A202)</f>
        <v>202</v>
      </c>
      <c r="B390">
        <v>16667043</v>
      </c>
      <c r="C390">
        <v>16667022</v>
      </c>
      <c r="D390">
        <v>15227603</v>
      </c>
      <c r="E390">
        <v>1</v>
      </c>
      <c r="F390">
        <v>1</v>
      </c>
      <c r="G390">
        <v>1</v>
      </c>
      <c r="H390">
        <v>3</v>
      </c>
      <c r="I390" t="s">
        <v>920</v>
      </c>
      <c r="J390" t="s">
        <v>921</v>
      </c>
      <c r="K390" t="s">
        <v>922</v>
      </c>
      <c r="L390">
        <v>1301</v>
      </c>
      <c r="N390">
        <v>1003</v>
      </c>
      <c r="O390" t="s">
        <v>71</v>
      </c>
      <c r="P390" t="s">
        <v>71</v>
      </c>
      <c r="Q390">
        <v>1</v>
      </c>
      <c r="X390">
        <v>0.4</v>
      </c>
      <c r="Y390">
        <v>40.5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0.4</v>
      </c>
      <c r="AH390">
        <v>2</v>
      </c>
      <c r="AI390">
        <v>16667032</v>
      </c>
      <c r="AJ390">
        <v>402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ROW(Source!A207)</f>
        <v>207</v>
      </c>
      <c r="B391">
        <v>16667059</v>
      </c>
      <c r="C391">
        <v>16667046</v>
      </c>
      <c r="D391">
        <v>15435721</v>
      </c>
      <c r="E391">
        <v>1</v>
      </c>
      <c r="F391">
        <v>1</v>
      </c>
      <c r="G391">
        <v>1</v>
      </c>
      <c r="H391">
        <v>1</v>
      </c>
      <c r="I391" t="s">
        <v>923</v>
      </c>
      <c r="J391" t="s">
        <v>6</v>
      </c>
      <c r="K391" t="s">
        <v>924</v>
      </c>
      <c r="L391">
        <v>1191</v>
      </c>
      <c r="N391">
        <v>1013</v>
      </c>
      <c r="O391" t="s">
        <v>727</v>
      </c>
      <c r="P391" t="s">
        <v>727</v>
      </c>
      <c r="Q391">
        <v>1</v>
      </c>
      <c r="X391">
        <v>81.45</v>
      </c>
      <c r="Y391">
        <v>0</v>
      </c>
      <c r="Z391">
        <v>0</v>
      </c>
      <c r="AA391">
        <v>0</v>
      </c>
      <c r="AB391">
        <v>9.51</v>
      </c>
      <c r="AC391">
        <v>0</v>
      </c>
      <c r="AD391">
        <v>1</v>
      </c>
      <c r="AE391">
        <v>1</v>
      </c>
      <c r="AF391" t="s">
        <v>56</v>
      </c>
      <c r="AG391">
        <v>93.66749999999999</v>
      </c>
      <c r="AH391">
        <v>2</v>
      </c>
      <c r="AI391">
        <v>16667047</v>
      </c>
      <c r="AJ391">
        <v>403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ROW(Source!A207)</f>
        <v>207</v>
      </c>
      <c r="B392">
        <v>16667060</v>
      </c>
      <c r="C392">
        <v>16667046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728</v>
      </c>
      <c r="J392" t="s">
        <v>6</v>
      </c>
      <c r="K392" t="s">
        <v>729</v>
      </c>
      <c r="L392">
        <v>1191</v>
      </c>
      <c r="N392">
        <v>1013</v>
      </c>
      <c r="O392" t="s">
        <v>727</v>
      </c>
      <c r="P392" t="s">
        <v>727</v>
      </c>
      <c r="Q392">
        <v>1</v>
      </c>
      <c r="X392">
        <v>0.01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55</v>
      </c>
      <c r="AG392">
        <v>1.2500000000000001E-2</v>
      </c>
      <c r="AH392">
        <v>2</v>
      </c>
      <c r="AI392">
        <v>16667048</v>
      </c>
      <c r="AJ392">
        <v>404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ROW(Source!A207)</f>
        <v>207</v>
      </c>
      <c r="B393">
        <v>16667061</v>
      </c>
      <c r="C393">
        <v>16667046</v>
      </c>
      <c r="D393">
        <v>15247576</v>
      </c>
      <c r="E393">
        <v>1</v>
      </c>
      <c r="F393">
        <v>1</v>
      </c>
      <c r="G393">
        <v>1</v>
      </c>
      <c r="H393">
        <v>2</v>
      </c>
      <c r="I393" t="s">
        <v>925</v>
      </c>
      <c r="J393" t="s">
        <v>926</v>
      </c>
      <c r="K393" t="s">
        <v>927</v>
      </c>
      <c r="L393">
        <v>1368</v>
      </c>
      <c r="N393">
        <v>1011</v>
      </c>
      <c r="O393" t="s">
        <v>733</v>
      </c>
      <c r="P393" t="s">
        <v>733</v>
      </c>
      <c r="Q393">
        <v>1</v>
      </c>
      <c r="X393">
        <v>4.0000000000000001E-3</v>
      </c>
      <c r="Y393">
        <v>0</v>
      </c>
      <c r="Z393">
        <v>83.43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55</v>
      </c>
      <c r="AG393">
        <v>5.0000000000000001E-3</v>
      </c>
      <c r="AH393">
        <v>2</v>
      </c>
      <c r="AI393">
        <v>16667049</v>
      </c>
      <c r="AJ393">
        <v>405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ROW(Source!A207)</f>
        <v>207</v>
      </c>
      <c r="B394">
        <v>16667062</v>
      </c>
      <c r="C394">
        <v>16667046</v>
      </c>
      <c r="D394">
        <v>15247678</v>
      </c>
      <c r="E394">
        <v>1</v>
      </c>
      <c r="F394">
        <v>1</v>
      </c>
      <c r="G394">
        <v>1</v>
      </c>
      <c r="H394">
        <v>2</v>
      </c>
      <c r="I394" t="s">
        <v>928</v>
      </c>
      <c r="J394" t="s">
        <v>929</v>
      </c>
      <c r="K394" t="s">
        <v>930</v>
      </c>
      <c r="L394">
        <v>1368</v>
      </c>
      <c r="N394">
        <v>1011</v>
      </c>
      <c r="O394" t="s">
        <v>733</v>
      </c>
      <c r="P394" t="s">
        <v>733</v>
      </c>
      <c r="Q394">
        <v>1</v>
      </c>
      <c r="X394">
        <v>6.0000000000000001E-3</v>
      </c>
      <c r="Y394">
        <v>0</v>
      </c>
      <c r="Z394">
        <v>88.01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55</v>
      </c>
      <c r="AG394">
        <v>7.4999999999999997E-3</v>
      </c>
      <c r="AH394">
        <v>2</v>
      </c>
      <c r="AI394">
        <v>16667050</v>
      </c>
      <c r="AJ394">
        <v>406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ROW(Source!A207)</f>
        <v>207</v>
      </c>
      <c r="B395">
        <v>16667063</v>
      </c>
      <c r="C395">
        <v>16667046</v>
      </c>
      <c r="D395">
        <v>15248793</v>
      </c>
      <c r="E395">
        <v>1</v>
      </c>
      <c r="F395">
        <v>1</v>
      </c>
      <c r="G395">
        <v>1</v>
      </c>
      <c r="H395">
        <v>2</v>
      </c>
      <c r="I395" t="s">
        <v>931</v>
      </c>
      <c r="J395" t="s">
        <v>932</v>
      </c>
      <c r="K395" t="s">
        <v>933</v>
      </c>
      <c r="L395">
        <v>1368</v>
      </c>
      <c r="N395">
        <v>1011</v>
      </c>
      <c r="O395" t="s">
        <v>733</v>
      </c>
      <c r="P395" t="s">
        <v>733</v>
      </c>
      <c r="Q395">
        <v>1</v>
      </c>
      <c r="X395">
        <v>1.27</v>
      </c>
      <c r="Y395">
        <v>0</v>
      </c>
      <c r="Z395">
        <v>29.67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55</v>
      </c>
      <c r="AG395">
        <v>1.5874999999999999</v>
      </c>
      <c r="AH395">
        <v>2</v>
      </c>
      <c r="AI395">
        <v>16667051</v>
      </c>
      <c r="AJ395">
        <v>407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ROW(Source!A207)</f>
        <v>207</v>
      </c>
      <c r="B396">
        <v>16667064</v>
      </c>
      <c r="C396">
        <v>16667046</v>
      </c>
      <c r="D396">
        <v>15249310</v>
      </c>
      <c r="E396">
        <v>1</v>
      </c>
      <c r="F396">
        <v>1</v>
      </c>
      <c r="G396">
        <v>1</v>
      </c>
      <c r="H396">
        <v>2</v>
      </c>
      <c r="I396" t="s">
        <v>934</v>
      </c>
      <c r="J396" t="s">
        <v>935</v>
      </c>
      <c r="K396" t="s">
        <v>936</v>
      </c>
      <c r="L396">
        <v>1368</v>
      </c>
      <c r="N396">
        <v>1011</v>
      </c>
      <c r="O396" t="s">
        <v>733</v>
      </c>
      <c r="P396" t="s">
        <v>733</v>
      </c>
      <c r="Q396">
        <v>1</v>
      </c>
      <c r="X396">
        <v>12.8</v>
      </c>
      <c r="Y396">
        <v>0</v>
      </c>
      <c r="Z396">
        <v>26.25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55</v>
      </c>
      <c r="AG396">
        <v>16</v>
      </c>
      <c r="AH396">
        <v>2</v>
      </c>
      <c r="AI396">
        <v>16667052</v>
      </c>
      <c r="AJ396">
        <v>408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ROW(Source!A207)</f>
        <v>207</v>
      </c>
      <c r="B397">
        <v>16667065</v>
      </c>
      <c r="C397">
        <v>16667046</v>
      </c>
      <c r="D397">
        <v>15167286</v>
      </c>
      <c r="E397">
        <v>1</v>
      </c>
      <c r="F397">
        <v>1</v>
      </c>
      <c r="G397">
        <v>1</v>
      </c>
      <c r="H397">
        <v>3</v>
      </c>
      <c r="I397" t="s">
        <v>772</v>
      </c>
      <c r="J397" t="s">
        <v>773</v>
      </c>
      <c r="K397" t="s">
        <v>774</v>
      </c>
      <c r="L397">
        <v>1339</v>
      </c>
      <c r="N397">
        <v>1007</v>
      </c>
      <c r="O397" t="s">
        <v>45</v>
      </c>
      <c r="P397" t="s">
        <v>45</v>
      </c>
      <c r="Q397">
        <v>1</v>
      </c>
      <c r="X397">
        <v>0.22600000000000001</v>
      </c>
      <c r="Y397">
        <v>2.44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0.22600000000000001</v>
      </c>
      <c r="AH397">
        <v>2</v>
      </c>
      <c r="AI397">
        <v>16667053</v>
      </c>
      <c r="AJ397">
        <v>409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ROW(Source!A207)</f>
        <v>207</v>
      </c>
      <c r="B398">
        <v>16667066</v>
      </c>
      <c r="C398">
        <v>16667046</v>
      </c>
      <c r="D398">
        <v>15169957</v>
      </c>
      <c r="E398">
        <v>1</v>
      </c>
      <c r="F398">
        <v>1</v>
      </c>
      <c r="G398">
        <v>1</v>
      </c>
      <c r="H398">
        <v>3</v>
      </c>
      <c r="I398" t="s">
        <v>937</v>
      </c>
      <c r="J398" t="s">
        <v>938</v>
      </c>
      <c r="K398" t="s">
        <v>939</v>
      </c>
      <c r="L398">
        <v>1348</v>
      </c>
      <c r="N398">
        <v>1009</v>
      </c>
      <c r="O398" t="s">
        <v>120</v>
      </c>
      <c r="P398" t="s">
        <v>120</v>
      </c>
      <c r="Q398">
        <v>1000</v>
      </c>
      <c r="X398">
        <v>8.0000000000000004E-4</v>
      </c>
      <c r="Y398">
        <v>13186.74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8.0000000000000004E-4</v>
      </c>
      <c r="AH398">
        <v>2</v>
      </c>
      <c r="AI398">
        <v>16667054</v>
      </c>
      <c r="AJ398">
        <v>410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ROW(Source!A207)</f>
        <v>207</v>
      </c>
      <c r="B399">
        <v>16667067</v>
      </c>
      <c r="C399">
        <v>16667046</v>
      </c>
      <c r="D399">
        <v>15170076</v>
      </c>
      <c r="E399">
        <v>1</v>
      </c>
      <c r="F399">
        <v>1</v>
      </c>
      <c r="G399">
        <v>1</v>
      </c>
      <c r="H399">
        <v>3</v>
      </c>
      <c r="I399" t="s">
        <v>940</v>
      </c>
      <c r="J399" t="s">
        <v>941</v>
      </c>
      <c r="K399" t="s">
        <v>942</v>
      </c>
      <c r="L399">
        <v>1356</v>
      </c>
      <c r="N399">
        <v>1010</v>
      </c>
      <c r="O399" t="s">
        <v>96</v>
      </c>
      <c r="P399" t="s">
        <v>96</v>
      </c>
      <c r="Q399">
        <v>1000</v>
      </c>
      <c r="X399">
        <v>0.125</v>
      </c>
      <c r="Y399">
        <v>180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0.125</v>
      </c>
      <c r="AH399">
        <v>2</v>
      </c>
      <c r="AI399">
        <v>16667055</v>
      </c>
      <c r="AJ399">
        <v>411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ROW(Source!A207)</f>
        <v>207</v>
      </c>
      <c r="B400">
        <v>16667068</v>
      </c>
      <c r="C400">
        <v>16667046</v>
      </c>
      <c r="D400">
        <v>15172018</v>
      </c>
      <c r="E400">
        <v>1</v>
      </c>
      <c r="F400">
        <v>1</v>
      </c>
      <c r="G400">
        <v>1</v>
      </c>
      <c r="H400">
        <v>3</v>
      </c>
      <c r="I400" t="s">
        <v>943</v>
      </c>
      <c r="J400" t="s">
        <v>944</v>
      </c>
      <c r="K400" t="s">
        <v>945</v>
      </c>
      <c r="L400">
        <v>1346</v>
      </c>
      <c r="N400">
        <v>1009</v>
      </c>
      <c r="O400" t="s">
        <v>124</v>
      </c>
      <c r="P400" t="s">
        <v>124</v>
      </c>
      <c r="Q400">
        <v>1</v>
      </c>
      <c r="X400">
        <v>2.5000000000000001E-3</v>
      </c>
      <c r="Y400">
        <v>2.15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2.5000000000000001E-3</v>
      </c>
      <c r="AH400">
        <v>2</v>
      </c>
      <c r="AI400">
        <v>16667056</v>
      </c>
      <c r="AJ400">
        <v>412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ROW(Source!A207)</f>
        <v>207</v>
      </c>
      <c r="B401">
        <v>16667069</v>
      </c>
      <c r="C401">
        <v>16667046</v>
      </c>
      <c r="D401">
        <v>16567506</v>
      </c>
      <c r="E401">
        <v>17</v>
      </c>
      <c r="F401">
        <v>1</v>
      </c>
      <c r="G401">
        <v>1</v>
      </c>
      <c r="H401">
        <v>3</v>
      </c>
      <c r="I401" t="s">
        <v>1143</v>
      </c>
      <c r="J401" t="s">
        <v>6</v>
      </c>
      <c r="K401" t="s">
        <v>372</v>
      </c>
      <c r="L401">
        <v>1348</v>
      </c>
      <c r="N401">
        <v>1009</v>
      </c>
      <c r="O401" t="s">
        <v>120</v>
      </c>
      <c r="P401" t="s">
        <v>120</v>
      </c>
      <c r="Q401">
        <v>1000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1</v>
      </c>
      <c r="AD401">
        <v>0</v>
      </c>
      <c r="AE401">
        <v>0</v>
      </c>
      <c r="AF401" t="s">
        <v>6</v>
      </c>
      <c r="AG401">
        <v>0</v>
      </c>
      <c r="AH401">
        <v>3</v>
      </c>
      <c r="AI401">
        <v>-1</v>
      </c>
      <c r="AJ401" t="s">
        <v>6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ROW(Source!A207)</f>
        <v>207</v>
      </c>
      <c r="B402">
        <v>16667070</v>
      </c>
      <c r="C402">
        <v>16667046</v>
      </c>
      <c r="D402">
        <v>15164034</v>
      </c>
      <c r="E402">
        <v>17</v>
      </c>
      <c r="F402">
        <v>1</v>
      </c>
      <c r="G402">
        <v>1</v>
      </c>
      <c r="H402">
        <v>3</v>
      </c>
      <c r="I402" t="s">
        <v>1144</v>
      </c>
      <c r="J402" t="s">
        <v>6</v>
      </c>
      <c r="K402" t="s">
        <v>1145</v>
      </c>
      <c r="L402">
        <v>1354</v>
      </c>
      <c r="N402">
        <v>1010</v>
      </c>
      <c r="O402" t="s">
        <v>185</v>
      </c>
      <c r="P402" t="s">
        <v>185</v>
      </c>
      <c r="Q402">
        <v>1</v>
      </c>
      <c r="X402">
        <v>125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 t="s">
        <v>6</v>
      </c>
      <c r="AG402">
        <v>125</v>
      </c>
      <c r="AH402">
        <v>3</v>
      </c>
      <c r="AI402">
        <v>-1</v>
      </c>
      <c r="AJ402" t="s">
        <v>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ROW(Source!A207)</f>
        <v>207</v>
      </c>
      <c r="B403">
        <v>16667071</v>
      </c>
      <c r="C403">
        <v>16667046</v>
      </c>
      <c r="D403">
        <v>16567503</v>
      </c>
      <c r="E403">
        <v>17</v>
      </c>
      <c r="F403">
        <v>1</v>
      </c>
      <c r="G403">
        <v>1</v>
      </c>
      <c r="H403">
        <v>3</v>
      </c>
      <c r="I403" t="s">
        <v>382</v>
      </c>
      <c r="J403" t="s">
        <v>6</v>
      </c>
      <c r="K403" t="s">
        <v>383</v>
      </c>
      <c r="L403">
        <v>1302</v>
      </c>
      <c r="N403">
        <v>1003</v>
      </c>
      <c r="O403" t="s">
        <v>173</v>
      </c>
      <c r="P403" t="s">
        <v>173</v>
      </c>
      <c r="Q403">
        <v>10</v>
      </c>
      <c r="X403">
        <v>10.08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 t="s">
        <v>6</v>
      </c>
      <c r="AG403">
        <v>10.08</v>
      </c>
      <c r="AH403">
        <v>2</v>
      </c>
      <c r="AI403">
        <v>16667057</v>
      </c>
      <c r="AJ403">
        <v>413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ROW(Source!A207)</f>
        <v>207</v>
      </c>
      <c r="B404">
        <v>16667072</v>
      </c>
      <c r="C404">
        <v>16667046</v>
      </c>
      <c r="D404">
        <v>15163160</v>
      </c>
      <c r="E404">
        <v>17</v>
      </c>
      <c r="F404">
        <v>1</v>
      </c>
      <c r="G404">
        <v>1</v>
      </c>
      <c r="H404">
        <v>3</v>
      </c>
      <c r="I404" t="s">
        <v>1146</v>
      </c>
      <c r="J404" t="s">
        <v>6</v>
      </c>
      <c r="K404" t="s">
        <v>1147</v>
      </c>
      <c r="L404">
        <v>1371</v>
      </c>
      <c r="N404">
        <v>1013</v>
      </c>
      <c r="O404" t="s">
        <v>366</v>
      </c>
      <c r="P404" t="s">
        <v>366</v>
      </c>
      <c r="Q404">
        <v>1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1</v>
      </c>
      <c r="AD404">
        <v>0</v>
      </c>
      <c r="AE404">
        <v>0</v>
      </c>
      <c r="AF404" t="s">
        <v>6</v>
      </c>
      <c r="AG404">
        <v>0</v>
      </c>
      <c r="AH404">
        <v>3</v>
      </c>
      <c r="AI404">
        <v>-1</v>
      </c>
      <c r="AJ404" t="s">
        <v>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ROW(Source!A208)</f>
        <v>208</v>
      </c>
      <c r="B405">
        <v>16667059</v>
      </c>
      <c r="C405">
        <v>16667046</v>
      </c>
      <c r="D405">
        <v>15435721</v>
      </c>
      <c r="E405">
        <v>1</v>
      </c>
      <c r="F405">
        <v>1</v>
      </c>
      <c r="G405">
        <v>1</v>
      </c>
      <c r="H405">
        <v>1</v>
      </c>
      <c r="I405" t="s">
        <v>923</v>
      </c>
      <c r="J405" t="s">
        <v>6</v>
      </c>
      <c r="K405" t="s">
        <v>924</v>
      </c>
      <c r="L405">
        <v>1191</v>
      </c>
      <c r="N405">
        <v>1013</v>
      </c>
      <c r="O405" t="s">
        <v>727</v>
      </c>
      <c r="P405" t="s">
        <v>727</v>
      </c>
      <c r="Q405">
        <v>1</v>
      </c>
      <c r="X405">
        <v>81.45</v>
      </c>
      <c r="Y405">
        <v>0</v>
      </c>
      <c r="Z405">
        <v>0</v>
      </c>
      <c r="AA405">
        <v>0</v>
      </c>
      <c r="AB405">
        <v>9.51</v>
      </c>
      <c r="AC405">
        <v>0</v>
      </c>
      <c r="AD405">
        <v>1</v>
      </c>
      <c r="AE405">
        <v>1</v>
      </c>
      <c r="AF405" t="s">
        <v>56</v>
      </c>
      <c r="AG405">
        <v>93.66749999999999</v>
      </c>
      <c r="AH405">
        <v>2</v>
      </c>
      <c r="AI405">
        <v>16667047</v>
      </c>
      <c r="AJ405">
        <v>415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ROW(Source!A208)</f>
        <v>208</v>
      </c>
      <c r="B406">
        <v>16667060</v>
      </c>
      <c r="C406">
        <v>16667046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728</v>
      </c>
      <c r="J406" t="s">
        <v>6</v>
      </c>
      <c r="K406" t="s">
        <v>729</v>
      </c>
      <c r="L406">
        <v>1191</v>
      </c>
      <c r="N406">
        <v>1013</v>
      </c>
      <c r="O406" t="s">
        <v>727</v>
      </c>
      <c r="P406" t="s">
        <v>727</v>
      </c>
      <c r="Q406">
        <v>1</v>
      </c>
      <c r="X406">
        <v>0.01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55</v>
      </c>
      <c r="AG406">
        <v>1.2500000000000001E-2</v>
      </c>
      <c r="AH406">
        <v>2</v>
      </c>
      <c r="AI406">
        <v>16667048</v>
      </c>
      <c r="AJ406">
        <v>416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ROW(Source!A208)</f>
        <v>208</v>
      </c>
      <c r="B407">
        <v>16667061</v>
      </c>
      <c r="C407">
        <v>16667046</v>
      </c>
      <c r="D407">
        <v>15247576</v>
      </c>
      <c r="E407">
        <v>1</v>
      </c>
      <c r="F407">
        <v>1</v>
      </c>
      <c r="G407">
        <v>1</v>
      </c>
      <c r="H407">
        <v>2</v>
      </c>
      <c r="I407" t="s">
        <v>925</v>
      </c>
      <c r="J407" t="s">
        <v>926</v>
      </c>
      <c r="K407" t="s">
        <v>927</v>
      </c>
      <c r="L407">
        <v>1368</v>
      </c>
      <c r="N407">
        <v>1011</v>
      </c>
      <c r="O407" t="s">
        <v>733</v>
      </c>
      <c r="P407" t="s">
        <v>733</v>
      </c>
      <c r="Q407">
        <v>1</v>
      </c>
      <c r="X407">
        <v>4.0000000000000001E-3</v>
      </c>
      <c r="Y407">
        <v>0</v>
      </c>
      <c r="Z407">
        <v>83.43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55</v>
      </c>
      <c r="AG407">
        <v>5.0000000000000001E-3</v>
      </c>
      <c r="AH407">
        <v>2</v>
      </c>
      <c r="AI407">
        <v>16667049</v>
      </c>
      <c r="AJ407">
        <v>417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ROW(Source!A208)</f>
        <v>208</v>
      </c>
      <c r="B408">
        <v>16667062</v>
      </c>
      <c r="C408">
        <v>16667046</v>
      </c>
      <c r="D408">
        <v>15247678</v>
      </c>
      <c r="E408">
        <v>1</v>
      </c>
      <c r="F408">
        <v>1</v>
      </c>
      <c r="G408">
        <v>1</v>
      </c>
      <c r="H408">
        <v>2</v>
      </c>
      <c r="I408" t="s">
        <v>928</v>
      </c>
      <c r="J408" t="s">
        <v>929</v>
      </c>
      <c r="K408" t="s">
        <v>930</v>
      </c>
      <c r="L408">
        <v>1368</v>
      </c>
      <c r="N408">
        <v>1011</v>
      </c>
      <c r="O408" t="s">
        <v>733</v>
      </c>
      <c r="P408" t="s">
        <v>733</v>
      </c>
      <c r="Q408">
        <v>1</v>
      </c>
      <c r="X408">
        <v>6.0000000000000001E-3</v>
      </c>
      <c r="Y408">
        <v>0</v>
      </c>
      <c r="Z408">
        <v>88.01</v>
      </c>
      <c r="AA408">
        <v>11.6</v>
      </c>
      <c r="AB408">
        <v>0</v>
      </c>
      <c r="AC408">
        <v>0</v>
      </c>
      <c r="AD408">
        <v>1</v>
      </c>
      <c r="AE408">
        <v>0</v>
      </c>
      <c r="AF408" t="s">
        <v>55</v>
      </c>
      <c r="AG408">
        <v>7.4999999999999997E-3</v>
      </c>
      <c r="AH408">
        <v>2</v>
      </c>
      <c r="AI408">
        <v>16667050</v>
      </c>
      <c r="AJ408">
        <v>418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ROW(Source!A208)</f>
        <v>208</v>
      </c>
      <c r="B409">
        <v>16667063</v>
      </c>
      <c r="C409">
        <v>16667046</v>
      </c>
      <c r="D409">
        <v>15248793</v>
      </c>
      <c r="E409">
        <v>1</v>
      </c>
      <c r="F409">
        <v>1</v>
      </c>
      <c r="G409">
        <v>1</v>
      </c>
      <c r="H409">
        <v>2</v>
      </c>
      <c r="I409" t="s">
        <v>931</v>
      </c>
      <c r="J409" t="s">
        <v>932</v>
      </c>
      <c r="K409" t="s">
        <v>933</v>
      </c>
      <c r="L409">
        <v>1368</v>
      </c>
      <c r="N409">
        <v>1011</v>
      </c>
      <c r="O409" t="s">
        <v>733</v>
      </c>
      <c r="P409" t="s">
        <v>733</v>
      </c>
      <c r="Q409">
        <v>1</v>
      </c>
      <c r="X409">
        <v>1.27</v>
      </c>
      <c r="Y409">
        <v>0</v>
      </c>
      <c r="Z409">
        <v>29.67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55</v>
      </c>
      <c r="AG409">
        <v>1.5874999999999999</v>
      </c>
      <c r="AH409">
        <v>2</v>
      </c>
      <c r="AI409">
        <v>16667051</v>
      </c>
      <c r="AJ409">
        <v>419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ROW(Source!A208)</f>
        <v>208</v>
      </c>
      <c r="B410">
        <v>16667064</v>
      </c>
      <c r="C410">
        <v>16667046</v>
      </c>
      <c r="D410">
        <v>15249310</v>
      </c>
      <c r="E410">
        <v>1</v>
      </c>
      <c r="F410">
        <v>1</v>
      </c>
      <c r="G410">
        <v>1</v>
      </c>
      <c r="H410">
        <v>2</v>
      </c>
      <c r="I410" t="s">
        <v>934</v>
      </c>
      <c r="J410" t="s">
        <v>935</v>
      </c>
      <c r="K410" t="s">
        <v>936</v>
      </c>
      <c r="L410">
        <v>1368</v>
      </c>
      <c r="N410">
        <v>1011</v>
      </c>
      <c r="O410" t="s">
        <v>733</v>
      </c>
      <c r="P410" t="s">
        <v>733</v>
      </c>
      <c r="Q410">
        <v>1</v>
      </c>
      <c r="X410">
        <v>12.8</v>
      </c>
      <c r="Y410">
        <v>0</v>
      </c>
      <c r="Z410">
        <v>26.25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55</v>
      </c>
      <c r="AG410">
        <v>16</v>
      </c>
      <c r="AH410">
        <v>2</v>
      </c>
      <c r="AI410">
        <v>16667052</v>
      </c>
      <c r="AJ410">
        <v>420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ROW(Source!A208)</f>
        <v>208</v>
      </c>
      <c r="B411">
        <v>16667065</v>
      </c>
      <c r="C411">
        <v>16667046</v>
      </c>
      <c r="D411">
        <v>15167286</v>
      </c>
      <c r="E411">
        <v>1</v>
      </c>
      <c r="F411">
        <v>1</v>
      </c>
      <c r="G411">
        <v>1</v>
      </c>
      <c r="H411">
        <v>3</v>
      </c>
      <c r="I411" t="s">
        <v>772</v>
      </c>
      <c r="J411" t="s">
        <v>773</v>
      </c>
      <c r="K411" t="s">
        <v>774</v>
      </c>
      <c r="L411">
        <v>1339</v>
      </c>
      <c r="N411">
        <v>1007</v>
      </c>
      <c r="O411" t="s">
        <v>45</v>
      </c>
      <c r="P411" t="s">
        <v>45</v>
      </c>
      <c r="Q411">
        <v>1</v>
      </c>
      <c r="X411">
        <v>0.22600000000000001</v>
      </c>
      <c r="Y411">
        <v>2.44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0.22600000000000001</v>
      </c>
      <c r="AH411">
        <v>2</v>
      </c>
      <c r="AI411">
        <v>16667053</v>
      </c>
      <c r="AJ411">
        <v>421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ROW(Source!A208)</f>
        <v>208</v>
      </c>
      <c r="B412">
        <v>16667066</v>
      </c>
      <c r="C412">
        <v>16667046</v>
      </c>
      <c r="D412">
        <v>15169957</v>
      </c>
      <c r="E412">
        <v>1</v>
      </c>
      <c r="F412">
        <v>1</v>
      </c>
      <c r="G412">
        <v>1</v>
      </c>
      <c r="H412">
        <v>3</v>
      </c>
      <c r="I412" t="s">
        <v>937</v>
      </c>
      <c r="J412" t="s">
        <v>938</v>
      </c>
      <c r="K412" t="s">
        <v>939</v>
      </c>
      <c r="L412">
        <v>1348</v>
      </c>
      <c r="N412">
        <v>1009</v>
      </c>
      <c r="O412" t="s">
        <v>120</v>
      </c>
      <c r="P412" t="s">
        <v>120</v>
      </c>
      <c r="Q412">
        <v>1000</v>
      </c>
      <c r="X412">
        <v>8.0000000000000004E-4</v>
      </c>
      <c r="Y412">
        <v>13186.74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8.0000000000000004E-4</v>
      </c>
      <c r="AH412">
        <v>2</v>
      </c>
      <c r="AI412">
        <v>16667054</v>
      </c>
      <c r="AJ412">
        <v>422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ROW(Source!A208)</f>
        <v>208</v>
      </c>
      <c r="B413">
        <v>16667067</v>
      </c>
      <c r="C413">
        <v>16667046</v>
      </c>
      <c r="D413">
        <v>15170076</v>
      </c>
      <c r="E413">
        <v>1</v>
      </c>
      <c r="F413">
        <v>1</v>
      </c>
      <c r="G413">
        <v>1</v>
      </c>
      <c r="H413">
        <v>3</v>
      </c>
      <c r="I413" t="s">
        <v>940</v>
      </c>
      <c r="J413" t="s">
        <v>941</v>
      </c>
      <c r="K413" t="s">
        <v>942</v>
      </c>
      <c r="L413">
        <v>1356</v>
      </c>
      <c r="N413">
        <v>1010</v>
      </c>
      <c r="O413" t="s">
        <v>96</v>
      </c>
      <c r="P413" t="s">
        <v>96</v>
      </c>
      <c r="Q413">
        <v>1000</v>
      </c>
      <c r="X413">
        <v>0.125</v>
      </c>
      <c r="Y413">
        <v>180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0.125</v>
      </c>
      <c r="AH413">
        <v>2</v>
      </c>
      <c r="AI413">
        <v>16667055</v>
      </c>
      <c r="AJ413">
        <v>423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ROW(Source!A208)</f>
        <v>208</v>
      </c>
      <c r="B414">
        <v>16667068</v>
      </c>
      <c r="C414">
        <v>16667046</v>
      </c>
      <c r="D414">
        <v>15172018</v>
      </c>
      <c r="E414">
        <v>1</v>
      </c>
      <c r="F414">
        <v>1</v>
      </c>
      <c r="G414">
        <v>1</v>
      </c>
      <c r="H414">
        <v>3</v>
      </c>
      <c r="I414" t="s">
        <v>943</v>
      </c>
      <c r="J414" t="s">
        <v>944</v>
      </c>
      <c r="K414" t="s">
        <v>945</v>
      </c>
      <c r="L414">
        <v>1346</v>
      </c>
      <c r="N414">
        <v>1009</v>
      </c>
      <c r="O414" t="s">
        <v>124</v>
      </c>
      <c r="P414" t="s">
        <v>124</v>
      </c>
      <c r="Q414">
        <v>1</v>
      </c>
      <c r="X414">
        <v>2.5000000000000001E-3</v>
      </c>
      <c r="Y414">
        <v>2.15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2.5000000000000001E-3</v>
      </c>
      <c r="AH414">
        <v>2</v>
      </c>
      <c r="AI414">
        <v>16667056</v>
      </c>
      <c r="AJ414">
        <v>424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ROW(Source!A208)</f>
        <v>208</v>
      </c>
      <c r="B415">
        <v>16667069</v>
      </c>
      <c r="C415">
        <v>16667046</v>
      </c>
      <c r="D415">
        <v>16567506</v>
      </c>
      <c r="E415">
        <v>17</v>
      </c>
      <c r="F415">
        <v>1</v>
      </c>
      <c r="G415">
        <v>1</v>
      </c>
      <c r="H415">
        <v>3</v>
      </c>
      <c r="I415" t="s">
        <v>1143</v>
      </c>
      <c r="J415" t="s">
        <v>6</v>
      </c>
      <c r="K415" t="s">
        <v>372</v>
      </c>
      <c r="L415">
        <v>1348</v>
      </c>
      <c r="N415">
        <v>1009</v>
      </c>
      <c r="O415" t="s">
        <v>120</v>
      </c>
      <c r="P415" t="s">
        <v>120</v>
      </c>
      <c r="Q415">
        <v>1000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1</v>
      </c>
      <c r="AD415">
        <v>0</v>
      </c>
      <c r="AE415">
        <v>0</v>
      </c>
      <c r="AF415" t="s">
        <v>6</v>
      </c>
      <c r="AG415">
        <v>0</v>
      </c>
      <c r="AH415">
        <v>3</v>
      </c>
      <c r="AI415">
        <v>-1</v>
      </c>
      <c r="AJ415" t="s">
        <v>6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ROW(Source!A208)</f>
        <v>208</v>
      </c>
      <c r="B416">
        <v>16667070</v>
      </c>
      <c r="C416">
        <v>16667046</v>
      </c>
      <c r="D416">
        <v>15164034</v>
      </c>
      <c r="E416">
        <v>17</v>
      </c>
      <c r="F416">
        <v>1</v>
      </c>
      <c r="G416">
        <v>1</v>
      </c>
      <c r="H416">
        <v>3</v>
      </c>
      <c r="I416" t="s">
        <v>1144</v>
      </c>
      <c r="J416" t="s">
        <v>6</v>
      </c>
      <c r="K416" t="s">
        <v>1145</v>
      </c>
      <c r="L416">
        <v>1354</v>
      </c>
      <c r="N416">
        <v>1010</v>
      </c>
      <c r="O416" t="s">
        <v>185</v>
      </c>
      <c r="P416" t="s">
        <v>185</v>
      </c>
      <c r="Q416">
        <v>1</v>
      </c>
      <c r="X416">
        <v>125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 t="s">
        <v>6</v>
      </c>
      <c r="AG416">
        <v>125</v>
      </c>
      <c r="AH416">
        <v>3</v>
      </c>
      <c r="AI416">
        <v>-1</v>
      </c>
      <c r="AJ416" t="s">
        <v>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ROW(Source!A208)</f>
        <v>208</v>
      </c>
      <c r="B417">
        <v>16667071</v>
      </c>
      <c r="C417">
        <v>16667046</v>
      </c>
      <c r="D417">
        <v>16567503</v>
      </c>
      <c r="E417">
        <v>17</v>
      </c>
      <c r="F417">
        <v>1</v>
      </c>
      <c r="G417">
        <v>1</v>
      </c>
      <c r="H417">
        <v>3</v>
      </c>
      <c r="I417" t="s">
        <v>382</v>
      </c>
      <c r="J417" t="s">
        <v>6</v>
      </c>
      <c r="K417" t="s">
        <v>383</v>
      </c>
      <c r="L417">
        <v>1302</v>
      </c>
      <c r="N417">
        <v>1003</v>
      </c>
      <c r="O417" t="s">
        <v>173</v>
      </c>
      <c r="P417" t="s">
        <v>173</v>
      </c>
      <c r="Q417">
        <v>10</v>
      </c>
      <c r="X417">
        <v>10.08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 t="s">
        <v>6</v>
      </c>
      <c r="AG417">
        <v>10.08</v>
      </c>
      <c r="AH417">
        <v>2</v>
      </c>
      <c r="AI417">
        <v>16667057</v>
      </c>
      <c r="AJ417">
        <v>425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ROW(Source!A208)</f>
        <v>208</v>
      </c>
      <c r="B418">
        <v>16667072</v>
      </c>
      <c r="C418">
        <v>16667046</v>
      </c>
      <c r="D418">
        <v>15163160</v>
      </c>
      <c r="E418">
        <v>17</v>
      </c>
      <c r="F418">
        <v>1</v>
      </c>
      <c r="G418">
        <v>1</v>
      </c>
      <c r="H418">
        <v>3</v>
      </c>
      <c r="I418" t="s">
        <v>1146</v>
      </c>
      <c r="J418" t="s">
        <v>6</v>
      </c>
      <c r="K418" t="s">
        <v>1147</v>
      </c>
      <c r="L418">
        <v>1371</v>
      </c>
      <c r="N418">
        <v>1013</v>
      </c>
      <c r="O418" t="s">
        <v>366</v>
      </c>
      <c r="P418" t="s">
        <v>366</v>
      </c>
      <c r="Q418">
        <v>1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1</v>
      </c>
      <c r="AD418">
        <v>0</v>
      </c>
      <c r="AE418">
        <v>0</v>
      </c>
      <c r="AF418" t="s">
        <v>6</v>
      </c>
      <c r="AG418">
        <v>0</v>
      </c>
      <c r="AH418">
        <v>3</v>
      </c>
      <c r="AI418">
        <v>-1</v>
      </c>
      <c r="AJ418" t="s">
        <v>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ROW(Source!A213)</f>
        <v>213</v>
      </c>
      <c r="B419">
        <v>16667084</v>
      </c>
      <c r="C419">
        <v>16667075</v>
      </c>
      <c r="D419">
        <v>15430447</v>
      </c>
      <c r="E419">
        <v>1</v>
      </c>
      <c r="F419">
        <v>1</v>
      </c>
      <c r="G419">
        <v>1</v>
      </c>
      <c r="H419">
        <v>1</v>
      </c>
      <c r="I419" t="s">
        <v>765</v>
      </c>
      <c r="J419" t="s">
        <v>6</v>
      </c>
      <c r="K419" t="s">
        <v>766</v>
      </c>
      <c r="L419">
        <v>1191</v>
      </c>
      <c r="N419">
        <v>1013</v>
      </c>
      <c r="O419" t="s">
        <v>727</v>
      </c>
      <c r="P419" t="s">
        <v>727</v>
      </c>
      <c r="Q419">
        <v>1</v>
      </c>
      <c r="X419">
        <v>1.47</v>
      </c>
      <c r="Y419">
        <v>0</v>
      </c>
      <c r="Z419">
        <v>0</v>
      </c>
      <c r="AA419">
        <v>0</v>
      </c>
      <c r="AB419">
        <v>9.07</v>
      </c>
      <c r="AC419">
        <v>0</v>
      </c>
      <c r="AD419">
        <v>1</v>
      </c>
      <c r="AE419">
        <v>1</v>
      </c>
      <c r="AF419" t="s">
        <v>56</v>
      </c>
      <c r="AG419">
        <v>1.6904999999999999</v>
      </c>
      <c r="AH419">
        <v>2</v>
      </c>
      <c r="AI419">
        <v>16667076</v>
      </c>
      <c r="AJ419">
        <v>427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ROW(Source!A213)</f>
        <v>213</v>
      </c>
      <c r="B420">
        <v>16667085</v>
      </c>
      <c r="C420">
        <v>16667075</v>
      </c>
      <c r="D420">
        <v>15430395</v>
      </c>
      <c r="E420">
        <v>1</v>
      </c>
      <c r="F420">
        <v>1</v>
      </c>
      <c r="G420">
        <v>1</v>
      </c>
      <c r="H420">
        <v>1</v>
      </c>
      <c r="I420" t="s">
        <v>728</v>
      </c>
      <c r="J420" t="s">
        <v>6</v>
      </c>
      <c r="K420" t="s">
        <v>729</v>
      </c>
      <c r="L420">
        <v>1191</v>
      </c>
      <c r="N420">
        <v>1013</v>
      </c>
      <c r="O420" t="s">
        <v>727</v>
      </c>
      <c r="P420" t="s">
        <v>727</v>
      </c>
      <c r="Q420">
        <v>1</v>
      </c>
      <c r="X420">
        <v>0.02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55</v>
      </c>
      <c r="AG420">
        <v>2.5000000000000001E-2</v>
      </c>
      <c r="AH420">
        <v>2</v>
      </c>
      <c r="AI420">
        <v>16667077</v>
      </c>
      <c r="AJ420">
        <v>428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ROW(Source!A213)</f>
        <v>213</v>
      </c>
      <c r="B421">
        <v>16667086</v>
      </c>
      <c r="C421">
        <v>16667075</v>
      </c>
      <c r="D421">
        <v>15249073</v>
      </c>
      <c r="E421">
        <v>1</v>
      </c>
      <c r="F421">
        <v>1</v>
      </c>
      <c r="G421">
        <v>1</v>
      </c>
      <c r="H421">
        <v>2</v>
      </c>
      <c r="I421" t="s">
        <v>742</v>
      </c>
      <c r="J421" t="s">
        <v>743</v>
      </c>
      <c r="K421" t="s">
        <v>744</v>
      </c>
      <c r="L421">
        <v>1368</v>
      </c>
      <c r="N421">
        <v>1011</v>
      </c>
      <c r="O421" t="s">
        <v>733</v>
      </c>
      <c r="P421" t="s">
        <v>733</v>
      </c>
      <c r="Q421">
        <v>1</v>
      </c>
      <c r="X421">
        <v>0.02</v>
      </c>
      <c r="Y421">
        <v>0</v>
      </c>
      <c r="Z421">
        <v>65.709999999999994</v>
      </c>
      <c r="AA421">
        <v>11.6</v>
      </c>
      <c r="AB421">
        <v>0</v>
      </c>
      <c r="AC421">
        <v>0</v>
      </c>
      <c r="AD421">
        <v>1</v>
      </c>
      <c r="AE421">
        <v>0</v>
      </c>
      <c r="AF421" t="s">
        <v>55</v>
      </c>
      <c r="AG421">
        <v>2.5000000000000001E-2</v>
      </c>
      <c r="AH421">
        <v>2</v>
      </c>
      <c r="AI421">
        <v>16667078</v>
      </c>
      <c r="AJ421">
        <v>429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ROW(Source!A213)</f>
        <v>213</v>
      </c>
      <c r="B422">
        <v>16667087</v>
      </c>
      <c r="C422">
        <v>16667075</v>
      </c>
      <c r="D422">
        <v>15249377</v>
      </c>
      <c r="E422">
        <v>1</v>
      </c>
      <c r="F422">
        <v>1</v>
      </c>
      <c r="G422">
        <v>1</v>
      </c>
      <c r="H422">
        <v>2</v>
      </c>
      <c r="I422" t="s">
        <v>914</v>
      </c>
      <c r="J422" t="s">
        <v>915</v>
      </c>
      <c r="K422" t="s">
        <v>916</v>
      </c>
      <c r="L422">
        <v>1368</v>
      </c>
      <c r="N422">
        <v>1011</v>
      </c>
      <c r="O422" t="s">
        <v>733</v>
      </c>
      <c r="P422" t="s">
        <v>733</v>
      </c>
      <c r="Q422">
        <v>1</v>
      </c>
      <c r="X422">
        <v>0.35</v>
      </c>
      <c r="Y422">
        <v>0</v>
      </c>
      <c r="Z422">
        <v>8.1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55</v>
      </c>
      <c r="AG422">
        <v>0.4375</v>
      </c>
      <c r="AH422">
        <v>2</v>
      </c>
      <c r="AI422">
        <v>16667079</v>
      </c>
      <c r="AJ422">
        <v>430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ROW(Source!A213)</f>
        <v>213</v>
      </c>
      <c r="B423">
        <v>16667088</v>
      </c>
      <c r="C423">
        <v>16667075</v>
      </c>
      <c r="D423">
        <v>15165267</v>
      </c>
      <c r="E423">
        <v>1</v>
      </c>
      <c r="F423">
        <v>1</v>
      </c>
      <c r="G423">
        <v>1</v>
      </c>
      <c r="H423">
        <v>3</v>
      </c>
      <c r="I423" t="s">
        <v>946</v>
      </c>
      <c r="J423" t="s">
        <v>947</v>
      </c>
      <c r="K423" t="s">
        <v>948</v>
      </c>
      <c r="L423">
        <v>1356</v>
      </c>
      <c r="N423">
        <v>1010</v>
      </c>
      <c r="O423" t="s">
        <v>96</v>
      </c>
      <c r="P423" t="s">
        <v>96</v>
      </c>
      <c r="Q423">
        <v>1000</v>
      </c>
      <c r="X423">
        <v>2E-3</v>
      </c>
      <c r="Y423">
        <v>3450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2E-3</v>
      </c>
      <c r="AH423">
        <v>2</v>
      </c>
      <c r="AI423">
        <v>16667080</v>
      </c>
      <c r="AJ423">
        <v>431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ROW(Source!A213)</f>
        <v>213</v>
      </c>
      <c r="B424">
        <v>16667089</v>
      </c>
      <c r="C424">
        <v>16667075</v>
      </c>
      <c r="D424">
        <v>15168763</v>
      </c>
      <c r="E424">
        <v>1</v>
      </c>
      <c r="F424">
        <v>1</v>
      </c>
      <c r="G424">
        <v>1</v>
      </c>
      <c r="H424">
        <v>3</v>
      </c>
      <c r="I424" t="s">
        <v>917</v>
      </c>
      <c r="J424" t="s">
        <v>918</v>
      </c>
      <c r="K424" t="s">
        <v>919</v>
      </c>
      <c r="L424">
        <v>1348</v>
      </c>
      <c r="N424">
        <v>1009</v>
      </c>
      <c r="O424" t="s">
        <v>120</v>
      </c>
      <c r="P424" t="s">
        <v>120</v>
      </c>
      <c r="Q424">
        <v>1000</v>
      </c>
      <c r="X424">
        <v>1.3999999999999999E-4</v>
      </c>
      <c r="Y424">
        <v>10362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1.3999999999999999E-4</v>
      </c>
      <c r="AH424">
        <v>2</v>
      </c>
      <c r="AI424">
        <v>16667081</v>
      </c>
      <c r="AJ424">
        <v>432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ROW(Source!A213)</f>
        <v>213</v>
      </c>
      <c r="B425">
        <v>16667090</v>
      </c>
      <c r="C425">
        <v>16667075</v>
      </c>
      <c r="D425">
        <v>15169924</v>
      </c>
      <c r="E425">
        <v>1</v>
      </c>
      <c r="F425">
        <v>1</v>
      </c>
      <c r="G425">
        <v>1</v>
      </c>
      <c r="H425">
        <v>3</v>
      </c>
      <c r="I425" t="s">
        <v>949</v>
      </c>
      <c r="J425" t="s">
        <v>950</v>
      </c>
      <c r="K425" t="s">
        <v>951</v>
      </c>
      <c r="L425">
        <v>1348</v>
      </c>
      <c r="N425">
        <v>1009</v>
      </c>
      <c r="O425" t="s">
        <v>120</v>
      </c>
      <c r="P425" t="s">
        <v>120</v>
      </c>
      <c r="Q425">
        <v>1000</v>
      </c>
      <c r="X425">
        <v>1.1000000000000001E-3</v>
      </c>
      <c r="Y425">
        <v>14830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1.1000000000000001E-3</v>
      </c>
      <c r="AH425">
        <v>2</v>
      </c>
      <c r="AI425">
        <v>16667082</v>
      </c>
      <c r="AJ425">
        <v>433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ROW(Source!A213)</f>
        <v>213</v>
      </c>
      <c r="B426">
        <v>16667091</v>
      </c>
      <c r="C426">
        <v>16667075</v>
      </c>
      <c r="D426">
        <v>15162883</v>
      </c>
      <c r="E426">
        <v>17</v>
      </c>
      <c r="F426">
        <v>1</v>
      </c>
      <c r="G426">
        <v>1</v>
      </c>
      <c r="H426">
        <v>3</v>
      </c>
      <c r="I426" t="s">
        <v>371</v>
      </c>
      <c r="J426" t="s">
        <v>6</v>
      </c>
      <c r="K426" t="s">
        <v>1148</v>
      </c>
      <c r="L426">
        <v>1354</v>
      </c>
      <c r="N426">
        <v>1010</v>
      </c>
      <c r="O426" t="s">
        <v>185</v>
      </c>
      <c r="P426" t="s">
        <v>185</v>
      </c>
      <c r="Q426">
        <v>1</v>
      </c>
      <c r="X426">
        <v>1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 t="s">
        <v>6</v>
      </c>
      <c r="AG426">
        <v>1</v>
      </c>
      <c r="AH426">
        <v>3</v>
      </c>
      <c r="AI426">
        <v>-1</v>
      </c>
      <c r="AJ426" t="s">
        <v>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ROW(Source!A213)</f>
        <v>213</v>
      </c>
      <c r="B427">
        <v>16667092</v>
      </c>
      <c r="C427">
        <v>16667075</v>
      </c>
      <c r="D427">
        <v>15161732</v>
      </c>
      <c r="E427">
        <v>17</v>
      </c>
      <c r="F427">
        <v>1</v>
      </c>
      <c r="G427">
        <v>1</v>
      </c>
      <c r="H427">
        <v>3</v>
      </c>
      <c r="I427" t="s">
        <v>1149</v>
      </c>
      <c r="J427" t="s">
        <v>6</v>
      </c>
      <c r="K427" t="s">
        <v>1150</v>
      </c>
      <c r="L427">
        <v>1354</v>
      </c>
      <c r="N427">
        <v>1010</v>
      </c>
      <c r="O427" t="s">
        <v>185</v>
      </c>
      <c r="P427" t="s">
        <v>185</v>
      </c>
      <c r="Q427">
        <v>1</v>
      </c>
      <c r="X427">
        <v>2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 t="s">
        <v>6</v>
      </c>
      <c r="AG427">
        <v>2</v>
      </c>
      <c r="AH427">
        <v>3</v>
      </c>
      <c r="AI427">
        <v>-1</v>
      </c>
      <c r="AJ427" t="s">
        <v>6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ROW(Source!A214)</f>
        <v>214</v>
      </c>
      <c r="B428">
        <v>16667084</v>
      </c>
      <c r="C428">
        <v>16667075</v>
      </c>
      <c r="D428">
        <v>15430447</v>
      </c>
      <c r="E428">
        <v>1</v>
      </c>
      <c r="F428">
        <v>1</v>
      </c>
      <c r="G428">
        <v>1</v>
      </c>
      <c r="H428">
        <v>1</v>
      </c>
      <c r="I428" t="s">
        <v>765</v>
      </c>
      <c r="J428" t="s">
        <v>6</v>
      </c>
      <c r="K428" t="s">
        <v>766</v>
      </c>
      <c r="L428">
        <v>1191</v>
      </c>
      <c r="N428">
        <v>1013</v>
      </c>
      <c r="O428" t="s">
        <v>727</v>
      </c>
      <c r="P428" t="s">
        <v>727</v>
      </c>
      <c r="Q428">
        <v>1</v>
      </c>
      <c r="X428">
        <v>1.47</v>
      </c>
      <c r="Y428">
        <v>0</v>
      </c>
      <c r="Z428">
        <v>0</v>
      </c>
      <c r="AA428">
        <v>0</v>
      </c>
      <c r="AB428">
        <v>9.07</v>
      </c>
      <c r="AC428">
        <v>0</v>
      </c>
      <c r="AD428">
        <v>1</v>
      </c>
      <c r="AE428">
        <v>1</v>
      </c>
      <c r="AF428" t="s">
        <v>56</v>
      </c>
      <c r="AG428">
        <v>1.6904999999999999</v>
      </c>
      <c r="AH428">
        <v>2</v>
      </c>
      <c r="AI428">
        <v>16667076</v>
      </c>
      <c r="AJ428">
        <v>435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ROW(Source!A214)</f>
        <v>214</v>
      </c>
      <c r="B429">
        <v>16667085</v>
      </c>
      <c r="C429">
        <v>16667075</v>
      </c>
      <c r="D429">
        <v>15430395</v>
      </c>
      <c r="E429">
        <v>1</v>
      </c>
      <c r="F429">
        <v>1</v>
      </c>
      <c r="G429">
        <v>1</v>
      </c>
      <c r="H429">
        <v>1</v>
      </c>
      <c r="I429" t="s">
        <v>728</v>
      </c>
      <c r="J429" t="s">
        <v>6</v>
      </c>
      <c r="K429" t="s">
        <v>729</v>
      </c>
      <c r="L429">
        <v>1191</v>
      </c>
      <c r="N429">
        <v>1013</v>
      </c>
      <c r="O429" t="s">
        <v>727</v>
      </c>
      <c r="P429" t="s">
        <v>727</v>
      </c>
      <c r="Q429">
        <v>1</v>
      </c>
      <c r="X429">
        <v>0.02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55</v>
      </c>
      <c r="AG429">
        <v>2.5000000000000001E-2</v>
      </c>
      <c r="AH429">
        <v>2</v>
      </c>
      <c r="AI429">
        <v>16667077</v>
      </c>
      <c r="AJ429">
        <v>436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ROW(Source!A214)</f>
        <v>214</v>
      </c>
      <c r="B430">
        <v>16667086</v>
      </c>
      <c r="C430">
        <v>16667075</v>
      </c>
      <c r="D430">
        <v>15249073</v>
      </c>
      <c r="E430">
        <v>1</v>
      </c>
      <c r="F430">
        <v>1</v>
      </c>
      <c r="G430">
        <v>1</v>
      </c>
      <c r="H430">
        <v>2</v>
      </c>
      <c r="I430" t="s">
        <v>742</v>
      </c>
      <c r="J430" t="s">
        <v>743</v>
      </c>
      <c r="K430" t="s">
        <v>744</v>
      </c>
      <c r="L430">
        <v>1368</v>
      </c>
      <c r="N430">
        <v>1011</v>
      </c>
      <c r="O430" t="s">
        <v>733</v>
      </c>
      <c r="P430" t="s">
        <v>733</v>
      </c>
      <c r="Q430">
        <v>1</v>
      </c>
      <c r="X430">
        <v>0.02</v>
      </c>
      <c r="Y430">
        <v>0</v>
      </c>
      <c r="Z430">
        <v>65.709999999999994</v>
      </c>
      <c r="AA430">
        <v>11.6</v>
      </c>
      <c r="AB430">
        <v>0</v>
      </c>
      <c r="AC430">
        <v>0</v>
      </c>
      <c r="AD430">
        <v>1</v>
      </c>
      <c r="AE430">
        <v>0</v>
      </c>
      <c r="AF430" t="s">
        <v>55</v>
      </c>
      <c r="AG430">
        <v>2.5000000000000001E-2</v>
      </c>
      <c r="AH430">
        <v>2</v>
      </c>
      <c r="AI430">
        <v>16667078</v>
      </c>
      <c r="AJ430">
        <v>437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ROW(Source!A214)</f>
        <v>214</v>
      </c>
      <c r="B431">
        <v>16667087</v>
      </c>
      <c r="C431">
        <v>16667075</v>
      </c>
      <c r="D431">
        <v>15249377</v>
      </c>
      <c r="E431">
        <v>1</v>
      </c>
      <c r="F431">
        <v>1</v>
      </c>
      <c r="G431">
        <v>1</v>
      </c>
      <c r="H431">
        <v>2</v>
      </c>
      <c r="I431" t="s">
        <v>914</v>
      </c>
      <c r="J431" t="s">
        <v>915</v>
      </c>
      <c r="K431" t="s">
        <v>916</v>
      </c>
      <c r="L431">
        <v>1368</v>
      </c>
      <c r="N431">
        <v>1011</v>
      </c>
      <c r="O431" t="s">
        <v>733</v>
      </c>
      <c r="P431" t="s">
        <v>733</v>
      </c>
      <c r="Q431">
        <v>1</v>
      </c>
      <c r="X431">
        <v>0.35</v>
      </c>
      <c r="Y431">
        <v>0</v>
      </c>
      <c r="Z431">
        <v>8.1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55</v>
      </c>
      <c r="AG431">
        <v>0.4375</v>
      </c>
      <c r="AH431">
        <v>2</v>
      </c>
      <c r="AI431">
        <v>16667079</v>
      </c>
      <c r="AJ431">
        <v>438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ROW(Source!A214)</f>
        <v>214</v>
      </c>
      <c r="B432">
        <v>16667088</v>
      </c>
      <c r="C432">
        <v>16667075</v>
      </c>
      <c r="D432">
        <v>15165267</v>
      </c>
      <c r="E432">
        <v>1</v>
      </c>
      <c r="F432">
        <v>1</v>
      </c>
      <c r="G432">
        <v>1</v>
      </c>
      <c r="H432">
        <v>3</v>
      </c>
      <c r="I432" t="s">
        <v>946</v>
      </c>
      <c r="J432" t="s">
        <v>947</v>
      </c>
      <c r="K432" t="s">
        <v>948</v>
      </c>
      <c r="L432">
        <v>1356</v>
      </c>
      <c r="N432">
        <v>1010</v>
      </c>
      <c r="O432" t="s">
        <v>96</v>
      </c>
      <c r="P432" t="s">
        <v>96</v>
      </c>
      <c r="Q432">
        <v>1000</v>
      </c>
      <c r="X432">
        <v>2E-3</v>
      </c>
      <c r="Y432">
        <v>3450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2E-3</v>
      </c>
      <c r="AH432">
        <v>2</v>
      </c>
      <c r="AI432">
        <v>16667080</v>
      </c>
      <c r="AJ432">
        <v>439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ROW(Source!A214)</f>
        <v>214</v>
      </c>
      <c r="B433">
        <v>16667089</v>
      </c>
      <c r="C433">
        <v>16667075</v>
      </c>
      <c r="D433">
        <v>15168763</v>
      </c>
      <c r="E433">
        <v>1</v>
      </c>
      <c r="F433">
        <v>1</v>
      </c>
      <c r="G433">
        <v>1</v>
      </c>
      <c r="H433">
        <v>3</v>
      </c>
      <c r="I433" t="s">
        <v>917</v>
      </c>
      <c r="J433" t="s">
        <v>918</v>
      </c>
      <c r="K433" t="s">
        <v>919</v>
      </c>
      <c r="L433">
        <v>1348</v>
      </c>
      <c r="N433">
        <v>1009</v>
      </c>
      <c r="O433" t="s">
        <v>120</v>
      </c>
      <c r="P433" t="s">
        <v>120</v>
      </c>
      <c r="Q433">
        <v>1000</v>
      </c>
      <c r="X433">
        <v>1.3999999999999999E-4</v>
      </c>
      <c r="Y433">
        <v>10362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6</v>
      </c>
      <c r="AG433">
        <v>1.3999999999999999E-4</v>
      </c>
      <c r="AH433">
        <v>2</v>
      </c>
      <c r="AI433">
        <v>16667081</v>
      </c>
      <c r="AJ433">
        <v>440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ROW(Source!A214)</f>
        <v>214</v>
      </c>
      <c r="B434">
        <v>16667090</v>
      </c>
      <c r="C434">
        <v>16667075</v>
      </c>
      <c r="D434">
        <v>15169924</v>
      </c>
      <c r="E434">
        <v>1</v>
      </c>
      <c r="F434">
        <v>1</v>
      </c>
      <c r="G434">
        <v>1</v>
      </c>
      <c r="H434">
        <v>3</v>
      </c>
      <c r="I434" t="s">
        <v>949</v>
      </c>
      <c r="J434" t="s">
        <v>950</v>
      </c>
      <c r="K434" t="s">
        <v>951</v>
      </c>
      <c r="L434">
        <v>1348</v>
      </c>
      <c r="N434">
        <v>1009</v>
      </c>
      <c r="O434" t="s">
        <v>120</v>
      </c>
      <c r="P434" t="s">
        <v>120</v>
      </c>
      <c r="Q434">
        <v>1000</v>
      </c>
      <c r="X434">
        <v>1.1000000000000001E-3</v>
      </c>
      <c r="Y434">
        <v>14830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1.1000000000000001E-3</v>
      </c>
      <c r="AH434">
        <v>2</v>
      </c>
      <c r="AI434">
        <v>16667082</v>
      </c>
      <c r="AJ434">
        <v>441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ROW(Source!A214)</f>
        <v>214</v>
      </c>
      <c r="B435">
        <v>16667091</v>
      </c>
      <c r="C435">
        <v>16667075</v>
      </c>
      <c r="D435">
        <v>15162883</v>
      </c>
      <c r="E435">
        <v>17</v>
      </c>
      <c r="F435">
        <v>1</v>
      </c>
      <c r="G435">
        <v>1</v>
      </c>
      <c r="H435">
        <v>3</v>
      </c>
      <c r="I435" t="s">
        <v>371</v>
      </c>
      <c r="J435" t="s">
        <v>6</v>
      </c>
      <c r="K435" t="s">
        <v>1148</v>
      </c>
      <c r="L435">
        <v>1354</v>
      </c>
      <c r="N435">
        <v>1010</v>
      </c>
      <c r="O435" t="s">
        <v>185</v>
      </c>
      <c r="P435" t="s">
        <v>185</v>
      </c>
      <c r="Q435">
        <v>1</v>
      </c>
      <c r="X435">
        <v>1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6</v>
      </c>
      <c r="AG435">
        <v>1</v>
      </c>
      <c r="AH435">
        <v>3</v>
      </c>
      <c r="AI435">
        <v>-1</v>
      </c>
      <c r="AJ435" t="s">
        <v>6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ROW(Source!A214)</f>
        <v>214</v>
      </c>
      <c r="B436">
        <v>16667092</v>
      </c>
      <c r="C436">
        <v>16667075</v>
      </c>
      <c r="D436">
        <v>15161732</v>
      </c>
      <c r="E436">
        <v>17</v>
      </c>
      <c r="F436">
        <v>1</v>
      </c>
      <c r="G436">
        <v>1</v>
      </c>
      <c r="H436">
        <v>3</v>
      </c>
      <c r="I436" t="s">
        <v>1149</v>
      </c>
      <c r="J436" t="s">
        <v>6</v>
      </c>
      <c r="K436" t="s">
        <v>1150</v>
      </c>
      <c r="L436">
        <v>1354</v>
      </c>
      <c r="N436">
        <v>1010</v>
      </c>
      <c r="O436" t="s">
        <v>185</v>
      </c>
      <c r="P436" t="s">
        <v>185</v>
      </c>
      <c r="Q436">
        <v>1</v>
      </c>
      <c r="X436">
        <v>2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 t="s">
        <v>6</v>
      </c>
      <c r="AG436">
        <v>2</v>
      </c>
      <c r="AH436">
        <v>3</v>
      </c>
      <c r="AI436">
        <v>-1</v>
      </c>
      <c r="AJ436" t="s">
        <v>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ROW(Source!A217)</f>
        <v>217</v>
      </c>
      <c r="B437">
        <v>16667106</v>
      </c>
      <c r="C437">
        <v>16667094</v>
      </c>
      <c r="D437">
        <v>15435609</v>
      </c>
      <c r="E437">
        <v>1</v>
      </c>
      <c r="F437">
        <v>1</v>
      </c>
      <c r="G437">
        <v>1</v>
      </c>
      <c r="H437">
        <v>1</v>
      </c>
      <c r="I437" t="s">
        <v>952</v>
      </c>
      <c r="J437" t="s">
        <v>6</v>
      </c>
      <c r="K437" t="s">
        <v>953</v>
      </c>
      <c r="L437">
        <v>1191</v>
      </c>
      <c r="N437">
        <v>1013</v>
      </c>
      <c r="O437" t="s">
        <v>727</v>
      </c>
      <c r="P437" t="s">
        <v>727</v>
      </c>
      <c r="Q437">
        <v>1</v>
      </c>
      <c r="X437">
        <v>65.599999999999994</v>
      </c>
      <c r="Y437">
        <v>0</v>
      </c>
      <c r="Z437">
        <v>0</v>
      </c>
      <c r="AA437">
        <v>0</v>
      </c>
      <c r="AB437">
        <v>8.9700000000000006</v>
      </c>
      <c r="AC437">
        <v>0</v>
      </c>
      <c r="AD437">
        <v>1</v>
      </c>
      <c r="AE437">
        <v>1</v>
      </c>
      <c r="AF437" t="s">
        <v>56</v>
      </c>
      <c r="AG437">
        <v>75.439999999999984</v>
      </c>
      <c r="AH437">
        <v>2</v>
      </c>
      <c r="AI437">
        <v>16667095</v>
      </c>
      <c r="AJ437">
        <v>443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ROW(Source!A217)</f>
        <v>217</v>
      </c>
      <c r="B438">
        <v>16667107</v>
      </c>
      <c r="C438">
        <v>16667094</v>
      </c>
      <c r="D438">
        <v>15430395</v>
      </c>
      <c r="E438">
        <v>1</v>
      </c>
      <c r="F438">
        <v>1</v>
      </c>
      <c r="G438">
        <v>1</v>
      </c>
      <c r="H438">
        <v>1</v>
      </c>
      <c r="I438" t="s">
        <v>728</v>
      </c>
      <c r="J438" t="s">
        <v>6</v>
      </c>
      <c r="K438" t="s">
        <v>729</v>
      </c>
      <c r="L438">
        <v>1191</v>
      </c>
      <c r="N438">
        <v>1013</v>
      </c>
      <c r="O438" t="s">
        <v>727</v>
      </c>
      <c r="P438" t="s">
        <v>727</v>
      </c>
      <c r="Q438">
        <v>1</v>
      </c>
      <c r="X438">
        <v>3.13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2</v>
      </c>
      <c r="AF438" t="s">
        <v>55</v>
      </c>
      <c r="AG438">
        <v>3.9124999999999996</v>
      </c>
      <c r="AH438">
        <v>2</v>
      </c>
      <c r="AI438">
        <v>16667096</v>
      </c>
      <c r="AJ438">
        <v>444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ROW(Source!A217)</f>
        <v>217</v>
      </c>
      <c r="B439">
        <v>16667108</v>
      </c>
      <c r="C439">
        <v>16667094</v>
      </c>
      <c r="D439">
        <v>15247680</v>
      </c>
      <c r="E439">
        <v>1</v>
      </c>
      <c r="F439">
        <v>1</v>
      </c>
      <c r="G439">
        <v>1</v>
      </c>
      <c r="H439">
        <v>2</v>
      </c>
      <c r="I439" t="s">
        <v>736</v>
      </c>
      <c r="J439" t="s">
        <v>737</v>
      </c>
      <c r="K439" t="s">
        <v>738</v>
      </c>
      <c r="L439">
        <v>1368</v>
      </c>
      <c r="N439">
        <v>1011</v>
      </c>
      <c r="O439" t="s">
        <v>733</v>
      </c>
      <c r="P439" t="s">
        <v>733</v>
      </c>
      <c r="Q439">
        <v>1</v>
      </c>
      <c r="X439">
        <v>0.09</v>
      </c>
      <c r="Y439">
        <v>0</v>
      </c>
      <c r="Z439">
        <v>111.99</v>
      </c>
      <c r="AA439">
        <v>13.5</v>
      </c>
      <c r="AB439">
        <v>0</v>
      </c>
      <c r="AC439">
        <v>0</v>
      </c>
      <c r="AD439">
        <v>1</v>
      </c>
      <c r="AE439">
        <v>0</v>
      </c>
      <c r="AF439" t="s">
        <v>55</v>
      </c>
      <c r="AG439">
        <v>0.11249999999999999</v>
      </c>
      <c r="AH439">
        <v>2</v>
      </c>
      <c r="AI439">
        <v>16667097</v>
      </c>
      <c r="AJ439">
        <v>445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ROW(Source!A217)</f>
        <v>217</v>
      </c>
      <c r="B440">
        <v>16667109</v>
      </c>
      <c r="C440">
        <v>16667094</v>
      </c>
      <c r="D440">
        <v>15247974</v>
      </c>
      <c r="E440">
        <v>1</v>
      </c>
      <c r="F440">
        <v>1</v>
      </c>
      <c r="G440">
        <v>1</v>
      </c>
      <c r="H440">
        <v>2</v>
      </c>
      <c r="I440" t="s">
        <v>730</v>
      </c>
      <c r="J440" t="s">
        <v>731</v>
      </c>
      <c r="K440" t="s">
        <v>732</v>
      </c>
      <c r="L440">
        <v>1368</v>
      </c>
      <c r="N440">
        <v>1011</v>
      </c>
      <c r="O440" t="s">
        <v>733</v>
      </c>
      <c r="P440" t="s">
        <v>733</v>
      </c>
      <c r="Q440">
        <v>1</v>
      </c>
      <c r="X440">
        <v>1.19</v>
      </c>
      <c r="Y440">
        <v>0</v>
      </c>
      <c r="Z440">
        <v>31.26</v>
      </c>
      <c r="AA440">
        <v>13.5</v>
      </c>
      <c r="AB440">
        <v>0</v>
      </c>
      <c r="AC440">
        <v>0</v>
      </c>
      <c r="AD440">
        <v>1</v>
      </c>
      <c r="AE440">
        <v>0</v>
      </c>
      <c r="AF440" t="s">
        <v>55</v>
      </c>
      <c r="AG440">
        <v>1.4874999999999998</v>
      </c>
      <c r="AH440">
        <v>2</v>
      </c>
      <c r="AI440">
        <v>16667098</v>
      </c>
      <c r="AJ440">
        <v>446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ROW(Source!A217)</f>
        <v>217</v>
      </c>
      <c r="B441">
        <v>16667110</v>
      </c>
      <c r="C441">
        <v>16667094</v>
      </c>
      <c r="D441">
        <v>15248793</v>
      </c>
      <c r="E441">
        <v>1</v>
      </c>
      <c r="F441">
        <v>1</v>
      </c>
      <c r="G441">
        <v>1</v>
      </c>
      <c r="H441">
        <v>2</v>
      </c>
      <c r="I441" t="s">
        <v>931</v>
      </c>
      <c r="J441" t="s">
        <v>932</v>
      </c>
      <c r="K441" t="s">
        <v>933</v>
      </c>
      <c r="L441">
        <v>1368</v>
      </c>
      <c r="N441">
        <v>1011</v>
      </c>
      <c r="O441" t="s">
        <v>733</v>
      </c>
      <c r="P441" t="s">
        <v>733</v>
      </c>
      <c r="Q441">
        <v>1</v>
      </c>
      <c r="X441">
        <v>0.8</v>
      </c>
      <c r="Y441">
        <v>0</v>
      </c>
      <c r="Z441">
        <v>29.67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55</v>
      </c>
      <c r="AG441">
        <v>1</v>
      </c>
      <c r="AH441">
        <v>2</v>
      </c>
      <c r="AI441">
        <v>16667099</v>
      </c>
      <c r="AJ441">
        <v>447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ROW(Source!A217)</f>
        <v>217</v>
      </c>
      <c r="B442">
        <v>16667111</v>
      </c>
      <c r="C442">
        <v>16667094</v>
      </c>
      <c r="D442">
        <v>15249073</v>
      </c>
      <c r="E442">
        <v>1</v>
      </c>
      <c r="F442">
        <v>1</v>
      </c>
      <c r="G442">
        <v>1</v>
      </c>
      <c r="H442">
        <v>2</v>
      </c>
      <c r="I442" t="s">
        <v>742</v>
      </c>
      <c r="J442" t="s">
        <v>743</v>
      </c>
      <c r="K442" t="s">
        <v>744</v>
      </c>
      <c r="L442">
        <v>1368</v>
      </c>
      <c r="N442">
        <v>1011</v>
      </c>
      <c r="O442" t="s">
        <v>733</v>
      </c>
      <c r="P442" t="s">
        <v>733</v>
      </c>
      <c r="Q442">
        <v>1</v>
      </c>
      <c r="X442">
        <v>1.85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55</v>
      </c>
      <c r="AG442">
        <v>2.3125</v>
      </c>
      <c r="AH442">
        <v>2</v>
      </c>
      <c r="AI442">
        <v>16667100</v>
      </c>
      <c r="AJ442">
        <v>448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ROW(Source!A217)</f>
        <v>217</v>
      </c>
      <c r="B443">
        <v>16667112</v>
      </c>
      <c r="C443">
        <v>16667094</v>
      </c>
      <c r="D443">
        <v>15166084</v>
      </c>
      <c r="E443">
        <v>1</v>
      </c>
      <c r="F443">
        <v>1</v>
      </c>
      <c r="G443">
        <v>1</v>
      </c>
      <c r="H443">
        <v>3</v>
      </c>
      <c r="I443" t="s">
        <v>954</v>
      </c>
      <c r="J443" t="s">
        <v>955</v>
      </c>
      <c r="K443" t="s">
        <v>956</v>
      </c>
      <c r="L443">
        <v>1339</v>
      </c>
      <c r="N443">
        <v>1007</v>
      </c>
      <c r="O443" t="s">
        <v>45</v>
      </c>
      <c r="P443" t="s">
        <v>45</v>
      </c>
      <c r="Q443">
        <v>1</v>
      </c>
      <c r="X443">
        <v>0.67</v>
      </c>
      <c r="Y443">
        <v>45.83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0.67</v>
      </c>
      <c r="AH443">
        <v>2</v>
      </c>
      <c r="AI443">
        <v>16667101</v>
      </c>
      <c r="AJ443">
        <v>449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ROW(Source!A217)</f>
        <v>217</v>
      </c>
      <c r="B444">
        <v>16667113</v>
      </c>
      <c r="C444">
        <v>16667094</v>
      </c>
      <c r="D444">
        <v>15167286</v>
      </c>
      <c r="E444">
        <v>1</v>
      </c>
      <c r="F444">
        <v>1</v>
      </c>
      <c r="G444">
        <v>1</v>
      </c>
      <c r="H444">
        <v>3</v>
      </c>
      <c r="I444" t="s">
        <v>772</v>
      </c>
      <c r="J444" t="s">
        <v>773</v>
      </c>
      <c r="K444" t="s">
        <v>774</v>
      </c>
      <c r="L444">
        <v>1339</v>
      </c>
      <c r="N444">
        <v>1007</v>
      </c>
      <c r="O444" t="s">
        <v>45</v>
      </c>
      <c r="P444" t="s">
        <v>45</v>
      </c>
      <c r="Q444">
        <v>1</v>
      </c>
      <c r="X444">
        <v>15</v>
      </c>
      <c r="Y444">
        <v>2.44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15</v>
      </c>
      <c r="AH444">
        <v>2</v>
      </c>
      <c r="AI444">
        <v>16667102</v>
      </c>
      <c r="AJ444">
        <v>450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ROW(Source!A217)</f>
        <v>217</v>
      </c>
      <c r="B445">
        <v>16667114</v>
      </c>
      <c r="C445">
        <v>16667094</v>
      </c>
      <c r="D445">
        <v>15163011</v>
      </c>
      <c r="E445">
        <v>17</v>
      </c>
      <c r="F445">
        <v>1</v>
      </c>
      <c r="G445">
        <v>1</v>
      </c>
      <c r="H445">
        <v>3</v>
      </c>
      <c r="I445" t="s">
        <v>1151</v>
      </c>
      <c r="J445" t="s">
        <v>6</v>
      </c>
      <c r="K445" t="s">
        <v>1152</v>
      </c>
      <c r="L445">
        <v>1358</v>
      </c>
      <c r="N445">
        <v>1010</v>
      </c>
      <c r="O445" t="s">
        <v>513</v>
      </c>
      <c r="P445" t="s">
        <v>513</v>
      </c>
      <c r="Q445">
        <v>10</v>
      </c>
      <c r="X445">
        <v>8.9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6</v>
      </c>
      <c r="AG445">
        <v>8.9</v>
      </c>
      <c r="AH445">
        <v>3</v>
      </c>
      <c r="AI445">
        <v>-1</v>
      </c>
      <c r="AJ445" t="s">
        <v>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ROW(Source!A217)</f>
        <v>217</v>
      </c>
      <c r="B446">
        <v>16667115</v>
      </c>
      <c r="C446">
        <v>16667094</v>
      </c>
      <c r="D446">
        <v>15162072</v>
      </c>
      <c r="E446">
        <v>17</v>
      </c>
      <c r="F446">
        <v>1</v>
      </c>
      <c r="G446">
        <v>1</v>
      </c>
      <c r="H446">
        <v>3</v>
      </c>
      <c r="I446" t="s">
        <v>1153</v>
      </c>
      <c r="J446" t="s">
        <v>6</v>
      </c>
      <c r="K446" t="s">
        <v>1154</v>
      </c>
      <c r="L446">
        <v>1348</v>
      </c>
      <c r="N446">
        <v>1009</v>
      </c>
      <c r="O446" t="s">
        <v>120</v>
      </c>
      <c r="P446" t="s">
        <v>120</v>
      </c>
      <c r="Q446">
        <v>1000</v>
      </c>
      <c r="X446">
        <v>4.4999999999999997E-3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 t="s">
        <v>6</v>
      </c>
      <c r="AG446">
        <v>4.4999999999999997E-3</v>
      </c>
      <c r="AH446">
        <v>3</v>
      </c>
      <c r="AI446">
        <v>-1</v>
      </c>
      <c r="AJ446" t="s">
        <v>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ROW(Source!A217)</f>
        <v>217</v>
      </c>
      <c r="B447">
        <v>16667116</v>
      </c>
      <c r="C447">
        <v>16667094</v>
      </c>
      <c r="D447">
        <v>15212828</v>
      </c>
      <c r="E447">
        <v>1</v>
      </c>
      <c r="F447">
        <v>1</v>
      </c>
      <c r="G447">
        <v>1</v>
      </c>
      <c r="H447">
        <v>3</v>
      </c>
      <c r="I447" t="s">
        <v>957</v>
      </c>
      <c r="J447" t="s">
        <v>958</v>
      </c>
      <c r="K447" t="s">
        <v>959</v>
      </c>
      <c r="L447">
        <v>1035</v>
      </c>
      <c r="N447">
        <v>1013</v>
      </c>
      <c r="O447" t="s">
        <v>960</v>
      </c>
      <c r="P447" t="s">
        <v>960</v>
      </c>
      <c r="Q447">
        <v>1</v>
      </c>
      <c r="X447">
        <v>44.2</v>
      </c>
      <c r="Y447">
        <v>24.75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44.2</v>
      </c>
      <c r="AH447">
        <v>2</v>
      </c>
      <c r="AI447">
        <v>16667103</v>
      </c>
      <c r="AJ447">
        <v>451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ROW(Source!A217)</f>
        <v>217</v>
      </c>
      <c r="B448">
        <v>16667117</v>
      </c>
      <c r="C448">
        <v>16667094</v>
      </c>
      <c r="D448">
        <v>15163239</v>
      </c>
      <c r="E448">
        <v>17</v>
      </c>
      <c r="F448">
        <v>1</v>
      </c>
      <c r="G448">
        <v>1</v>
      </c>
      <c r="H448">
        <v>3</v>
      </c>
      <c r="I448" t="s">
        <v>404</v>
      </c>
      <c r="J448" t="s">
        <v>6</v>
      </c>
      <c r="K448" t="s">
        <v>405</v>
      </c>
      <c r="L448">
        <v>1033</v>
      </c>
      <c r="N448">
        <v>1013</v>
      </c>
      <c r="O448" t="s">
        <v>406</v>
      </c>
      <c r="P448" t="s">
        <v>406</v>
      </c>
      <c r="Q448">
        <v>1</v>
      </c>
      <c r="X448">
        <v>100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 t="s">
        <v>6</v>
      </c>
      <c r="AG448">
        <v>100</v>
      </c>
      <c r="AH448">
        <v>2</v>
      </c>
      <c r="AI448">
        <v>16667104</v>
      </c>
      <c r="AJ448">
        <v>453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ROW(Source!A218)</f>
        <v>218</v>
      </c>
      <c r="B449">
        <v>16667106</v>
      </c>
      <c r="C449">
        <v>16667094</v>
      </c>
      <c r="D449">
        <v>15435609</v>
      </c>
      <c r="E449">
        <v>1</v>
      </c>
      <c r="F449">
        <v>1</v>
      </c>
      <c r="G449">
        <v>1</v>
      </c>
      <c r="H449">
        <v>1</v>
      </c>
      <c r="I449" t="s">
        <v>952</v>
      </c>
      <c r="J449" t="s">
        <v>6</v>
      </c>
      <c r="K449" t="s">
        <v>953</v>
      </c>
      <c r="L449">
        <v>1191</v>
      </c>
      <c r="N449">
        <v>1013</v>
      </c>
      <c r="O449" t="s">
        <v>727</v>
      </c>
      <c r="P449" t="s">
        <v>727</v>
      </c>
      <c r="Q449">
        <v>1</v>
      </c>
      <c r="X449">
        <v>65.599999999999994</v>
      </c>
      <c r="Y449">
        <v>0</v>
      </c>
      <c r="Z449">
        <v>0</v>
      </c>
      <c r="AA449">
        <v>0</v>
      </c>
      <c r="AB449">
        <v>8.9700000000000006</v>
      </c>
      <c r="AC449">
        <v>0</v>
      </c>
      <c r="AD449">
        <v>1</v>
      </c>
      <c r="AE449">
        <v>1</v>
      </c>
      <c r="AF449" t="s">
        <v>56</v>
      </c>
      <c r="AG449">
        <v>75.439999999999984</v>
      </c>
      <c r="AH449">
        <v>2</v>
      </c>
      <c r="AI449">
        <v>16667095</v>
      </c>
      <c r="AJ449">
        <v>454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ROW(Source!A218)</f>
        <v>218</v>
      </c>
      <c r="B450">
        <v>16667107</v>
      </c>
      <c r="C450">
        <v>16667094</v>
      </c>
      <c r="D450">
        <v>15430395</v>
      </c>
      <c r="E450">
        <v>1</v>
      </c>
      <c r="F450">
        <v>1</v>
      </c>
      <c r="G450">
        <v>1</v>
      </c>
      <c r="H450">
        <v>1</v>
      </c>
      <c r="I450" t="s">
        <v>728</v>
      </c>
      <c r="J450" t="s">
        <v>6</v>
      </c>
      <c r="K450" t="s">
        <v>729</v>
      </c>
      <c r="L450">
        <v>1191</v>
      </c>
      <c r="N450">
        <v>1013</v>
      </c>
      <c r="O450" t="s">
        <v>727</v>
      </c>
      <c r="P450" t="s">
        <v>727</v>
      </c>
      <c r="Q450">
        <v>1</v>
      </c>
      <c r="X450">
        <v>3.13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55</v>
      </c>
      <c r="AG450">
        <v>3.9124999999999996</v>
      </c>
      <c r="AH450">
        <v>2</v>
      </c>
      <c r="AI450">
        <v>16667096</v>
      </c>
      <c r="AJ450">
        <v>455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ROW(Source!A218)</f>
        <v>218</v>
      </c>
      <c r="B451">
        <v>16667108</v>
      </c>
      <c r="C451">
        <v>16667094</v>
      </c>
      <c r="D451">
        <v>15247680</v>
      </c>
      <c r="E451">
        <v>1</v>
      </c>
      <c r="F451">
        <v>1</v>
      </c>
      <c r="G451">
        <v>1</v>
      </c>
      <c r="H451">
        <v>2</v>
      </c>
      <c r="I451" t="s">
        <v>736</v>
      </c>
      <c r="J451" t="s">
        <v>737</v>
      </c>
      <c r="K451" t="s">
        <v>738</v>
      </c>
      <c r="L451">
        <v>1368</v>
      </c>
      <c r="N451">
        <v>1011</v>
      </c>
      <c r="O451" t="s">
        <v>733</v>
      </c>
      <c r="P451" t="s">
        <v>733</v>
      </c>
      <c r="Q451">
        <v>1</v>
      </c>
      <c r="X451">
        <v>0.09</v>
      </c>
      <c r="Y451">
        <v>0</v>
      </c>
      <c r="Z451">
        <v>111.99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55</v>
      </c>
      <c r="AG451">
        <v>0.11249999999999999</v>
      </c>
      <c r="AH451">
        <v>2</v>
      </c>
      <c r="AI451">
        <v>16667097</v>
      </c>
      <c r="AJ451">
        <v>456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ROW(Source!A218)</f>
        <v>218</v>
      </c>
      <c r="B452">
        <v>16667109</v>
      </c>
      <c r="C452">
        <v>16667094</v>
      </c>
      <c r="D452">
        <v>15247974</v>
      </c>
      <c r="E452">
        <v>1</v>
      </c>
      <c r="F452">
        <v>1</v>
      </c>
      <c r="G452">
        <v>1</v>
      </c>
      <c r="H452">
        <v>2</v>
      </c>
      <c r="I452" t="s">
        <v>730</v>
      </c>
      <c r="J452" t="s">
        <v>731</v>
      </c>
      <c r="K452" t="s">
        <v>732</v>
      </c>
      <c r="L452">
        <v>1368</v>
      </c>
      <c r="N452">
        <v>1011</v>
      </c>
      <c r="O452" t="s">
        <v>733</v>
      </c>
      <c r="P452" t="s">
        <v>733</v>
      </c>
      <c r="Q452">
        <v>1</v>
      </c>
      <c r="X452">
        <v>1.19</v>
      </c>
      <c r="Y452">
        <v>0</v>
      </c>
      <c r="Z452">
        <v>31.26</v>
      </c>
      <c r="AA452">
        <v>13.5</v>
      </c>
      <c r="AB452">
        <v>0</v>
      </c>
      <c r="AC452">
        <v>0</v>
      </c>
      <c r="AD452">
        <v>1</v>
      </c>
      <c r="AE452">
        <v>0</v>
      </c>
      <c r="AF452" t="s">
        <v>55</v>
      </c>
      <c r="AG452">
        <v>1.4874999999999998</v>
      </c>
      <c r="AH452">
        <v>2</v>
      </c>
      <c r="AI452">
        <v>16667098</v>
      </c>
      <c r="AJ452">
        <v>457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ROW(Source!A218)</f>
        <v>218</v>
      </c>
      <c r="B453">
        <v>16667110</v>
      </c>
      <c r="C453">
        <v>16667094</v>
      </c>
      <c r="D453">
        <v>15248793</v>
      </c>
      <c r="E453">
        <v>1</v>
      </c>
      <c r="F453">
        <v>1</v>
      </c>
      <c r="G453">
        <v>1</v>
      </c>
      <c r="H453">
        <v>2</v>
      </c>
      <c r="I453" t="s">
        <v>931</v>
      </c>
      <c r="J453" t="s">
        <v>932</v>
      </c>
      <c r="K453" t="s">
        <v>933</v>
      </c>
      <c r="L453">
        <v>1368</v>
      </c>
      <c r="N453">
        <v>1011</v>
      </c>
      <c r="O453" t="s">
        <v>733</v>
      </c>
      <c r="P453" t="s">
        <v>733</v>
      </c>
      <c r="Q453">
        <v>1</v>
      </c>
      <c r="X453">
        <v>0.8</v>
      </c>
      <c r="Y453">
        <v>0</v>
      </c>
      <c r="Z453">
        <v>29.67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55</v>
      </c>
      <c r="AG453">
        <v>1</v>
      </c>
      <c r="AH453">
        <v>2</v>
      </c>
      <c r="AI453">
        <v>16667099</v>
      </c>
      <c r="AJ453">
        <v>458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ROW(Source!A218)</f>
        <v>218</v>
      </c>
      <c r="B454">
        <v>16667111</v>
      </c>
      <c r="C454">
        <v>16667094</v>
      </c>
      <c r="D454">
        <v>15249073</v>
      </c>
      <c r="E454">
        <v>1</v>
      </c>
      <c r="F454">
        <v>1</v>
      </c>
      <c r="G454">
        <v>1</v>
      </c>
      <c r="H454">
        <v>2</v>
      </c>
      <c r="I454" t="s">
        <v>742</v>
      </c>
      <c r="J454" t="s">
        <v>743</v>
      </c>
      <c r="K454" t="s">
        <v>744</v>
      </c>
      <c r="L454">
        <v>1368</v>
      </c>
      <c r="N454">
        <v>1011</v>
      </c>
      <c r="O454" t="s">
        <v>733</v>
      </c>
      <c r="P454" t="s">
        <v>733</v>
      </c>
      <c r="Q454">
        <v>1</v>
      </c>
      <c r="X454">
        <v>1.85</v>
      </c>
      <c r="Y454">
        <v>0</v>
      </c>
      <c r="Z454">
        <v>65.709999999999994</v>
      </c>
      <c r="AA454">
        <v>11.6</v>
      </c>
      <c r="AB454">
        <v>0</v>
      </c>
      <c r="AC454">
        <v>0</v>
      </c>
      <c r="AD454">
        <v>1</v>
      </c>
      <c r="AE454">
        <v>0</v>
      </c>
      <c r="AF454" t="s">
        <v>55</v>
      </c>
      <c r="AG454">
        <v>2.3125</v>
      </c>
      <c r="AH454">
        <v>2</v>
      </c>
      <c r="AI454">
        <v>16667100</v>
      </c>
      <c r="AJ454">
        <v>459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ROW(Source!A218)</f>
        <v>218</v>
      </c>
      <c r="B455">
        <v>16667112</v>
      </c>
      <c r="C455">
        <v>16667094</v>
      </c>
      <c r="D455">
        <v>15166084</v>
      </c>
      <c r="E455">
        <v>1</v>
      </c>
      <c r="F455">
        <v>1</v>
      </c>
      <c r="G455">
        <v>1</v>
      </c>
      <c r="H455">
        <v>3</v>
      </c>
      <c r="I455" t="s">
        <v>954</v>
      </c>
      <c r="J455" t="s">
        <v>955</v>
      </c>
      <c r="K455" t="s">
        <v>956</v>
      </c>
      <c r="L455">
        <v>1339</v>
      </c>
      <c r="N455">
        <v>1007</v>
      </c>
      <c r="O455" t="s">
        <v>45</v>
      </c>
      <c r="P455" t="s">
        <v>45</v>
      </c>
      <c r="Q455">
        <v>1</v>
      </c>
      <c r="X455">
        <v>0.67</v>
      </c>
      <c r="Y455">
        <v>45.83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0.67</v>
      </c>
      <c r="AH455">
        <v>2</v>
      </c>
      <c r="AI455">
        <v>16667101</v>
      </c>
      <c r="AJ455">
        <v>460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ROW(Source!A218)</f>
        <v>218</v>
      </c>
      <c r="B456">
        <v>16667113</v>
      </c>
      <c r="C456">
        <v>16667094</v>
      </c>
      <c r="D456">
        <v>15167286</v>
      </c>
      <c r="E456">
        <v>1</v>
      </c>
      <c r="F456">
        <v>1</v>
      </c>
      <c r="G456">
        <v>1</v>
      </c>
      <c r="H456">
        <v>3</v>
      </c>
      <c r="I456" t="s">
        <v>772</v>
      </c>
      <c r="J456" t="s">
        <v>773</v>
      </c>
      <c r="K456" t="s">
        <v>774</v>
      </c>
      <c r="L456">
        <v>1339</v>
      </c>
      <c r="N456">
        <v>1007</v>
      </c>
      <c r="O456" t="s">
        <v>45</v>
      </c>
      <c r="P456" t="s">
        <v>45</v>
      </c>
      <c r="Q456">
        <v>1</v>
      </c>
      <c r="X456">
        <v>15</v>
      </c>
      <c r="Y456">
        <v>2.44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15</v>
      </c>
      <c r="AH456">
        <v>2</v>
      </c>
      <c r="AI456">
        <v>16667102</v>
      </c>
      <c r="AJ456">
        <v>461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ROW(Source!A218)</f>
        <v>218</v>
      </c>
      <c r="B457">
        <v>16667114</v>
      </c>
      <c r="C457">
        <v>16667094</v>
      </c>
      <c r="D457">
        <v>15163011</v>
      </c>
      <c r="E457">
        <v>17</v>
      </c>
      <c r="F457">
        <v>1</v>
      </c>
      <c r="G457">
        <v>1</v>
      </c>
      <c r="H457">
        <v>3</v>
      </c>
      <c r="I457" t="s">
        <v>1151</v>
      </c>
      <c r="J457" t="s">
        <v>6</v>
      </c>
      <c r="K457" t="s">
        <v>1152</v>
      </c>
      <c r="L457">
        <v>1358</v>
      </c>
      <c r="N457">
        <v>1010</v>
      </c>
      <c r="O457" t="s">
        <v>513</v>
      </c>
      <c r="P457" t="s">
        <v>513</v>
      </c>
      <c r="Q457">
        <v>10</v>
      </c>
      <c r="X457">
        <v>8.9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 t="s">
        <v>6</v>
      </c>
      <c r="AG457">
        <v>8.9</v>
      </c>
      <c r="AH457">
        <v>3</v>
      </c>
      <c r="AI457">
        <v>-1</v>
      </c>
      <c r="AJ457" t="s">
        <v>6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ROW(Source!A218)</f>
        <v>218</v>
      </c>
      <c r="B458">
        <v>16667115</v>
      </c>
      <c r="C458">
        <v>16667094</v>
      </c>
      <c r="D458">
        <v>15162072</v>
      </c>
      <c r="E458">
        <v>17</v>
      </c>
      <c r="F458">
        <v>1</v>
      </c>
      <c r="G458">
        <v>1</v>
      </c>
      <c r="H458">
        <v>3</v>
      </c>
      <c r="I458" t="s">
        <v>1153</v>
      </c>
      <c r="J458" t="s">
        <v>6</v>
      </c>
      <c r="K458" t="s">
        <v>1154</v>
      </c>
      <c r="L458">
        <v>1348</v>
      </c>
      <c r="N458">
        <v>1009</v>
      </c>
      <c r="O458" t="s">
        <v>120</v>
      </c>
      <c r="P458" t="s">
        <v>120</v>
      </c>
      <c r="Q458">
        <v>1000</v>
      </c>
      <c r="X458">
        <v>4.4999999999999997E-3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 t="s">
        <v>6</v>
      </c>
      <c r="AG458">
        <v>4.4999999999999997E-3</v>
      </c>
      <c r="AH458">
        <v>3</v>
      </c>
      <c r="AI458">
        <v>-1</v>
      </c>
      <c r="AJ458" t="s">
        <v>6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ROW(Source!A218)</f>
        <v>218</v>
      </c>
      <c r="B459">
        <v>16667116</v>
      </c>
      <c r="C459">
        <v>16667094</v>
      </c>
      <c r="D459">
        <v>15212828</v>
      </c>
      <c r="E459">
        <v>1</v>
      </c>
      <c r="F459">
        <v>1</v>
      </c>
      <c r="G459">
        <v>1</v>
      </c>
      <c r="H459">
        <v>3</v>
      </c>
      <c r="I459" t="s">
        <v>957</v>
      </c>
      <c r="J459" t="s">
        <v>958</v>
      </c>
      <c r="K459" t="s">
        <v>959</v>
      </c>
      <c r="L459">
        <v>1035</v>
      </c>
      <c r="N459">
        <v>1013</v>
      </c>
      <c r="O459" t="s">
        <v>960</v>
      </c>
      <c r="P459" t="s">
        <v>960</v>
      </c>
      <c r="Q459">
        <v>1</v>
      </c>
      <c r="X459">
        <v>44.2</v>
      </c>
      <c r="Y459">
        <v>24.75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44.2</v>
      </c>
      <c r="AH459">
        <v>2</v>
      </c>
      <c r="AI459">
        <v>16667103</v>
      </c>
      <c r="AJ459">
        <v>462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ROW(Source!A218)</f>
        <v>218</v>
      </c>
      <c r="B460">
        <v>16667117</v>
      </c>
      <c r="C460">
        <v>16667094</v>
      </c>
      <c r="D460">
        <v>15163239</v>
      </c>
      <c r="E460">
        <v>17</v>
      </c>
      <c r="F460">
        <v>1</v>
      </c>
      <c r="G460">
        <v>1</v>
      </c>
      <c r="H460">
        <v>3</v>
      </c>
      <c r="I460" t="s">
        <v>404</v>
      </c>
      <c r="J460" t="s">
        <v>6</v>
      </c>
      <c r="K460" t="s">
        <v>405</v>
      </c>
      <c r="L460">
        <v>1033</v>
      </c>
      <c r="N460">
        <v>1013</v>
      </c>
      <c r="O460" t="s">
        <v>406</v>
      </c>
      <c r="P460" t="s">
        <v>406</v>
      </c>
      <c r="Q460">
        <v>1</v>
      </c>
      <c r="X460">
        <v>100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 t="s">
        <v>6</v>
      </c>
      <c r="AG460">
        <v>100</v>
      </c>
      <c r="AH460">
        <v>2</v>
      </c>
      <c r="AI460">
        <v>16667104</v>
      </c>
      <c r="AJ460">
        <v>464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ROW(Source!A223)</f>
        <v>223</v>
      </c>
      <c r="B461">
        <v>16667127</v>
      </c>
      <c r="C461">
        <v>16667120</v>
      </c>
      <c r="D461">
        <v>15478831</v>
      </c>
      <c r="E461">
        <v>1</v>
      </c>
      <c r="F461">
        <v>1</v>
      </c>
      <c r="G461">
        <v>1</v>
      </c>
      <c r="H461">
        <v>1</v>
      </c>
      <c r="I461" t="s">
        <v>961</v>
      </c>
      <c r="J461" t="s">
        <v>6</v>
      </c>
      <c r="K461" t="s">
        <v>962</v>
      </c>
      <c r="L461">
        <v>1191</v>
      </c>
      <c r="N461">
        <v>1013</v>
      </c>
      <c r="O461" t="s">
        <v>727</v>
      </c>
      <c r="P461" t="s">
        <v>727</v>
      </c>
      <c r="Q461">
        <v>1</v>
      </c>
      <c r="X461">
        <v>5.01</v>
      </c>
      <c r="Y461">
        <v>0</v>
      </c>
      <c r="Z461">
        <v>0</v>
      </c>
      <c r="AA461">
        <v>0</v>
      </c>
      <c r="AB461">
        <v>11.64</v>
      </c>
      <c r="AC461">
        <v>0</v>
      </c>
      <c r="AD461">
        <v>1</v>
      </c>
      <c r="AE461">
        <v>1</v>
      </c>
      <c r="AF461" t="s">
        <v>56</v>
      </c>
      <c r="AG461">
        <v>5.761499999999999</v>
      </c>
      <c r="AH461">
        <v>2</v>
      </c>
      <c r="AI461">
        <v>16667121</v>
      </c>
      <c r="AJ461">
        <v>465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ROW(Source!A223)</f>
        <v>223</v>
      </c>
      <c r="B462">
        <v>16667128</v>
      </c>
      <c r="C462">
        <v>16667120</v>
      </c>
      <c r="D462">
        <v>15248793</v>
      </c>
      <c r="E462">
        <v>1</v>
      </c>
      <c r="F462">
        <v>1</v>
      </c>
      <c r="G462">
        <v>1</v>
      </c>
      <c r="H462">
        <v>2</v>
      </c>
      <c r="I462" t="s">
        <v>931</v>
      </c>
      <c r="J462" t="s">
        <v>932</v>
      </c>
      <c r="K462" t="s">
        <v>933</v>
      </c>
      <c r="L462">
        <v>1368</v>
      </c>
      <c r="N462">
        <v>1011</v>
      </c>
      <c r="O462" t="s">
        <v>733</v>
      </c>
      <c r="P462" t="s">
        <v>733</v>
      </c>
      <c r="Q462">
        <v>1</v>
      </c>
      <c r="X462">
        <v>1.5</v>
      </c>
      <c r="Y462">
        <v>0</v>
      </c>
      <c r="Z462">
        <v>29.67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55</v>
      </c>
      <c r="AG462">
        <v>1.875</v>
      </c>
      <c r="AH462">
        <v>2</v>
      </c>
      <c r="AI462">
        <v>16667122</v>
      </c>
      <c r="AJ462">
        <v>466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ROW(Source!A223)</f>
        <v>223</v>
      </c>
      <c r="B463">
        <v>16667129</v>
      </c>
      <c r="C463">
        <v>16667120</v>
      </c>
      <c r="D463">
        <v>15167286</v>
      </c>
      <c r="E463">
        <v>1</v>
      </c>
      <c r="F463">
        <v>1</v>
      </c>
      <c r="G463">
        <v>1</v>
      </c>
      <c r="H463">
        <v>3</v>
      </c>
      <c r="I463" t="s">
        <v>772</v>
      </c>
      <c r="J463" t="s">
        <v>773</v>
      </c>
      <c r="K463" t="s">
        <v>774</v>
      </c>
      <c r="L463">
        <v>1339</v>
      </c>
      <c r="N463">
        <v>1007</v>
      </c>
      <c r="O463" t="s">
        <v>45</v>
      </c>
      <c r="P463" t="s">
        <v>45</v>
      </c>
      <c r="Q463">
        <v>1</v>
      </c>
      <c r="X463">
        <v>1</v>
      </c>
      <c r="Y463">
        <v>2.44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1</v>
      </c>
      <c r="AH463">
        <v>2</v>
      </c>
      <c r="AI463">
        <v>16667123</v>
      </c>
      <c r="AJ463">
        <v>467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ROW(Source!A223)</f>
        <v>223</v>
      </c>
      <c r="B464">
        <v>16667130</v>
      </c>
      <c r="C464">
        <v>16667120</v>
      </c>
      <c r="D464">
        <v>15167963</v>
      </c>
      <c r="E464">
        <v>1</v>
      </c>
      <c r="F464">
        <v>1</v>
      </c>
      <c r="G464">
        <v>1</v>
      </c>
      <c r="H464">
        <v>3</v>
      </c>
      <c r="I464" t="s">
        <v>963</v>
      </c>
      <c r="J464" t="s">
        <v>964</v>
      </c>
      <c r="K464" t="s">
        <v>965</v>
      </c>
      <c r="L464">
        <v>1346</v>
      </c>
      <c r="N464">
        <v>1009</v>
      </c>
      <c r="O464" t="s">
        <v>124</v>
      </c>
      <c r="P464" t="s">
        <v>124</v>
      </c>
      <c r="Q464">
        <v>1</v>
      </c>
      <c r="X464">
        <v>0.02</v>
      </c>
      <c r="Y464">
        <v>37.29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0.02</v>
      </c>
      <c r="AH464">
        <v>2</v>
      </c>
      <c r="AI464">
        <v>16667124</v>
      </c>
      <c r="AJ464">
        <v>468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ROW(Source!A223)</f>
        <v>223</v>
      </c>
      <c r="B465">
        <v>16667131</v>
      </c>
      <c r="C465">
        <v>16667120</v>
      </c>
      <c r="D465">
        <v>15203740</v>
      </c>
      <c r="E465">
        <v>1</v>
      </c>
      <c r="F465">
        <v>1</v>
      </c>
      <c r="G465">
        <v>1</v>
      </c>
      <c r="H465">
        <v>3</v>
      </c>
      <c r="I465" t="s">
        <v>966</v>
      </c>
      <c r="J465" t="s">
        <v>967</v>
      </c>
      <c r="K465" t="s">
        <v>968</v>
      </c>
      <c r="L465">
        <v>1348</v>
      </c>
      <c r="N465">
        <v>1009</v>
      </c>
      <c r="O465" t="s">
        <v>120</v>
      </c>
      <c r="P465" t="s">
        <v>120</v>
      </c>
      <c r="Q465">
        <v>1000</v>
      </c>
      <c r="X465">
        <v>5.0000000000000002E-5</v>
      </c>
      <c r="Y465">
        <v>15119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5.0000000000000002E-5</v>
      </c>
      <c r="AH465">
        <v>2</v>
      </c>
      <c r="AI465">
        <v>16667125</v>
      </c>
      <c r="AJ465">
        <v>469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ROW(Source!A223)</f>
        <v>223</v>
      </c>
      <c r="B466">
        <v>16667132</v>
      </c>
      <c r="C466">
        <v>16667120</v>
      </c>
      <c r="D466">
        <v>15204468</v>
      </c>
      <c r="E466">
        <v>1</v>
      </c>
      <c r="F466">
        <v>1</v>
      </c>
      <c r="G466">
        <v>1</v>
      </c>
      <c r="H466">
        <v>3</v>
      </c>
      <c r="I466" t="s">
        <v>969</v>
      </c>
      <c r="J466" t="s">
        <v>970</v>
      </c>
      <c r="K466" t="s">
        <v>971</v>
      </c>
      <c r="L466">
        <v>1348</v>
      </c>
      <c r="N466">
        <v>1009</v>
      </c>
      <c r="O466" t="s">
        <v>120</v>
      </c>
      <c r="P466" t="s">
        <v>120</v>
      </c>
      <c r="Q466">
        <v>1000</v>
      </c>
      <c r="X466">
        <v>2.0000000000000002E-5</v>
      </c>
      <c r="Y466">
        <v>16950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2.0000000000000002E-5</v>
      </c>
      <c r="AH466">
        <v>2</v>
      </c>
      <c r="AI466">
        <v>16667126</v>
      </c>
      <c r="AJ466">
        <v>470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ROW(Source!A224)</f>
        <v>224</v>
      </c>
      <c r="B467">
        <v>16667127</v>
      </c>
      <c r="C467">
        <v>16667120</v>
      </c>
      <c r="D467">
        <v>15478831</v>
      </c>
      <c r="E467">
        <v>1</v>
      </c>
      <c r="F467">
        <v>1</v>
      </c>
      <c r="G467">
        <v>1</v>
      </c>
      <c r="H467">
        <v>1</v>
      </c>
      <c r="I467" t="s">
        <v>961</v>
      </c>
      <c r="J467" t="s">
        <v>6</v>
      </c>
      <c r="K467" t="s">
        <v>962</v>
      </c>
      <c r="L467">
        <v>1191</v>
      </c>
      <c r="N467">
        <v>1013</v>
      </c>
      <c r="O467" t="s">
        <v>727</v>
      </c>
      <c r="P467" t="s">
        <v>727</v>
      </c>
      <c r="Q467">
        <v>1</v>
      </c>
      <c r="X467">
        <v>5.01</v>
      </c>
      <c r="Y467">
        <v>0</v>
      </c>
      <c r="Z467">
        <v>0</v>
      </c>
      <c r="AA467">
        <v>0</v>
      </c>
      <c r="AB467">
        <v>11.64</v>
      </c>
      <c r="AC467">
        <v>0</v>
      </c>
      <c r="AD467">
        <v>1</v>
      </c>
      <c r="AE467">
        <v>1</v>
      </c>
      <c r="AF467" t="s">
        <v>56</v>
      </c>
      <c r="AG467">
        <v>5.761499999999999</v>
      </c>
      <c r="AH467">
        <v>2</v>
      </c>
      <c r="AI467">
        <v>16667121</v>
      </c>
      <c r="AJ467">
        <v>471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ROW(Source!A224)</f>
        <v>224</v>
      </c>
      <c r="B468">
        <v>16667128</v>
      </c>
      <c r="C468">
        <v>16667120</v>
      </c>
      <c r="D468">
        <v>15248793</v>
      </c>
      <c r="E468">
        <v>1</v>
      </c>
      <c r="F468">
        <v>1</v>
      </c>
      <c r="G468">
        <v>1</v>
      </c>
      <c r="H468">
        <v>2</v>
      </c>
      <c r="I468" t="s">
        <v>931</v>
      </c>
      <c r="J468" t="s">
        <v>932</v>
      </c>
      <c r="K468" t="s">
        <v>933</v>
      </c>
      <c r="L468">
        <v>1368</v>
      </c>
      <c r="N468">
        <v>1011</v>
      </c>
      <c r="O468" t="s">
        <v>733</v>
      </c>
      <c r="P468" t="s">
        <v>733</v>
      </c>
      <c r="Q468">
        <v>1</v>
      </c>
      <c r="X468">
        <v>1.5</v>
      </c>
      <c r="Y468">
        <v>0</v>
      </c>
      <c r="Z468">
        <v>29.67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55</v>
      </c>
      <c r="AG468">
        <v>1.875</v>
      </c>
      <c r="AH468">
        <v>2</v>
      </c>
      <c r="AI468">
        <v>16667122</v>
      </c>
      <c r="AJ468">
        <v>472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ROW(Source!A224)</f>
        <v>224</v>
      </c>
      <c r="B469">
        <v>16667129</v>
      </c>
      <c r="C469">
        <v>16667120</v>
      </c>
      <c r="D469">
        <v>15167286</v>
      </c>
      <c r="E469">
        <v>1</v>
      </c>
      <c r="F469">
        <v>1</v>
      </c>
      <c r="G469">
        <v>1</v>
      </c>
      <c r="H469">
        <v>3</v>
      </c>
      <c r="I469" t="s">
        <v>772</v>
      </c>
      <c r="J469" t="s">
        <v>773</v>
      </c>
      <c r="K469" t="s">
        <v>774</v>
      </c>
      <c r="L469">
        <v>1339</v>
      </c>
      <c r="N469">
        <v>1007</v>
      </c>
      <c r="O469" t="s">
        <v>45</v>
      </c>
      <c r="P469" t="s">
        <v>45</v>
      </c>
      <c r="Q469">
        <v>1</v>
      </c>
      <c r="X469">
        <v>1</v>
      </c>
      <c r="Y469">
        <v>2.44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1</v>
      </c>
      <c r="AH469">
        <v>2</v>
      </c>
      <c r="AI469">
        <v>16667123</v>
      </c>
      <c r="AJ469">
        <v>473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ROW(Source!A224)</f>
        <v>224</v>
      </c>
      <c r="B470">
        <v>16667130</v>
      </c>
      <c r="C470">
        <v>16667120</v>
      </c>
      <c r="D470">
        <v>15167963</v>
      </c>
      <c r="E470">
        <v>1</v>
      </c>
      <c r="F470">
        <v>1</v>
      </c>
      <c r="G470">
        <v>1</v>
      </c>
      <c r="H470">
        <v>3</v>
      </c>
      <c r="I470" t="s">
        <v>963</v>
      </c>
      <c r="J470" t="s">
        <v>964</v>
      </c>
      <c r="K470" t="s">
        <v>965</v>
      </c>
      <c r="L470">
        <v>1346</v>
      </c>
      <c r="N470">
        <v>1009</v>
      </c>
      <c r="O470" t="s">
        <v>124</v>
      </c>
      <c r="P470" t="s">
        <v>124</v>
      </c>
      <c r="Q470">
        <v>1</v>
      </c>
      <c r="X470">
        <v>0.02</v>
      </c>
      <c r="Y470">
        <v>37.29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0.02</v>
      </c>
      <c r="AH470">
        <v>2</v>
      </c>
      <c r="AI470">
        <v>16667124</v>
      </c>
      <c r="AJ470">
        <v>474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ROW(Source!A224)</f>
        <v>224</v>
      </c>
      <c r="B471">
        <v>16667131</v>
      </c>
      <c r="C471">
        <v>16667120</v>
      </c>
      <c r="D471">
        <v>15203740</v>
      </c>
      <c r="E471">
        <v>1</v>
      </c>
      <c r="F471">
        <v>1</v>
      </c>
      <c r="G471">
        <v>1</v>
      </c>
      <c r="H471">
        <v>3</v>
      </c>
      <c r="I471" t="s">
        <v>966</v>
      </c>
      <c r="J471" t="s">
        <v>967</v>
      </c>
      <c r="K471" t="s">
        <v>968</v>
      </c>
      <c r="L471">
        <v>1348</v>
      </c>
      <c r="N471">
        <v>1009</v>
      </c>
      <c r="O471" t="s">
        <v>120</v>
      </c>
      <c r="P471" t="s">
        <v>120</v>
      </c>
      <c r="Q471">
        <v>1000</v>
      </c>
      <c r="X471">
        <v>5.0000000000000002E-5</v>
      </c>
      <c r="Y471">
        <v>15119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5.0000000000000002E-5</v>
      </c>
      <c r="AH471">
        <v>2</v>
      </c>
      <c r="AI471">
        <v>16667125</v>
      </c>
      <c r="AJ471">
        <v>475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ROW(Source!A224)</f>
        <v>224</v>
      </c>
      <c r="B472">
        <v>16667132</v>
      </c>
      <c r="C472">
        <v>16667120</v>
      </c>
      <c r="D472">
        <v>15204468</v>
      </c>
      <c r="E472">
        <v>1</v>
      </c>
      <c r="F472">
        <v>1</v>
      </c>
      <c r="G472">
        <v>1</v>
      </c>
      <c r="H472">
        <v>3</v>
      </c>
      <c r="I472" t="s">
        <v>969</v>
      </c>
      <c r="J472" t="s">
        <v>970</v>
      </c>
      <c r="K472" t="s">
        <v>971</v>
      </c>
      <c r="L472">
        <v>1348</v>
      </c>
      <c r="N472">
        <v>1009</v>
      </c>
      <c r="O472" t="s">
        <v>120</v>
      </c>
      <c r="P472" t="s">
        <v>120</v>
      </c>
      <c r="Q472">
        <v>1000</v>
      </c>
      <c r="X472">
        <v>2.0000000000000002E-5</v>
      </c>
      <c r="Y472">
        <v>16950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2.0000000000000002E-5</v>
      </c>
      <c r="AH472">
        <v>2</v>
      </c>
      <c r="AI472">
        <v>16667126</v>
      </c>
      <c r="AJ472">
        <v>476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ROW(Source!A225)</f>
        <v>225</v>
      </c>
      <c r="B473">
        <v>16667137</v>
      </c>
      <c r="C473">
        <v>16667133</v>
      </c>
      <c r="D473">
        <v>15435721</v>
      </c>
      <c r="E473">
        <v>1</v>
      </c>
      <c r="F473">
        <v>1</v>
      </c>
      <c r="G473">
        <v>1</v>
      </c>
      <c r="H473">
        <v>1</v>
      </c>
      <c r="I473" t="s">
        <v>923</v>
      </c>
      <c r="J473" t="s">
        <v>6</v>
      </c>
      <c r="K473" t="s">
        <v>924</v>
      </c>
      <c r="L473">
        <v>1191</v>
      </c>
      <c r="N473">
        <v>1013</v>
      </c>
      <c r="O473" t="s">
        <v>727</v>
      </c>
      <c r="P473" t="s">
        <v>727</v>
      </c>
      <c r="Q473">
        <v>1</v>
      </c>
      <c r="X473">
        <v>35.43</v>
      </c>
      <c r="Y473">
        <v>0</v>
      </c>
      <c r="Z473">
        <v>0</v>
      </c>
      <c r="AA473">
        <v>0</v>
      </c>
      <c r="AB473">
        <v>9.51</v>
      </c>
      <c r="AC473">
        <v>0</v>
      </c>
      <c r="AD473">
        <v>1</v>
      </c>
      <c r="AE473">
        <v>1</v>
      </c>
      <c r="AF473" t="s">
        <v>6</v>
      </c>
      <c r="AG473">
        <v>35.43</v>
      </c>
      <c r="AH473">
        <v>2</v>
      </c>
      <c r="AI473">
        <v>16667134</v>
      </c>
      <c r="AJ473">
        <v>477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ROW(Source!A225)</f>
        <v>225</v>
      </c>
      <c r="B474">
        <v>16667138</v>
      </c>
      <c r="C474">
        <v>16667133</v>
      </c>
      <c r="D474">
        <v>15249402</v>
      </c>
      <c r="E474">
        <v>1</v>
      </c>
      <c r="F474">
        <v>1</v>
      </c>
      <c r="G474">
        <v>1</v>
      </c>
      <c r="H474">
        <v>2</v>
      </c>
      <c r="I474" t="s">
        <v>759</v>
      </c>
      <c r="J474" t="s">
        <v>760</v>
      </c>
      <c r="K474" t="s">
        <v>761</v>
      </c>
      <c r="L474">
        <v>1368</v>
      </c>
      <c r="N474">
        <v>1011</v>
      </c>
      <c r="O474" t="s">
        <v>733</v>
      </c>
      <c r="P474" t="s">
        <v>733</v>
      </c>
      <c r="Q474">
        <v>1</v>
      </c>
      <c r="X474">
        <v>8.99</v>
      </c>
      <c r="Y474">
        <v>0</v>
      </c>
      <c r="Z474">
        <v>32.5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8.99</v>
      </c>
      <c r="AH474">
        <v>2</v>
      </c>
      <c r="AI474">
        <v>16667135</v>
      </c>
      <c r="AJ474">
        <v>478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ROW(Source!A225)</f>
        <v>225</v>
      </c>
      <c r="B475">
        <v>16667139</v>
      </c>
      <c r="C475">
        <v>16667133</v>
      </c>
      <c r="D475">
        <v>15249998</v>
      </c>
      <c r="E475">
        <v>1</v>
      </c>
      <c r="F475">
        <v>1</v>
      </c>
      <c r="G475">
        <v>1</v>
      </c>
      <c r="H475">
        <v>2</v>
      </c>
      <c r="I475" t="s">
        <v>762</v>
      </c>
      <c r="J475" t="s">
        <v>763</v>
      </c>
      <c r="K475" t="s">
        <v>764</v>
      </c>
      <c r="L475">
        <v>1368</v>
      </c>
      <c r="N475">
        <v>1011</v>
      </c>
      <c r="O475" t="s">
        <v>733</v>
      </c>
      <c r="P475" t="s">
        <v>733</v>
      </c>
      <c r="Q475">
        <v>1</v>
      </c>
      <c r="X475">
        <v>17.98</v>
      </c>
      <c r="Y475">
        <v>0</v>
      </c>
      <c r="Z475">
        <v>1.53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17.98</v>
      </c>
      <c r="AH475">
        <v>2</v>
      </c>
      <c r="AI475">
        <v>16667136</v>
      </c>
      <c r="AJ475">
        <v>479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ROW(Source!A226)</f>
        <v>226</v>
      </c>
      <c r="B476">
        <v>16667137</v>
      </c>
      <c r="C476">
        <v>16667133</v>
      </c>
      <c r="D476">
        <v>15435721</v>
      </c>
      <c r="E476">
        <v>1</v>
      </c>
      <c r="F476">
        <v>1</v>
      </c>
      <c r="G476">
        <v>1</v>
      </c>
      <c r="H476">
        <v>1</v>
      </c>
      <c r="I476" t="s">
        <v>923</v>
      </c>
      <c r="J476" t="s">
        <v>6</v>
      </c>
      <c r="K476" t="s">
        <v>924</v>
      </c>
      <c r="L476">
        <v>1191</v>
      </c>
      <c r="N476">
        <v>1013</v>
      </c>
      <c r="O476" t="s">
        <v>727</v>
      </c>
      <c r="P476" t="s">
        <v>727</v>
      </c>
      <c r="Q476">
        <v>1</v>
      </c>
      <c r="X476">
        <v>35.43</v>
      </c>
      <c r="Y476">
        <v>0</v>
      </c>
      <c r="Z476">
        <v>0</v>
      </c>
      <c r="AA476">
        <v>0</v>
      </c>
      <c r="AB476">
        <v>9.51</v>
      </c>
      <c r="AC476">
        <v>0</v>
      </c>
      <c r="AD476">
        <v>1</v>
      </c>
      <c r="AE476">
        <v>1</v>
      </c>
      <c r="AF476" t="s">
        <v>6</v>
      </c>
      <c r="AG476">
        <v>35.43</v>
      </c>
      <c r="AH476">
        <v>2</v>
      </c>
      <c r="AI476">
        <v>16667134</v>
      </c>
      <c r="AJ476">
        <v>480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ROW(Source!A226)</f>
        <v>226</v>
      </c>
      <c r="B477">
        <v>16667138</v>
      </c>
      <c r="C477">
        <v>16667133</v>
      </c>
      <c r="D477">
        <v>15249402</v>
      </c>
      <c r="E477">
        <v>1</v>
      </c>
      <c r="F477">
        <v>1</v>
      </c>
      <c r="G477">
        <v>1</v>
      </c>
      <c r="H477">
        <v>2</v>
      </c>
      <c r="I477" t="s">
        <v>759</v>
      </c>
      <c r="J477" t="s">
        <v>760</v>
      </c>
      <c r="K477" t="s">
        <v>761</v>
      </c>
      <c r="L477">
        <v>1368</v>
      </c>
      <c r="N477">
        <v>1011</v>
      </c>
      <c r="O477" t="s">
        <v>733</v>
      </c>
      <c r="P477" t="s">
        <v>733</v>
      </c>
      <c r="Q477">
        <v>1</v>
      </c>
      <c r="X477">
        <v>8.99</v>
      </c>
      <c r="Y477">
        <v>0</v>
      </c>
      <c r="Z477">
        <v>32.5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8.99</v>
      </c>
      <c r="AH477">
        <v>2</v>
      </c>
      <c r="AI477">
        <v>16667135</v>
      </c>
      <c r="AJ477">
        <v>481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ROW(Source!A226)</f>
        <v>226</v>
      </c>
      <c r="B478">
        <v>16667139</v>
      </c>
      <c r="C478">
        <v>16667133</v>
      </c>
      <c r="D478">
        <v>15249998</v>
      </c>
      <c r="E478">
        <v>1</v>
      </c>
      <c r="F478">
        <v>1</v>
      </c>
      <c r="G478">
        <v>1</v>
      </c>
      <c r="H478">
        <v>2</v>
      </c>
      <c r="I478" t="s">
        <v>762</v>
      </c>
      <c r="J478" t="s">
        <v>763</v>
      </c>
      <c r="K478" t="s">
        <v>764</v>
      </c>
      <c r="L478">
        <v>1368</v>
      </c>
      <c r="N478">
        <v>1011</v>
      </c>
      <c r="O478" t="s">
        <v>733</v>
      </c>
      <c r="P478" t="s">
        <v>733</v>
      </c>
      <c r="Q478">
        <v>1</v>
      </c>
      <c r="X478">
        <v>17.98</v>
      </c>
      <c r="Y478">
        <v>0</v>
      </c>
      <c r="Z478">
        <v>1.53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17.98</v>
      </c>
      <c r="AH478">
        <v>2</v>
      </c>
      <c r="AI478">
        <v>16667136</v>
      </c>
      <c r="AJ478">
        <v>482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ROW(Source!A227)</f>
        <v>227</v>
      </c>
      <c r="B479">
        <v>16667143</v>
      </c>
      <c r="C479">
        <v>16667140</v>
      </c>
      <c r="D479">
        <v>15438286</v>
      </c>
      <c r="E479">
        <v>1</v>
      </c>
      <c r="F479">
        <v>1</v>
      </c>
      <c r="G479">
        <v>1</v>
      </c>
      <c r="H479">
        <v>1</v>
      </c>
      <c r="I479" t="s">
        <v>877</v>
      </c>
      <c r="J479" t="s">
        <v>6</v>
      </c>
      <c r="K479" t="s">
        <v>878</v>
      </c>
      <c r="L479">
        <v>1191</v>
      </c>
      <c r="N479">
        <v>1013</v>
      </c>
      <c r="O479" t="s">
        <v>727</v>
      </c>
      <c r="P479" t="s">
        <v>727</v>
      </c>
      <c r="Q479">
        <v>1</v>
      </c>
      <c r="X479">
        <v>50.83</v>
      </c>
      <c r="Y479">
        <v>0</v>
      </c>
      <c r="Z479">
        <v>0</v>
      </c>
      <c r="AA479">
        <v>0</v>
      </c>
      <c r="AB479">
        <v>9.18</v>
      </c>
      <c r="AC479">
        <v>0</v>
      </c>
      <c r="AD479">
        <v>1</v>
      </c>
      <c r="AE479">
        <v>1</v>
      </c>
      <c r="AF479" t="s">
        <v>6</v>
      </c>
      <c r="AG479">
        <v>50.83</v>
      </c>
      <c r="AH479">
        <v>2</v>
      </c>
      <c r="AI479">
        <v>16667141</v>
      </c>
      <c r="AJ479">
        <v>483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ROW(Source!A227)</f>
        <v>227</v>
      </c>
      <c r="B480">
        <v>16667144</v>
      </c>
      <c r="C480">
        <v>16667140</v>
      </c>
      <c r="D480">
        <v>15249402</v>
      </c>
      <c r="E480">
        <v>1</v>
      </c>
      <c r="F480">
        <v>1</v>
      </c>
      <c r="G480">
        <v>1</v>
      </c>
      <c r="H480">
        <v>2</v>
      </c>
      <c r="I480" t="s">
        <v>759</v>
      </c>
      <c r="J480" t="s">
        <v>760</v>
      </c>
      <c r="K480" t="s">
        <v>761</v>
      </c>
      <c r="L480">
        <v>1368</v>
      </c>
      <c r="N480">
        <v>1011</v>
      </c>
      <c r="O480" t="s">
        <v>733</v>
      </c>
      <c r="P480" t="s">
        <v>733</v>
      </c>
      <c r="Q480">
        <v>1</v>
      </c>
      <c r="X480">
        <v>14.62</v>
      </c>
      <c r="Y480">
        <v>0</v>
      </c>
      <c r="Z480">
        <v>32.5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14.62</v>
      </c>
      <c r="AH480">
        <v>2</v>
      </c>
      <c r="AI480">
        <v>16667142</v>
      </c>
      <c r="AJ480">
        <v>484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ROW(Source!A228)</f>
        <v>228</v>
      </c>
      <c r="B481">
        <v>16667143</v>
      </c>
      <c r="C481">
        <v>16667140</v>
      </c>
      <c r="D481">
        <v>15438286</v>
      </c>
      <c r="E481">
        <v>1</v>
      </c>
      <c r="F481">
        <v>1</v>
      </c>
      <c r="G481">
        <v>1</v>
      </c>
      <c r="H481">
        <v>1</v>
      </c>
      <c r="I481" t="s">
        <v>877</v>
      </c>
      <c r="J481" t="s">
        <v>6</v>
      </c>
      <c r="K481" t="s">
        <v>878</v>
      </c>
      <c r="L481">
        <v>1191</v>
      </c>
      <c r="N481">
        <v>1013</v>
      </c>
      <c r="O481" t="s">
        <v>727</v>
      </c>
      <c r="P481" t="s">
        <v>727</v>
      </c>
      <c r="Q481">
        <v>1</v>
      </c>
      <c r="X481">
        <v>50.83</v>
      </c>
      <c r="Y481">
        <v>0</v>
      </c>
      <c r="Z481">
        <v>0</v>
      </c>
      <c r="AA481">
        <v>0</v>
      </c>
      <c r="AB481">
        <v>9.18</v>
      </c>
      <c r="AC481">
        <v>0</v>
      </c>
      <c r="AD481">
        <v>1</v>
      </c>
      <c r="AE481">
        <v>1</v>
      </c>
      <c r="AF481" t="s">
        <v>6</v>
      </c>
      <c r="AG481">
        <v>50.83</v>
      </c>
      <c r="AH481">
        <v>2</v>
      </c>
      <c r="AI481">
        <v>16667141</v>
      </c>
      <c r="AJ481">
        <v>485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ROW(Source!A228)</f>
        <v>228</v>
      </c>
      <c r="B482">
        <v>16667144</v>
      </c>
      <c r="C482">
        <v>16667140</v>
      </c>
      <c r="D482">
        <v>15249402</v>
      </c>
      <c r="E482">
        <v>1</v>
      </c>
      <c r="F482">
        <v>1</v>
      </c>
      <c r="G482">
        <v>1</v>
      </c>
      <c r="H482">
        <v>2</v>
      </c>
      <c r="I482" t="s">
        <v>759</v>
      </c>
      <c r="J482" t="s">
        <v>760</v>
      </c>
      <c r="K482" t="s">
        <v>761</v>
      </c>
      <c r="L482">
        <v>1368</v>
      </c>
      <c r="N482">
        <v>1011</v>
      </c>
      <c r="O482" t="s">
        <v>733</v>
      </c>
      <c r="P482" t="s">
        <v>733</v>
      </c>
      <c r="Q482">
        <v>1</v>
      </c>
      <c r="X482">
        <v>14.62</v>
      </c>
      <c r="Y482">
        <v>0</v>
      </c>
      <c r="Z482">
        <v>32.5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14.62</v>
      </c>
      <c r="AH482">
        <v>2</v>
      </c>
      <c r="AI482">
        <v>16667142</v>
      </c>
      <c r="AJ482">
        <v>486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ROW(Source!A229)</f>
        <v>229</v>
      </c>
      <c r="B483">
        <v>16667159</v>
      </c>
      <c r="C483">
        <v>16667145</v>
      </c>
      <c r="D483">
        <v>15433667</v>
      </c>
      <c r="E483">
        <v>1</v>
      </c>
      <c r="F483">
        <v>1</v>
      </c>
      <c r="G483">
        <v>1</v>
      </c>
      <c r="H483">
        <v>1</v>
      </c>
      <c r="I483" t="s">
        <v>725</v>
      </c>
      <c r="J483" t="s">
        <v>6</v>
      </c>
      <c r="K483" t="s">
        <v>726</v>
      </c>
      <c r="L483">
        <v>1191</v>
      </c>
      <c r="N483">
        <v>1013</v>
      </c>
      <c r="O483" t="s">
        <v>727</v>
      </c>
      <c r="P483" t="s">
        <v>727</v>
      </c>
      <c r="Q483">
        <v>1</v>
      </c>
      <c r="X483">
        <v>75.58</v>
      </c>
      <c r="Y483">
        <v>0</v>
      </c>
      <c r="Z483">
        <v>0</v>
      </c>
      <c r="AA483">
        <v>0</v>
      </c>
      <c r="AB483">
        <v>8.09</v>
      </c>
      <c r="AC483">
        <v>0</v>
      </c>
      <c r="AD483">
        <v>1</v>
      </c>
      <c r="AE483">
        <v>1</v>
      </c>
      <c r="AF483" t="s">
        <v>6</v>
      </c>
      <c r="AG483">
        <v>75.58</v>
      </c>
      <c r="AH483">
        <v>2</v>
      </c>
      <c r="AI483">
        <v>16667146</v>
      </c>
      <c r="AJ483">
        <v>487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ROW(Source!A229)</f>
        <v>229</v>
      </c>
      <c r="B484">
        <v>16667160</v>
      </c>
      <c r="C484">
        <v>16667145</v>
      </c>
      <c r="D484">
        <v>15430395</v>
      </c>
      <c r="E484">
        <v>1</v>
      </c>
      <c r="F484">
        <v>1</v>
      </c>
      <c r="G484">
        <v>1</v>
      </c>
      <c r="H484">
        <v>1</v>
      </c>
      <c r="I484" t="s">
        <v>728</v>
      </c>
      <c r="J484" t="s">
        <v>6</v>
      </c>
      <c r="K484" t="s">
        <v>729</v>
      </c>
      <c r="L484">
        <v>1191</v>
      </c>
      <c r="N484">
        <v>1013</v>
      </c>
      <c r="O484" t="s">
        <v>727</v>
      </c>
      <c r="P484" t="s">
        <v>727</v>
      </c>
      <c r="Q484">
        <v>1</v>
      </c>
      <c r="X484">
        <v>0.43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2</v>
      </c>
      <c r="AF484" t="s">
        <v>6</v>
      </c>
      <c r="AG484">
        <v>0.43</v>
      </c>
      <c r="AH484">
        <v>2</v>
      </c>
      <c r="AI484">
        <v>16667147</v>
      </c>
      <c r="AJ484">
        <v>488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ROW(Source!A229)</f>
        <v>229</v>
      </c>
      <c r="B485">
        <v>16667161</v>
      </c>
      <c r="C485">
        <v>16667145</v>
      </c>
      <c r="D485">
        <v>15247878</v>
      </c>
      <c r="E485">
        <v>1</v>
      </c>
      <c r="F485">
        <v>1</v>
      </c>
      <c r="G485">
        <v>1</v>
      </c>
      <c r="H485">
        <v>2</v>
      </c>
      <c r="I485" t="s">
        <v>972</v>
      </c>
      <c r="J485" t="s">
        <v>973</v>
      </c>
      <c r="K485" t="s">
        <v>974</v>
      </c>
      <c r="L485">
        <v>1368</v>
      </c>
      <c r="N485">
        <v>1011</v>
      </c>
      <c r="O485" t="s">
        <v>733</v>
      </c>
      <c r="P485" t="s">
        <v>733</v>
      </c>
      <c r="Q485">
        <v>1</v>
      </c>
      <c r="X485">
        <v>0.23</v>
      </c>
      <c r="Y485">
        <v>0</v>
      </c>
      <c r="Z485">
        <v>1.7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0.23</v>
      </c>
      <c r="AH485">
        <v>2</v>
      </c>
      <c r="AI485">
        <v>16667148</v>
      </c>
      <c r="AJ485">
        <v>489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ROW(Source!A229)</f>
        <v>229</v>
      </c>
      <c r="B486">
        <v>16667162</v>
      </c>
      <c r="C486">
        <v>16667145</v>
      </c>
      <c r="D486">
        <v>15249073</v>
      </c>
      <c r="E486">
        <v>1</v>
      </c>
      <c r="F486">
        <v>1</v>
      </c>
      <c r="G486">
        <v>1</v>
      </c>
      <c r="H486">
        <v>2</v>
      </c>
      <c r="I486" t="s">
        <v>742</v>
      </c>
      <c r="J486" t="s">
        <v>743</v>
      </c>
      <c r="K486" t="s">
        <v>744</v>
      </c>
      <c r="L486">
        <v>1368</v>
      </c>
      <c r="N486">
        <v>1011</v>
      </c>
      <c r="O486" t="s">
        <v>733</v>
      </c>
      <c r="P486" t="s">
        <v>733</v>
      </c>
      <c r="Q486">
        <v>1</v>
      </c>
      <c r="X486">
        <v>0.43</v>
      </c>
      <c r="Y486">
        <v>0</v>
      </c>
      <c r="Z486">
        <v>65.709999999999994</v>
      </c>
      <c r="AA486">
        <v>11.6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0.43</v>
      </c>
      <c r="AH486">
        <v>2</v>
      </c>
      <c r="AI486">
        <v>16667149</v>
      </c>
      <c r="AJ486">
        <v>490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ROW(Source!A229)</f>
        <v>229</v>
      </c>
      <c r="B487">
        <v>16667163</v>
      </c>
      <c r="C487">
        <v>16667145</v>
      </c>
      <c r="D487">
        <v>15167286</v>
      </c>
      <c r="E487">
        <v>1</v>
      </c>
      <c r="F487">
        <v>1</v>
      </c>
      <c r="G487">
        <v>1</v>
      </c>
      <c r="H487">
        <v>3</v>
      </c>
      <c r="I487" t="s">
        <v>772</v>
      </c>
      <c r="J487" t="s">
        <v>773</v>
      </c>
      <c r="K487" t="s">
        <v>774</v>
      </c>
      <c r="L487">
        <v>1339</v>
      </c>
      <c r="N487">
        <v>1007</v>
      </c>
      <c r="O487" t="s">
        <v>45</v>
      </c>
      <c r="P487" t="s">
        <v>45</v>
      </c>
      <c r="Q487">
        <v>1</v>
      </c>
      <c r="X487">
        <v>1.37E-2</v>
      </c>
      <c r="Y487">
        <v>2.44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1.37E-2</v>
      </c>
      <c r="AH487">
        <v>2</v>
      </c>
      <c r="AI487">
        <v>16667150</v>
      </c>
      <c r="AJ487">
        <v>491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ROW(Source!A229)</f>
        <v>229</v>
      </c>
      <c r="B488">
        <v>16667164</v>
      </c>
      <c r="C488">
        <v>16667145</v>
      </c>
      <c r="D488">
        <v>15170039</v>
      </c>
      <c r="E488">
        <v>1</v>
      </c>
      <c r="F488">
        <v>1</v>
      </c>
      <c r="G488">
        <v>1</v>
      </c>
      <c r="H488">
        <v>3</v>
      </c>
      <c r="I488" t="s">
        <v>975</v>
      </c>
      <c r="J488" t="s">
        <v>976</v>
      </c>
      <c r="K488" t="s">
        <v>977</v>
      </c>
      <c r="L488">
        <v>1348</v>
      </c>
      <c r="N488">
        <v>1009</v>
      </c>
      <c r="O488" t="s">
        <v>120</v>
      </c>
      <c r="P488" t="s">
        <v>120</v>
      </c>
      <c r="Q488">
        <v>1000</v>
      </c>
      <c r="X488">
        <v>5.8999999999999999E-3</v>
      </c>
      <c r="Y488">
        <v>11978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5.8999999999999999E-3</v>
      </c>
      <c r="AH488">
        <v>2</v>
      </c>
      <c r="AI488">
        <v>16667151</v>
      </c>
      <c r="AJ488">
        <v>492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ROW(Source!A229)</f>
        <v>229</v>
      </c>
      <c r="B489">
        <v>16667165</v>
      </c>
      <c r="C489">
        <v>16667145</v>
      </c>
      <c r="D489">
        <v>15172014</v>
      </c>
      <c r="E489">
        <v>1</v>
      </c>
      <c r="F489">
        <v>1</v>
      </c>
      <c r="G489">
        <v>1</v>
      </c>
      <c r="H489">
        <v>3</v>
      </c>
      <c r="I489" t="s">
        <v>978</v>
      </c>
      <c r="J489" t="s">
        <v>979</v>
      </c>
      <c r="K489" t="s">
        <v>980</v>
      </c>
      <c r="L489">
        <v>1348</v>
      </c>
      <c r="N489">
        <v>1009</v>
      </c>
      <c r="O489" t="s">
        <v>120</v>
      </c>
      <c r="P489" t="s">
        <v>120</v>
      </c>
      <c r="Q489">
        <v>1000</v>
      </c>
      <c r="X489">
        <v>4.8999999999999998E-3</v>
      </c>
      <c r="Y489">
        <v>734.5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4.8999999999999998E-3</v>
      </c>
      <c r="AH489">
        <v>2</v>
      </c>
      <c r="AI489">
        <v>16667152</v>
      </c>
      <c r="AJ489">
        <v>493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ROW(Source!A229)</f>
        <v>229</v>
      </c>
      <c r="B490">
        <v>16667166</v>
      </c>
      <c r="C490">
        <v>16667145</v>
      </c>
      <c r="D490">
        <v>15161601</v>
      </c>
      <c r="E490">
        <v>17</v>
      </c>
      <c r="F490">
        <v>1</v>
      </c>
      <c r="G490">
        <v>1</v>
      </c>
      <c r="H490">
        <v>3</v>
      </c>
      <c r="I490" t="s">
        <v>428</v>
      </c>
      <c r="J490" t="s">
        <v>6</v>
      </c>
      <c r="K490" t="s">
        <v>429</v>
      </c>
      <c r="L490">
        <v>1339</v>
      </c>
      <c r="N490">
        <v>1007</v>
      </c>
      <c r="O490" t="s">
        <v>45</v>
      </c>
      <c r="P490" t="s">
        <v>45</v>
      </c>
      <c r="Q490">
        <v>1</v>
      </c>
      <c r="X490">
        <v>1.04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 t="s">
        <v>6</v>
      </c>
      <c r="AG490">
        <v>1.04</v>
      </c>
      <c r="AH490">
        <v>2</v>
      </c>
      <c r="AI490">
        <v>16667153</v>
      </c>
      <c r="AJ490">
        <v>494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ROW(Source!A229)</f>
        <v>229</v>
      </c>
      <c r="B491">
        <v>16667167</v>
      </c>
      <c r="C491">
        <v>16667145</v>
      </c>
      <c r="D491">
        <v>15191115</v>
      </c>
      <c r="E491">
        <v>1</v>
      </c>
      <c r="F491">
        <v>1</v>
      </c>
      <c r="G491">
        <v>1</v>
      </c>
      <c r="H491">
        <v>3</v>
      </c>
      <c r="I491" t="s">
        <v>981</v>
      </c>
      <c r="J491" t="s">
        <v>982</v>
      </c>
      <c r="K491" t="s">
        <v>983</v>
      </c>
      <c r="L491">
        <v>1348</v>
      </c>
      <c r="N491">
        <v>1009</v>
      </c>
      <c r="O491" t="s">
        <v>120</v>
      </c>
      <c r="P491" t="s">
        <v>120</v>
      </c>
      <c r="Q491">
        <v>1000</v>
      </c>
      <c r="X491">
        <v>5.0000000000000001E-4</v>
      </c>
      <c r="Y491">
        <v>10200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5.0000000000000001E-4</v>
      </c>
      <c r="AH491">
        <v>2</v>
      </c>
      <c r="AI491">
        <v>16667154</v>
      </c>
      <c r="AJ491">
        <v>496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ROW(Source!A229)</f>
        <v>229</v>
      </c>
      <c r="B492">
        <v>16667168</v>
      </c>
      <c r="C492">
        <v>16667145</v>
      </c>
      <c r="D492">
        <v>15191153</v>
      </c>
      <c r="E492">
        <v>1</v>
      </c>
      <c r="F492">
        <v>1</v>
      </c>
      <c r="G492">
        <v>1</v>
      </c>
      <c r="H492">
        <v>3</v>
      </c>
      <c r="I492" t="s">
        <v>984</v>
      </c>
      <c r="J492" t="s">
        <v>985</v>
      </c>
      <c r="K492" t="s">
        <v>986</v>
      </c>
      <c r="L492">
        <v>1348</v>
      </c>
      <c r="N492">
        <v>1009</v>
      </c>
      <c r="O492" t="s">
        <v>120</v>
      </c>
      <c r="P492" t="s">
        <v>120</v>
      </c>
      <c r="Q492">
        <v>1000</v>
      </c>
      <c r="X492">
        <v>9.4999999999999998E-3</v>
      </c>
      <c r="Y492">
        <v>4455.2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6</v>
      </c>
      <c r="AG492">
        <v>9.4999999999999998E-3</v>
      </c>
      <c r="AH492">
        <v>2</v>
      </c>
      <c r="AI492">
        <v>16667155</v>
      </c>
      <c r="AJ492">
        <v>497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ROW(Source!A229)</f>
        <v>229</v>
      </c>
      <c r="B493">
        <v>16667169</v>
      </c>
      <c r="C493">
        <v>16667145</v>
      </c>
      <c r="D493">
        <v>15161941</v>
      </c>
      <c r="E493">
        <v>17</v>
      </c>
      <c r="F493">
        <v>1</v>
      </c>
      <c r="G493">
        <v>1</v>
      </c>
      <c r="H493">
        <v>3</v>
      </c>
      <c r="I493" t="s">
        <v>1155</v>
      </c>
      <c r="J493" t="s">
        <v>6</v>
      </c>
      <c r="K493" t="s">
        <v>1156</v>
      </c>
      <c r="L493">
        <v>1348</v>
      </c>
      <c r="N493">
        <v>1009</v>
      </c>
      <c r="O493" t="s">
        <v>120</v>
      </c>
      <c r="P493" t="s">
        <v>120</v>
      </c>
      <c r="Q493">
        <v>1000</v>
      </c>
      <c r="X493">
        <v>7.0000000000000007E-2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 t="s">
        <v>6</v>
      </c>
      <c r="AG493">
        <v>7.0000000000000007E-2</v>
      </c>
      <c r="AH493">
        <v>3</v>
      </c>
      <c r="AI493">
        <v>-1</v>
      </c>
      <c r="AJ493" t="s">
        <v>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ROW(Source!A229)</f>
        <v>229</v>
      </c>
      <c r="B494">
        <v>16667170</v>
      </c>
      <c r="C494">
        <v>16667145</v>
      </c>
      <c r="D494">
        <v>15195822</v>
      </c>
      <c r="E494">
        <v>1</v>
      </c>
      <c r="F494">
        <v>1</v>
      </c>
      <c r="G494">
        <v>1</v>
      </c>
      <c r="H494">
        <v>3</v>
      </c>
      <c r="I494" t="s">
        <v>987</v>
      </c>
      <c r="J494" t="s">
        <v>988</v>
      </c>
      <c r="K494" t="s">
        <v>989</v>
      </c>
      <c r="L494">
        <v>1339</v>
      </c>
      <c r="N494">
        <v>1007</v>
      </c>
      <c r="O494" t="s">
        <v>45</v>
      </c>
      <c r="P494" t="s">
        <v>45</v>
      </c>
      <c r="Q494">
        <v>1</v>
      </c>
      <c r="X494">
        <v>0.21</v>
      </c>
      <c r="Y494">
        <v>1287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0.21</v>
      </c>
      <c r="AH494">
        <v>2</v>
      </c>
      <c r="AI494">
        <v>16667156</v>
      </c>
      <c r="AJ494">
        <v>498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ROW(Source!A229)</f>
        <v>229</v>
      </c>
      <c r="B495">
        <v>16667171</v>
      </c>
      <c r="C495">
        <v>16667145</v>
      </c>
      <c r="D495">
        <v>15196012</v>
      </c>
      <c r="E495">
        <v>1</v>
      </c>
      <c r="F495">
        <v>1</v>
      </c>
      <c r="G495">
        <v>1</v>
      </c>
      <c r="H495">
        <v>3</v>
      </c>
      <c r="I495" t="s">
        <v>990</v>
      </c>
      <c r="J495" t="s">
        <v>991</v>
      </c>
      <c r="K495" t="s">
        <v>992</v>
      </c>
      <c r="L495">
        <v>1339</v>
      </c>
      <c r="N495">
        <v>1007</v>
      </c>
      <c r="O495" t="s">
        <v>45</v>
      </c>
      <c r="P495" t="s">
        <v>45</v>
      </c>
      <c r="Q495">
        <v>1</v>
      </c>
      <c r="X495">
        <v>0.18</v>
      </c>
      <c r="Y495">
        <v>1155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0.18</v>
      </c>
      <c r="AH495">
        <v>2</v>
      </c>
      <c r="AI495">
        <v>16667157</v>
      </c>
      <c r="AJ495">
        <v>499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ROW(Source!A230)</f>
        <v>230</v>
      </c>
      <c r="B496">
        <v>16667159</v>
      </c>
      <c r="C496">
        <v>16667145</v>
      </c>
      <c r="D496">
        <v>15433667</v>
      </c>
      <c r="E496">
        <v>1</v>
      </c>
      <c r="F496">
        <v>1</v>
      </c>
      <c r="G496">
        <v>1</v>
      </c>
      <c r="H496">
        <v>1</v>
      </c>
      <c r="I496" t="s">
        <v>725</v>
      </c>
      <c r="J496" t="s">
        <v>6</v>
      </c>
      <c r="K496" t="s">
        <v>726</v>
      </c>
      <c r="L496">
        <v>1191</v>
      </c>
      <c r="N496">
        <v>1013</v>
      </c>
      <c r="O496" t="s">
        <v>727</v>
      </c>
      <c r="P496" t="s">
        <v>727</v>
      </c>
      <c r="Q496">
        <v>1</v>
      </c>
      <c r="X496">
        <v>75.58</v>
      </c>
      <c r="Y496">
        <v>0</v>
      </c>
      <c r="Z496">
        <v>0</v>
      </c>
      <c r="AA496">
        <v>0</v>
      </c>
      <c r="AB496">
        <v>8.09</v>
      </c>
      <c r="AC496">
        <v>0</v>
      </c>
      <c r="AD496">
        <v>1</v>
      </c>
      <c r="AE496">
        <v>1</v>
      </c>
      <c r="AF496" t="s">
        <v>6</v>
      </c>
      <c r="AG496">
        <v>75.58</v>
      </c>
      <c r="AH496">
        <v>2</v>
      </c>
      <c r="AI496">
        <v>16667146</v>
      </c>
      <c r="AJ496">
        <v>500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ROW(Source!A230)</f>
        <v>230</v>
      </c>
      <c r="B497">
        <v>16667160</v>
      </c>
      <c r="C497">
        <v>16667145</v>
      </c>
      <c r="D497">
        <v>15430395</v>
      </c>
      <c r="E497">
        <v>1</v>
      </c>
      <c r="F497">
        <v>1</v>
      </c>
      <c r="G497">
        <v>1</v>
      </c>
      <c r="H497">
        <v>1</v>
      </c>
      <c r="I497" t="s">
        <v>728</v>
      </c>
      <c r="J497" t="s">
        <v>6</v>
      </c>
      <c r="K497" t="s">
        <v>729</v>
      </c>
      <c r="L497">
        <v>1191</v>
      </c>
      <c r="N497">
        <v>1013</v>
      </c>
      <c r="O497" t="s">
        <v>727</v>
      </c>
      <c r="P497" t="s">
        <v>727</v>
      </c>
      <c r="Q497">
        <v>1</v>
      </c>
      <c r="X497">
        <v>0.43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2</v>
      </c>
      <c r="AF497" t="s">
        <v>6</v>
      </c>
      <c r="AG497">
        <v>0.43</v>
      </c>
      <c r="AH497">
        <v>2</v>
      </c>
      <c r="AI497">
        <v>16667147</v>
      </c>
      <c r="AJ497">
        <v>501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ROW(Source!A230)</f>
        <v>230</v>
      </c>
      <c r="B498">
        <v>16667161</v>
      </c>
      <c r="C498">
        <v>16667145</v>
      </c>
      <c r="D498">
        <v>15247878</v>
      </c>
      <c r="E498">
        <v>1</v>
      </c>
      <c r="F498">
        <v>1</v>
      </c>
      <c r="G498">
        <v>1</v>
      </c>
      <c r="H498">
        <v>2</v>
      </c>
      <c r="I498" t="s">
        <v>972</v>
      </c>
      <c r="J498" t="s">
        <v>973</v>
      </c>
      <c r="K498" t="s">
        <v>974</v>
      </c>
      <c r="L498">
        <v>1368</v>
      </c>
      <c r="N498">
        <v>1011</v>
      </c>
      <c r="O498" t="s">
        <v>733</v>
      </c>
      <c r="P498" t="s">
        <v>733</v>
      </c>
      <c r="Q498">
        <v>1</v>
      </c>
      <c r="X498">
        <v>0.23</v>
      </c>
      <c r="Y498">
        <v>0</v>
      </c>
      <c r="Z498">
        <v>1.7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0.23</v>
      </c>
      <c r="AH498">
        <v>2</v>
      </c>
      <c r="AI498">
        <v>16667148</v>
      </c>
      <c r="AJ498">
        <v>502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ROW(Source!A230)</f>
        <v>230</v>
      </c>
      <c r="B499">
        <v>16667162</v>
      </c>
      <c r="C499">
        <v>16667145</v>
      </c>
      <c r="D499">
        <v>15249073</v>
      </c>
      <c r="E499">
        <v>1</v>
      </c>
      <c r="F499">
        <v>1</v>
      </c>
      <c r="G499">
        <v>1</v>
      </c>
      <c r="H499">
        <v>2</v>
      </c>
      <c r="I499" t="s">
        <v>742</v>
      </c>
      <c r="J499" t="s">
        <v>743</v>
      </c>
      <c r="K499" t="s">
        <v>744</v>
      </c>
      <c r="L499">
        <v>1368</v>
      </c>
      <c r="N499">
        <v>1011</v>
      </c>
      <c r="O499" t="s">
        <v>733</v>
      </c>
      <c r="P499" t="s">
        <v>733</v>
      </c>
      <c r="Q499">
        <v>1</v>
      </c>
      <c r="X499">
        <v>0.43</v>
      </c>
      <c r="Y499">
        <v>0</v>
      </c>
      <c r="Z499">
        <v>65.709999999999994</v>
      </c>
      <c r="AA499">
        <v>11.6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0.43</v>
      </c>
      <c r="AH499">
        <v>2</v>
      </c>
      <c r="AI499">
        <v>16667149</v>
      </c>
      <c r="AJ499">
        <v>503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ROW(Source!A230)</f>
        <v>230</v>
      </c>
      <c r="B500">
        <v>16667163</v>
      </c>
      <c r="C500">
        <v>16667145</v>
      </c>
      <c r="D500">
        <v>15167286</v>
      </c>
      <c r="E500">
        <v>1</v>
      </c>
      <c r="F500">
        <v>1</v>
      </c>
      <c r="G500">
        <v>1</v>
      </c>
      <c r="H500">
        <v>3</v>
      </c>
      <c r="I500" t="s">
        <v>772</v>
      </c>
      <c r="J500" t="s">
        <v>773</v>
      </c>
      <c r="K500" t="s">
        <v>774</v>
      </c>
      <c r="L500">
        <v>1339</v>
      </c>
      <c r="N500">
        <v>1007</v>
      </c>
      <c r="O500" t="s">
        <v>45</v>
      </c>
      <c r="P500" t="s">
        <v>45</v>
      </c>
      <c r="Q500">
        <v>1</v>
      </c>
      <c r="X500">
        <v>1.37E-2</v>
      </c>
      <c r="Y500">
        <v>2.44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1.37E-2</v>
      </c>
      <c r="AH500">
        <v>2</v>
      </c>
      <c r="AI500">
        <v>16667150</v>
      </c>
      <c r="AJ500">
        <v>504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ROW(Source!A230)</f>
        <v>230</v>
      </c>
      <c r="B501">
        <v>16667164</v>
      </c>
      <c r="C501">
        <v>16667145</v>
      </c>
      <c r="D501">
        <v>15170039</v>
      </c>
      <c r="E501">
        <v>1</v>
      </c>
      <c r="F501">
        <v>1</v>
      </c>
      <c r="G501">
        <v>1</v>
      </c>
      <c r="H501">
        <v>3</v>
      </c>
      <c r="I501" t="s">
        <v>975</v>
      </c>
      <c r="J501" t="s">
        <v>976</v>
      </c>
      <c r="K501" t="s">
        <v>977</v>
      </c>
      <c r="L501">
        <v>1348</v>
      </c>
      <c r="N501">
        <v>1009</v>
      </c>
      <c r="O501" t="s">
        <v>120</v>
      </c>
      <c r="P501" t="s">
        <v>120</v>
      </c>
      <c r="Q501">
        <v>1000</v>
      </c>
      <c r="X501">
        <v>5.8999999999999999E-3</v>
      </c>
      <c r="Y501">
        <v>11978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5.8999999999999999E-3</v>
      </c>
      <c r="AH501">
        <v>2</v>
      </c>
      <c r="AI501">
        <v>16667151</v>
      </c>
      <c r="AJ501">
        <v>505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ROW(Source!A230)</f>
        <v>230</v>
      </c>
      <c r="B502">
        <v>16667165</v>
      </c>
      <c r="C502">
        <v>16667145</v>
      </c>
      <c r="D502">
        <v>15172014</v>
      </c>
      <c r="E502">
        <v>1</v>
      </c>
      <c r="F502">
        <v>1</v>
      </c>
      <c r="G502">
        <v>1</v>
      </c>
      <c r="H502">
        <v>3</v>
      </c>
      <c r="I502" t="s">
        <v>978</v>
      </c>
      <c r="J502" t="s">
        <v>979</v>
      </c>
      <c r="K502" t="s">
        <v>980</v>
      </c>
      <c r="L502">
        <v>1348</v>
      </c>
      <c r="N502">
        <v>1009</v>
      </c>
      <c r="O502" t="s">
        <v>120</v>
      </c>
      <c r="P502" t="s">
        <v>120</v>
      </c>
      <c r="Q502">
        <v>1000</v>
      </c>
      <c r="X502">
        <v>4.8999999999999998E-3</v>
      </c>
      <c r="Y502">
        <v>734.5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4.8999999999999998E-3</v>
      </c>
      <c r="AH502">
        <v>2</v>
      </c>
      <c r="AI502">
        <v>16667152</v>
      </c>
      <c r="AJ502">
        <v>506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ROW(Source!A230)</f>
        <v>230</v>
      </c>
      <c r="B503">
        <v>16667166</v>
      </c>
      <c r="C503">
        <v>16667145</v>
      </c>
      <c r="D503">
        <v>15161601</v>
      </c>
      <c r="E503">
        <v>17</v>
      </c>
      <c r="F503">
        <v>1</v>
      </c>
      <c r="G503">
        <v>1</v>
      </c>
      <c r="H503">
        <v>3</v>
      </c>
      <c r="I503" t="s">
        <v>428</v>
      </c>
      <c r="J503" t="s">
        <v>6</v>
      </c>
      <c r="K503" t="s">
        <v>429</v>
      </c>
      <c r="L503">
        <v>1339</v>
      </c>
      <c r="N503">
        <v>1007</v>
      </c>
      <c r="O503" t="s">
        <v>45</v>
      </c>
      <c r="P503" t="s">
        <v>45</v>
      </c>
      <c r="Q503">
        <v>1</v>
      </c>
      <c r="X503">
        <v>1.04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 t="s">
        <v>6</v>
      </c>
      <c r="AG503">
        <v>1.04</v>
      </c>
      <c r="AH503">
        <v>2</v>
      </c>
      <c r="AI503">
        <v>16667153</v>
      </c>
      <c r="AJ503">
        <v>507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ROW(Source!A230)</f>
        <v>230</v>
      </c>
      <c r="B504">
        <v>16667167</v>
      </c>
      <c r="C504">
        <v>16667145</v>
      </c>
      <c r="D504">
        <v>15191115</v>
      </c>
      <c r="E504">
        <v>1</v>
      </c>
      <c r="F504">
        <v>1</v>
      </c>
      <c r="G504">
        <v>1</v>
      </c>
      <c r="H504">
        <v>3</v>
      </c>
      <c r="I504" t="s">
        <v>981</v>
      </c>
      <c r="J504" t="s">
        <v>982</v>
      </c>
      <c r="K504" t="s">
        <v>983</v>
      </c>
      <c r="L504">
        <v>1348</v>
      </c>
      <c r="N504">
        <v>1009</v>
      </c>
      <c r="O504" t="s">
        <v>120</v>
      </c>
      <c r="P504" t="s">
        <v>120</v>
      </c>
      <c r="Q504">
        <v>1000</v>
      </c>
      <c r="X504">
        <v>5.0000000000000001E-4</v>
      </c>
      <c r="Y504">
        <v>10200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5.0000000000000001E-4</v>
      </c>
      <c r="AH504">
        <v>2</v>
      </c>
      <c r="AI504">
        <v>16667154</v>
      </c>
      <c r="AJ504">
        <v>509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ROW(Source!A230)</f>
        <v>230</v>
      </c>
      <c r="B505">
        <v>16667168</v>
      </c>
      <c r="C505">
        <v>16667145</v>
      </c>
      <c r="D505">
        <v>15191153</v>
      </c>
      <c r="E505">
        <v>1</v>
      </c>
      <c r="F505">
        <v>1</v>
      </c>
      <c r="G505">
        <v>1</v>
      </c>
      <c r="H505">
        <v>3</v>
      </c>
      <c r="I505" t="s">
        <v>984</v>
      </c>
      <c r="J505" t="s">
        <v>985</v>
      </c>
      <c r="K505" t="s">
        <v>986</v>
      </c>
      <c r="L505">
        <v>1348</v>
      </c>
      <c r="N505">
        <v>1009</v>
      </c>
      <c r="O505" t="s">
        <v>120</v>
      </c>
      <c r="P505" t="s">
        <v>120</v>
      </c>
      <c r="Q505">
        <v>1000</v>
      </c>
      <c r="X505">
        <v>9.4999999999999998E-3</v>
      </c>
      <c r="Y505">
        <v>4455.2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9.4999999999999998E-3</v>
      </c>
      <c r="AH505">
        <v>2</v>
      </c>
      <c r="AI505">
        <v>16667155</v>
      </c>
      <c r="AJ505">
        <v>510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ROW(Source!A230)</f>
        <v>230</v>
      </c>
      <c r="B506">
        <v>16667169</v>
      </c>
      <c r="C506">
        <v>16667145</v>
      </c>
      <c r="D506">
        <v>15161941</v>
      </c>
      <c r="E506">
        <v>17</v>
      </c>
      <c r="F506">
        <v>1</v>
      </c>
      <c r="G506">
        <v>1</v>
      </c>
      <c r="H506">
        <v>3</v>
      </c>
      <c r="I506" t="s">
        <v>1155</v>
      </c>
      <c r="J506" t="s">
        <v>6</v>
      </c>
      <c r="K506" t="s">
        <v>1156</v>
      </c>
      <c r="L506">
        <v>1348</v>
      </c>
      <c r="N506">
        <v>1009</v>
      </c>
      <c r="O506" t="s">
        <v>120</v>
      </c>
      <c r="P506" t="s">
        <v>120</v>
      </c>
      <c r="Q506">
        <v>1000</v>
      </c>
      <c r="X506">
        <v>7.0000000000000007E-2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 t="s">
        <v>6</v>
      </c>
      <c r="AG506">
        <v>7.0000000000000007E-2</v>
      </c>
      <c r="AH506">
        <v>3</v>
      </c>
      <c r="AI506">
        <v>-1</v>
      </c>
      <c r="AJ506" t="s">
        <v>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ROW(Source!A230)</f>
        <v>230</v>
      </c>
      <c r="B507">
        <v>16667170</v>
      </c>
      <c r="C507">
        <v>16667145</v>
      </c>
      <c r="D507">
        <v>15195822</v>
      </c>
      <c r="E507">
        <v>1</v>
      </c>
      <c r="F507">
        <v>1</v>
      </c>
      <c r="G507">
        <v>1</v>
      </c>
      <c r="H507">
        <v>3</v>
      </c>
      <c r="I507" t="s">
        <v>987</v>
      </c>
      <c r="J507" t="s">
        <v>988</v>
      </c>
      <c r="K507" t="s">
        <v>989</v>
      </c>
      <c r="L507">
        <v>1339</v>
      </c>
      <c r="N507">
        <v>1007</v>
      </c>
      <c r="O507" t="s">
        <v>45</v>
      </c>
      <c r="P507" t="s">
        <v>45</v>
      </c>
      <c r="Q507">
        <v>1</v>
      </c>
      <c r="X507">
        <v>0.21</v>
      </c>
      <c r="Y507">
        <v>1287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0.21</v>
      </c>
      <c r="AH507">
        <v>2</v>
      </c>
      <c r="AI507">
        <v>16667156</v>
      </c>
      <c r="AJ507">
        <v>511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ROW(Source!A230)</f>
        <v>230</v>
      </c>
      <c r="B508">
        <v>16667171</v>
      </c>
      <c r="C508">
        <v>16667145</v>
      </c>
      <c r="D508">
        <v>15196012</v>
      </c>
      <c r="E508">
        <v>1</v>
      </c>
      <c r="F508">
        <v>1</v>
      </c>
      <c r="G508">
        <v>1</v>
      </c>
      <c r="H508">
        <v>3</v>
      </c>
      <c r="I508" t="s">
        <v>990</v>
      </c>
      <c r="J508" t="s">
        <v>991</v>
      </c>
      <c r="K508" t="s">
        <v>992</v>
      </c>
      <c r="L508">
        <v>1339</v>
      </c>
      <c r="N508">
        <v>1007</v>
      </c>
      <c r="O508" t="s">
        <v>45</v>
      </c>
      <c r="P508" t="s">
        <v>45</v>
      </c>
      <c r="Q508">
        <v>1</v>
      </c>
      <c r="X508">
        <v>0.18</v>
      </c>
      <c r="Y508">
        <v>1155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6</v>
      </c>
      <c r="AG508">
        <v>0.18</v>
      </c>
      <c r="AH508">
        <v>2</v>
      </c>
      <c r="AI508">
        <v>16667157</v>
      </c>
      <c r="AJ508">
        <v>512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ROW(Source!A272)</f>
        <v>272</v>
      </c>
      <c r="B509">
        <v>16667178</v>
      </c>
      <c r="C509">
        <v>16667174</v>
      </c>
      <c r="D509">
        <v>15432010</v>
      </c>
      <c r="E509">
        <v>1</v>
      </c>
      <c r="F509">
        <v>1</v>
      </c>
      <c r="G509">
        <v>1</v>
      </c>
      <c r="H509">
        <v>1</v>
      </c>
      <c r="I509" t="s">
        <v>870</v>
      </c>
      <c r="J509" t="s">
        <v>6</v>
      </c>
      <c r="K509" t="s">
        <v>871</v>
      </c>
      <c r="L509">
        <v>1191</v>
      </c>
      <c r="N509">
        <v>1013</v>
      </c>
      <c r="O509" t="s">
        <v>727</v>
      </c>
      <c r="P509" t="s">
        <v>727</v>
      </c>
      <c r="Q509">
        <v>1</v>
      </c>
      <c r="X509">
        <v>17.89</v>
      </c>
      <c r="Y509">
        <v>0</v>
      </c>
      <c r="Z509">
        <v>0</v>
      </c>
      <c r="AA509">
        <v>0</v>
      </c>
      <c r="AB509">
        <v>8.02</v>
      </c>
      <c r="AC509">
        <v>0</v>
      </c>
      <c r="AD509">
        <v>1</v>
      </c>
      <c r="AE509">
        <v>1</v>
      </c>
      <c r="AF509" t="s">
        <v>6</v>
      </c>
      <c r="AG509">
        <v>17.89</v>
      </c>
      <c r="AH509">
        <v>2</v>
      </c>
      <c r="AI509">
        <v>16667175</v>
      </c>
      <c r="AJ509">
        <v>513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ROW(Source!A272)</f>
        <v>272</v>
      </c>
      <c r="B510">
        <v>16667179</v>
      </c>
      <c r="C510">
        <v>16667174</v>
      </c>
      <c r="D510">
        <v>15430395</v>
      </c>
      <c r="E510">
        <v>1</v>
      </c>
      <c r="F510">
        <v>1</v>
      </c>
      <c r="G510">
        <v>1</v>
      </c>
      <c r="H510">
        <v>1</v>
      </c>
      <c r="I510" t="s">
        <v>728</v>
      </c>
      <c r="J510" t="s">
        <v>6</v>
      </c>
      <c r="K510" t="s">
        <v>729</v>
      </c>
      <c r="L510">
        <v>1191</v>
      </c>
      <c r="N510">
        <v>1013</v>
      </c>
      <c r="O510" t="s">
        <v>727</v>
      </c>
      <c r="P510" t="s">
        <v>727</v>
      </c>
      <c r="Q510">
        <v>1</v>
      </c>
      <c r="X510">
        <v>0.08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2</v>
      </c>
      <c r="AF510" t="s">
        <v>6</v>
      </c>
      <c r="AG510">
        <v>0.08</v>
      </c>
      <c r="AH510">
        <v>2</v>
      </c>
      <c r="AI510">
        <v>16667176</v>
      </c>
      <c r="AJ510">
        <v>514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ROW(Source!A272)</f>
        <v>272</v>
      </c>
      <c r="B511">
        <v>16667180</v>
      </c>
      <c r="C511">
        <v>16667174</v>
      </c>
      <c r="D511">
        <v>15247974</v>
      </c>
      <c r="E511">
        <v>1</v>
      </c>
      <c r="F511">
        <v>1</v>
      </c>
      <c r="G511">
        <v>1</v>
      </c>
      <c r="H511">
        <v>2</v>
      </c>
      <c r="I511" t="s">
        <v>730</v>
      </c>
      <c r="J511" t="s">
        <v>731</v>
      </c>
      <c r="K511" t="s">
        <v>732</v>
      </c>
      <c r="L511">
        <v>1368</v>
      </c>
      <c r="N511">
        <v>1011</v>
      </c>
      <c r="O511" t="s">
        <v>733</v>
      </c>
      <c r="P511" t="s">
        <v>733</v>
      </c>
      <c r="Q511">
        <v>1</v>
      </c>
      <c r="X511">
        <v>0.08</v>
      </c>
      <c r="Y511">
        <v>0</v>
      </c>
      <c r="Z511">
        <v>31.26</v>
      </c>
      <c r="AA511">
        <v>13.5</v>
      </c>
      <c r="AB511">
        <v>0</v>
      </c>
      <c r="AC511">
        <v>0</v>
      </c>
      <c r="AD511">
        <v>1</v>
      </c>
      <c r="AE511">
        <v>0</v>
      </c>
      <c r="AF511" t="s">
        <v>6</v>
      </c>
      <c r="AG511">
        <v>0.08</v>
      </c>
      <c r="AH511">
        <v>2</v>
      </c>
      <c r="AI511">
        <v>16667177</v>
      </c>
      <c r="AJ511">
        <v>515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ROW(Source!A273)</f>
        <v>273</v>
      </c>
      <c r="B512">
        <v>16667178</v>
      </c>
      <c r="C512">
        <v>16667174</v>
      </c>
      <c r="D512">
        <v>15432010</v>
      </c>
      <c r="E512">
        <v>1</v>
      </c>
      <c r="F512">
        <v>1</v>
      </c>
      <c r="G512">
        <v>1</v>
      </c>
      <c r="H512">
        <v>1</v>
      </c>
      <c r="I512" t="s">
        <v>870</v>
      </c>
      <c r="J512" t="s">
        <v>6</v>
      </c>
      <c r="K512" t="s">
        <v>871</v>
      </c>
      <c r="L512">
        <v>1191</v>
      </c>
      <c r="N512">
        <v>1013</v>
      </c>
      <c r="O512" t="s">
        <v>727</v>
      </c>
      <c r="P512" t="s">
        <v>727</v>
      </c>
      <c r="Q512">
        <v>1</v>
      </c>
      <c r="X512">
        <v>17.89</v>
      </c>
      <c r="Y512">
        <v>0</v>
      </c>
      <c r="Z512">
        <v>0</v>
      </c>
      <c r="AA512">
        <v>0</v>
      </c>
      <c r="AB512">
        <v>8.02</v>
      </c>
      <c r="AC512">
        <v>0</v>
      </c>
      <c r="AD512">
        <v>1</v>
      </c>
      <c r="AE512">
        <v>1</v>
      </c>
      <c r="AF512" t="s">
        <v>6</v>
      </c>
      <c r="AG512">
        <v>17.89</v>
      </c>
      <c r="AH512">
        <v>2</v>
      </c>
      <c r="AI512">
        <v>16667175</v>
      </c>
      <c r="AJ512">
        <v>516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ROW(Source!A273)</f>
        <v>273</v>
      </c>
      <c r="B513">
        <v>16667179</v>
      </c>
      <c r="C513">
        <v>16667174</v>
      </c>
      <c r="D513">
        <v>15430395</v>
      </c>
      <c r="E513">
        <v>1</v>
      </c>
      <c r="F513">
        <v>1</v>
      </c>
      <c r="G513">
        <v>1</v>
      </c>
      <c r="H513">
        <v>1</v>
      </c>
      <c r="I513" t="s">
        <v>728</v>
      </c>
      <c r="J513" t="s">
        <v>6</v>
      </c>
      <c r="K513" t="s">
        <v>729</v>
      </c>
      <c r="L513">
        <v>1191</v>
      </c>
      <c r="N513">
        <v>1013</v>
      </c>
      <c r="O513" t="s">
        <v>727</v>
      </c>
      <c r="P513" t="s">
        <v>727</v>
      </c>
      <c r="Q513">
        <v>1</v>
      </c>
      <c r="X513">
        <v>0.08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2</v>
      </c>
      <c r="AF513" t="s">
        <v>6</v>
      </c>
      <c r="AG513">
        <v>0.08</v>
      </c>
      <c r="AH513">
        <v>2</v>
      </c>
      <c r="AI513">
        <v>16667176</v>
      </c>
      <c r="AJ513">
        <v>517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ROW(Source!A273)</f>
        <v>273</v>
      </c>
      <c r="B514">
        <v>16667180</v>
      </c>
      <c r="C514">
        <v>16667174</v>
      </c>
      <c r="D514">
        <v>15247974</v>
      </c>
      <c r="E514">
        <v>1</v>
      </c>
      <c r="F514">
        <v>1</v>
      </c>
      <c r="G514">
        <v>1</v>
      </c>
      <c r="H514">
        <v>2</v>
      </c>
      <c r="I514" t="s">
        <v>730</v>
      </c>
      <c r="J514" t="s">
        <v>731</v>
      </c>
      <c r="K514" t="s">
        <v>732</v>
      </c>
      <c r="L514">
        <v>1368</v>
      </c>
      <c r="N514">
        <v>1011</v>
      </c>
      <c r="O514" t="s">
        <v>733</v>
      </c>
      <c r="P514" t="s">
        <v>733</v>
      </c>
      <c r="Q514">
        <v>1</v>
      </c>
      <c r="X514">
        <v>0.08</v>
      </c>
      <c r="Y514">
        <v>0</v>
      </c>
      <c r="Z514">
        <v>31.26</v>
      </c>
      <c r="AA514">
        <v>13.5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0.08</v>
      </c>
      <c r="AH514">
        <v>2</v>
      </c>
      <c r="AI514">
        <v>16667177</v>
      </c>
      <c r="AJ514">
        <v>518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ROW(Source!A274)</f>
        <v>274</v>
      </c>
      <c r="B515">
        <v>16667183</v>
      </c>
      <c r="C515">
        <v>16667181</v>
      </c>
      <c r="D515">
        <v>15430517</v>
      </c>
      <c r="E515">
        <v>1</v>
      </c>
      <c r="F515">
        <v>1</v>
      </c>
      <c r="G515">
        <v>1</v>
      </c>
      <c r="H515">
        <v>1</v>
      </c>
      <c r="I515" t="s">
        <v>807</v>
      </c>
      <c r="J515" t="s">
        <v>6</v>
      </c>
      <c r="K515" t="s">
        <v>808</v>
      </c>
      <c r="L515">
        <v>1191</v>
      </c>
      <c r="N515">
        <v>1013</v>
      </c>
      <c r="O515" t="s">
        <v>727</v>
      </c>
      <c r="P515" t="s">
        <v>727</v>
      </c>
      <c r="Q515">
        <v>1</v>
      </c>
      <c r="X515">
        <v>5.84</v>
      </c>
      <c r="Y515">
        <v>0</v>
      </c>
      <c r="Z515">
        <v>0</v>
      </c>
      <c r="AA515">
        <v>0</v>
      </c>
      <c r="AB515">
        <v>7.8</v>
      </c>
      <c r="AC515">
        <v>0</v>
      </c>
      <c r="AD515">
        <v>1</v>
      </c>
      <c r="AE515">
        <v>1</v>
      </c>
      <c r="AF515" t="s">
        <v>6</v>
      </c>
      <c r="AG515">
        <v>5.84</v>
      </c>
      <c r="AH515">
        <v>2</v>
      </c>
      <c r="AI515">
        <v>16667182</v>
      </c>
      <c r="AJ515">
        <v>519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ROW(Source!A275)</f>
        <v>275</v>
      </c>
      <c r="B516">
        <v>16667183</v>
      </c>
      <c r="C516">
        <v>16667181</v>
      </c>
      <c r="D516">
        <v>15430517</v>
      </c>
      <c r="E516">
        <v>1</v>
      </c>
      <c r="F516">
        <v>1</v>
      </c>
      <c r="G516">
        <v>1</v>
      </c>
      <c r="H516">
        <v>1</v>
      </c>
      <c r="I516" t="s">
        <v>807</v>
      </c>
      <c r="J516" t="s">
        <v>6</v>
      </c>
      <c r="K516" t="s">
        <v>808</v>
      </c>
      <c r="L516">
        <v>1191</v>
      </c>
      <c r="N516">
        <v>1013</v>
      </c>
      <c r="O516" t="s">
        <v>727</v>
      </c>
      <c r="P516" t="s">
        <v>727</v>
      </c>
      <c r="Q516">
        <v>1</v>
      </c>
      <c r="X516">
        <v>5.84</v>
      </c>
      <c r="Y516">
        <v>0</v>
      </c>
      <c r="Z516">
        <v>0</v>
      </c>
      <c r="AA516">
        <v>0</v>
      </c>
      <c r="AB516">
        <v>7.8</v>
      </c>
      <c r="AC516">
        <v>0</v>
      </c>
      <c r="AD516">
        <v>1</v>
      </c>
      <c r="AE516">
        <v>1</v>
      </c>
      <c r="AF516" t="s">
        <v>6</v>
      </c>
      <c r="AG516">
        <v>5.84</v>
      </c>
      <c r="AH516">
        <v>2</v>
      </c>
      <c r="AI516">
        <v>16667182</v>
      </c>
      <c r="AJ516">
        <v>520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ROW(Source!A276)</f>
        <v>276</v>
      </c>
      <c r="B517">
        <v>16672687</v>
      </c>
      <c r="C517">
        <v>16672680</v>
      </c>
      <c r="D517">
        <v>15446300</v>
      </c>
      <c r="E517">
        <v>1</v>
      </c>
      <c r="F517">
        <v>1</v>
      </c>
      <c r="G517">
        <v>1</v>
      </c>
      <c r="H517">
        <v>1</v>
      </c>
      <c r="I517" t="s">
        <v>912</v>
      </c>
      <c r="J517" t="s">
        <v>6</v>
      </c>
      <c r="K517" t="s">
        <v>913</v>
      </c>
      <c r="L517">
        <v>1191</v>
      </c>
      <c r="N517">
        <v>1013</v>
      </c>
      <c r="O517" t="s">
        <v>727</v>
      </c>
      <c r="P517" t="s">
        <v>727</v>
      </c>
      <c r="Q517">
        <v>1</v>
      </c>
      <c r="X517">
        <v>1.1200000000000001</v>
      </c>
      <c r="Y517">
        <v>0</v>
      </c>
      <c r="Z517">
        <v>0</v>
      </c>
      <c r="AA517">
        <v>0</v>
      </c>
      <c r="AB517">
        <v>9.92</v>
      </c>
      <c r="AC517">
        <v>0</v>
      </c>
      <c r="AD517">
        <v>1</v>
      </c>
      <c r="AE517">
        <v>1</v>
      </c>
      <c r="AF517" t="s">
        <v>447</v>
      </c>
      <c r="AG517">
        <v>0.33600000000000002</v>
      </c>
      <c r="AH517">
        <v>2</v>
      </c>
      <c r="AI517">
        <v>16672687</v>
      </c>
      <c r="AJ517">
        <v>521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ROW(Source!A276)</f>
        <v>276</v>
      </c>
      <c r="B518">
        <v>16672688</v>
      </c>
      <c r="C518">
        <v>16672680</v>
      </c>
      <c r="D518">
        <v>15169942</v>
      </c>
      <c r="E518">
        <v>1</v>
      </c>
      <c r="F518">
        <v>1</v>
      </c>
      <c r="G518">
        <v>1</v>
      </c>
      <c r="H518">
        <v>3</v>
      </c>
      <c r="I518" t="s">
        <v>993</v>
      </c>
      <c r="J518" t="s">
        <v>994</v>
      </c>
      <c r="K518" t="s">
        <v>995</v>
      </c>
      <c r="L518">
        <v>1346</v>
      </c>
      <c r="N518">
        <v>1009</v>
      </c>
      <c r="O518" t="s">
        <v>124</v>
      </c>
      <c r="P518" t="s">
        <v>124</v>
      </c>
      <c r="Q518">
        <v>1</v>
      </c>
      <c r="X518">
        <v>0.02</v>
      </c>
      <c r="Y518">
        <v>9.0399999999999991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30</v>
      </c>
      <c r="AG518">
        <v>0</v>
      </c>
      <c r="AH518">
        <v>2</v>
      </c>
      <c r="AI518">
        <v>16672688</v>
      </c>
      <c r="AJ518">
        <v>522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ROW(Source!A276)</f>
        <v>276</v>
      </c>
      <c r="B519">
        <v>16672689</v>
      </c>
      <c r="C519">
        <v>16672680</v>
      </c>
      <c r="D519">
        <v>15164559</v>
      </c>
      <c r="E519">
        <v>17</v>
      </c>
      <c r="F519">
        <v>1</v>
      </c>
      <c r="G519">
        <v>1</v>
      </c>
      <c r="H519">
        <v>3</v>
      </c>
      <c r="I519" t="s">
        <v>996</v>
      </c>
      <c r="J519" t="s">
        <v>6</v>
      </c>
      <c r="K519" t="s">
        <v>997</v>
      </c>
      <c r="L519">
        <v>1374</v>
      </c>
      <c r="N519">
        <v>1013</v>
      </c>
      <c r="O519" t="s">
        <v>998</v>
      </c>
      <c r="P519" t="s">
        <v>998</v>
      </c>
      <c r="Q519">
        <v>1</v>
      </c>
      <c r="X519">
        <v>0.22</v>
      </c>
      <c r="Y519">
        <v>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30</v>
      </c>
      <c r="AG519">
        <v>0</v>
      </c>
      <c r="AH519">
        <v>2</v>
      </c>
      <c r="AI519">
        <v>16672689</v>
      </c>
      <c r="AJ519">
        <v>523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ROW(Source!A277)</f>
        <v>277</v>
      </c>
      <c r="B520">
        <v>16672687</v>
      </c>
      <c r="C520">
        <v>16672680</v>
      </c>
      <c r="D520">
        <v>15446300</v>
      </c>
      <c r="E520">
        <v>1</v>
      </c>
      <c r="F520">
        <v>1</v>
      </c>
      <c r="G520">
        <v>1</v>
      </c>
      <c r="H520">
        <v>1</v>
      </c>
      <c r="I520" t="s">
        <v>912</v>
      </c>
      <c r="J520" t="s">
        <v>6</v>
      </c>
      <c r="K520" t="s">
        <v>913</v>
      </c>
      <c r="L520">
        <v>1191</v>
      </c>
      <c r="N520">
        <v>1013</v>
      </c>
      <c r="O520" t="s">
        <v>727</v>
      </c>
      <c r="P520" t="s">
        <v>727</v>
      </c>
      <c r="Q520">
        <v>1</v>
      </c>
      <c r="X520">
        <v>1.1200000000000001</v>
      </c>
      <c r="Y520">
        <v>0</v>
      </c>
      <c r="Z520">
        <v>0</v>
      </c>
      <c r="AA520">
        <v>0</v>
      </c>
      <c r="AB520">
        <v>9.92</v>
      </c>
      <c r="AC520">
        <v>0</v>
      </c>
      <c r="AD520">
        <v>1</v>
      </c>
      <c r="AE520">
        <v>1</v>
      </c>
      <c r="AF520" t="s">
        <v>447</v>
      </c>
      <c r="AG520">
        <v>0.33600000000000002</v>
      </c>
      <c r="AH520">
        <v>2</v>
      </c>
      <c r="AI520">
        <v>16672687</v>
      </c>
      <c r="AJ520">
        <v>524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ROW(Source!A277)</f>
        <v>277</v>
      </c>
      <c r="B521">
        <v>16672688</v>
      </c>
      <c r="C521">
        <v>16672680</v>
      </c>
      <c r="D521">
        <v>15169942</v>
      </c>
      <c r="E521">
        <v>1</v>
      </c>
      <c r="F521">
        <v>1</v>
      </c>
      <c r="G521">
        <v>1</v>
      </c>
      <c r="H521">
        <v>3</v>
      </c>
      <c r="I521" t="s">
        <v>993</v>
      </c>
      <c r="J521" t="s">
        <v>994</v>
      </c>
      <c r="K521" t="s">
        <v>995</v>
      </c>
      <c r="L521">
        <v>1346</v>
      </c>
      <c r="N521">
        <v>1009</v>
      </c>
      <c r="O521" t="s">
        <v>124</v>
      </c>
      <c r="P521" t="s">
        <v>124</v>
      </c>
      <c r="Q521">
        <v>1</v>
      </c>
      <c r="X521">
        <v>0.02</v>
      </c>
      <c r="Y521">
        <v>9.0399999999999991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30</v>
      </c>
      <c r="AG521">
        <v>0</v>
      </c>
      <c r="AH521">
        <v>2</v>
      </c>
      <c r="AI521">
        <v>16672688</v>
      </c>
      <c r="AJ521">
        <v>525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ROW(Source!A277)</f>
        <v>277</v>
      </c>
      <c r="B522">
        <v>16672689</v>
      </c>
      <c r="C522">
        <v>16672680</v>
      </c>
      <c r="D522">
        <v>15164559</v>
      </c>
      <c r="E522">
        <v>17</v>
      </c>
      <c r="F522">
        <v>1</v>
      </c>
      <c r="G522">
        <v>1</v>
      </c>
      <c r="H522">
        <v>3</v>
      </c>
      <c r="I522" t="s">
        <v>996</v>
      </c>
      <c r="J522" t="s">
        <v>6</v>
      </c>
      <c r="K522" t="s">
        <v>997</v>
      </c>
      <c r="L522">
        <v>1374</v>
      </c>
      <c r="N522">
        <v>1013</v>
      </c>
      <c r="O522" t="s">
        <v>998</v>
      </c>
      <c r="P522" t="s">
        <v>998</v>
      </c>
      <c r="Q522">
        <v>1</v>
      </c>
      <c r="X522">
        <v>0.22</v>
      </c>
      <c r="Y522">
        <v>1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30</v>
      </c>
      <c r="AG522">
        <v>0</v>
      </c>
      <c r="AH522">
        <v>2</v>
      </c>
      <c r="AI522">
        <v>16672689</v>
      </c>
      <c r="AJ522">
        <v>526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ROW(Source!A278)</f>
        <v>278</v>
      </c>
      <c r="B523">
        <v>16667230</v>
      </c>
      <c r="C523">
        <v>16667221</v>
      </c>
      <c r="D523">
        <v>15442878</v>
      </c>
      <c r="E523">
        <v>1</v>
      </c>
      <c r="F523">
        <v>1</v>
      </c>
      <c r="G523">
        <v>1</v>
      </c>
      <c r="H523">
        <v>1</v>
      </c>
      <c r="I523" t="s">
        <v>999</v>
      </c>
      <c r="J523" t="s">
        <v>6</v>
      </c>
      <c r="K523" t="s">
        <v>1000</v>
      </c>
      <c r="L523">
        <v>1191</v>
      </c>
      <c r="N523">
        <v>1013</v>
      </c>
      <c r="O523" t="s">
        <v>727</v>
      </c>
      <c r="P523" t="s">
        <v>727</v>
      </c>
      <c r="Q523">
        <v>1</v>
      </c>
      <c r="X523">
        <v>0.9</v>
      </c>
      <c r="Y523">
        <v>0</v>
      </c>
      <c r="Z523">
        <v>0</v>
      </c>
      <c r="AA523">
        <v>0</v>
      </c>
      <c r="AB523">
        <v>10.5</v>
      </c>
      <c r="AC523">
        <v>0</v>
      </c>
      <c r="AD523">
        <v>1</v>
      </c>
      <c r="AE523">
        <v>1</v>
      </c>
      <c r="AF523" t="s">
        <v>447</v>
      </c>
      <c r="AG523">
        <v>0.27</v>
      </c>
      <c r="AH523">
        <v>2</v>
      </c>
      <c r="AI523">
        <v>16667222</v>
      </c>
      <c r="AJ523">
        <v>527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ROW(Source!A278)</f>
        <v>278</v>
      </c>
      <c r="B524">
        <v>16667231</v>
      </c>
      <c r="C524">
        <v>16667221</v>
      </c>
      <c r="D524">
        <v>15430395</v>
      </c>
      <c r="E524">
        <v>1</v>
      </c>
      <c r="F524">
        <v>1</v>
      </c>
      <c r="G524">
        <v>1</v>
      </c>
      <c r="H524">
        <v>1</v>
      </c>
      <c r="I524" t="s">
        <v>728</v>
      </c>
      <c r="J524" t="s">
        <v>6</v>
      </c>
      <c r="K524" t="s">
        <v>729</v>
      </c>
      <c r="L524">
        <v>1191</v>
      </c>
      <c r="N524">
        <v>1013</v>
      </c>
      <c r="O524" t="s">
        <v>727</v>
      </c>
      <c r="P524" t="s">
        <v>727</v>
      </c>
      <c r="Q524">
        <v>1</v>
      </c>
      <c r="X524">
        <v>0.2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2</v>
      </c>
      <c r="AF524" t="s">
        <v>447</v>
      </c>
      <c r="AG524">
        <v>0.06</v>
      </c>
      <c r="AH524">
        <v>2</v>
      </c>
      <c r="AI524">
        <v>16667223</v>
      </c>
      <c r="AJ524">
        <v>528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ROW(Source!A278)</f>
        <v>278</v>
      </c>
      <c r="B525">
        <v>16667232</v>
      </c>
      <c r="C525">
        <v>16667221</v>
      </c>
      <c r="D525">
        <v>15247680</v>
      </c>
      <c r="E525">
        <v>1</v>
      </c>
      <c r="F525">
        <v>1</v>
      </c>
      <c r="G525">
        <v>1</v>
      </c>
      <c r="H525">
        <v>2</v>
      </c>
      <c r="I525" t="s">
        <v>736</v>
      </c>
      <c r="J525" t="s">
        <v>737</v>
      </c>
      <c r="K525" t="s">
        <v>738</v>
      </c>
      <c r="L525">
        <v>1368</v>
      </c>
      <c r="N525">
        <v>1011</v>
      </c>
      <c r="O525" t="s">
        <v>733</v>
      </c>
      <c r="P525" t="s">
        <v>733</v>
      </c>
      <c r="Q525">
        <v>1</v>
      </c>
      <c r="X525">
        <v>0.1</v>
      </c>
      <c r="Y525">
        <v>0</v>
      </c>
      <c r="Z525">
        <v>111.99</v>
      </c>
      <c r="AA525">
        <v>13.5</v>
      </c>
      <c r="AB525">
        <v>0</v>
      </c>
      <c r="AC525">
        <v>0</v>
      </c>
      <c r="AD525">
        <v>1</v>
      </c>
      <c r="AE525">
        <v>0</v>
      </c>
      <c r="AF525" t="s">
        <v>447</v>
      </c>
      <c r="AG525">
        <v>0.03</v>
      </c>
      <c r="AH525">
        <v>2</v>
      </c>
      <c r="AI525">
        <v>16667224</v>
      </c>
      <c r="AJ525">
        <v>529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ROW(Source!A278)</f>
        <v>278</v>
      </c>
      <c r="B526">
        <v>16667233</v>
      </c>
      <c r="C526">
        <v>16667221</v>
      </c>
      <c r="D526">
        <v>15249073</v>
      </c>
      <c r="E526">
        <v>1</v>
      </c>
      <c r="F526">
        <v>1</v>
      </c>
      <c r="G526">
        <v>1</v>
      </c>
      <c r="H526">
        <v>2</v>
      </c>
      <c r="I526" t="s">
        <v>742</v>
      </c>
      <c r="J526" t="s">
        <v>743</v>
      </c>
      <c r="K526" t="s">
        <v>744</v>
      </c>
      <c r="L526">
        <v>1368</v>
      </c>
      <c r="N526">
        <v>1011</v>
      </c>
      <c r="O526" t="s">
        <v>733</v>
      </c>
      <c r="P526" t="s">
        <v>733</v>
      </c>
      <c r="Q526">
        <v>1</v>
      </c>
      <c r="X526">
        <v>0.1</v>
      </c>
      <c r="Y526">
        <v>0</v>
      </c>
      <c r="Z526">
        <v>65.709999999999994</v>
      </c>
      <c r="AA526">
        <v>11.6</v>
      </c>
      <c r="AB526">
        <v>0</v>
      </c>
      <c r="AC526">
        <v>0</v>
      </c>
      <c r="AD526">
        <v>1</v>
      </c>
      <c r="AE526">
        <v>0</v>
      </c>
      <c r="AF526" t="s">
        <v>447</v>
      </c>
      <c r="AG526">
        <v>0.03</v>
      </c>
      <c r="AH526">
        <v>2</v>
      </c>
      <c r="AI526">
        <v>16667225</v>
      </c>
      <c r="AJ526">
        <v>530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ROW(Source!A278)</f>
        <v>278</v>
      </c>
      <c r="B527">
        <v>16667234</v>
      </c>
      <c r="C527">
        <v>16667221</v>
      </c>
      <c r="D527">
        <v>15167588</v>
      </c>
      <c r="E527">
        <v>1</v>
      </c>
      <c r="F527">
        <v>1</v>
      </c>
      <c r="G527">
        <v>1</v>
      </c>
      <c r="H527">
        <v>3</v>
      </c>
      <c r="I527" t="s">
        <v>1001</v>
      </c>
      <c r="J527" t="s">
        <v>1002</v>
      </c>
      <c r="K527" t="s">
        <v>1003</v>
      </c>
      <c r="L527">
        <v>1346</v>
      </c>
      <c r="N527">
        <v>1009</v>
      </c>
      <c r="O527" t="s">
        <v>124</v>
      </c>
      <c r="P527" t="s">
        <v>124</v>
      </c>
      <c r="Q527">
        <v>1</v>
      </c>
      <c r="X527">
        <v>0.01</v>
      </c>
      <c r="Y527">
        <v>30.4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30</v>
      </c>
      <c r="AG527">
        <v>0</v>
      </c>
      <c r="AH527">
        <v>2</v>
      </c>
      <c r="AI527">
        <v>16667226</v>
      </c>
      <c r="AJ527">
        <v>531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ROW(Source!A278)</f>
        <v>278</v>
      </c>
      <c r="B528">
        <v>16667235</v>
      </c>
      <c r="C528">
        <v>16667221</v>
      </c>
      <c r="D528">
        <v>15169942</v>
      </c>
      <c r="E528">
        <v>1</v>
      </c>
      <c r="F528">
        <v>1</v>
      </c>
      <c r="G528">
        <v>1</v>
      </c>
      <c r="H528">
        <v>3</v>
      </c>
      <c r="I528" t="s">
        <v>993</v>
      </c>
      <c r="J528" t="s">
        <v>994</v>
      </c>
      <c r="K528" t="s">
        <v>995</v>
      </c>
      <c r="L528">
        <v>1346</v>
      </c>
      <c r="N528">
        <v>1009</v>
      </c>
      <c r="O528" t="s">
        <v>124</v>
      </c>
      <c r="P528" t="s">
        <v>124</v>
      </c>
      <c r="Q528">
        <v>1</v>
      </c>
      <c r="X528">
        <v>0.3</v>
      </c>
      <c r="Y528">
        <v>9.0399999999999991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30</v>
      </c>
      <c r="AG528">
        <v>0</v>
      </c>
      <c r="AH528">
        <v>2</v>
      </c>
      <c r="AI528">
        <v>16667227</v>
      </c>
      <c r="AJ528">
        <v>532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ROW(Source!A278)</f>
        <v>278</v>
      </c>
      <c r="B529">
        <v>16667236</v>
      </c>
      <c r="C529">
        <v>16667221</v>
      </c>
      <c r="D529">
        <v>15191488</v>
      </c>
      <c r="E529">
        <v>1</v>
      </c>
      <c r="F529">
        <v>1</v>
      </c>
      <c r="G529">
        <v>1</v>
      </c>
      <c r="H529">
        <v>3</v>
      </c>
      <c r="I529" t="s">
        <v>1004</v>
      </c>
      <c r="J529" t="s">
        <v>1005</v>
      </c>
      <c r="K529" t="s">
        <v>1006</v>
      </c>
      <c r="L529">
        <v>1348</v>
      </c>
      <c r="N529">
        <v>1009</v>
      </c>
      <c r="O529" t="s">
        <v>120</v>
      </c>
      <c r="P529" t="s">
        <v>120</v>
      </c>
      <c r="Q529">
        <v>1000</v>
      </c>
      <c r="X529">
        <v>5.9999999999999995E-4</v>
      </c>
      <c r="Y529">
        <v>5000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30</v>
      </c>
      <c r="AG529">
        <v>0</v>
      </c>
      <c r="AH529">
        <v>2</v>
      </c>
      <c r="AI529">
        <v>16667228</v>
      </c>
      <c r="AJ529">
        <v>533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ROW(Source!A278)</f>
        <v>278</v>
      </c>
      <c r="B530">
        <v>16667237</v>
      </c>
      <c r="C530">
        <v>16667221</v>
      </c>
      <c r="D530">
        <v>15164559</v>
      </c>
      <c r="E530">
        <v>17</v>
      </c>
      <c r="F530">
        <v>1</v>
      </c>
      <c r="G530">
        <v>1</v>
      </c>
      <c r="H530">
        <v>3</v>
      </c>
      <c r="I530" t="s">
        <v>996</v>
      </c>
      <c r="J530" t="s">
        <v>6</v>
      </c>
      <c r="K530" t="s">
        <v>997</v>
      </c>
      <c r="L530">
        <v>1374</v>
      </c>
      <c r="N530">
        <v>1013</v>
      </c>
      <c r="O530" t="s">
        <v>998</v>
      </c>
      <c r="P530" t="s">
        <v>998</v>
      </c>
      <c r="Q530">
        <v>1</v>
      </c>
      <c r="X530">
        <v>0.19</v>
      </c>
      <c r="Y530">
        <v>1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30</v>
      </c>
      <c r="AG530">
        <v>0</v>
      </c>
      <c r="AH530">
        <v>2</v>
      </c>
      <c r="AI530">
        <v>16667229</v>
      </c>
      <c r="AJ530">
        <v>534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ROW(Source!A279)</f>
        <v>279</v>
      </c>
      <c r="B531">
        <v>16667230</v>
      </c>
      <c r="C531">
        <v>16667221</v>
      </c>
      <c r="D531">
        <v>15442878</v>
      </c>
      <c r="E531">
        <v>1</v>
      </c>
      <c r="F531">
        <v>1</v>
      </c>
      <c r="G531">
        <v>1</v>
      </c>
      <c r="H531">
        <v>1</v>
      </c>
      <c r="I531" t="s">
        <v>999</v>
      </c>
      <c r="J531" t="s">
        <v>6</v>
      </c>
      <c r="K531" t="s">
        <v>1000</v>
      </c>
      <c r="L531">
        <v>1191</v>
      </c>
      <c r="N531">
        <v>1013</v>
      </c>
      <c r="O531" t="s">
        <v>727</v>
      </c>
      <c r="P531" t="s">
        <v>727</v>
      </c>
      <c r="Q531">
        <v>1</v>
      </c>
      <c r="X531">
        <v>0.9</v>
      </c>
      <c r="Y531">
        <v>0</v>
      </c>
      <c r="Z531">
        <v>0</v>
      </c>
      <c r="AA531">
        <v>0</v>
      </c>
      <c r="AB531">
        <v>10.5</v>
      </c>
      <c r="AC531">
        <v>0</v>
      </c>
      <c r="AD531">
        <v>1</v>
      </c>
      <c r="AE531">
        <v>1</v>
      </c>
      <c r="AF531" t="s">
        <v>447</v>
      </c>
      <c r="AG531">
        <v>0.27</v>
      </c>
      <c r="AH531">
        <v>2</v>
      </c>
      <c r="AI531">
        <v>16667222</v>
      </c>
      <c r="AJ531">
        <v>535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ROW(Source!A279)</f>
        <v>279</v>
      </c>
      <c r="B532">
        <v>16667231</v>
      </c>
      <c r="C532">
        <v>16667221</v>
      </c>
      <c r="D532">
        <v>15430395</v>
      </c>
      <c r="E532">
        <v>1</v>
      </c>
      <c r="F532">
        <v>1</v>
      </c>
      <c r="G532">
        <v>1</v>
      </c>
      <c r="H532">
        <v>1</v>
      </c>
      <c r="I532" t="s">
        <v>728</v>
      </c>
      <c r="J532" t="s">
        <v>6</v>
      </c>
      <c r="K532" t="s">
        <v>729</v>
      </c>
      <c r="L532">
        <v>1191</v>
      </c>
      <c r="N532">
        <v>1013</v>
      </c>
      <c r="O532" t="s">
        <v>727</v>
      </c>
      <c r="P532" t="s">
        <v>727</v>
      </c>
      <c r="Q532">
        <v>1</v>
      </c>
      <c r="X532">
        <v>0.2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2</v>
      </c>
      <c r="AF532" t="s">
        <v>447</v>
      </c>
      <c r="AG532">
        <v>0.06</v>
      </c>
      <c r="AH532">
        <v>2</v>
      </c>
      <c r="AI532">
        <v>16667223</v>
      </c>
      <c r="AJ532">
        <v>536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ROW(Source!A279)</f>
        <v>279</v>
      </c>
      <c r="B533">
        <v>16667232</v>
      </c>
      <c r="C533">
        <v>16667221</v>
      </c>
      <c r="D533">
        <v>15247680</v>
      </c>
      <c r="E533">
        <v>1</v>
      </c>
      <c r="F533">
        <v>1</v>
      </c>
      <c r="G533">
        <v>1</v>
      </c>
      <c r="H533">
        <v>2</v>
      </c>
      <c r="I533" t="s">
        <v>736</v>
      </c>
      <c r="J533" t="s">
        <v>737</v>
      </c>
      <c r="K533" t="s">
        <v>738</v>
      </c>
      <c r="L533">
        <v>1368</v>
      </c>
      <c r="N533">
        <v>1011</v>
      </c>
      <c r="O533" t="s">
        <v>733</v>
      </c>
      <c r="P533" t="s">
        <v>733</v>
      </c>
      <c r="Q533">
        <v>1</v>
      </c>
      <c r="X533">
        <v>0.1</v>
      </c>
      <c r="Y533">
        <v>0</v>
      </c>
      <c r="Z533">
        <v>111.99</v>
      </c>
      <c r="AA533">
        <v>13.5</v>
      </c>
      <c r="AB533">
        <v>0</v>
      </c>
      <c r="AC533">
        <v>0</v>
      </c>
      <c r="AD533">
        <v>1</v>
      </c>
      <c r="AE533">
        <v>0</v>
      </c>
      <c r="AF533" t="s">
        <v>447</v>
      </c>
      <c r="AG533">
        <v>0.03</v>
      </c>
      <c r="AH533">
        <v>2</v>
      </c>
      <c r="AI533">
        <v>16667224</v>
      </c>
      <c r="AJ533">
        <v>537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ROW(Source!A279)</f>
        <v>279</v>
      </c>
      <c r="B534">
        <v>16667233</v>
      </c>
      <c r="C534">
        <v>16667221</v>
      </c>
      <c r="D534">
        <v>15249073</v>
      </c>
      <c r="E534">
        <v>1</v>
      </c>
      <c r="F534">
        <v>1</v>
      </c>
      <c r="G534">
        <v>1</v>
      </c>
      <c r="H534">
        <v>2</v>
      </c>
      <c r="I534" t="s">
        <v>742</v>
      </c>
      <c r="J534" t="s">
        <v>743</v>
      </c>
      <c r="K534" t="s">
        <v>744</v>
      </c>
      <c r="L534">
        <v>1368</v>
      </c>
      <c r="N534">
        <v>1011</v>
      </c>
      <c r="O534" t="s">
        <v>733</v>
      </c>
      <c r="P534" t="s">
        <v>733</v>
      </c>
      <c r="Q534">
        <v>1</v>
      </c>
      <c r="X534">
        <v>0.1</v>
      </c>
      <c r="Y534">
        <v>0</v>
      </c>
      <c r="Z534">
        <v>65.709999999999994</v>
      </c>
      <c r="AA534">
        <v>11.6</v>
      </c>
      <c r="AB534">
        <v>0</v>
      </c>
      <c r="AC534">
        <v>0</v>
      </c>
      <c r="AD534">
        <v>1</v>
      </c>
      <c r="AE534">
        <v>0</v>
      </c>
      <c r="AF534" t="s">
        <v>447</v>
      </c>
      <c r="AG534">
        <v>0.03</v>
      </c>
      <c r="AH534">
        <v>2</v>
      </c>
      <c r="AI534">
        <v>16667225</v>
      </c>
      <c r="AJ534">
        <v>538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ROW(Source!A279)</f>
        <v>279</v>
      </c>
      <c r="B535">
        <v>16667234</v>
      </c>
      <c r="C535">
        <v>16667221</v>
      </c>
      <c r="D535">
        <v>15167588</v>
      </c>
      <c r="E535">
        <v>1</v>
      </c>
      <c r="F535">
        <v>1</v>
      </c>
      <c r="G535">
        <v>1</v>
      </c>
      <c r="H535">
        <v>3</v>
      </c>
      <c r="I535" t="s">
        <v>1001</v>
      </c>
      <c r="J535" t="s">
        <v>1002</v>
      </c>
      <c r="K535" t="s">
        <v>1003</v>
      </c>
      <c r="L535">
        <v>1346</v>
      </c>
      <c r="N535">
        <v>1009</v>
      </c>
      <c r="O535" t="s">
        <v>124</v>
      </c>
      <c r="P535" t="s">
        <v>124</v>
      </c>
      <c r="Q535">
        <v>1</v>
      </c>
      <c r="X535">
        <v>0.01</v>
      </c>
      <c r="Y535">
        <v>30.4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30</v>
      </c>
      <c r="AG535">
        <v>0</v>
      </c>
      <c r="AH535">
        <v>2</v>
      </c>
      <c r="AI535">
        <v>16667226</v>
      </c>
      <c r="AJ535">
        <v>539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ROW(Source!A279)</f>
        <v>279</v>
      </c>
      <c r="B536">
        <v>16667235</v>
      </c>
      <c r="C536">
        <v>16667221</v>
      </c>
      <c r="D536">
        <v>15169942</v>
      </c>
      <c r="E536">
        <v>1</v>
      </c>
      <c r="F536">
        <v>1</v>
      </c>
      <c r="G536">
        <v>1</v>
      </c>
      <c r="H536">
        <v>3</v>
      </c>
      <c r="I536" t="s">
        <v>993</v>
      </c>
      <c r="J536" t="s">
        <v>994</v>
      </c>
      <c r="K536" t="s">
        <v>995</v>
      </c>
      <c r="L536">
        <v>1346</v>
      </c>
      <c r="N536">
        <v>1009</v>
      </c>
      <c r="O536" t="s">
        <v>124</v>
      </c>
      <c r="P536" t="s">
        <v>124</v>
      </c>
      <c r="Q536">
        <v>1</v>
      </c>
      <c r="X536">
        <v>0.3</v>
      </c>
      <c r="Y536">
        <v>9.0399999999999991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30</v>
      </c>
      <c r="AG536">
        <v>0</v>
      </c>
      <c r="AH536">
        <v>2</v>
      </c>
      <c r="AI536">
        <v>16667227</v>
      </c>
      <c r="AJ536">
        <v>540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ROW(Source!A279)</f>
        <v>279</v>
      </c>
      <c r="B537">
        <v>16667236</v>
      </c>
      <c r="C537">
        <v>16667221</v>
      </c>
      <c r="D537">
        <v>15191488</v>
      </c>
      <c r="E537">
        <v>1</v>
      </c>
      <c r="F537">
        <v>1</v>
      </c>
      <c r="G537">
        <v>1</v>
      </c>
      <c r="H537">
        <v>3</v>
      </c>
      <c r="I537" t="s">
        <v>1004</v>
      </c>
      <c r="J537" t="s">
        <v>1005</v>
      </c>
      <c r="K537" t="s">
        <v>1006</v>
      </c>
      <c r="L537">
        <v>1348</v>
      </c>
      <c r="N537">
        <v>1009</v>
      </c>
      <c r="O537" t="s">
        <v>120</v>
      </c>
      <c r="P537" t="s">
        <v>120</v>
      </c>
      <c r="Q537">
        <v>1000</v>
      </c>
      <c r="X537">
        <v>5.9999999999999995E-4</v>
      </c>
      <c r="Y537">
        <v>5000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30</v>
      </c>
      <c r="AG537">
        <v>0</v>
      </c>
      <c r="AH537">
        <v>2</v>
      </c>
      <c r="AI537">
        <v>16667228</v>
      </c>
      <c r="AJ537">
        <v>541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ROW(Source!A279)</f>
        <v>279</v>
      </c>
      <c r="B538">
        <v>16667237</v>
      </c>
      <c r="C538">
        <v>16667221</v>
      </c>
      <c r="D538">
        <v>15164559</v>
      </c>
      <c r="E538">
        <v>17</v>
      </c>
      <c r="F538">
        <v>1</v>
      </c>
      <c r="G538">
        <v>1</v>
      </c>
      <c r="H538">
        <v>3</v>
      </c>
      <c r="I538" t="s">
        <v>996</v>
      </c>
      <c r="J538" t="s">
        <v>6</v>
      </c>
      <c r="K538" t="s">
        <v>997</v>
      </c>
      <c r="L538">
        <v>1374</v>
      </c>
      <c r="N538">
        <v>1013</v>
      </c>
      <c r="O538" t="s">
        <v>998</v>
      </c>
      <c r="P538" t="s">
        <v>998</v>
      </c>
      <c r="Q538">
        <v>1</v>
      </c>
      <c r="X538">
        <v>0.19</v>
      </c>
      <c r="Y538">
        <v>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30</v>
      </c>
      <c r="AG538">
        <v>0</v>
      </c>
      <c r="AH538">
        <v>2</v>
      </c>
      <c r="AI538">
        <v>16667229</v>
      </c>
      <c r="AJ538">
        <v>542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ROW(Source!A280)</f>
        <v>280</v>
      </c>
      <c r="B539">
        <v>16667253</v>
      </c>
      <c r="C539">
        <v>16667238</v>
      </c>
      <c r="D539">
        <v>15435721</v>
      </c>
      <c r="E539">
        <v>1</v>
      </c>
      <c r="F539">
        <v>1</v>
      </c>
      <c r="G539">
        <v>1</v>
      </c>
      <c r="H539">
        <v>1</v>
      </c>
      <c r="I539" t="s">
        <v>923</v>
      </c>
      <c r="J539" t="s">
        <v>6</v>
      </c>
      <c r="K539" t="s">
        <v>924</v>
      </c>
      <c r="L539">
        <v>1191</v>
      </c>
      <c r="N539">
        <v>1013</v>
      </c>
      <c r="O539" t="s">
        <v>727</v>
      </c>
      <c r="P539" t="s">
        <v>727</v>
      </c>
      <c r="Q539">
        <v>1</v>
      </c>
      <c r="X539">
        <v>1.56</v>
      </c>
      <c r="Y539">
        <v>0</v>
      </c>
      <c r="Z539">
        <v>0</v>
      </c>
      <c r="AA539">
        <v>0</v>
      </c>
      <c r="AB539">
        <v>9.51</v>
      </c>
      <c r="AC539">
        <v>0</v>
      </c>
      <c r="AD539">
        <v>1</v>
      </c>
      <c r="AE539">
        <v>1</v>
      </c>
      <c r="AF539" t="s">
        <v>447</v>
      </c>
      <c r="AG539">
        <v>0.46799999999999997</v>
      </c>
      <c r="AH539">
        <v>2</v>
      </c>
      <c r="AI539">
        <v>16667239</v>
      </c>
      <c r="AJ539">
        <v>543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ROW(Source!A280)</f>
        <v>280</v>
      </c>
      <c r="B540">
        <v>16667254</v>
      </c>
      <c r="C540">
        <v>16667238</v>
      </c>
      <c r="D540">
        <v>15249377</v>
      </c>
      <c r="E540">
        <v>1</v>
      </c>
      <c r="F540">
        <v>1</v>
      </c>
      <c r="G540">
        <v>1</v>
      </c>
      <c r="H540">
        <v>2</v>
      </c>
      <c r="I540" t="s">
        <v>914</v>
      </c>
      <c r="J540" t="s">
        <v>915</v>
      </c>
      <c r="K540" t="s">
        <v>916</v>
      </c>
      <c r="L540">
        <v>1368</v>
      </c>
      <c r="N540">
        <v>1011</v>
      </c>
      <c r="O540" t="s">
        <v>733</v>
      </c>
      <c r="P540" t="s">
        <v>733</v>
      </c>
      <c r="Q540">
        <v>1</v>
      </c>
      <c r="X540">
        <v>0.13</v>
      </c>
      <c r="Y540">
        <v>0</v>
      </c>
      <c r="Z540">
        <v>8.1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447</v>
      </c>
      <c r="AG540">
        <v>3.9E-2</v>
      </c>
      <c r="AH540">
        <v>2</v>
      </c>
      <c r="AI540">
        <v>16667240</v>
      </c>
      <c r="AJ540">
        <v>544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ROW(Source!A280)</f>
        <v>280</v>
      </c>
      <c r="B541">
        <v>16667255</v>
      </c>
      <c r="C541">
        <v>16667238</v>
      </c>
      <c r="D541">
        <v>15165537</v>
      </c>
      <c r="E541">
        <v>1</v>
      </c>
      <c r="F541">
        <v>1</v>
      </c>
      <c r="G541">
        <v>1</v>
      </c>
      <c r="H541">
        <v>3</v>
      </c>
      <c r="I541" t="s">
        <v>1007</v>
      </c>
      <c r="J541" t="s">
        <v>1008</v>
      </c>
      <c r="K541" t="s">
        <v>1009</v>
      </c>
      <c r="L541">
        <v>1346</v>
      </c>
      <c r="N541">
        <v>1009</v>
      </c>
      <c r="O541" t="s">
        <v>124</v>
      </c>
      <c r="P541" t="s">
        <v>124</v>
      </c>
      <c r="Q541">
        <v>1</v>
      </c>
      <c r="X541">
        <v>6.0000000000000001E-3</v>
      </c>
      <c r="Y541">
        <v>44.97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30</v>
      </c>
      <c r="AG541">
        <v>0</v>
      </c>
      <c r="AH541">
        <v>2</v>
      </c>
      <c r="AI541">
        <v>16667241</v>
      </c>
      <c r="AJ541">
        <v>545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ROW(Source!A280)</f>
        <v>280</v>
      </c>
      <c r="B542">
        <v>16667256</v>
      </c>
      <c r="C542">
        <v>16667238</v>
      </c>
      <c r="D542">
        <v>15167269</v>
      </c>
      <c r="E542">
        <v>1</v>
      </c>
      <c r="F542">
        <v>1</v>
      </c>
      <c r="G542">
        <v>1</v>
      </c>
      <c r="H542">
        <v>3</v>
      </c>
      <c r="I542" t="s">
        <v>1010</v>
      </c>
      <c r="J542" t="s">
        <v>1011</v>
      </c>
      <c r="K542" t="s">
        <v>1012</v>
      </c>
      <c r="L542">
        <v>1346</v>
      </c>
      <c r="N542">
        <v>1009</v>
      </c>
      <c r="O542" t="s">
        <v>124</v>
      </c>
      <c r="P542" t="s">
        <v>124</v>
      </c>
      <c r="Q542">
        <v>1</v>
      </c>
      <c r="X542">
        <v>1E-3</v>
      </c>
      <c r="Y542">
        <v>11.5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30</v>
      </c>
      <c r="AG542">
        <v>0</v>
      </c>
      <c r="AH542">
        <v>2</v>
      </c>
      <c r="AI542">
        <v>16667242</v>
      </c>
      <c r="AJ542">
        <v>546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ROW(Source!A280)</f>
        <v>280</v>
      </c>
      <c r="B543">
        <v>16667257</v>
      </c>
      <c r="C543">
        <v>16667238</v>
      </c>
      <c r="D543">
        <v>15167588</v>
      </c>
      <c r="E543">
        <v>1</v>
      </c>
      <c r="F543">
        <v>1</v>
      </c>
      <c r="G543">
        <v>1</v>
      </c>
      <c r="H543">
        <v>3</v>
      </c>
      <c r="I543" t="s">
        <v>1001</v>
      </c>
      <c r="J543" t="s">
        <v>1002</v>
      </c>
      <c r="K543" t="s">
        <v>1003</v>
      </c>
      <c r="L543">
        <v>1346</v>
      </c>
      <c r="N543">
        <v>1009</v>
      </c>
      <c r="O543" t="s">
        <v>124</v>
      </c>
      <c r="P543" t="s">
        <v>124</v>
      </c>
      <c r="Q543">
        <v>1</v>
      </c>
      <c r="X543">
        <v>1.2E-2</v>
      </c>
      <c r="Y543">
        <v>30.4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30</v>
      </c>
      <c r="AG543">
        <v>0</v>
      </c>
      <c r="AH543">
        <v>2</v>
      </c>
      <c r="AI543">
        <v>16667243</v>
      </c>
      <c r="AJ543">
        <v>547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ROW(Source!A280)</f>
        <v>280</v>
      </c>
      <c r="B544">
        <v>16667258</v>
      </c>
      <c r="C544">
        <v>16667238</v>
      </c>
      <c r="D544">
        <v>15168752</v>
      </c>
      <c r="E544">
        <v>1</v>
      </c>
      <c r="F544">
        <v>1</v>
      </c>
      <c r="G544">
        <v>1</v>
      </c>
      <c r="H544">
        <v>3</v>
      </c>
      <c r="I544" t="s">
        <v>1013</v>
      </c>
      <c r="J544" t="s">
        <v>1014</v>
      </c>
      <c r="K544" t="s">
        <v>1015</v>
      </c>
      <c r="L544">
        <v>1346</v>
      </c>
      <c r="N544">
        <v>1009</v>
      </c>
      <c r="O544" t="s">
        <v>124</v>
      </c>
      <c r="P544" t="s">
        <v>124</v>
      </c>
      <c r="Q544">
        <v>1</v>
      </c>
      <c r="X544">
        <v>7.0000000000000007E-2</v>
      </c>
      <c r="Y544">
        <v>10.57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30</v>
      </c>
      <c r="AG544">
        <v>0</v>
      </c>
      <c r="AH544">
        <v>2</v>
      </c>
      <c r="AI544">
        <v>16667244</v>
      </c>
      <c r="AJ544">
        <v>548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ROW(Source!A280)</f>
        <v>280</v>
      </c>
      <c r="B545">
        <v>16667259</v>
      </c>
      <c r="C545">
        <v>16667238</v>
      </c>
      <c r="D545">
        <v>15169942</v>
      </c>
      <c r="E545">
        <v>1</v>
      </c>
      <c r="F545">
        <v>1</v>
      </c>
      <c r="G545">
        <v>1</v>
      </c>
      <c r="H545">
        <v>3</v>
      </c>
      <c r="I545" t="s">
        <v>993</v>
      </c>
      <c r="J545" t="s">
        <v>994</v>
      </c>
      <c r="K545" t="s">
        <v>995</v>
      </c>
      <c r="L545">
        <v>1346</v>
      </c>
      <c r="N545">
        <v>1009</v>
      </c>
      <c r="O545" t="s">
        <v>124</v>
      </c>
      <c r="P545" t="s">
        <v>124</v>
      </c>
      <c r="Q545">
        <v>1</v>
      </c>
      <c r="X545">
        <v>4.9000000000000002E-2</v>
      </c>
      <c r="Y545">
        <v>9.0399999999999991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30</v>
      </c>
      <c r="AG545">
        <v>0</v>
      </c>
      <c r="AH545">
        <v>2</v>
      </c>
      <c r="AI545">
        <v>16667245</v>
      </c>
      <c r="AJ545">
        <v>549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ROW(Source!A280)</f>
        <v>280</v>
      </c>
      <c r="B546">
        <v>16667260</v>
      </c>
      <c r="C546">
        <v>16667238</v>
      </c>
      <c r="D546">
        <v>15170074</v>
      </c>
      <c r="E546">
        <v>1</v>
      </c>
      <c r="F546">
        <v>1</v>
      </c>
      <c r="G546">
        <v>1</v>
      </c>
      <c r="H546">
        <v>3</v>
      </c>
      <c r="I546" t="s">
        <v>1016</v>
      </c>
      <c r="J546" t="s">
        <v>1017</v>
      </c>
      <c r="K546" t="s">
        <v>1018</v>
      </c>
      <c r="L546">
        <v>1355</v>
      </c>
      <c r="N546">
        <v>1010</v>
      </c>
      <c r="O546" t="s">
        <v>279</v>
      </c>
      <c r="P546" t="s">
        <v>279</v>
      </c>
      <c r="Q546">
        <v>100</v>
      </c>
      <c r="X546">
        <v>1.4E-2</v>
      </c>
      <c r="Y546">
        <v>86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30</v>
      </c>
      <c r="AG546">
        <v>0</v>
      </c>
      <c r="AH546">
        <v>2</v>
      </c>
      <c r="AI546">
        <v>16667246</v>
      </c>
      <c r="AJ546">
        <v>550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ROW(Source!A280)</f>
        <v>280</v>
      </c>
      <c r="B547">
        <v>16667261</v>
      </c>
      <c r="C547">
        <v>16667238</v>
      </c>
      <c r="D547">
        <v>15170994</v>
      </c>
      <c r="E547">
        <v>1</v>
      </c>
      <c r="F547">
        <v>1</v>
      </c>
      <c r="G547">
        <v>1</v>
      </c>
      <c r="H547">
        <v>3</v>
      </c>
      <c r="I547" t="s">
        <v>1019</v>
      </c>
      <c r="J547" t="s">
        <v>1020</v>
      </c>
      <c r="K547" t="s">
        <v>1021</v>
      </c>
      <c r="L547">
        <v>1346</v>
      </c>
      <c r="N547">
        <v>1009</v>
      </c>
      <c r="O547" t="s">
        <v>124</v>
      </c>
      <c r="P547" t="s">
        <v>124</v>
      </c>
      <c r="Q547">
        <v>1</v>
      </c>
      <c r="X547">
        <v>1E-3</v>
      </c>
      <c r="Y547">
        <v>133.05000000000001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30</v>
      </c>
      <c r="AG547">
        <v>0</v>
      </c>
      <c r="AH547">
        <v>2</v>
      </c>
      <c r="AI547">
        <v>16667247</v>
      </c>
      <c r="AJ547">
        <v>551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ROW(Source!A280)</f>
        <v>280</v>
      </c>
      <c r="B548">
        <v>16667262</v>
      </c>
      <c r="C548">
        <v>16667238</v>
      </c>
      <c r="D548">
        <v>15188647</v>
      </c>
      <c r="E548">
        <v>1</v>
      </c>
      <c r="F548">
        <v>1</v>
      </c>
      <c r="G548">
        <v>1</v>
      </c>
      <c r="H548">
        <v>3</v>
      </c>
      <c r="I548" t="s">
        <v>1022</v>
      </c>
      <c r="J548" t="s">
        <v>1023</v>
      </c>
      <c r="K548" t="s">
        <v>1024</v>
      </c>
      <c r="L548">
        <v>1348</v>
      </c>
      <c r="N548">
        <v>1009</v>
      </c>
      <c r="O548" t="s">
        <v>120</v>
      </c>
      <c r="P548" t="s">
        <v>120</v>
      </c>
      <c r="Q548">
        <v>1000</v>
      </c>
      <c r="X548">
        <v>1E-3</v>
      </c>
      <c r="Y548">
        <v>11500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30</v>
      </c>
      <c r="AG548">
        <v>0</v>
      </c>
      <c r="AH548">
        <v>2</v>
      </c>
      <c r="AI548">
        <v>16667248</v>
      </c>
      <c r="AJ548">
        <v>552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ROW(Source!A280)</f>
        <v>280</v>
      </c>
      <c r="B549">
        <v>16667263</v>
      </c>
      <c r="C549">
        <v>16667238</v>
      </c>
      <c r="D549">
        <v>15203834</v>
      </c>
      <c r="E549">
        <v>1</v>
      </c>
      <c r="F549">
        <v>1</v>
      </c>
      <c r="G549">
        <v>1</v>
      </c>
      <c r="H549">
        <v>3</v>
      </c>
      <c r="I549" t="s">
        <v>1025</v>
      </c>
      <c r="J549" t="s">
        <v>1026</v>
      </c>
      <c r="K549" t="s">
        <v>152</v>
      </c>
      <c r="L549">
        <v>1346</v>
      </c>
      <c r="N549">
        <v>1009</v>
      </c>
      <c r="O549" t="s">
        <v>124</v>
      </c>
      <c r="P549" t="s">
        <v>124</v>
      </c>
      <c r="Q549">
        <v>1</v>
      </c>
      <c r="X549">
        <v>3.5999999999999997E-2</v>
      </c>
      <c r="Y549">
        <v>28.6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30</v>
      </c>
      <c r="AG549">
        <v>0</v>
      </c>
      <c r="AH549">
        <v>2</v>
      </c>
      <c r="AI549">
        <v>16667249</v>
      </c>
      <c r="AJ549">
        <v>553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ROW(Source!A280)</f>
        <v>280</v>
      </c>
      <c r="B550">
        <v>16667264</v>
      </c>
      <c r="C550">
        <v>16667238</v>
      </c>
      <c r="D550">
        <v>15203987</v>
      </c>
      <c r="E550">
        <v>1</v>
      </c>
      <c r="F550">
        <v>1</v>
      </c>
      <c r="G550">
        <v>1</v>
      </c>
      <c r="H550">
        <v>3</v>
      </c>
      <c r="I550" t="s">
        <v>1027</v>
      </c>
      <c r="J550" t="s">
        <v>1028</v>
      </c>
      <c r="K550" t="s">
        <v>1029</v>
      </c>
      <c r="L550">
        <v>1346</v>
      </c>
      <c r="N550">
        <v>1009</v>
      </c>
      <c r="O550" t="s">
        <v>124</v>
      </c>
      <c r="P550" t="s">
        <v>124</v>
      </c>
      <c r="Q550">
        <v>1</v>
      </c>
      <c r="X550">
        <v>6.0000000000000001E-3</v>
      </c>
      <c r="Y550">
        <v>35.630000000000003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30</v>
      </c>
      <c r="AG550">
        <v>0</v>
      </c>
      <c r="AH550">
        <v>2</v>
      </c>
      <c r="AI550">
        <v>16667250</v>
      </c>
      <c r="AJ550">
        <v>554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ROW(Source!A280)</f>
        <v>280</v>
      </c>
      <c r="B551">
        <v>16667265</v>
      </c>
      <c r="C551">
        <v>16667238</v>
      </c>
      <c r="D551">
        <v>15217463</v>
      </c>
      <c r="E551">
        <v>1</v>
      </c>
      <c r="F551">
        <v>1</v>
      </c>
      <c r="G551">
        <v>1</v>
      </c>
      <c r="H551">
        <v>3</v>
      </c>
      <c r="I551" t="s">
        <v>1030</v>
      </c>
      <c r="J551" t="s">
        <v>1031</v>
      </c>
      <c r="K551" t="s">
        <v>1032</v>
      </c>
      <c r="L551">
        <v>1358</v>
      </c>
      <c r="N551">
        <v>1010</v>
      </c>
      <c r="O551" t="s">
        <v>513</v>
      </c>
      <c r="P551" t="s">
        <v>513</v>
      </c>
      <c r="Q551">
        <v>10</v>
      </c>
      <c r="X551">
        <v>0.1</v>
      </c>
      <c r="Y551">
        <v>39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30</v>
      </c>
      <c r="AG551">
        <v>0</v>
      </c>
      <c r="AH551">
        <v>2</v>
      </c>
      <c r="AI551">
        <v>16667251</v>
      </c>
      <c r="AJ551">
        <v>555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ROW(Source!A280)</f>
        <v>280</v>
      </c>
      <c r="B552">
        <v>16667266</v>
      </c>
      <c r="C552">
        <v>16667238</v>
      </c>
      <c r="D552">
        <v>15164559</v>
      </c>
      <c r="E552">
        <v>17</v>
      </c>
      <c r="F552">
        <v>1</v>
      </c>
      <c r="G552">
        <v>1</v>
      </c>
      <c r="H552">
        <v>3</v>
      </c>
      <c r="I552" t="s">
        <v>996</v>
      </c>
      <c r="J552" t="s">
        <v>6</v>
      </c>
      <c r="K552" t="s">
        <v>997</v>
      </c>
      <c r="L552">
        <v>1374</v>
      </c>
      <c r="N552">
        <v>1013</v>
      </c>
      <c r="O552" t="s">
        <v>998</v>
      </c>
      <c r="P552" t="s">
        <v>998</v>
      </c>
      <c r="Q552">
        <v>1</v>
      </c>
      <c r="X552">
        <v>0.3</v>
      </c>
      <c r="Y552">
        <v>1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30</v>
      </c>
      <c r="AG552">
        <v>0</v>
      </c>
      <c r="AH552">
        <v>2</v>
      </c>
      <c r="AI552">
        <v>16667252</v>
      </c>
      <c r="AJ552">
        <v>556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ROW(Source!A281)</f>
        <v>281</v>
      </c>
      <c r="B553">
        <v>16667253</v>
      </c>
      <c r="C553">
        <v>16667238</v>
      </c>
      <c r="D553">
        <v>15435721</v>
      </c>
      <c r="E553">
        <v>1</v>
      </c>
      <c r="F553">
        <v>1</v>
      </c>
      <c r="G553">
        <v>1</v>
      </c>
      <c r="H553">
        <v>1</v>
      </c>
      <c r="I553" t="s">
        <v>923</v>
      </c>
      <c r="J553" t="s">
        <v>6</v>
      </c>
      <c r="K553" t="s">
        <v>924</v>
      </c>
      <c r="L553">
        <v>1191</v>
      </c>
      <c r="N553">
        <v>1013</v>
      </c>
      <c r="O553" t="s">
        <v>727</v>
      </c>
      <c r="P553" t="s">
        <v>727</v>
      </c>
      <c r="Q553">
        <v>1</v>
      </c>
      <c r="X553">
        <v>1.56</v>
      </c>
      <c r="Y553">
        <v>0</v>
      </c>
      <c r="Z553">
        <v>0</v>
      </c>
      <c r="AA553">
        <v>0</v>
      </c>
      <c r="AB553">
        <v>9.51</v>
      </c>
      <c r="AC553">
        <v>0</v>
      </c>
      <c r="AD553">
        <v>1</v>
      </c>
      <c r="AE553">
        <v>1</v>
      </c>
      <c r="AF553" t="s">
        <v>447</v>
      </c>
      <c r="AG553">
        <v>0.46799999999999997</v>
      </c>
      <c r="AH553">
        <v>2</v>
      </c>
      <c r="AI553">
        <v>16667239</v>
      </c>
      <c r="AJ553">
        <v>557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ROW(Source!A281)</f>
        <v>281</v>
      </c>
      <c r="B554">
        <v>16667254</v>
      </c>
      <c r="C554">
        <v>16667238</v>
      </c>
      <c r="D554">
        <v>15249377</v>
      </c>
      <c r="E554">
        <v>1</v>
      </c>
      <c r="F554">
        <v>1</v>
      </c>
      <c r="G554">
        <v>1</v>
      </c>
      <c r="H554">
        <v>2</v>
      </c>
      <c r="I554" t="s">
        <v>914</v>
      </c>
      <c r="J554" t="s">
        <v>915</v>
      </c>
      <c r="K554" t="s">
        <v>916</v>
      </c>
      <c r="L554">
        <v>1368</v>
      </c>
      <c r="N554">
        <v>1011</v>
      </c>
      <c r="O554" t="s">
        <v>733</v>
      </c>
      <c r="P554" t="s">
        <v>733</v>
      </c>
      <c r="Q554">
        <v>1</v>
      </c>
      <c r="X554">
        <v>0.13</v>
      </c>
      <c r="Y554">
        <v>0</v>
      </c>
      <c r="Z554">
        <v>8.1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447</v>
      </c>
      <c r="AG554">
        <v>3.9E-2</v>
      </c>
      <c r="AH554">
        <v>2</v>
      </c>
      <c r="AI554">
        <v>16667240</v>
      </c>
      <c r="AJ554">
        <v>558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ROW(Source!A281)</f>
        <v>281</v>
      </c>
      <c r="B555">
        <v>16667255</v>
      </c>
      <c r="C555">
        <v>16667238</v>
      </c>
      <c r="D555">
        <v>15165537</v>
      </c>
      <c r="E555">
        <v>1</v>
      </c>
      <c r="F555">
        <v>1</v>
      </c>
      <c r="G555">
        <v>1</v>
      </c>
      <c r="H555">
        <v>3</v>
      </c>
      <c r="I555" t="s">
        <v>1007</v>
      </c>
      <c r="J555" t="s">
        <v>1008</v>
      </c>
      <c r="K555" t="s">
        <v>1009</v>
      </c>
      <c r="L555">
        <v>1346</v>
      </c>
      <c r="N555">
        <v>1009</v>
      </c>
      <c r="O555" t="s">
        <v>124</v>
      </c>
      <c r="P555" t="s">
        <v>124</v>
      </c>
      <c r="Q555">
        <v>1</v>
      </c>
      <c r="X555">
        <v>6.0000000000000001E-3</v>
      </c>
      <c r="Y555">
        <v>44.97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30</v>
      </c>
      <c r="AG555">
        <v>0</v>
      </c>
      <c r="AH555">
        <v>2</v>
      </c>
      <c r="AI555">
        <v>16667241</v>
      </c>
      <c r="AJ555">
        <v>559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ROW(Source!A281)</f>
        <v>281</v>
      </c>
      <c r="B556">
        <v>16667256</v>
      </c>
      <c r="C556">
        <v>16667238</v>
      </c>
      <c r="D556">
        <v>15167269</v>
      </c>
      <c r="E556">
        <v>1</v>
      </c>
      <c r="F556">
        <v>1</v>
      </c>
      <c r="G556">
        <v>1</v>
      </c>
      <c r="H556">
        <v>3</v>
      </c>
      <c r="I556" t="s">
        <v>1010</v>
      </c>
      <c r="J556" t="s">
        <v>1011</v>
      </c>
      <c r="K556" t="s">
        <v>1012</v>
      </c>
      <c r="L556">
        <v>1346</v>
      </c>
      <c r="N556">
        <v>1009</v>
      </c>
      <c r="O556" t="s">
        <v>124</v>
      </c>
      <c r="P556" t="s">
        <v>124</v>
      </c>
      <c r="Q556">
        <v>1</v>
      </c>
      <c r="X556">
        <v>1E-3</v>
      </c>
      <c r="Y556">
        <v>11.5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30</v>
      </c>
      <c r="AG556">
        <v>0</v>
      </c>
      <c r="AH556">
        <v>2</v>
      </c>
      <c r="AI556">
        <v>16667242</v>
      </c>
      <c r="AJ556">
        <v>560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ROW(Source!A281)</f>
        <v>281</v>
      </c>
      <c r="B557">
        <v>16667257</v>
      </c>
      <c r="C557">
        <v>16667238</v>
      </c>
      <c r="D557">
        <v>15167588</v>
      </c>
      <c r="E557">
        <v>1</v>
      </c>
      <c r="F557">
        <v>1</v>
      </c>
      <c r="G557">
        <v>1</v>
      </c>
      <c r="H557">
        <v>3</v>
      </c>
      <c r="I557" t="s">
        <v>1001</v>
      </c>
      <c r="J557" t="s">
        <v>1002</v>
      </c>
      <c r="K557" t="s">
        <v>1003</v>
      </c>
      <c r="L557">
        <v>1346</v>
      </c>
      <c r="N557">
        <v>1009</v>
      </c>
      <c r="O557" t="s">
        <v>124</v>
      </c>
      <c r="P557" t="s">
        <v>124</v>
      </c>
      <c r="Q557">
        <v>1</v>
      </c>
      <c r="X557">
        <v>1.2E-2</v>
      </c>
      <c r="Y557">
        <v>30.4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30</v>
      </c>
      <c r="AG557">
        <v>0</v>
      </c>
      <c r="AH557">
        <v>2</v>
      </c>
      <c r="AI557">
        <v>16667243</v>
      </c>
      <c r="AJ557">
        <v>561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ROW(Source!A281)</f>
        <v>281</v>
      </c>
      <c r="B558">
        <v>16667258</v>
      </c>
      <c r="C558">
        <v>16667238</v>
      </c>
      <c r="D558">
        <v>15168752</v>
      </c>
      <c r="E558">
        <v>1</v>
      </c>
      <c r="F558">
        <v>1</v>
      </c>
      <c r="G558">
        <v>1</v>
      </c>
      <c r="H558">
        <v>3</v>
      </c>
      <c r="I558" t="s">
        <v>1013</v>
      </c>
      <c r="J558" t="s">
        <v>1014</v>
      </c>
      <c r="K558" t="s">
        <v>1015</v>
      </c>
      <c r="L558">
        <v>1346</v>
      </c>
      <c r="N558">
        <v>1009</v>
      </c>
      <c r="O558" t="s">
        <v>124</v>
      </c>
      <c r="P558" t="s">
        <v>124</v>
      </c>
      <c r="Q558">
        <v>1</v>
      </c>
      <c r="X558">
        <v>7.0000000000000007E-2</v>
      </c>
      <c r="Y558">
        <v>10.57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30</v>
      </c>
      <c r="AG558">
        <v>0</v>
      </c>
      <c r="AH558">
        <v>2</v>
      </c>
      <c r="AI558">
        <v>16667244</v>
      </c>
      <c r="AJ558">
        <v>562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ROW(Source!A281)</f>
        <v>281</v>
      </c>
      <c r="B559">
        <v>16667259</v>
      </c>
      <c r="C559">
        <v>16667238</v>
      </c>
      <c r="D559">
        <v>15169942</v>
      </c>
      <c r="E559">
        <v>1</v>
      </c>
      <c r="F559">
        <v>1</v>
      </c>
      <c r="G559">
        <v>1</v>
      </c>
      <c r="H559">
        <v>3</v>
      </c>
      <c r="I559" t="s">
        <v>993</v>
      </c>
      <c r="J559" t="s">
        <v>994</v>
      </c>
      <c r="K559" t="s">
        <v>995</v>
      </c>
      <c r="L559">
        <v>1346</v>
      </c>
      <c r="N559">
        <v>1009</v>
      </c>
      <c r="O559" t="s">
        <v>124</v>
      </c>
      <c r="P559" t="s">
        <v>124</v>
      </c>
      <c r="Q559">
        <v>1</v>
      </c>
      <c r="X559">
        <v>4.9000000000000002E-2</v>
      </c>
      <c r="Y559">
        <v>9.0399999999999991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30</v>
      </c>
      <c r="AG559">
        <v>0</v>
      </c>
      <c r="AH559">
        <v>2</v>
      </c>
      <c r="AI559">
        <v>16667245</v>
      </c>
      <c r="AJ559">
        <v>563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ROW(Source!A281)</f>
        <v>281</v>
      </c>
      <c r="B560">
        <v>16667260</v>
      </c>
      <c r="C560">
        <v>16667238</v>
      </c>
      <c r="D560">
        <v>15170074</v>
      </c>
      <c r="E560">
        <v>1</v>
      </c>
      <c r="F560">
        <v>1</v>
      </c>
      <c r="G560">
        <v>1</v>
      </c>
      <c r="H560">
        <v>3</v>
      </c>
      <c r="I560" t="s">
        <v>1016</v>
      </c>
      <c r="J560" t="s">
        <v>1017</v>
      </c>
      <c r="K560" t="s">
        <v>1018</v>
      </c>
      <c r="L560">
        <v>1355</v>
      </c>
      <c r="N560">
        <v>1010</v>
      </c>
      <c r="O560" t="s">
        <v>279</v>
      </c>
      <c r="P560" t="s">
        <v>279</v>
      </c>
      <c r="Q560">
        <v>100</v>
      </c>
      <c r="X560">
        <v>1.4E-2</v>
      </c>
      <c r="Y560">
        <v>86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30</v>
      </c>
      <c r="AG560">
        <v>0</v>
      </c>
      <c r="AH560">
        <v>2</v>
      </c>
      <c r="AI560">
        <v>16667246</v>
      </c>
      <c r="AJ560">
        <v>564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ROW(Source!A281)</f>
        <v>281</v>
      </c>
      <c r="B561">
        <v>16667261</v>
      </c>
      <c r="C561">
        <v>16667238</v>
      </c>
      <c r="D561">
        <v>15170994</v>
      </c>
      <c r="E561">
        <v>1</v>
      </c>
      <c r="F561">
        <v>1</v>
      </c>
      <c r="G561">
        <v>1</v>
      </c>
      <c r="H561">
        <v>3</v>
      </c>
      <c r="I561" t="s">
        <v>1019</v>
      </c>
      <c r="J561" t="s">
        <v>1020</v>
      </c>
      <c r="K561" t="s">
        <v>1021</v>
      </c>
      <c r="L561">
        <v>1346</v>
      </c>
      <c r="N561">
        <v>1009</v>
      </c>
      <c r="O561" t="s">
        <v>124</v>
      </c>
      <c r="P561" t="s">
        <v>124</v>
      </c>
      <c r="Q561">
        <v>1</v>
      </c>
      <c r="X561">
        <v>1E-3</v>
      </c>
      <c r="Y561">
        <v>133.05000000000001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30</v>
      </c>
      <c r="AG561">
        <v>0</v>
      </c>
      <c r="AH561">
        <v>2</v>
      </c>
      <c r="AI561">
        <v>16667247</v>
      </c>
      <c r="AJ561">
        <v>565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ROW(Source!A281)</f>
        <v>281</v>
      </c>
      <c r="B562">
        <v>16667262</v>
      </c>
      <c r="C562">
        <v>16667238</v>
      </c>
      <c r="D562">
        <v>15188647</v>
      </c>
      <c r="E562">
        <v>1</v>
      </c>
      <c r="F562">
        <v>1</v>
      </c>
      <c r="G562">
        <v>1</v>
      </c>
      <c r="H562">
        <v>3</v>
      </c>
      <c r="I562" t="s">
        <v>1022</v>
      </c>
      <c r="J562" t="s">
        <v>1023</v>
      </c>
      <c r="K562" t="s">
        <v>1024</v>
      </c>
      <c r="L562">
        <v>1348</v>
      </c>
      <c r="N562">
        <v>1009</v>
      </c>
      <c r="O562" t="s">
        <v>120</v>
      </c>
      <c r="P562" t="s">
        <v>120</v>
      </c>
      <c r="Q562">
        <v>1000</v>
      </c>
      <c r="X562">
        <v>1E-3</v>
      </c>
      <c r="Y562">
        <v>11500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30</v>
      </c>
      <c r="AG562">
        <v>0</v>
      </c>
      <c r="AH562">
        <v>2</v>
      </c>
      <c r="AI562">
        <v>16667248</v>
      </c>
      <c r="AJ562">
        <v>566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ROW(Source!A281)</f>
        <v>281</v>
      </c>
      <c r="B563">
        <v>16667263</v>
      </c>
      <c r="C563">
        <v>16667238</v>
      </c>
      <c r="D563">
        <v>15203834</v>
      </c>
      <c r="E563">
        <v>1</v>
      </c>
      <c r="F563">
        <v>1</v>
      </c>
      <c r="G563">
        <v>1</v>
      </c>
      <c r="H563">
        <v>3</v>
      </c>
      <c r="I563" t="s">
        <v>1025</v>
      </c>
      <c r="J563" t="s">
        <v>1026</v>
      </c>
      <c r="K563" t="s">
        <v>152</v>
      </c>
      <c r="L563">
        <v>1346</v>
      </c>
      <c r="N563">
        <v>1009</v>
      </c>
      <c r="O563" t="s">
        <v>124</v>
      </c>
      <c r="P563" t="s">
        <v>124</v>
      </c>
      <c r="Q563">
        <v>1</v>
      </c>
      <c r="X563">
        <v>3.5999999999999997E-2</v>
      </c>
      <c r="Y563">
        <v>28.6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30</v>
      </c>
      <c r="AG563">
        <v>0</v>
      </c>
      <c r="AH563">
        <v>2</v>
      </c>
      <c r="AI563">
        <v>16667249</v>
      </c>
      <c r="AJ563">
        <v>567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ROW(Source!A281)</f>
        <v>281</v>
      </c>
      <c r="B564">
        <v>16667264</v>
      </c>
      <c r="C564">
        <v>16667238</v>
      </c>
      <c r="D564">
        <v>15203987</v>
      </c>
      <c r="E564">
        <v>1</v>
      </c>
      <c r="F564">
        <v>1</v>
      </c>
      <c r="G564">
        <v>1</v>
      </c>
      <c r="H564">
        <v>3</v>
      </c>
      <c r="I564" t="s">
        <v>1027</v>
      </c>
      <c r="J564" t="s">
        <v>1028</v>
      </c>
      <c r="K564" t="s">
        <v>1029</v>
      </c>
      <c r="L564">
        <v>1346</v>
      </c>
      <c r="N564">
        <v>1009</v>
      </c>
      <c r="O564" t="s">
        <v>124</v>
      </c>
      <c r="P564" t="s">
        <v>124</v>
      </c>
      <c r="Q564">
        <v>1</v>
      </c>
      <c r="X564">
        <v>6.0000000000000001E-3</v>
      </c>
      <c r="Y564">
        <v>35.630000000000003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30</v>
      </c>
      <c r="AG564">
        <v>0</v>
      </c>
      <c r="AH564">
        <v>2</v>
      </c>
      <c r="AI564">
        <v>16667250</v>
      </c>
      <c r="AJ564">
        <v>568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ROW(Source!A281)</f>
        <v>281</v>
      </c>
      <c r="B565">
        <v>16667265</v>
      </c>
      <c r="C565">
        <v>16667238</v>
      </c>
      <c r="D565">
        <v>15217463</v>
      </c>
      <c r="E565">
        <v>1</v>
      </c>
      <c r="F565">
        <v>1</v>
      </c>
      <c r="G565">
        <v>1</v>
      </c>
      <c r="H565">
        <v>3</v>
      </c>
      <c r="I565" t="s">
        <v>1030</v>
      </c>
      <c r="J565" t="s">
        <v>1031</v>
      </c>
      <c r="K565" t="s">
        <v>1032</v>
      </c>
      <c r="L565">
        <v>1358</v>
      </c>
      <c r="N565">
        <v>1010</v>
      </c>
      <c r="O565" t="s">
        <v>513</v>
      </c>
      <c r="P565" t="s">
        <v>513</v>
      </c>
      <c r="Q565">
        <v>10</v>
      </c>
      <c r="X565">
        <v>0.1</v>
      </c>
      <c r="Y565">
        <v>39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30</v>
      </c>
      <c r="AG565">
        <v>0</v>
      </c>
      <c r="AH565">
        <v>2</v>
      </c>
      <c r="AI565">
        <v>16667251</v>
      </c>
      <c r="AJ565">
        <v>569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ROW(Source!A281)</f>
        <v>281</v>
      </c>
      <c r="B566">
        <v>16667266</v>
      </c>
      <c r="C566">
        <v>16667238</v>
      </c>
      <c r="D566">
        <v>15164559</v>
      </c>
      <c r="E566">
        <v>17</v>
      </c>
      <c r="F566">
        <v>1</v>
      </c>
      <c r="G566">
        <v>1</v>
      </c>
      <c r="H566">
        <v>3</v>
      </c>
      <c r="I566" t="s">
        <v>996</v>
      </c>
      <c r="J566" t="s">
        <v>6</v>
      </c>
      <c r="K566" t="s">
        <v>997</v>
      </c>
      <c r="L566">
        <v>1374</v>
      </c>
      <c r="N566">
        <v>1013</v>
      </c>
      <c r="O566" t="s">
        <v>998</v>
      </c>
      <c r="P566" t="s">
        <v>998</v>
      </c>
      <c r="Q566">
        <v>1</v>
      </c>
      <c r="X566">
        <v>0.3</v>
      </c>
      <c r="Y566">
        <v>1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30</v>
      </c>
      <c r="AG566">
        <v>0</v>
      </c>
      <c r="AH566">
        <v>2</v>
      </c>
      <c r="AI566">
        <v>16667252</v>
      </c>
      <c r="AJ566">
        <v>570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ROW(Source!A282)</f>
        <v>282</v>
      </c>
      <c r="B567">
        <v>16667277</v>
      </c>
      <c r="C567">
        <v>16667267</v>
      </c>
      <c r="D567">
        <v>15442878</v>
      </c>
      <c r="E567">
        <v>1</v>
      </c>
      <c r="F567">
        <v>1</v>
      </c>
      <c r="G567">
        <v>1</v>
      </c>
      <c r="H567">
        <v>1</v>
      </c>
      <c r="I567" t="s">
        <v>999</v>
      </c>
      <c r="J567" t="s">
        <v>6</v>
      </c>
      <c r="K567" t="s">
        <v>1000</v>
      </c>
      <c r="L567">
        <v>1191</v>
      </c>
      <c r="N567">
        <v>1013</v>
      </c>
      <c r="O567" t="s">
        <v>727</v>
      </c>
      <c r="P567" t="s">
        <v>727</v>
      </c>
      <c r="Q567">
        <v>1</v>
      </c>
      <c r="X567">
        <v>0.9</v>
      </c>
      <c r="Y567">
        <v>0</v>
      </c>
      <c r="Z567">
        <v>0</v>
      </c>
      <c r="AA567">
        <v>0</v>
      </c>
      <c r="AB567">
        <v>10.5</v>
      </c>
      <c r="AC567">
        <v>0</v>
      </c>
      <c r="AD567">
        <v>1</v>
      </c>
      <c r="AE567">
        <v>1</v>
      </c>
      <c r="AF567" t="s">
        <v>6</v>
      </c>
      <c r="AG567">
        <v>0.9</v>
      </c>
      <c r="AH567">
        <v>2</v>
      </c>
      <c r="AI567">
        <v>16667268</v>
      </c>
      <c r="AJ567">
        <v>571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ROW(Source!A282)</f>
        <v>282</v>
      </c>
      <c r="B568">
        <v>16667278</v>
      </c>
      <c r="C568">
        <v>16667267</v>
      </c>
      <c r="D568">
        <v>15430395</v>
      </c>
      <c r="E568">
        <v>1</v>
      </c>
      <c r="F568">
        <v>1</v>
      </c>
      <c r="G568">
        <v>1</v>
      </c>
      <c r="H568">
        <v>1</v>
      </c>
      <c r="I568" t="s">
        <v>728</v>
      </c>
      <c r="J568" t="s">
        <v>6</v>
      </c>
      <c r="K568" t="s">
        <v>729</v>
      </c>
      <c r="L568">
        <v>1191</v>
      </c>
      <c r="N568">
        <v>1013</v>
      </c>
      <c r="O568" t="s">
        <v>727</v>
      </c>
      <c r="P568" t="s">
        <v>727</v>
      </c>
      <c r="Q568">
        <v>1</v>
      </c>
      <c r="X568">
        <v>0.2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2</v>
      </c>
      <c r="AF568" t="s">
        <v>6</v>
      </c>
      <c r="AG568">
        <v>0.2</v>
      </c>
      <c r="AH568">
        <v>2</v>
      </c>
      <c r="AI568">
        <v>16667269</v>
      </c>
      <c r="AJ568">
        <v>572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ROW(Source!A282)</f>
        <v>282</v>
      </c>
      <c r="B569">
        <v>16667279</v>
      </c>
      <c r="C569">
        <v>16667267</v>
      </c>
      <c r="D569">
        <v>15247680</v>
      </c>
      <c r="E569">
        <v>1</v>
      </c>
      <c r="F569">
        <v>1</v>
      </c>
      <c r="G569">
        <v>1</v>
      </c>
      <c r="H569">
        <v>2</v>
      </c>
      <c r="I569" t="s">
        <v>736</v>
      </c>
      <c r="J569" t="s">
        <v>737</v>
      </c>
      <c r="K569" t="s">
        <v>738</v>
      </c>
      <c r="L569">
        <v>1368</v>
      </c>
      <c r="N569">
        <v>1011</v>
      </c>
      <c r="O569" t="s">
        <v>733</v>
      </c>
      <c r="P569" t="s">
        <v>733</v>
      </c>
      <c r="Q569">
        <v>1</v>
      </c>
      <c r="X569">
        <v>0.1</v>
      </c>
      <c r="Y569">
        <v>0</v>
      </c>
      <c r="Z569">
        <v>111.99</v>
      </c>
      <c r="AA569">
        <v>13.5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0.1</v>
      </c>
      <c r="AH569">
        <v>2</v>
      </c>
      <c r="AI569">
        <v>16667270</v>
      </c>
      <c r="AJ569">
        <v>573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ROW(Source!A282)</f>
        <v>282</v>
      </c>
      <c r="B570">
        <v>16667280</v>
      </c>
      <c r="C570">
        <v>16667267</v>
      </c>
      <c r="D570">
        <v>15249073</v>
      </c>
      <c r="E570">
        <v>1</v>
      </c>
      <c r="F570">
        <v>1</v>
      </c>
      <c r="G570">
        <v>1</v>
      </c>
      <c r="H570">
        <v>2</v>
      </c>
      <c r="I570" t="s">
        <v>742</v>
      </c>
      <c r="J570" t="s">
        <v>743</v>
      </c>
      <c r="K570" t="s">
        <v>744</v>
      </c>
      <c r="L570">
        <v>1368</v>
      </c>
      <c r="N570">
        <v>1011</v>
      </c>
      <c r="O570" t="s">
        <v>733</v>
      </c>
      <c r="P570" t="s">
        <v>733</v>
      </c>
      <c r="Q570">
        <v>1</v>
      </c>
      <c r="X570">
        <v>0.1</v>
      </c>
      <c r="Y570">
        <v>0</v>
      </c>
      <c r="Z570">
        <v>65.709999999999994</v>
      </c>
      <c r="AA570">
        <v>11.6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0.1</v>
      </c>
      <c r="AH570">
        <v>2</v>
      </c>
      <c r="AI570">
        <v>16667271</v>
      </c>
      <c r="AJ570">
        <v>574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ROW(Source!A282)</f>
        <v>282</v>
      </c>
      <c r="B571">
        <v>16667281</v>
      </c>
      <c r="C571">
        <v>16667267</v>
      </c>
      <c r="D571">
        <v>15167588</v>
      </c>
      <c r="E571">
        <v>1</v>
      </c>
      <c r="F571">
        <v>1</v>
      </c>
      <c r="G571">
        <v>1</v>
      </c>
      <c r="H571">
        <v>3</v>
      </c>
      <c r="I571" t="s">
        <v>1001</v>
      </c>
      <c r="J571" t="s">
        <v>1002</v>
      </c>
      <c r="K571" t="s">
        <v>1003</v>
      </c>
      <c r="L571">
        <v>1346</v>
      </c>
      <c r="N571">
        <v>1009</v>
      </c>
      <c r="O571" t="s">
        <v>124</v>
      </c>
      <c r="P571" t="s">
        <v>124</v>
      </c>
      <c r="Q571">
        <v>1</v>
      </c>
      <c r="X571">
        <v>0.01</v>
      </c>
      <c r="Y571">
        <v>30.4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0.01</v>
      </c>
      <c r="AH571">
        <v>2</v>
      </c>
      <c r="AI571">
        <v>16667272</v>
      </c>
      <c r="AJ571">
        <v>575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ROW(Source!A282)</f>
        <v>282</v>
      </c>
      <c r="B572">
        <v>16667282</v>
      </c>
      <c r="C572">
        <v>16667267</v>
      </c>
      <c r="D572">
        <v>15169942</v>
      </c>
      <c r="E572">
        <v>1</v>
      </c>
      <c r="F572">
        <v>1</v>
      </c>
      <c r="G572">
        <v>1</v>
      </c>
      <c r="H572">
        <v>3</v>
      </c>
      <c r="I572" t="s">
        <v>993</v>
      </c>
      <c r="J572" t="s">
        <v>994</v>
      </c>
      <c r="K572" t="s">
        <v>995</v>
      </c>
      <c r="L572">
        <v>1346</v>
      </c>
      <c r="N572">
        <v>1009</v>
      </c>
      <c r="O572" t="s">
        <v>124</v>
      </c>
      <c r="P572" t="s">
        <v>124</v>
      </c>
      <c r="Q572">
        <v>1</v>
      </c>
      <c r="X572">
        <v>0.3</v>
      </c>
      <c r="Y572">
        <v>9.0399999999999991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0.3</v>
      </c>
      <c r="AH572">
        <v>2</v>
      </c>
      <c r="AI572">
        <v>16667273</v>
      </c>
      <c r="AJ572">
        <v>576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ROW(Source!A282)</f>
        <v>282</v>
      </c>
      <c r="B573">
        <v>16667283</v>
      </c>
      <c r="C573">
        <v>16667267</v>
      </c>
      <c r="D573">
        <v>15191488</v>
      </c>
      <c r="E573">
        <v>1</v>
      </c>
      <c r="F573">
        <v>1</v>
      </c>
      <c r="G573">
        <v>1</v>
      </c>
      <c r="H573">
        <v>3</v>
      </c>
      <c r="I573" t="s">
        <v>1004</v>
      </c>
      <c r="J573" t="s">
        <v>1005</v>
      </c>
      <c r="K573" t="s">
        <v>1006</v>
      </c>
      <c r="L573">
        <v>1348</v>
      </c>
      <c r="N573">
        <v>1009</v>
      </c>
      <c r="O573" t="s">
        <v>120</v>
      </c>
      <c r="P573" t="s">
        <v>120</v>
      </c>
      <c r="Q573">
        <v>1000</v>
      </c>
      <c r="X573">
        <v>5.9999999999999995E-4</v>
      </c>
      <c r="Y573">
        <v>5000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5.9999999999999995E-4</v>
      </c>
      <c r="AH573">
        <v>2</v>
      </c>
      <c r="AI573">
        <v>16667274</v>
      </c>
      <c r="AJ573">
        <v>577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ROW(Source!A282)</f>
        <v>282</v>
      </c>
      <c r="B574">
        <v>16667284</v>
      </c>
      <c r="C574">
        <v>16667267</v>
      </c>
      <c r="D574">
        <v>15164559</v>
      </c>
      <c r="E574">
        <v>17</v>
      </c>
      <c r="F574">
        <v>1</v>
      </c>
      <c r="G574">
        <v>1</v>
      </c>
      <c r="H574">
        <v>3</v>
      </c>
      <c r="I574" t="s">
        <v>996</v>
      </c>
      <c r="J574" t="s">
        <v>6</v>
      </c>
      <c r="K574" t="s">
        <v>997</v>
      </c>
      <c r="L574">
        <v>1374</v>
      </c>
      <c r="N574">
        <v>1013</v>
      </c>
      <c r="O574" t="s">
        <v>998</v>
      </c>
      <c r="P574" t="s">
        <v>998</v>
      </c>
      <c r="Q574">
        <v>1</v>
      </c>
      <c r="X574">
        <v>0.19</v>
      </c>
      <c r="Y574">
        <v>1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0.19</v>
      </c>
      <c r="AH574">
        <v>2</v>
      </c>
      <c r="AI574">
        <v>16667275</v>
      </c>
      <c r="AJ574">
        <v>579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ROW(Source!A283)</f>
        <v>283</v>
      </c>
      <c r="B575">
        <v>16667277</v>
      </c>
      <c r="C575">
        <v>16667267</v>
      </c>
      <c r="D575">
        <v>15442878</v>
      </c>
      <c r="E575">
        <v>1</v>
      </c>
      <c r="F575">
        <v>1</v>
      </c>
      <c r="G575">
        <v>1</v>
      </c>
      <c r="H575">
        <v>1</v>
      </c>
      <c r="I575" t="s">
        <v>999</v>
      </c>
      <c r="J575" t="s">
        <v>6</v>
      </c>
      <c r="K575" t="s">
        <v>1000</v>
      </c>
      <c r="L575">
        <v>1191</v>
      </c>
      <c r="N575">
        <v>1013</v>
      </c>
      <c r="O575" t="s">
        <v>727</v>
      </c>
      <c r="P575" t="s">
        <v>727</v>
      </c>
      <c r="Q575">
        <v>1</v>
      </c>
      <c r="X575">
        <v>0.9</v>
      </c>
      <c r="Y575">
        <v>0</v>
      </c>
      <c r="Z575">
        <v>0</v>
      </c>
      <c r="AA575">
        <v>0</v>
      </c>
      <c r="AB575">
        <v>10.5</v>
      </c>
      <c r="AC575">
        <v>0</v>
      </c>
      <c r="AD575">
        <v>1</v>
      </c>
      <c r="AE575">
        <v>1</v>
      </c>
      <c r="AF575" t="s">
        <v>6</v>
      </c>
      <c r="AG575">
        <v>0.9</v>
      </c>
      <c r="AH575">
        <v>2</v>
      </c>
      <c r="AI575">
        <v>16667268</v>
      </c>
      <c r="AJ575">
        <v>580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ROW(Source!A283)</f>
        <v>283</v>
      </c>
      <c r="B576">
        <v>16667278</v>
      </c>
      <c r="C576">
        <v>16667267</v>
      </c>
      <c r="D576">
        <v>15430395</v>
      </c>
      <c r="E576">
        <v>1</v>
      </c>
      <c r="F576">
        <v>1</v>
      </c>
      <c r="G576">
        <v>1</v>
      </c>
      <c r="H576">
        <v>1</v>
      </c>
      <c r="I576" t="s">
        <v>728</v>
      </c>
      <c r="J576" t="s">
        <v>6</v>
      </c>
      <c r="K576" t="s">
        <v>729</v>
      </c>
      <c r="L576">
        <v>1191</v>
      </c>
      <c r="N576">
        <v>1013</v>
      </c>
      <c r="O576" t="s">
        <v>727</v>
      </c>
      <c r="P576" t="s">
        <v>727</v>
      </c>
      <c r="Q576">
        <v>1</v>
      </c>
      <c r="X576">
        <v>0.2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2</v>
      </c>
      <c r="AF576" t="s">
        <v>6</v>
      </c>
      <c r="AG576">
        <v>0.2</v>
      </c>
      <c r="AH576">
        <v>2</v>
      </c>
      <c r="AI576">
        <v>16667269</v>
      </c>
      <c r="AJ576">
        <v>581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ROW(Source!A283)</f>
        <v>283</v>
      </c>
      <c r="B577">
        <v>16667279</v>
      </c>
      <c r="C577">
        <v>16667267</v>
      </c>
      <c r="D577">
        <v>15247680</v>
      </c>
      <c r="E577">
        <v>1</v>
      </c>
      <c r="F577">
        <v>1</v>
      </c>
      <c r="G577">
        <v>1</v>
      </c>
      <c r="H577">
        <v>2</v>
      </c>
      <c r="I577" t="s">
        <v>736</v>
      </c>
      <c r="J577" t="s">
        <v>737</v>
      </c>
      <c r="K577" t="s">
        <v>738</v>
      </c>
      <c r="L577">
        <v>1368</v>
      </c>
      <c r="N577">
        <v>1011</v>
      </c>
      <c r="O577" t="s">
        <v>733</v>
      </c>
      <c r="P577" t="s">
        <v>733</v>
      </c>
      <c r="Q577">
        <v>1</v>
      </c>
      <c r="X577">
        <v>0.1</v>
      </c>
      <c r="Y577">
        <v>0</v>
      </c>
      <c r="Z577">
        <v>111.99</v>
      </c>
      <c r="AA577">
        <v>13.5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0.1</v>
      </c>
      <c r="AH577">
        <v>2</v>
      </c>
      <c r="AI577">
        <v>16667270</v>
      </c>
      <c r="AJ577">
        <v>582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ROW(Source!A283)</f>
        <v>283</v>
      </c>
      <c r="B578">
        <v>16667280</v>
      </c>
      <c r="C578">
        <v>16667267</v>
      </c>
      <c r="D578">
        <v>15249073</v>
      </c>
      <c r="E578">
        <v>1</v>
      </c>
      <c r="F578">
        <v>1</v>
      </c>
      <c r="G578">
        <v>1</v>
      </c>
      <c r="H578">
        <v>2</v>
      </c>
      <c r="I578" t="s">
        <v>742</v>
      </c>
      <c r="J578" t="s">
        <v>743</v>
      </c>
      <c r="K578" t="s">
        <v>744</v>
      </c>
      <c r="L578">
        <v>1368</v>
      </c>
      <c r="N578">
        <v>1011</v>
      </c>
      <c r="O578" t="s">
        <v>733</v>
      </c>
      <c r="P578" t="s">
        <v>733</v>
      </c>
      <c r="Q578">
        <v>1</v>
      </c>
      <c r="X578">
        <v>0.1</v>
      </c>
      <c r="Y578">
        <v>0</v>
      </c>
      <c r="Z578">
        <v>65.709999999999994</v>
      </c>
      <c r="AA578">
        <v>11.6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0.1</v>
      </c>
      <c r="AH578">
        <v>2</v>
      </c>
      <c r="AI578">
        <v>16667271</v>
      </c>
      <c r="AJ578">
        <v>583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ROW(Source!A283)</f>
        <v>283</v>
      </c>
      <c r="B579">
        <v>16667281</v>
      </c>
      <c r="C579">
        <v>16667267</v>
      </c>
      <c r="D579">
        <v>15167588</v>
      </c>
      <c r="E579">
        <v>1</v>
      </c>
      <c r="F579">
        <v>1</v>
      </c>
      <c r="G579">
        <v>1</v>
      </c>
      <c r="H579">
        <v>3</v>
      </c>
      <c r="I579" t="s">
        <v>1001</v>
      </c>
      <c r="J579" t="s">
        <v>1002</v>
      </c>
      <c r="K579" t="s">
        <v>1003</v>
      </c>
      <c r="L579">
        <v>1346</v>
      </c>
      <c r="N579">
        <v>1009</v>
      </c>
      <c r="O579" t="s">
        <v>124</v>
      </c>
      <c r="P579" t="s">
        <v>124</v>
      </c>
      <c r="Q579">
        <v>1</v>
      </c>
      <c r="X579">
        <v>0.01</v>
      </c>
      <c r="Y579">
        <v>30.4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0.01</v>
      </c>
      <c r="AH579">
        <v>2</v>
      </c>
      <c r="AI579">
        <v>16667272</v>
      </c>
      <c r="AJ579">
        <v>584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ROW(Source!A283)</f>
        <v>283</v>
      </c>
      <c r="B580">
        <v>16667282</v>
      </c>
      <c r="C580">
        <v>16667267</v>
      </c>
      <c r="D580">
        <v>15169942</v>
      </c>
      <c r="E580">
        <v>1</v>
      </c>
      <c r="F580">
        <v>1</v>
      </c>
      <c r="G580">
        <v>1</v>
      </c>
      <c r="H580">
        <v>3</v>
      </c>
      <c r="I580" t="s">
        <v>993</v>
      </c>
      <c r="J580" t="s">
        <v>994</v>
      </c>
      <c r="K580" t="s">
        <v>995</v>
      </c>
      <c r="L580">
        <v>1346</v>
      </c>
      <c r="N580">
        <v>1009</v>
      </c>
      <c r="O580" t="s">
        <v>124</v>
      </c>
      <c r="P580" t="s">
        <v>124</v>
      </c>
      <c r="Q580">
        <v>1</v>
      </c>
      <c r="X580">
        <v>0.3</v>
      </c>
      <c r="Y580">
        <v>9.0399999999999991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0.3</v>
      </c>
      <c r="AH580">
        <v>2</v>
      </c>
      <c r="AI580">
        <v>16667273</v>
      </c>
      <c r="AJ580">
        <v>585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ROW(Source!A283)</f>
        <v>283</v>
      </c>
      <c r="B581">
        <v>16667283</v>
      </c>
      <c r="C581">
        <v>16667267</v>
      </c>
      <c r="D581">
        <v>15191488</v>
      </c>
      <c r="E581">
        <v>1</v>
      </c>
      <c r="F581">
        <v>1</v>
      </c>
      <c r="G581">
        <v>1</v>
      </c>
      <c r="H581">
        <v>3</v>
      </c>
      <c r="I581" t="s">
        <v>1004</v>
      </c>
      <c r="J581" t="s">
        <v>1005</v>
      </c>
      <c r="K581" t="s">
        <v>1006</v>
      </c>
      <c r="L581">
        <v>1348</v>
      </c>
      <c r="N581">
        <v>1009</v>
      </c>
      <c r="O581" t="s">
        <v>120</v>
      </c>
      <c r="P581" t="s">
        <v>120</v>
      </c>
      <c r="Q581">
        <v>1000</v>
      </c>
      <c r="X581">
        <v>5.9999999999999995E-4</v>
      </c>
      <c r="Y581">
        <v>5000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5.9999999999999995E-4</v>
      </c>
      <c r="AH581">
        <v>2</v>
      </c>
      <c r="AI581">
        <v>16667274</v>
      </c>
      <c r="AJ581">
        <v>586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ROW(Source!A283)</f>
        <v>283</v>
      </c>
      <c r="B582">
        <v>16667284</v>
      </c>
      <c r="C582">
        <v>16667267</v>
      </c>
      <c r="D582">
        <v>15164559</v>
      </c>
      <c r="E582">
        <v>17</v>
      </c>
      <c r="F582">
        <v>1</v>
      </c>
      <c r="G582">
        <v>1</v>
      </c>
      <c r="H582">
        <v>3</v>
      </c>
      <c r="I582" t="s">
        <v>996</v>
      </c>
      <c r="J582" t="s">
        <v>6</v>
      </c>
      <c r="K582" t="s">
        <v>997</v>
      </c>
      <c r="L582">
        <v>1374</v>
      </c>
      <c r="N582">
        <v>1013</v>
      </c>
      <c r="O582" t="s">
        <v>998</v>
      </c>
      <c r="P582" t="s">
        <v>998</v>
      </c>
      <c r="Q582">
        <v>1</v>
      </c>
      <c r="X582">
        <v>0.19</v>
      </c>
      <c r="Y582">
        <v>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0.19</v>
      </c>
      <c r="AH582">
        <v>2</v>
      </c>
      <c r="AI582">
        <v>16667275</v>
      </c>
      <c r="AJ582">
        <v>588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ROW(Source!A286)</f>
        <v>286</v>
      </c>
      <c r="B583">
        <v>16667304</v>
      </c>
      <c r="C583">
        <v>16667286</v>
      </c>
      <c r="D583">
        <v>15435721</v>
      </c>
      <c r="E583">
        <v>1</v>
      </c>
      <c r="F583">
        <v>1</v>
      </c>
      <c r="G583">
        <v>1</v>
      </c>
      <c r="H583">
        <v>1</v>
      </c>
      <c r="I583" t="s">
        <v>923</v>
      </c>
      <c r="J583" t="s">
        <v>6</v>
      </c>
      <c r="K583" t="s">
        <v>924</v>
      </c>
      <c r="L583">
        <v>1191</v>
      </c>
      <c r="N583">
        <v>1013</v>
      </c>
      <c r="O583" t="s">
        <v>727</v>
      </c>
      <c r="P583" t="s">
        <v>727</v>
      </c>
      <c r="Q583">
        <v>1</v>
      </c>
      <c r="X583">
        <v>1.56</v>
      </c>
      <c r="Y583">
        <v>0</v>
      </c>
      <c r="Z583">
        <v>0</v>
      </c>
      <c r="AA583">
        <v>0</v>
      </c>
      <c r="AB583">
        <v>9.51</v>
      </c>
      <c r="AC583">
        <v>0</v>
      </c>
      <c r="AD583">
        <v>1</v>
      </c>
      <c r="AE583">
        <v>1</v>
      </c>
      <c r="AF583" t="s">
        <v>6</v>
      </c>
      <c r="AG583">
        <v>1.56</v>
      </c>
      <c r="AH583">
        <v>2</v>
      </c>
      <c r="AI583">
        <v>16667287</v>
      </c>
      <c r="AJ583">
        <v>589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ROW(Source!A286)</f>
        <v>286</v>
      </c>
      <c r="B584">
        <v>16667305</v>
      </c>
      <c r="C584">
        <v>16667286</v>
      </c>
      <c r="D584">
        <v>15249377</v>
      </c>
      <c r="E584">
        <v>1</v>
      </c>
      <c r="F584">
        <v>1</v>
      </c>
      <c r="G584">
        <v>1</v>
      </c>
      <c r="H584">
        <v>2</v>
      </c>
      <c r="I584" t="s">
        <v>914</v>
      </c>
      <c r="J584" t="s">
        <v>915</v>
      </c>
      <c r="K584" t="s">
        <v>916</v>
      </c>
      <c r="L584">
        <v>1368</v>
      </c>
      <c r="N584">
        <v>1011</v>
      </c>
      <c r="O584" t="s">
        <v>733</v>
      </c>
      <c r="P584" t="s">
        <v>733</v>
      </c>
      <c r="Q584">
        <v>1</v>
      </c>
      <c r="X584">
        <v>0.13</v>
      </c>
      <c r="Y584">
        <v>0</v>
      </c>
      <c r="Z584">
        <v>8.1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0.13</v>
      </c>
      <c r="AH584">
        <v>2</v>
      </c>
      <c r="AI584">
        <v>16667288</v>
      </c>
      <c r="AJ584">
        <v>590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ROW(Source!A286)</f>
        <v>286</v>
      </c>
      <c r="B585">
        <v>16667306</v>
      </c>
      <c r="C585">
        <v>16667286</v>
      </c>
      <c r="D585">
        <v>15165537</v>
      </c>
      <c r="E585">
        <v>1</v>
      </c>
      <c r="F585">
        <v>1</v>
      </c>
      <c r="G585">
        <v>1</v>
      </c>
      <c r="H585">
        <v>3</v>
      </c>
      <c r="I585" t="s">
        <v>1007</v>
      </c>
      <c r="J585" t="s">
        <v>1008</v>
      </c>
      <c r="K585" t="s">
        <v>1009</v>
      </c>
      <c r="L585">
        <v>1346</v>
      </c>
      <c r="N585">
        <v>1009</v>
      </c>
      <c r="O585" t="s">
        <v>124</v>
      </c>
      <c r="P585" t="s">
        <v>124</v>
      </c>
      <c r="Q585">
        <v>1</v>
      </c>
      <c r="X585">
        <v>6.0000000000000001E-3</v>
      </c>
      <c r="Y585">
        <v>44.97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6.0000000000000001E-3</v>
      </c>
      <c r="AH585">
        <v>2</v>
      </c>
      <c r="AI585">
        <v>16667289</v>
      </c>
      <c r="AJ585">
        <v>591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ROW(Source!A286)</f>
        <v>286</v>
      </c>
      <c r="B586">
        <v>16667307</v>
      </c>
      <c r="C586">
        <v>16667286</v>
      </c>
      <c r="D586">
        <v>15167269</v>
      </c>
      <c r="E586">
        <v>1</v>
      </c>
      <c r="F586">
        <v>1</v>
      </c>
      <c r="G586">
        <v>1</v>
      </c>
      <c r="H586">
        <v>3</v>
      </c>
      <c r="I586" t="s">
        <v>1010</v>
      </c>
      <c r="J586" t="s">
        <v>1011</v>
      </c>
      <c r="K586" t="s">
        <v>1012</v>
      </c>
      <c r="L586">
        <v>1346</v>
      </c>
      <c r="N586">
        <v>1009</v>
      </c>
      <c r="O586" t="s">
        <v>124</v>
      </c>
      <c r="P586" t="s">
        <v>124</v>
      </c>
      <c r="Q586">
        <v>1</v>
      </c>
      <c r="X586">
        <v>1E-3</v>
      </c>
      <c r="Y586">
        <v>11.5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1E-3</v>
      </c>
      <c r="AH586">
        <v>2</v>
      </c>
      <c r="AI586">
        <v>16667290</v>
      </c>
      <c r="AJ586">
        <v>592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ROW(Source!A286)</f>
        <v>286</v>
      </c>
      <c r="B587">
        <v>16667308</v>
      </c>
      <c r="C587">
        <v>16667286</v>
      </c>
      <c r="D587">
        <v>15167588</v>
      </c>
      <c r="E587">
        <v>1</v>
      </c>
      <c r="F587">
        <v>1</v>
      </c>
      <c r="G587">
        <v>1</v>
      </c>
      <c r="H587">
        <v>3</v>
      </c>
      <c r="I587" t="s">
        <v>1001</v>
      </c>
      <c r="J587" t="s">
        <v>1002</v>
      </c>
      <c r="K587" t="s">
        <v>1003</v>
      </c>
      <c r="L587">
        <v>1346</v>
      </c>
      <c r="N587">
        <v>1009</v>
      </c>
      <c r="O587" t="s">
        <v>124</v>
      </c>
      <c r="P587" t="s">
        <v>124</v>
      </c>
      <c r="Q587">
        <v>1</v>
      </c>
      <c r="X587">
        <v>1.2E-2</v>
      </c>
      <c r="Y587">
        <v>30.4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1.2E-2</v>
      </c>
      <c r="AH587">
        <v>2</v>
      </c>
      <c r="AI587">
        <v>16667291</v>
      </c>
      <c r="AJ587">
        <v>593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ROW(Source!A286)</f>
        <v>286</v>
      </c>
      <c r="B588">
        <v>16667309</v>
      </c>
      <c r="C588">
        <v>16667286</v>
      </c>
      <c r="D588">
        <v>15168752</v>
      </c>
      <c r="E588">
        <v>1</v>
      </c>
      <c r="F588">
        <v>1</v>
      </c>
      <c r="G588">
        <v>1</v>
      </c>
      <c r="H588">
        <v>3</v>
      </c>
      <c r="I588" t="s">
        <v>1013</v>
      </c>
      <c r="J588" t="s">
        <v>1014</v>
      </c>
      <c r="K588" t="s">
        <v>1015</v>
      </c>
      <c r="L588">
        <v>1346</v>
      </c>
      <c r="N588">
        <v>1009</v>
      </c>
      <c r="O588" t="s">
        <v>124</v>
      </c>
      <c r="P588" t="s">
        <v>124</v>
      </c>
      <c r="Q588">
        <v>1</v>
      </c>
      <c r="X588">
        <v>7.0000000000000007E-2</v>
      </c>
      <c r="Y588">
        <v>10.57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7.0000000000000007E-2</v>
      </c>
      <c r="AH588">
        <v>2</v>
      </c>
      <c r="AI588">
        <v>16667292</v>
      </c>
      <c r="AJ588">
        <v>594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ROW(Source!A286)</f>
        <v>286</v>
      </c>
      <c r="B589">
        <v>16667310</v>
      </c>
      <c r="C589">
        <v>16667286</v>
      </c>
      <c r="D589">
        <v>15169942</v>
      </c>
      <c r="E589">
        <v>1</v>
      </c>
      <c r="F589">
        <v>1</v>
      </c>
      <c r="G589">
        <v>1</v>
      </c>
      <c r="H589">
        <v>3</v>
      </c>
      <c r="I589" t="s">
        <v>993</v>
      </c>
      <c r="J589" t="s">
        <v>994</v>
      </c>
      <c r="K589" t="s">
        <v>995</v>
      </c>
      <c r="L589">
        <v>1346</v>
      </c>
      <c r="N589">
        <v>1009</v>
      </c>
      <c r="O589" t="s">
        <v>124</v>
      </c>
      <c r="P589" t="s">
        <v>124</v>
      </c>
      <c r="Q589">
        <v>1</v>
      </c>
      <c r="X589">
        <v>4.9000000000000002E-2</v>
      </c>
      <c r="Y589">
        <v>9.0399999999999991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4.9000000000000002E-2</v>
      </c>
      <c r="AH589">
        <v>2</v>
      </c>
      <c r="AI589">
        <v>16667293</v>
      </c>
      <c r="AJ589">
        <v>595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ROW(Source!A286)</f>
        <v>286</v>
      </c>
      <c r="B590">
        <v>16667311</v>
      </c>
      <c r="C590">
        <v>16667286</v>
      </c>
      <c r="D590">
        <v>15170074</v>
      </c>
      <c r="E590">
        <v>1</v>
      </c>
      <c r="F590">
        <v>1</v>
      </c>
      <c r="G590">
        <v>1</v>
      </c>
      <c r="H590">
        <v>3</v>
      </c>
      <c r="I590" t="s">
        <v>1016</v>
      </c>
      <c r="J590" t="s">
        <v>1017</v>
      </c>
      <c r="K590" t="s">
        <v>1018</v>
      </c>
      <c r="L590">
        <v>1355</v>
      </c>
      <c r="N590">
        <v>1010</v>
      </c>
      <c r="O590" t="s">
        <v>279</v>
      </c>
      <c r="P590" t="s">
        <v>279</v>
      </c>
      <c r="Q590">
        <v>100</v>
      </c>
      <c r="X590">
        <v>1.4E-2</v>
      </c>
      <c r="Y590">
        <v>86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1.4E-2</v>
      </c>
      <c r="AH590">
        <v>2</v>
      </c>
      <c r="AI590">
        <v>16667294</v>
      </c>
      <c r="AJ590">
        <v>596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ROW(Source!A286)</f>
        <v>286</v>
      </c>
      <c r="B591">
        <v>16667312</v>
      </c>
      <c r="C591">
        <v>16667286</v>
      </c>
      <c r="D591">
        <v>15170994</v>
      </c>
      <c r="E591">
        <v>1</v>
      </c>
      <c r="F591">
        <v>1</v>
      </c>
      <c r="G591">
        <v>1</v>
      </c>
      <c r="H591">
        <v>3</v>
      </c>
      <c r="I591" t="s">
        <v>1019</v>
      </c>
      <c r="J591" t="s">
        <v>1020</v>
      </c>
      <c r="K591" t="s">
        <v>1021</v>
      </c>
      <c r="L591">
        <v>1346</v>
      </c>
      <c r="N591">
        <v>1009</v>
      </c>
      <c r="O591" t="s">
        <v>124</v>
      </c>
      <c r="P591" t="s">
        <v>124</v>
      </c>
      <c r="Q591">
        <v>1</v>
      </c>
      <c r="X591">
        <v>1E-3</v>
      </c>
      <c r="Y591">
        <v>133.05000000000001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1E-3</v>
      </c>
      <c r="AH591">
        <v>2</v>
      </c>
      <c r="AI591">
        <v>16667295</v>
      </c>
      <c r="AJ591">
        <v>597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ROW(Source!A286)</f>
        <v>286</v>
      </c>
      <c r="B592">
        <v>16667313</v>
      </c>
      <c r="C592">
        <v>16667286</v>
      </c>
      <c r="D592">
        <v>15188647</v>
      </c>
      <c r="E592">
        <v>1</v>
      </c>
      <c r="F592">
        <v>1</v>
      </c>
      <c r="G592">
        <v>1</v>
      </c>
      <c r="H592">
        <v>3</v>
      </c>
      <c r="I592" t="s">
        <v>1022</v>
      </c>
      <c r="J592" t="s">
        <v>1023</v>
      </c>
      <c r="K592" t="s">
        <v>1024</v>
      </c>
      <c r="L592">
        <v>1348</v>
      </c>
      <c r="N592">
        <v>1009</v>
      </c>
      <c r="O592" t="s">
        <v>120</v>
      </c>
      <c r="P592" t="s">
        <v>120</v>
      </c>
      <c r="Q592">
        <v>1000</v>
      </c>
      <c r="X592">
        <v>1E-3</v>
      </c>
      <c r="Y592">
        <v>11500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1E-3</v>
      </c>
      <c r="AH592">
        <v>2</v>
      </c>
      <c r="AI592">
        <v>16667296</v>
      </c>
      <c r="AJ592">
        <v>598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ROW(Source!A286)</f>
        <v>286</v>
      </c>
      <c r="B593">
        <v>16667314</v>
      </c>
      <c r="C593">
        <v>16667286</v>
      </c>
      <c r="D593">
        <v>15203834</v>
      </c>
      <c r="E593">
        <v>1</v>
      </c>
      <c r="F593">
        <v>1</v>
      </c>
      <c r="G593">
        <v>1</v>
      </c>
      <c r="H593">
        <v>3</v>
      </c>
      <c r="I593" t="s">
        <v>1025</v>
      </c>
      <c r="J593" t="s">
        <v>1026</v>
      </c>
      <c r="K593" t="s">
        <v>152</v>
      </c>
      <c r="L593">
        <v>1346</v>
      </c>
      <c r="N593">
        <v>1009</v>
      </c>
      <c r="O593" t="s">
        <v>124</v>
      </c>
      <c r="P593" t="s">
        <v>124</v>
      </c>
      <c r="Q593">
        <v>1</v>
      </c>
      <c r="X593">
        <v>3.5999999999999997E-2</v>
      </c>
      <c r="Y593">
        <v>28.6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3.5999999999999997E-2</v>
      </c>
      <c r="AH593">
        <v>2</v>
      </c>
      <c r="AI593">
        <v>16667297</v>
      </c>
      <c r="AJ593">
        <v>599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ROW(Source!A286)</f>
        <v>286</v>
      </c>
      <c r="B594">
        <v>16667315</v>
      </c>
      <c r="C594">
        <v>16667286</v>
      </c>
      <c r="D594">
        <v>15203987</v>
      </c>
      <c r="E594">
        <v>1</v>
      </c>
      <c r="F594">
        <v>1</v>
      </c>
      <c r="G594">
        <v>1</v>
      </c>
      <c r="H594">
        <v>3</v>
      </c>
      <c r="I594" t="s">
        <v>1027</v>
      </c>
      <c r="J594" t="s">
        <v>1028</v>
      </c>
      <c r="K594" t="s">
        <v>1029</v>
      </c>
      <c r="L594">
        <v>1346</v>
      </c>
      <c r="N594">
        <v>1009</v>
      </c>
      <c r="O594" t="s">
        <v>124</v>
      </c>
      <c r="P594" t="s">
        <v>124</v>
      </c>
      <c r="Q594">
        <v>1</v>
      </c>
      <c r="X594">
        <v>6.0000000000000001E-3</v>
      </c>
      <c r="Y594">
        <v>35.630000000000003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6.0000000000000001E-3</v>
      </c>
      <c r="AH594">
        <v>2</v>
      </c>
      <c r="AI594">
        <v>16667298</v>
      </c>
      <c r="AJ594">
        <v>600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ROW(Source!A286)</f>
        <v>286</v>
      </c>
      <c r="B595">
        <v>16667316</v>
      </c>
      <c r="C595">
        <v>16667286</v>
      </c>
      <c r="D595">
        <v>15217463</v>
      </c>
      <c r="E595">
        <v>1</v>
      </c>
      <c r="F595">
        <v>1</v>
      </c>
      <c r="G595">
        <v>1</v>
      </c>
      <c r="H595">
        <v>3</v>
      </c>
      <c r="I595" t="s">
        <v>1030</v>
      </c>
      <c r="J595" t="s">
        <v>1031</v>
      </c>
      <c r="K595" t="s">
        <v>1032</v>
      </c>
      <c r="L595">
        <v>1358</v>
      </c>
      <c r="N595">
        <v>1010</v>
      </c>
      <c r="O595" t="s">
        <v>513</v>
      </c>
      <c r="P595" t="s">
        <v>513</v>
      </c>
      <c r="Q595">
        <v>10</v>
      </c>
      <c r="X595">
        <v>0.1</v>
      </c>
      <c r="Y595">
        <v>39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0.1</v>
      </c>
      <c r="AH595">
        <v>2</v>
      </c>
      <c r="AI595">
        <v>16667299</v>
      </c>
      <c r="AJ595">
        <v>601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ROW(Source!A286)</f>
        <v>286</v>
      </c>
      <c r="B596">
        <v>16667317</v>
      </c>
      <c r="C596">
        <v>16667286</v>
      </c>
      <c r="D596">
        <v>15164559</v>
      </c>
      <c r="E596">
        <v>17</v>
      </c>
      <c r="F596">
        <v>1</v>
      </c>
      <c r="G596">
        <v>1</v>
      </c>
      <c r="H596">
        <v>3</v>
      </c>
      <c r="I596" t="s">
        <v>996</v>
      </c>
      <c r="J596" t="s">
        <v>6</v>
      </c>
      <c r="K596" t="s">
        <v>997</v>
      </c>
      <c r="L596">
        <v>1374</v>
      </c>
      <c r="N596">
        <v>1013</v>
      </c>
      <c r="O596" t="s">
        <v>998</v>
      </c>
      <c r="P596" t="s">
        <v>998</v>
      </c>
      <c r="Q596">
        <v>1</v>
      </c>
      <c r="X596">
        <v>0.3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0.3</v>
      </c>
      <c r="AH596">
        <v>2</v>
      </c>
      <c r="AI596">
        <v>16667300</v>
      </c>
      <c r="AJ596">
        <v>605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ROW(Source!A287)</f>
        <v>287</v>
      </c>
      <c r="B597">
        <v>16667304</v>
      </c>
      <c r="C597">
        <v>16667286</v>
      </c>
      <c r="D597">
        <v>15435721</v>
      </c>
      <c r="E597">
        <v>1</v>
      </c>
      <c r="F597">
        <v>1</v>
      </c>
      <c r="G597">
        <v>1</v>
      </c>
      <c r="H597">
        <v>1</v>
      </c>
      <c r="I597" t="s">
        <v>923</v>
      </c>
      <c r="J597" t="s">
        <v>6</v>
      </c>
      <c r="K597" t="s">
        <v>924</v>
      </c>
      <c r="L597">
        <v>1191</v>
      </c>
      <c r="N597">
        <v>1013</v>
      </c>
      <c r="O597" t="s">
        <v>727</v>
      </c>
      <c r="P597" t="s">
        <v>727</v>
      </c>
      <c r="Q597">
        <v>1</v>
      </c>
      <c r="X597">
        <v>1.56</v>
      </c>
      <c r="Y597">
        <v>0</v>
      </c>
      <c r="Z597">
        <v>0</v>
      </c>
      <c r="AA597">
        <v>0</v>
      </c>
      <c r="AB597">
        <v>9.51</v>
      </c>
      <c r="AC597">
        <v>0</v>
      </c>
      <c r="AD597">
        <v>1</v>
      </c>
      <c r="AE597">
        <v>1</v>
      </c>
      <c r="AF597" t="s">
        <v>6</v>
      </c>
      <c r="AG597">
        <v>1.56</v>
      </c>
      <c r="AH597">
        <v>2</v>
      </c>
      <c r="AI597">
        <v>16667287</v>
      </c>
      <c r="AJ597">
        <v>606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ROW(Source!A287)</f>
        <v>287</v>
      </c>
      <c r="B598">
        <v>16667305</v>
      </c>
      <c r="C598">
        <v>16667286</v>
      </c>
      <c r="D598">
        <v>15249377</v>
      </c>
      <c r="E598">
        <v>1</v>
      </c>
      <c r="F598">
        <v>1</v>
      </c>
      <c r="G598">
        <v>1</v>
      </c>
      <c r="H598">
        <v>2</v>
      </c>
      <c r="I598" t="s">
        <v>914</v>
      </c>
      <c r="J598" t="s">
        <v>915</v>
      </c>
      <c r="K598" t="s">
        <v>916</v>
      </c>
      <c r="L598">
        <v>1368</v>
      </c>
      <c r="N598">
        <v>1011</v>
      </c>
      <c r="O598" t="s">
        <v>733</v>
      </c>
      <c r="P598" t="s">
        <v>733</v>
      </c>
      <c r="Q598">
        <v>1</v>
      </c>
      <c r="X598">
        <v>0.13</v>
      </c>
      <c r="Y598">
        <v>0</v>
      </c>
      <c r="Z598">
        <v>8.1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0.13</v>
      </c>
      <c r="AH598">
        <v>2</v>
      </c>
      <c r="AI598">
        <v>16667288</v>
      </c>
      <c r="AJ598">
        <v>607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ROW(Source!A287)</f>
        <v>287</v>
      </c>
      <c r="B599">
        <v>16667306</v>
      </c>
      <c r="C599">
        <v>16667286</v>
      </c>
      <c r="D599">
        <v>15165537</v>
      </c>
      <c r="E599">
        <v>1</v>
      </c>
      <c r="F599">
        <v>1</v>
      </c>
      <c r="G599">
        <v>1</v>
      </c>
      <c r="H599">
        <v>3</v>
      </c>
      <c r="I599" t="s">
        <v>1007</v>
      </c>
      <c r="J599" t="s">
        <v>1008</v>
      </c>
      <c r="K599" t="s">
        <v>1009</v>
      </c>
      <c r="L599">
        <v>1346</v>
      </c>
      <c r="N599">
        <v>1009</v>
      </c>
      <c r="O599" t="s">
        <v>124</v>
      </c>
      <c r="P599" t="s">
        <v>124</v>
      </c>
      <c r="Q599">
        <v>1</v>
      </c>
      <c r="X599">
        <v>6.0000000000000001E-3</v>
      </c>
      <c r="Y599">
        <v>44.97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6.0000000000000001E-3</v>
      </c>
      <c r="AH599">
        <v>2</v>
      </c>
      <c r="AI599">
        <v>16667289</v>
      </c>
      <c r="AJ599">
        <v>608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ROW(Source!A287)</f>
        <v>287</v>
      </c>
      <c r="B600">
        <v>16667307</v>
      </c>
      <c r="C600">
        <v>16667286</v>
      </c>
      <c r="D600">
        <v>15167269</v>
      </c>
      <c r="E600">
        <v>1</v>
      </c>
      <c r="F600">
        <v>1</v>
      </c>
      <c r="G600">
        <v>1</v>
      </c>
      <c r="H600">
        <v>3</v>
      </c>
      <c r="I600" t="s">
        <v>1010</v>
      </c>
      <c r="J600" t="s">
        <v>1011</v>
      </c>
      <c r="K600" t="s">
        <v>1012</v>
      </c>
      <c r="L600">
        <v>1346</v>
      </c>
      <c r="N600">
        <v>1009</v>
      </c>
      <c r="O600" t="s">
        <v>124</v>
      </c>
      <c r="P600" t="s">
        <v>124</v>
      </c>
      <c r="Q600">
        <v>1</v>
      </c>
      <c r="X600">
        <v>1E-3</v>
      </c>
      <c r="Y600">
        <v>11.5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1E-3</v>
      </c>
      <c r="AH600">
        <v>2</v>
      </c>
      <c r="AI600">
        <v>16667290</v>
      </c>
      <c r="AJ600">
        <v>609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ROW(Source!A287)</f>
        <v>287</v>
      </c>
      <c r="B601">
        <v>16667308</v>
      </c>
      <c r="C601">
        <v>16667286</v>
      </c>
      <c r="D601">
        <v>15167588</v>
      </c>
      <c r="E601">
        <v>1</v>
      </c>
      <c r="F601">
        <v>1</v>
      </c>
      <c r="G601">
        <v>1</v>
      </c>
      <c r="H601">
        <v>3</v>
      </c>
      <c r="I601" t="s">
        <v>1001</v>
      </c>
      <c r="J601" t="s">
        <v>1002</v>
      </c>
      <c r="K601" t="s">
        <v>1003</v>
      </c>
      <c r="L601">
        <v>1346</v>
      </c>
      <c r="N601">
        <v>1009</v>
      </c>
      <c r="O601" t="s">
        <v>124</v>
      </c>
      <c r="P601" t="s">
        <v>124</v>
      </c>
      <c r="Q601">
        <v>1</v>
      </c>
      <c r="X601">
        <v>1.2E-2</v>
      </c>
      <c r="Y601">
        <v>30.4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1.2E-2</v>
      </c>
      <c r="AH601">
        <v>2</v>
      </c>
      <c r="AI601">
        <v>16667291</v>
      </c>
      <c r="AJ601">
        <v>610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ROW(Source!A287)</f>
        <v>287</v>
      </c>
      <c r="B602">
        <v>16667309</v>
      </c>
      <c r="C602">
        <v>16667286</v>
      </c>
      <c r="D602">
        <v>15168752</v>
      </c>
      <c r="E602">
        <v>1</v>
      </c>
      <c r="F602">
        <v>1</v>
      </c>
      <c r="G602">
        <v>1</v>
      </c>
      <c r="H602">
        <v>3</v>
      </c>
      <c r="I602" t="s">
        <v>1013</v>
      </c>
      <c r="J602" t="s">
        <v>1014</v>
      </c>
      <c r="K602" t="s">
        <v>1015</v>
      </c>
      <c r="L602">
        <v>1346</v>
      </c>
      <c r="N602">
        <v>1009</v>
      </c>
      <c r="O602" t="s">
        <v>124</v>
      </c>
      <c r="P602" t="s">
        <v>124</v>
      </c>
      <c r="Q602">
        <v>1</v>
      </c>
      <c r="X602">
        <v>7.0000000000000007E-2</v>
      </c>
      <c r="Y602">
        <v>10.57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7.0000000000000007E-2</v>
      </c>
      <c r="AH602">
        <v>2</v>
      </c>
      <c r="AI602">
        <v>16667292</v>
      </c>
      <c r="AJ602">
        <v>611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ROW(Source!A287)</f>
        <v>287</v>
      </c>
      <c r="B603">
        <v>16667310</v>
      </c>
      <c r="C603">
        <v>16667286</v>
      </c>
      <c r="D603">
        <v>15169942</v>
      </c>
      <c r="E603">
        <v>1</v>
      </c>
      <c r="F603">
        <v>1</v>
      </c>
      <c r="G603">
        <v>1</v>
      </c>
      <c r="H603">
        <v>3</v>
      </c>
      <c r="I603" t="s">
        <v>993</v>
      </c>
      <c r="J603" t="s">
        <v>994</v>
      </c>
      <c r="K603" t="s">
        <v>995</v>
      </c>
      <c r="L603">
        <v>1346</v>
      </c>
      <c r="N603">
        <v>1009</v>
      </c>
      <c r="O603" t="s">
        <v>124</v>
      </c>
      <c r="P603" t="s">
        <v>124</v>
      </c>
      <c r="Q603">
        <v>1</v>
      </c>
      <c r="X603">
        <v>4.9000000000000002E-2</v>
      </c>
      <c r="Y603">
        <v>9.0399999999999991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4.9000000000000002E-2</v>
      </c>
      <c r="AH603">
        <v>2</v>
      </c>
      <c r="AI603">
        <v>16667293</v>
      </c>
      <c r="AJ603">
        <v>612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ROW(Source!A287)</f>
        <v>287</v>
      </c>
      <c r="B604">
        <v>16667311</v>
      </c>
      <c r="C604">
        <v>16667286</v>
      </c>
      <c r="D604">
        <v>15170074</v>
      </c>
      <c r="E604">
        <v>1</v>
      </c>
      <c r="F604">
        <v>1</v>
      </c>
      <c r="G604">
        <v>1</v>
      </c>
      <c r="H604">
        <v>3</v>
      </c>
      <c r="I604" t="s">
        <v>1016</v>
      </c>
      <c r="J604" t="s">
        <v>1017</v>
      </c>
      <c r="K604" t="s">
        <v>1018</v>
      </c>
      <c r="L604">
        <v>1355</v>
      </c>
      <c r="N604">
        <v>1010</v>
      </c>
      <c r="O604" t="s">
        <v>279</v>
      </c>
      <c r="P604" t="s">
        <v>279</v>
      </c>
      <c r="Q604">
        <v>100</v>
      </c>
      <c r="X604">
        <v>1.4E-2</v>
      </c>
      <c r="Y604">
        <v>86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6</v>
      </c>
      <c r="AG604">
        <v>1.4E-2</v>
      </c>
      <c r="AH604">
        <v>2</v>
      </c>
      <c r="AI604">
        <v>16667294</v>
      </c>
      <c r="AJ604">
        <v>613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ROW(Source!A287)</f>
        <v>287</v>
      </c>
      <c r="B605">
        <v>16667312</v>
      </c>
      <c r="C605">
        <v>16667286</v>
      </c>
      <c r="D605">
        <v>15170994</v>
      </c>
      <c r="E605">
        <v>1</v>
      </c>
      <c r="F605">
        <v>1</v>
      </c>
      <c r="G605">
        <v>1</v>
      </c>
      <c r="H605">
        <v>3</v>
      </c>
      <c r="I605" t="s">
        <v>1019</v>
      </c>
      <c r="J605" t="s">
        <v>1020</v>
      </c>
      <c r="K605" t="s">
        <v>1021</v>
      </c>
      <c r="L605">
        <v>1346</v>
      </c>
      <c r="N605">
        <v>1009</v>
      </c>
      <c r="O605" t="s">
        <v>124</v>
      </c>
      <c r="P605" t="s">
        <v>124</v>
      </c>
      <c r="Q605">
        <v>1</v>
      </c>
      <c r="X605">
        <v>1E-3</v>
      </c>
      <c r="Y605">
        <v>133.05000000000001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6</v>
      </c>
      <c r="AG605">
        <v>1E-3</v>
      </c>
      <c r="AH605">
        <v>2</v>
      </c>
      <c r="AI605">
        <v>16667295</v>
      </c>
      <c r="AJ605">
        <v>614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ROW(Source!A287)</f>
        <v>287</v>
      </c>
      <c r="B606">
        <v>16667313</v>
      </c>
      <c r="C606">
        <v>16667286</v>
      </c>
      <c r="D606">
        <v>15188647</v>
      </c>
      <c r="E606">
        <v>1</v>
      </c>
      <c r="F606">
        <v>1</v>
      </c>
      <c r="G606">
        <v>1</v>
      </c>
      <c r="H606">
        <v>3</v>
      </c>
      <c r="I606" t="s">
        <v>1022</v>
      </c>
      <c r="J606" t="s">
        <v>1023</v>
      </c>
      <c r="K606" t="s">
        <v>1024</v>
      </c>
      <c r="L606">
        <v>1348</v>
      </c>
      <c r="N606">
        <v>1009</v>
      </c>
      <c r="O606" t="s">
        <v>120</v>
      </c>
      <c r="P606" t="s">
        <v>120</v>
      </c>
      <c r="Q606">
        <v>1000</v>
      </c>
      <c r="X606">
        <v>1E-3</v>
      </c>
      <c r="Y606">
        <v>11500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1E-3</v>
      </c>
      <c r="AH606">
        <v>2</v>
      </c>
      <c r="AI606">
        <v>16667296</v>
      </c>
      <c r="AJ606">
        <v>615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ROW(Source!A287)</f>
        <v>287</v>
      </c>
      <c r="B607">
        <v>16667314</v>
      </c>
      <c r="C607">
        <v>16667286</v>
      </c>
      <c r="D607">
        <v>15203834</v>
      </c>
      <c r="E607">
        <v>1</v>
      </c>
      <c r="F607">
        <v>1</v>
      </c>
      <c r="G607">
        <v>1</v>
      </c>
      <c r="H607">
        <v>3</v>
      </c>
      <c r="I607" t="s">
        <v>1025</v>
      </c>
      <c r="J607" t="s">
        <v>1026</v>
      </c>
      <c r="K607" t="s">
        <v>152</v>
      </c>
      <c r="L607">
        <v>1346</v>
      </c>
      <c r="N607">
        <v>1009</v>
      </c>
      <c r="O607" t="s">
        <v>124</v>
      </c>
      <c r="P607" t="s">
        <v>124</v>
      </c>
      <c r="Q607">
        <v>1</v>
      </c>
      <c r="X607">
        <v>3.5999999999999997E-2</v>
      </c>
      <c r="Y607">
        <v>28.6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3.5999999999999997E-2</v>
      </c>
      <c r="AH607">
        <v>2</v>
      </c>
      <c r="AI607">
        <v>16667297</v>
      </c>
      <c r="AJ607">
        <v>616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ROW(Source!A287)</f>
        <v>287</v>
      </c>
      <c r="B608">
        <v>16667315</v>
      </c>
      <c r="C608">
        <v>16667286</v>
      </c>
      <c r="D608">
        <v>15203987</v>
      </c>
      <c r="E608">
        <v>1</v>
      </c>
      <c r="F608">
        <v>1</v>
      </c>
      <c r="G608">
        <v>1</v>
      </c>
      <c r="H608">
        <v>3</v>
      </c>
      <c r="I608" t="s">
        <v>1027</v>
      </c>
      <c r="J608" t="s">
        <v>1028</v>
      </c>
      <c r="K608" t="s">
        <v>1029</v>
      </c>
      <c r="L608">
        <v>1346</v>
      </c>
      <c r="N608">
        <v>1009</v>
      </c>
      <c r="O608" t="s">
        <v>124</v>
      </c>
      <c r="P608" t="s">
        <v>124</v>
      </c>
      <c r="Q608">
        <v>1</v>
      </c>
      <c r="X608">
        <v>6.0000000000000001E-3</v>
      </c>
      <c r="Y608">
        <v>35.630000000000003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6.0000000000000001E-3</v>
      </c>
      <c r="AH608">
        <v>2</v>
      </c>
      <c r="AI608">
        <v>16667298</v>
      </c>
      <c r="AJ608">
        <v>617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ROW(Source!A287)</f>
        <v>287</v>
      </c>
      <c r="B609">
        <v>16667316</v>
      </c>
      <c r="C609">
        <v>16667286</v>
      </c>
      <c r="D609">
        <v>15217463</v>
      </c>
      <c r="E609">
        <v>1</v>
      </c>
      <c r="F609">
        <v>1</v>
      </c>
      <c r="G609">
        <v>1</v>
      </c>
      <c r="H609">
        <v>3</v>
      </c>
      <c r="I609" t="s">
        <v>1030</v>
      </c>
      <c r="J609" t="s">
        <v>1031</v>
      </c>
      <c r="K609" t="s">
        <v>1032</v>
      </c>
      <c r="L609">
        <v>1358</v>
      </c>
      <c r="N609">
        <v>1010</v>
      </c>
      <c r="O609" t="s">
        <v>513</v>
      </c>
      <c r="P609" t="s">
        <v>513</v>
      </c>
      <c r="Q609">
        <v>10</v>
      </c>
      <c r="X609">
        <v>0.1</v>
      </c>
      <c r="Y609">
        <v>39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0.1</v>
      </c>
      <c r="AH609">
        <v>2</v>
      </c>
      <c r="AI609">
        <v>16667299</v>
      </c>
      <c r="AJ609">
        <v>618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ROW(Source!A287)</f>
        <v>287</v>
      </c>
      <c r="B610">
        <v>16667317</v>
      </c>
      <c r="C610">
        <v>16667286</v>
      </c>
      <c r="D610">
        <v>15164559</v>
      </c>
      <c r="E610">
        <v>17</v>
      </c>
      <c r="F610">
        <v>1</v>
      </c>
      <c r="G610">
        <v>1</v>
      </c>
      <c r="H610">
        <v>3</v>
      </c>
      <c r="I610" t="s">
        <v>996</v>
      </c>
      <c r="J610" t="s">
        <v>6</v>
      </c>
      <c r="K610" t="s">
        <v>997</v>
      </c>
      <c r="L610">
        <v>1374</v>
      </c>
      <c r="N610">
        <v>1013</v>
      </c>
      <c r="O610" t="s">
        <v>998</v>
      </c>
      <c r="P610" t="s">
        <v>998</v>
      </c>
      <c r="Q610">
        <v>1</v>
      </c>
      <c r="X610">
        <v>0.3</v>
      </c>
      <c r="Y610">
        <v>1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0.3</v>
      </c>
      <c r="AH610">
        <v>2</v>
      </c>
      <c r="AI610">
        <v>16667300</v>
      </c>
      <c r="AJ610">
        <v>622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ROW(Source!A294)</f>
        <v>294</v>
      </c>
      <c r="B611">
        <v>16672692</v>
      </c>
      <c r="C611">
        <v>16672691</v>
      </c>
      <c r="D611">
        <v>15446300</v>
      </c>
      <c r="E611">
        <v>1</v>
      </c>
      <c r="F611">
        <v>1</v>
      </c>
      <c r="G611">
        <v>1</v>
      </c>
      <c r="H611">
        <v>1</v>
      </c>
      <c r="I611" t="s">
        <v>912</v>
      </c>
      <c r="J611" t="s">
        <v>6</v>
      </c>
      <c r="K611" t="s">
        <v>913</v>
      </c>
      <c r="L611">
        <v>1191</v>
      </c>
      <c r="N611">
        <v>1013</v>
      </c>
      <c r="O611" t="s">
        <v>727</v>
      </c>
      <c r="P611" t="s">
        <v>727</v>
      </c>
      <c r="Q611">
        <v>1</v>
      </c>
      <c r="X611">
        <v>1.1200000000000001</v>
      </c>
      <c r="Y611">
        <v>0</v>
      </c>
      <c r="Z611">
        <v>0</v>
      </c>
      <c r="AA611">
        <v>0</v>
      </c>
      <c r="AB611">
        <v>9.92</v>
      </c>
      <c r="AC611">
        <v>0</v>
      </c>
      <c r="AD611">
        <v>1</v>
      </c>
      <c r="AE611">
        <v>1</v>
      </c>
      <c r="AF611" t="s">
        <v>6</v>
      </c>
      <c r="AG611">
        <v>1.1200000000000001</v>
      </c>
      <c r="AH611">
        <v>2</v>
      </c>
      <c r="AI611">
        <v>16672692</v>
      </c>
      <c r="AJ611">
        <v>623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ROW(Source!A294)</f>
        <v>294</v>
      </c>
      <c r="B612">
        <v>16672693</v>
      </c>
      <c r="C612">
        <v>16672691</v>
      </c>
      <c r="D612">
        <v>15169942</v>
      </c>
      <c r="E612">
        <v>1</v>
      </c>
      <c r="F612">
        <v>1</v>
      </c>
      <c r="G612">
        <v>1</v>
      </c>
      <c r="H612">
        <v>3</v>
      </c>
      <c r="I612" t="s">
        <v>993</v>
      </c>
      <c r="J612" t="s">
        <v>994</v>
      </c>
      <c r="K612" t="s">
        <v>995</v>
      </c>
      <c r="L612">
        <v>1346</v>
      </c>
      <c r="N612">
        <v>1009</v>
      </c>
      <c r="O612" t="s">
        <v>124</v>
      </c>
      <c r="P612" t="s">
        <v>124</v>
      </c>
      <c r="Q612">
        <v>1</v>
      </c>
      <c r="X612">
        <v>0.02</v>
      </c>
      <c r="Y612">
        <v>9.0399999999999991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0.02</v>
      </c>
      <c r="AH612">
        <v>2</v>
      </c>
      <c r="AI612">
        <v>16672693</v>
      </c>
      <c r="AJ612">
        <v>624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ROW(Source!A294)</f>
        <v>294</v>
      </c>
      <c r="B613">
        <v>16672694</v>
      </c>
      <c r="C613">
        <v>16672691</v>
      </c>
      <c r="D613">
        <v>15164559</v>
      </c>
      <c r="E613">
        <v>17</v>
      </c>
      <c r="F613">
        <v>1</v>
      </c>
      <c r="G613">
        <v>1</v>
      </c>
      <c r="H613">
        <v>3</v>
      </c>
      <c r="I613" t="s">
        <v>996</v>
      </c>
      <c r="J613" t="s">
        <v>6</v>
      </c>
      <c r="K613" t="s">
        <v>997</v>
      </c>
      <c r="L613">
        <v>1374</v>
      </c>
      <c r="N613">
        <v>1013</v>
      </c>
      <c r="O613" t="s">
        <v>998</v>
      </c>
      <c r="P613" t="s">
        <v>998</v>
      </c>
      <c r="Q613">
        <v>1</v>
      </c>
      <c r="X613">
        <v>0.22</v>
      </c>
      <c r="Y613">
        <v>1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0.22</v>
      </c>
      <c r="AH613">
        <v>2</v>
      </c>
      <c r="AI613">
        <v>16672694</v>
      </c>
      <c r="AJ613">
        <v>626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ROW(Source!A295)</f>
        <v>295</v>
      </c>
      <c r="B614">
        <v>16672692</v>
      </c>
      <c r="C614">
        <v>16672691</v>
      </c>
      <c r="D614">
        <v>15446300</v>
      </c>
      <c r="E614">
        <v>1</v>
      </c>
      <c r="F614">
        <v>1</v>
      </c>
      <c r="G614">
        <v>1</v>
      </c>
      <c r="H614">
        <v>1</v>
      </c>
      <c r="I614" t="s">
        <v>912</v>
      </c>
      <c r="J614" t="s">
        <v>6</v>
      </c>
      <c r="K614" t="s">
        <v>913</v>
      </c>
      <c r="L614">
        <v>1191</v>
      </c>
      <c r="N614">
        <v>1013</v>
      </c>
      <c r="O614" t="s">
        <v>727</v>
      </c>
      <c r="P614" t="s">
        <v>727</v>
      </c>
      <c r="Q614">
        <v>1</v>
      </c>
      <c r="X614">
        <v>1.1200000000000001</v>
      </c>
      <c r="Y614">
        <v>0</v>
      </c>
      <c r="Z614">
        <v>0</v>
      </c>
      <c r="AA614">
        <v>0</v>
      </c>
      <c r="AB614">
        <v>9.92</v>
      </c>
      <c r="AC614">
        <v>0</v>
      </c>
      <c r="AD614">
        <v>1</v>
      </c>
      <c r="AE614">
        <v>1</v>
      </c>
      <c r="AF614" t="s">
        <v>6</v>
      </c>
      <c r="AG614">
        <v>1.1200000000000001</v>
      </c>
      <c r="AH614">
        <v>2</v>
      </c>
      <c r="AI614">
        <v>16672692</v>
      </c>
      <c r="AJ614">
        <v>627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ROW(Source!A295)</f>
        <v>295</v>
      </c>
      <c r="B615">
        <v>16672693</v>
      </c>
      <c r="C615">
        <v>16672691</v>
      </c>
      <c r="D615">
        <v>15169942</v>
      </c>
      <c r="E615">
        <v>1</v>
      </c>
      <c r="F615">
        <v>1</v>
      </c>
      <c r="G615">
        <v>1</v>
      </c>
      <c r="H615">
        <v>3</v>
      </c>
      <c r="I615" t="s">
        <v>993</v>
      </c>
      <c r="J615" t="s">
        <v>994</v>
      </c>
      <c r="K615" t="s">
        <v>995</v>
      </c>
      <c r="L615">
        <v>1346</v>
      </c>
      <c r="N615">
        <v>1009</v>
      </c>
      <c r="O615" t="s">
        <v>124</v>
      </c>
      <c r="P615" t="s">
        <v>124</v>
      </c>
      <c r="Q615">
        <v>1</v>
      </c>
      <c r="X615">
        <v>0.02</v>
      </c>
      <c r="Y615">
        <v>9.0399999999999991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0.02</v>
      </c>
      <c r="AH615">
        <v>2</v>
      </c>
      <c r="AI615">
        <v>16672693</v>
      </c>
      <c r="AJ615">
        <v>628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ROW(Source!A295)</f>
        <v>295</v>
      </c>
      <c r="B616">
        <v>16672694</v>
      </c>
      <c r="C616">
        <v>16672691</v>
      </c>
      <c r="D616">
        <v>15164559</v>
      </c>
      <c r="E616">
        <v>17</v>
      </c>
      <c r="F616">
        <v>1</v>
      </c>
      <c r="G616">
        <v>1</v>
      </c>
      <c r="H616">
        <v>3</v>
      </c>
      <c r="I616" t="s">
        <v>996</v>
      </c>
      <c r="J616" t="s">
        <v>6</v>
      </c>
      <c r="K616" t="s">
        <v>997</v>
      </c>
      <c r="L616">
        <v>1374</v>
      </c>
      <c r="N616">
        <v>1013</v>
      </c>
      <c r="O616" t="s">
        <v>998</v>
      </c>
      <c r="P616" t="s">
        <v>998</v>
      </c>
      <c r="Q616">
        <v>1</v>
      </c>
      <c r="X616">
        <v>0.22</v>
      </c>
      <c r="Y616">
        <v>1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6</v>
      </c>
      <c r="AG616">
        <v>0.22</v>
      </c>
      <c r="AH616">
        <v>2</v>
      </c>
      <c r="AI616">
        <v>16672694</v>
      </c>
      <c r="AJ616">
        <v>630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ROW(Source!A298)</f>
        <v>298</v>
      </c>
      <c r="B617">
        <v>16667375</v>
      </c>
      <c r="C617">
        <v>16667360</v>
      </c>
      <c r="D617">
        <v>15446300</v>
      </c>
      <c r="E617">
        <v>1</v>
      </c>
      <c r="F617">
        <v>1</v>
      </c>
      <c r="G617">
        <v>1</v>
      </c>
      <c r="H617">
        <v>1</v>
      </c>
      <c r="I617" t="s">
        <v>912</v>
      </c>
      <c r="J617" t="s">
        <v>6</v>
      </c>
      <c r="K617" t="s">
        <v>913</v>
      </c>
      <c r="L617">
        <v>1191</v>
      </c>
      <c r="N617">
        <v>1013</v>
      </c>
      <c r="O617" t="s">
        <v>727</v>
      </c>
      <c r="P617" t="s">
        <v>727</v>
      </c>
      <c r="Q617">
        <v>1</v>
      </c>
      <c r="X617">
        <v>34.700000000000003</v>
      </c>
      <c r="Y617">
        <v>0</v>
      </c>
      <c r="Z617">
        <v>0</v>
      </c>
      <c r="AA617">
        <v>0</v>
      </c>
      <c r="AB617">
        <v>9.92</v>
      </c>
      <c r="AC617">
        <v>0</v>
      </c>
      <c r="AD617">
        <v>1</v>
      </c>
      <c r="AE617">
        <v>1</v>
      </c>
      <c r="AF617" t="s">
        <v>6</v>
      </c>
      <c r="AG617">
        <v>34.700000000000003</v>
      </c>
      <c r="AH617">
        <v>2</v>
      </c>
      <c r="AI617">
        <v>16667361</v>
      </c>
      <c r="AJ617">
        <v>631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ROW(Source!A298)</f>
        <v>298</v>
      </c>
      <c r="B618">
        <v>16667376</v>
      </c>
      <c r="C618">
        <v>16667360</v>
      </c>
      <c r="D618">
        <v>15430395</v>
      </c>
      <c r="E618">
        <v>1</v>
      </c>
      <c r="F618">
        <v>1</v>
      </c>
      <c r="G618">
        <v>1</v>
      </c>
      <c r="H618">
        <v>1</v>
      </c>
      <c r="I618" t="s">
        <v>728</v>
      </c>
      <c r="J618" t="s">
        <v>6</v>
      </c>
      <c r="K618" t="s">
        <v>729</v>
      </c>
      <c r="L618">
        <v>1191</v>
      </c>
      <c r="N618">
        <v>1013</v>
      </c>
      <c r="O618" t="s">
        <v>727</v>
      </c>
      <c r="P618" t="s">
        <v>727</v>
      </c>
      <c r="Q618">
        <v>1</v>
      </c>
      <c r="X618">
        <v>0.02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6</v>
      </c>
      <c r="AG618">
        <v>0.02</v>
      </c>
      <c r="AH618">
        <v>2</v>
      </c>
      <c r="AI618">
        <v>16667362</v>
      </c>
      <c r="AJ618">
        <v>632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ROW(Source!A298)</f>
        <v>298</v>
      </c>
      <c r="B619">
        <v>16667377</v>
      </c>
      <c r="C619">
        <v>16667360</v>
      </c>
      <c r="D619">
        <v>15247680</v>
      </c>
      <c r="E619">
        <v>1</v>
      </c>
      <c r="F619">
        <v>1</v>
      </c>
      <c r="G619">
        <v>1</v>
      </c>
      <c r="H619">
        <v>2</v>
      </c>
      <c r="I619" t="s">
        <v>736</v>
      </c>
      <c r="J619" t="s">
        <v>737</v>
      </c>
      <c r="K619" t="s">
        <v>738</v>
      </c>
      <c r="L619">
        <v>1368</v>
      </c>
      <c r="N619">
        <v>1011</v>
      </c>
      <c r="O619" t="s">
        <v>733</v>
      </c>
      <c r="P619" t="s">
        <v>733</v>
      </c>
      <c r="Q619">
        <v>1</v>
      </c>
      <c r="X619">
        <v>0.01</v>
      </c>
      <c r="Y619">
        <v>0</v>
      </c>
      <c r="Z619">
        <v>111.99</v>
      </c>
      <c r="AA619">
        <v>13.5</v>
      </c>
      <c r="AB619">
        <v>0</v>
      </c>
      <c r="AC619">
        <v>0</v>
      </c>
      <c r="AD619">
        <v>1</v>
      </c>
      <c r="AE619">
        <v>0</v>
      </c>
      <c r="AF619" t="s">
        <v>6</v>
      </c>
      <c r="AG619">
        <v>0.01</v>
      </c>
      <c r="AH619">
        <v>2</v>
      </c>
      <c r="AI619">
        <v>16667363</v>
      </c>
      <c r="AJ619">
        <v>633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ROW(Source!A298)</f>
        <v>298</v>
      </c>
      <c r="B620">
        <v>16667378</v>
      </c>
      <c r="C620">
        <v>16667360</v>
      </c>
      <c r="D620">
        <v>15249073</v>
      </c>
      <c r="E620">
        <v>1</v>
      </c>
      <c r="F620">
        <v>1</v>
      </c>
      <c r="G620">
        <v>1</v>
      </c>
      <c r="H620">
        <v>2</v>
      </c>
      <c r="I620" t="s">
        <v>742</v>
      </c>
      <c r="J620" t="s">
        <v>743</v>
      </c>
      <c r="K620" t="s">
        <v>744</v>
      </c>
      <c r="L620">
        <v>1368</v>
      </c>
      <c r="N620">
        <v>1011</v>
      </c>
      <c r="O620" t="s">
        <v>733</v>
      </c>
      <c r="P620" t="s">
        <v>733</v>
      </c>
      <c r="Q620">
        <v>1</v>
      </c>
      <c r="X620">
        <v>0.01</v>
      </c>
      <c r="Y620">
        <v>0</v>
      </c>
      <c r="Z620">
        <v>65.709999999999994</v>
      </c>
      <c r="AA620">
        <v>11.6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0.01</v>
      </c>
      <c r="AH620">
        <v>2</v>
      </c>
      <c r="AI620">
        <v>16667364</v>
      </c>
      <c r="AJ620">
        <v>634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ROW(Source!A298)</f>
        <v>298</v>
      </c>
      <c r="B621">
        <v>16667379</v>
      </c>
      <c r="C621">
        <v>16667360</v>
      </c>
      <c r="D621">
        <v>15250043</v>
      </c>
      <c r="E621">
        <v>1</v>
      </c>
      <c r="F621">
        <v>1</v>
      </c>
      <c r="G621">
        <v>1</v>
      </c>
      <c r="H621">
        <v>2</v>
      </c>
      <c r="I621" t="s">
        <v>1033</v>
      </c>
      <c r="J621" t="s">
        <v>1034</v>
      </c>
      <c r="K621" t="s">
        <v>1035</v>
      </c>
      <c r="L621">
        <v>1368</v>
      </c>
      <c r="N621">
        <v>1011</v>
      </c>
      <c r="O621" t="s">
        <v>733</v>
      </c>
      <c r="P621" t="s">
        <v>733</v>
      </c>
      <c r="Q621">
        <v>1</v>
      </c>
      <c r="X621">
        <v>12.2</v>
      </c>
      <c r="Y621">
        <v>0</v>
      </c>
      <c r="Z621">
        <v>1.1100000000000001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12.2</v>
      </c>
      <c r="AH621">
        <v>2</v>
      </c>
      <c r="AI621">
        <v>16667365</v>
      </c>
      <c r="AJ621">
        <v>635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ROW(Source!A298)</f>
        <v>298</v>
      </c>
      <c r="B622">
        <v>16667380</v>
      </c>
      <c r="C622">
        <v>16667360</v>
      </c>
      <c r="D622">
        <v>15165537</v>
      </c>
      <c r="E622">
        <v>1</v>
      </c>
      <c r="F622">
        <v>1</v>
      </c>
      <c r="G622">
        <v>1</v>
      </c>
      <c r="H622">
        <v>3</v>
      </c>
      <c r="I622" t="s">
        <v>1007</v>
      </c>
      <c r="J622" t="s">
        <v>1008</v>
      </c>
      <c r="K622" t="s">
        <v>1009</v>
      </c>
      <c r="L622">
        <v>1346</v>
      </c>
      <c r="N622">
        <v>1009</v>
      </c>
      <c r="O622" t="s">
        <v>124</v>
      </c>
      <c r="P622" t="s">
        <v>124</v>
      </c>
      <c r="Q622">
        <v>1</v>
      </c>
      <c r="X622">
        <v>0.1</v>
      </c>
      <c r="Y622">
        <v>44.97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0.1</v>
      </c>
      <c r="AH622">
        <v>2</v>
      </c>
      <c r="AI622">
        <v>16667366</v>
      </c>
      <c r="AJ622">
        <v>636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ROW(Source!A298)</f>
        <v>298</v>
      </c>
      <c r="B623">
        <v>16667381</v>
      </c>
      <c r="C623">
        <v>16667360</v>
      </c>
      <c r="D623">
        <v>15167269</v>
      </c>
      <c r="E623">
        <v>1</v>
      </c>
      <c r="F623">
        <v>1</v>
      </c>
      <c r="G623">
        <v>1</v>
      </c>
      <c r="H623">
        <v>3</v>
      </c>
      <c r="I623" t="s">
        <v>1010</v>
      </c>
      <c r="J623" t="s">
        <v>1011</v>
      </c>
      <c r="K623" t="s">
        <v>1012</v>
      </c>
      <c r="L623">
        <v>1346</v>
      </c>
      <c r="N623">
        <v>1009</v>
      </c>
      <c r="O623" t="s">
        <v>124</v>
      </c>
      <c r="P623" t="s">
        <v>124</v>
      </c>
      <c r="Q623">
        <v>1</v>
      </c>
      <c r="X623">
        <v>0.05</v>
      </c>
      <c r="Y623">
        <v>11.5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0.05</v>
      </c>
      <c r="AH623">
        <v>2</v>
      </c>
      <c r="AI623">
        <v>16667367</v>
      </c>
      <c r="AJ623">
        <v>637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ROW(Source!A298)</f>
        <v>298</v>
      </c>
      <c r="B624">
        <v>16667382</v>
      </c>
      <c r="C624">
        <v>16667360</v>
      </c>
      <c r="D624">
        <v>15167588</v>
      </c>
      <c r="E624">
        <v>1</v>
      </c>
      <c r="F624">
        <v>1</v>
      </c>
      <c r="G624">
        <v>1</v>
      </c>
      <c r="H624">
        <v>3</v>
      </c>
      <c r="I624" t="s">
        <v>1001</v>
      </c>
      <c r="J624" t="s">
        <v>1002</v>
      </c>
      <c r="K624" t="s">
        <v>1003</v>
      </c>
      <c r="L624">
        <v>1346</v>
      </c>
      <c r="N624">
        <v>1009</v>
      </c>
      <c r="O624" t="s">
        <v>124</v>
      </c>
      <c r="P624" t="s">
        <v>124</v>
      </c>
      <c r="Q624">
        <v>1</v>
      </c>
      <c r="X624">
        <v>0.4</v>
      </c>
      <c r="Y624">
        <v>30.4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0.4</v>
      </c>
      <c r="AH624">
        <v>2</v>
      </c>
      <c r="AI624">
        <v>16667368</v>
      </c>
      <c r="AJ624">
        <v>638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ROW(Source!A298)</f>
        <v>298</v>
      </c>
      <c r="B625">
        <v>16667383</v>
      </c>
      <c r="C625">
        <v>16667360</v>
      </c>
      <c r="D625">
        <v>15167600</v>
      </c>
      <c r="E625">
        <v>1</v>
      </c>
      <c r="F625">
        <v>1</v>
      </c>
      <c r="G625">
        <v>1</v>
      </c>
      <c r="H625">
        <v>3</v>
      </c>
      <c r="I625" t="s">
        <v>1036</v>
      </c>
      <c r="J625" t="s">
        <v>1037</v>
      </c>
      <c r="K625" t="s">
        <v>1038</v>
      </c>
      <c r="L625">
        <v>1308</v>
      </c>
      <c r="N625">
        <v>1003</v>
      </c>
      <c r="O625" t="s">
        <v>164</v>
      </c>
      <c r="P625" t="s">
        <v>164</v>
      </c>
      <c r="Q625">
        <v>100</v>
      </c>
      <c r="X625">
        <v>0.1</v>
      </c>
      <c r="Y625">
        <v>120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6</v>
      </c>
      <c r="AG625">
        <v>0.1</v>
      </c>
      <c r="AH625">
        <v>2</v>
      </c>
      <c r="AI625">
        <v>16667369</v>
      </c>
      <c r="AJ625">
        <v>639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ROW(Source!A298)</f>
        <v>298</v>
      </c>
      <c r="B626">
        <v>16667384</v>
      </c>
      <c r="C626">
        <v>16667360</v>
      </c>
      <c r="D626">
        <v>15169942</v>
      </c>
      <c r="E626">
        <v>1</v>
      </c>
      <c r="F626">
        <v>1</v>
      </c>
      <c r="G626">
        <v>1</v>
      </c>
      <c r="H626">
        <v>3</v>
      </c>
      <c r="I626" t="s">
        <v>993</v>
      </c>
      <c r="J626" t="s">
        <v>994</v>
      </c>
      <c r="K626" t="s">
        <v>995</v>
      </c>
      <c r="L626">
        <v>1346</v>
      </c>
      <c r="N626">
        <v>1009</v>
      </c>
      <c r="O626" t="s">
        <v>124</v>
      </c>
      <c r="P626" t="s">
        <v>124</v>
      </c>
      <c r="Q626">
        <v>1</v>
      </c>
      <c r="X626">
        <v>1.24</v>
      </c>
      <c r="Y626">
        <v>9.0399999999999991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1.24</v>
      </c>
      <c r="AH626">
        <v>2</v>
      </c>
      <c r="AI626">
        <v>16667370</v>
      </c>
      <c r="AJ626">
        <v>640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ROW(Source!A298)</f>
        <v>298</v>
      </c>
      <c r="B627">
        <v>16667385</v>
      </c>
      <c r="C627">
        <v>16667360</v>
      </c>
      <c r="D627">
        <v>15170994</v>
      </c>
      <c r="E627">
        <v>1</v>
      </c>
      <c r="F627">
        <v>1</v>
      </c>
      <c r="G627">
        <v>1</v>
      </c>
      <c r="H627">
        <v>3</v>
      </c>
      <c r="I627" t="s">
        <v>1019</v>
      </c>
      <c r="J627" t="s">
        <v>1020</v>
      </c>
      <c r="K627" t="s">
        <v>1021</v>
      </c>
      <c r="L627">
        <v>1346</v>
      </c>
      <c r="N627">
        <v>1009</v>
      </c>
      <c r="O627" t="s">
        <v>124</v>
      </c>
      <c r="P627" t="s">
        <v>124</v>
      </c>
      <c r="Q627">
        <v>1</v>
      </c>
      <c r="X627">
        <v>0.02</v>
      </c>
      <c r="Y627">
        <v>133.05000000000001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0.02</v>
      </c>
      <c r="AH627">
        <v>2</v>
      </c>
      <c r="AI627">
        <v>16667371</v>
      </c>
      <c r="AJ627">
        <v>641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ROW(Source!A298)</f>
        <v>298</v>
      </c>
      <c r="B628">
        <v>16667386</v>
      </c>
      <c r="C628">
        <v>16667360</v>
      </c>
      <c r="D628">
        <v>15203990</v>
      </c>
      <c r="E628">
        <v>1</v>
      </c>
      <c r="F628">
        <v>1</v>
      </c>
      <c r="G628">
        <v>1</v>
      </c>
      <c r="H628">
        <v>3</v>
      </c>
      <c r="I628" t="s">
        <v>1039</v>
      </c>
      <c r="J628" t="s">
        <v>1040</v>
      </c>
      <c r="K628" t="s">
        <v>1041</v>
      </c>
      <c r="L628">
        <v>1348</v>
      </c>
      <c r="N628">
        <v>1009</v>
      </c>
      <c r="O628" t="s">
        <v>120</v>
      </c>
      <c r="P628" t="s">
        <v>120</v>
      </c>
      <c r="Q628">
        <v>1000</v>
      </c>
      <c r="X628">
        <v>2.0000000000000001E-4</v>
      </c>
      <c r="Y628">
        <v>70200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2.0000000000000001E-4</v>
      </c>
      <c r="AH628">
        <v>2</v>
      </c>
      <c r="AI628">
        <v>16667372</v>
      </c>
      <c r="AJ628">
        <v>642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ROW(Source!A298)</f>
        <v>298</v>
      </c>
      <c r="B629">
        <v>16667387</v>
      </c>
      <c r="C629">
        <v>16667360</v>
      </c>
      <c r="D629">
        <v>15236331</v>
      </c>
      <c r="E629">
        <v>1</v>
      </c>
      <c r="F629">
        <v>1</v>
      </c>
      <c r="G629">
        <v>1</v>
      </c>
      <c r="H629">
        <v>3</v>
      </c>
      <c r="I629" t="s">
        <v>1042</v>
      </c>
      <c r="J629" t="s">
        <v>1043</v>
      </c>
      <c r="K629" t="s">
        <v>1044</v>
      </c>
      <c r="L629">
        <v>1355</v>
      </c>
      <c r="N629">
        <v>1010</v>
      </c>
      <c r="O629" t="s">
        <v>279</v>
      </c>
      <c r="P629" t="s">
        <v>279</v>
      </c>
      <c r="Q629">
        <v>100</v>
      </c>
      <c r="X629">
        <v>1.02</v>
      </c>
      <c r="Y629">
        <v>63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6</v>
      </c>
      <c r="AG629">
        <v>1.02</v>
      </c>
      <c r="AH629">
        <v>2</v>
      </c>
      <c r="AI629">
        <v>16667373</v>
      </c>
      <c r="AJ629">
        <v>643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ROW(Source!A298)</f>
        <v>298</v>
      </c>
      <c r="B630">
        <v>16667388</v>
      </c>
      <c r="C630">
        <v>16667360</v>
      </c>
      <c r="D630">
        <v>15164559</v>
      </c>
      <c r="E630">
        <v>17</v>
      </c>
      <c r="F630">
        <v>1</v>
      </c>
      <c r="G630">
        <v>1</v>
      </c>
      <c r="H630">
        <v>3</v>
      </c>
      <c r="I630" t="s">
        <v>996</v>
      </c>
      <c r="J630" t="s">
        <v>6</v>
      </c>
      <c r="K630" t="s">
        <v>997</v>
      </c>
      <c r="L630">
        <v>1374</v>
      </c>
      <c r="N630">
        <v>1013</v>
      </c>
      <c r="O630" t="s">
        <v>998</v>
      </c>
      <c r="P630" t="s">
        <v>998</v>
      </c>
      <c r="Q630">
        <v>1</v>
      </c>
      <c r="X630">
        <v>6.88</v>
      </c>
      <c r="Y630">
        <v>1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6</v>
      </c>
      <c r="AG630">
        <v>6.88</v>
      </c>
      <c r="AH630">
        <v>2</v>
      </c>
      <c r="AI630">
        <v>16667374</v>
      </c>
      <c r="AJ630">
        <v>644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ROW(Source!A299)</f>
        <v>299</v>
      </c>
      <c r="B631">
        <v>16667375</v>
      </c>
      <c r="C631">
        <v>16667360</v>
      </c>
      <c r="D631">
        <v>15446300</v>
      </c>
      <c r="E631">
        <v>1</v>
      </c>
      <c r="F631">
        <v>1</v>
      </c>
      <c r="G631">
        <v>1</v>
      </c>
      <c r="H631">
        <v>1</v>
      </c>
      <c r="I631" t="s">
        <v>912</v>
      </c>
      <c r="J631" t="s">
        <v>6</v>
      </c>
      <c r="K631" t="s">
        <v>913</v>
      </c>
      <c r="L631">
        <v>1191</v>
      </c>
      <c r="N631">
        <v>1013</v>
      </c>
      <c r="O631" t="s">
        <v>727</v>
      </c>
      <c r="P631" t="s">
        <v>727</v>
      </c>
      <c r="Q631">
        <v>1</v>
      </c>
      <c r="X631">
        <v>34.700000000000003</v>
      </c>
      <c r="Y631">
        <v>0</v>
      </c>
      <c r="Z631">
        <v>0</v>
      </c>
      <c r="AA631">
        <v>0</v>
      </c>
      <c r="AB631">
        <v>9.92</v>
      </c>
      <c r="AC631">
        <v>0</v>
      </c>
      <c r="AD631">
        <v>1</v>
      </c>
      <c r="AE631">
        <v>1</v>
      </c>
      <c r="AF631" t="s">
        <v>6</v>
      </c>
      <c r="AG631">
        <v>34.700000000000003</v>
      </c>
      <c r="AH631">
        <v>2</v>
      </c>
      <c r="AI631">
        <v>16667361</v>
      </c>
      <c r="AJ631">
        <v>645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ROW(Source!A299)</f>
        <v>299</v>
      </c>
      <c r="B632">
        <v>16667376</v>
      </c>
      <c r="C632">
        <v>16667360</v>
      </c>
      <c r="D632">
        <v>15430395</v>
      </c>
      <c r="E632">
        <v>1</v>
      </c>
      <c r="F632">
        <v>1</v>
      </c>
      <c r="G632">
        <v>1</v>
      </c>
      <c r="H632">
        <v>1</v>
      </c>
      <c r="I632" t="s">
        <v>728</v>
      </c>
      <c r="J632" t="s">
        <v>6</v>
      </c>
      <c r="K632" t="s">
        <v>729</v>
      </c>
      <c r="L632">
        <v>1191</v>
      </c>
      <c r="N632">
        <v>1013</v>
      </c>
      <c r="O632" t="s">
        <v>727</v>
      </c>
      <c r="P632" t="s">
        <v>727</v>
      </c>
      <c r="Q632">
        <v>1</v>
      </c>
      <c r="X632">
        <v>0.02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2</v>
      </c>
      <c r="AF632" t="s">
        <v>6</v>
      </c>
      <c r="AG632">
        <v>0.02</v>
      </c>
      <c r="AH632">
        <v>2</v>
      </c>
      <c r="AI632">
        <v>16667362</v>
      </c>
      <c r="AJ632">
        <v>646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ROW(Source!A299)</f>
        <v>299</v>
      </c>
      <c r="B633">
        <v>16667377</v>
      </c>
      <c r="C633">
        <v>16667360</v>
      </c>
      <c r="D633">
        <v>15247680</v>
      </c>
      <c r="E633">
        <v>1</v>
      </c>
      <c r="F633">
        <v>1</v>
      </c>
      <c r="G633">
        <v>1</v>
      </c>
      <c r="H633">
        <v>2</v>
      </c>
      <c r="I633" t="s">
        <v>736</v>
      </c>
      <c r="J633" t="s">
        <v>737</v>
      </c>
      <c r="K633" t="s">
        <v>738</v>
      </c>
      <c r="L633">
        <v>1368</v>
      </c>
      <c r="N633">
        <v>1011</v>
      </c>
      <c r="O633" t="s">
        <v>733</v>
      </c>
      <c r="P633" t="s">
        <v>733</v>
      </c>
      <c r="Q633">
        <v>1</v>
      </c>
      <c r="X633">
        <v>0.01</v>
      </c>
      <c r="Y633">
        <v>0</v>
      </c>
      <c r="Z633">
        <v>111.99</v>
      </c>
      <c r="AA633">
        <v>13.5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0.01</v>
      </c>
      <c r="AH633">
        <v>2</v>
      </c>
      <c r="AI633">
        <v>16667363</v>
      </c>
      <c r="AJ633">
        <v>647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ROW(Source!A299)</f>
        <v>299</v>
      </c>
      <c r="B634">
        <v>16667378</v>
      </c>
      <c r="C634">
        <v>16667360</v>
      </c>
      <c r="D634">
        <v>15249073</v>
      </c>
      <c r="E634">
        <v>1</v>
      </c>
      <c r="F634">
        <v>1</v>
      </c>
      <c r="G634">
        <v>1</v>
      </c>
      <c r="H634">
        <v>2</v>
      </c>
      <c r="I634" t="s">
        <v>742</v>
      </c>
      <c r="J634" t="s">
        <v>743</v>
      </c>
      <c r="K634" t="s">
        <v>744</v>
      </c>
      <c r="L634">
        <v>1368</v>
      </c>
      <c r="N634">
        <v>1011</v>
      </c>
      <c r="O634" t="s">
        <v>733</v>
      </c>
      <c r="P634" t="s">
        <v>733</v>
      </c>
      <c r="Q634">
        <v>1</v>
      </c>
      <c r="X634">
        <v>0.01</v>
      </c>
      <c r="Y634">
        <v>0</v>
      </c>
      <c r="Z634">
        <v>65.709999999999994</v>
      </c>
      <c r="AA634">
        <v>11.6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0.01</v>
      </c>
      <c r="AH634">
        <v>2</v>
      </c>
      <c r="AI634">
        <v>16667364</v>
      </c>
      <c r="AJ634">
        <v>648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ROW(Source!A299)</f>
        <v>299</v>
      </c>
      <c r="B635">
        <v>16667379</v>
      </c>
      <c r="C635">
        <v>16667360</v>
      </c>
      <c r="D635">
        <v>15250043</v>
      </c>
      <c r="E635">
        <v>1</v>
      </c>
      <c r="F635">
        <v>1</v>
      </c>
      <c r="G635">
        <v>1</v>
      </c>
      <c r="H635">
        <v>2</v>
      </c>
      <c r="I635" t="s">
        <v>1033</v>
      </c>
      <c r="J635" t="s">
        <v>1034</v>
      </c>
      <c r="K635" t="s">
        <v>1035</v>
      </c>
      <c r="L635">
        <v>1368</v>
      </c>
      <c r="N635">
        <v>1011</v>
      </c>
      <c r="O635" t="s">
        <v>733</v>
      </c>
      <c r="P635" t="s">
        <v>733</v>
      </c>
      <c r="Q635">
        <v>1</v>
      </c>
      <c r="X635">
        <v>12.2</v>
      </c>
      <c r="Y635">
        <v>0</v>
      </c>
      <c r="Z635">
        <v>1.1100000000000001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12.2</v>
      </c>
      <c r="AH635">
        <v>2</v>
      </c>
      <c r="AI635">
        <v>16667365</v>
      </c>
      <c r="AJ635">
        <v>649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ROW(Source!A299)</f>
        <v>299</v>
      </c>
      <c r="B636">
        <v>16667380</v>
      </c>
      <c r="C636">
        <v>16667360</v>
      </c>
      <c r="D636">
        <v>15165537</v>
      </c>
      <c r="E636">
        <v>1</v>
      </c>
      <c r="F636">
        <v>1</v>
      </c>
      <c r="G636">
        <v>1</v>
      </c>
      <c r="H636">
        <v>3</v>
      </c>
      <c r="I636" t="s">
        <v>1007</v>
      </c>
      <c r="J636" t="s">
        <v>1008</v>
      </c>
      <c r="K636" t="s">
        <v>1009</v>
      </c>
      <c r="L636">
        <v>1346</v>
      </c>
      <c r="N636">
        <v>1009</v>
      </c>
      <c r="O636" t="s">
        <v>124</v>
      </c>
      <c r="P636" t="s">
        <v>124</v>
      </c>
      <c r="Q636">
        <v>1</v>
      </c>
      <c r="X636">
        <v>0.1</v>
      </c>
      <c r="Y636">
        <v>44.97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0.1</v>
      </c>
      <c r="AH636">
        <v>2</v>
      </c>
      <c r="AI636">
        <v>16667366</v>
      </c>
      <c r="AJ636">
        <v>650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ROW(Source!A299)</f>
        <v>299</v>
      </c>
      <c r="B637">
        <v>16667381</v>
      </c>
      <c r="C637">
        <v>16667360</v>
      </c>
      <c r="D637">
        <v>15167269</v>
      </c>
      <c r="E637">
        <v>1</v>
      </c>
      <c r="F637">
        <v>1</v>
      </c>
      <c r="G637">
        <v>1</v>
      </c>
      <c r="H637">
        <v>3</v>
      </c>
      <c r="I637" t="s">
        <v>1010</v>
      </c>
      <c r="J637" t="s">
        <v>1011</v>
      </c>
      <c r="K637" t="s">
        <v>1012</v>
      </c>
      <c r="L637">
        <v>1346</v>
      </c>
      <c r="N637">
        <v>1009</v>
      </c>
      <c r="O637" t="s">
        <v>124</v>
      </c>
      <c r="P637" t="s">
        <v>124</v>
      </c>
      <c r="Q637">
        <v>1</v>
      </c>
      <c r="X637">
        <v>0.05</v>
      </c>
      <c r="Y637">
        <v>11.5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0.05</v>
      </c>
      <c r="AH637">
        <v>2</v>
      </c>
      <c r="AI637">
        <v>16667367</v>
      </c>
      <c r="AJ637">
        <v>651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ROW(Source!A299)</f>
        <v>299</v>
      </c>
      <c r="B638">
        <v>16667382</v>
      </c>
      <c r="C638">
        <v>16667360</v>
      </c>
      <c r="D638">
        <v>15167588</v>
      </c>
      <c r="E638">
        <v>1</v>
      </c>
      <c r="F638">
        <v>1</v>
      </c>
      <c r="G638">
        <v>1</v>
      </c>
      <c r="H638">
        <v>3</v>
      </c>
      <c r="I638" t="s">
        <v>1001</v>
      </c>
      <c r="J638" t="s">
        <v>1002</v>
      </c>
      <c r="K638" t="s">
        <v>1003</v>
      </c>
      <c r="L638">
        <v>1346</v>
      </c>
      <c r="N638">
        <v>1009</v>
      </c>
      <c r="O638" t="s">
        <v>124</v>
      </c>
      <c r="P638" t="s">
        <v>124</v>
      </c>
      <c r="Q638">
        <v>1</v>
      </c>
      <c r="X638">
        <v>0.4</v>
      </c>
      <c r="Y638">
        <v>30.4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6</v>
      </c>
      <c r="AG638">
        <v>0.4</v>
      </c>
      <c r="AH638">
        <v>2</v>
      </c>
      <c r="AI638">
        <v>16667368</v>
      </c>
      <c r="AJ638">
        <v>652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ROW(Source!A299)</f>
        <v>299</v>
      </c>
      <c r="B639">
        <v>16667383</v>
      </c>
      <c r="C639">
        <v>16667360</v>
      </c>
      <c r="D639">
        <v>15167600</v>
      </c>
      <c r="E639">
        <v>1</v>
      </c>
      <c r="F639">
        <v>1</v>
      </c>
      <c r="G639">
        <v>1</v>
      </c>
      <c r="H639">
        <v>3</v>
      </c>
      <c r="I639" t="s">
        <v>1036</v>
      </c>
      <c r="J639" t="s">
        <v>1037</v>
      </c>
      <c r="K639" t="s">
        <v>1038</v>
      </c>
      <c r="L639">
        <v>1308</v>
      </c>
      <c r="N639">
        <v>1003</v>
      </c>
      <c r="O639" t="s">
        <v>164</v>
      </c>
      <c r="P639" t="s">
        <v>164</v>
      </c>
      <c r="Q639">
        <v>100</v>
      </c>
      <c r="X639">
        <v>0.1</v>
      </c>
      <c r="Y639">
        <v>120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0.1</v>
      </c>
      <c r="AH639">
        <v>2</v>
      </c>
      <c r="AI639">
        <v>16667369</v>
      </c>
      <c r="AJ639">
        <v>653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ROW(Source!A299)</f>
        <v>299</v>
      </c>
      <c r="B640">
        <v>16667384</v>
      </c>
      <c r="C640">
        <v>16667360</v>
      </c>
      <c r="D640">
        <v>15169942</v>
      </c>
      <c r="E640">
        <v>1</v>
      </c>
      <c r="F640">
        <v>1</v>
      </c>
      <c r="G640">
        <v>1</v>
      </c>
      <c r="H640">
        <v>3</v>
      </c>
      <c r="I640" t="s">
        <v>993</v>
      </c>
      <c r="J640" t="s">
        <v>994</v>
      </c>
      <c r="K640" t="s">
        <v>995</v>
      </c>
      <c r="L640">
        <v>1346</v>
      </c>
      <c r="N640">
        <v>1009</v>
      </c>
      <c r="O640" t="s">
        <v>124</v>
      </c>
      <c r="P640" t="s">
        <v>124</v>
      </c>
      <c r="Q640">
        <v>1</v>
      </c>
      <c r="X640">
        <v>1.24</v>
      </c>
      <c r="Y640">
        <v>9.0399999999999991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6</v>
      </c>
      <c r="AG640">
        <v>1.24</v>
      </c>
      <c r="AH640">
        <v>2</v>
      </c>
      <c r="AI640">
        <v>16667370</v>
      </c>
      <c r="AJ640">
        <v>654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ROW(Source!A299)</f>
        <v>299</v>
      </c>
      <c r="B641">
        <v>16667385</v>
      </c>
      <c r="C641">
        <v>16667360</v>
      </c>
      <c r="D641">
        <v>15170994</v>
      </c>
      <c r="E641">
        <v>1</v>
      </c>
      <c r="F641">
        <v>1</v>
      </c>
      <c r="G641">
        <v>1</v>
      </c>
      <c r="H641">
        <v>3</v>
      </c>
      <c r="I641" t="s">
        <v>1019</v>
      </c>
      <c r="J641" t="s">
        <v>1020</v>
      </c>
      <c r="K641" t="s">
        <v>1021</v>
      </c>
      <c r="L641">
        <v>1346</v>
      </c>
      <c r="N641">
        <v>1009</v>
      </c>
      <c r="O641" t="s">
        <v>124</v>
      </c>
      <c r="P641" t="s">
        <v>124</v>
      </c>
      <c r="Q641">
        <v>1</v>
      </c>
      <c r="X641">
        <v>0.02</v>
      </c>
      <c r="Y641">
        <v>133.05000000000001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0.02</v>
      </c>
      <c r="AH641">
        <v>2</v>
      </c>
      <c r="AI641">
        <v>16667371</v>
      </c>
      <c r="AJ641">
        <v>655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ROW(Source!A299)</f>
        <v>299</v>
      </c>
      <c r="B642">
        <v>16667386</v>
      </c>
      <c r="C642">
        <v>16667360</v>
      </c>
      <c r="D642">
        <v>15203990</v>
      </c>
      <c r="E642">
        <v>1</v>
      </c>
      <c r="F642">
        <v>1</v>
      </c>
      <c r="G642">
        <v>1</v>
      </c>
      <c r="H642">
        <v>3</v>
      </c>
      <c r="I642" t="s">
        <v>1039</v>
      </c>
      <c r="J642" t="s">
        <v>1040</v>
      </c>
      <c r="K642" t="s">
        <v>1041</v>
      </c>
      <c r="L642">
        <v>1348</v>
      </c>
      <c r="N642">
        <v>1009</v>
      </c>
      <c r="O642" t="s">
        <v>120</v>
      </c>
      <c r="P642" t="s">
        <v>120</v>
      </c>
      <c r="Q642">
        <v>1000</v>
      </c>
      <c r="X642">
        <v>2.0000000000000001E-4</v>
      </c>
      <c r="Y642">
        <v>70200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2.0000000000000001E-4</v>
      </c>
      <c r="AH642">
        <v>2</v>
      </c>
      <c r="AI642">
        <v>16667372</v>
      </c>
      <c r="AJ642">
        <v>656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ROW(Source!A299)</f>
        <v>299</v>
      </c>
      <c r="B643">
        <v>16667387</v>
      </c>
      <c r="C643">
        <v>16667360</v>
      </c>
      <c r="D643">
        <v>15236331</v>
      </c>
      <c r="E643">
        <v>1</v>
      </c>
      <c r="F643">
        <v>1</v>
      </c>
      <c r="G643">
        <v>1</v>
      </c>
      <c r="H643">
        <v>3</v>
      </c>
      <c r="I643" t="s">
        <v>1042</v>
      </c>
      <c r="J643" t="s">
        <v>1043</v>
      </c>
      <c r="K643" t="s">
        <v>1044</v>
      </c>
      <c r="L643">
        <v>1355</v>
      </c>
      <c r="N643">
        <v>1010</v>
      </c>
      <c r="O643" t="s">
        <v>279</v>
      </c>
      <c r="P643" t="s">
        <v>279</v>
      </c>
      <c r="Q643">
        <v>100</v>
      </c>
      <c r="X643">
        <v>1.02</v>
      </c>
      <c r="Y643">
        <v>63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1.02</v>
      </c>
      <c r="AH643">
        <v>2</v>
      </c>
      <c r="AI643">
        <v>16667373</v>
      </c>
      <c r="AJ643">
        <v>657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ROW(Source!A299)</f>
        <v>299</v>
      </c>
      <c r="B644">
        <v>16667388</v>
      </c>
      <c r="C644">
        <v>16667360</v>
      </c>
      <c r="D644">
        <v>15164559</v>
      </c>
      <c r="E644">
        <v>17</v>
      </c>
      <c r="F644">
        <v>1</v>
      </c>
      <c r="G644">
        <v>1</v>
      </c>
      <c r="H644">
        <v>3</v>
      </c>
      <c r="I644" t="s">
        <v>996</v>
      </c>
      <c r="J644" t="s">
        <v>6</v>
      </c>
      <c r="K644" t="s">
        <v>997</v>
      </c>
      <c r="L644">
        <v>1374</v>
      </c>
      <c r="N644">
        <v>1013</v>
      </c>
      <c r="O644" t="s">
        <v>998</v>
      </c>
      <c r="P644" t="s">
        <v>998</v>
      </c>
      <c r="Q644">
        <v>1</v>
      </c>
      <c r="X644">
        <v>6.88</v>
      </c>
      <c r="Y644">
        <v>1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6.88</v>
      </c>
      <c r="AH644">
        <v>2</v>
      </c>
      <c r="AI644">
        <v>16667374</v>
      </c>
      <c r="AJ644">
        <v>658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ROW(Source!A300)</f>
        <v>300</v>
      </c>
      <c r="B645">
        <v>16667400</v>
      </c>
      <c r="C645">
        <v>16667389</v>
      </c>
      <c r="D645">
        <v>15446300</v>
      </c>
      <c r="E645">
        <v>1</v>
      </c>
      <c r="F645">
        <v>1</v>
      </c>
      <c r="G645">
        <v>1</v>
      </c>
      <c r="H645">
        <v>1</v>
      </c>
      <c r="I645" t="s">
        <v>912</v>
      </c>
      <c r="J645" t="s">
        <v>6</v>
      </c>
      <c r="K645" t="s">
        <v>913</v>
      </c>
      <c r="L645">
        <v>1191</v>
      </c>
      <c r="N645">
        <v>1013</v>
      </c>
      <c r="O645" t="s">
        <v>727</v>
      </c>
      <c r="P645" t="s">
        <v>727</v>
      </c>
      <c r="Q645">
        <v>1</v>
      </c>
      <c r="X645">
        <v>30.48</v>
      </c>
      <c r="Y645">
        <v>0</v>
      </c>
      <c r="Z645">
        <v>0</v>
      </c>
      <c r="AA645">
        <v>0</v>
      </c>
      <c r="AB645">
        <v>9.92</v>
      </c>
      <c r="AC645">
        <v>0</v>
      </c>
      <c r="AD645">
        <v>1</v>
      </c>
      <c r="AE645">
        <v>1</v>
      </c>
      <c r="AF645" t="s">
        <v>6</v>
      </c>
      <c r="AG645">
        <v>30.48</v>
      </c>
      <c r="AH645">
        <v>2</v>
      </c>
      <c r="AI645">
        <v>16667390</v>
      </c>
      <c r="AJ645">
        <v>659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ROW(Source!A300)</f>
        <v>300</v>
      </c>
      <c r="B646">
        <v>16667401</v>
      </c>
      <c r="C646">
        <v>16667389</v>
      </c>
      <c r="D646">
        <v>15430395</v>
      </c>
      <c r="E646">
        <v>1</v>
      </c>
      <c r="F646">
        <v>1</v>
      </c>
      <c r="G646">
        <v>1</v>
      </c>
      <c r="H646">
        <v>1</v>
      </c>
      <c r="I646" t="s">
        <v>728</v>
      </c>
      <c r="J646" t="s">
        <v>6</v>
      </c>
      <c r="K646" t="s">
        <v>729</v>
      </c>
      <c r="L646">
        <v>1191</v>
      </c>
      <c r="N646">
        <v>1013</v>
      </c>
      <c r="O646" t="s">
        <v>727</v>
      </c>
      <c r="P646" t="s">
        <v>727</v>
      </c>
      <c r="Q646">
        <v>1</v>
      </c>
      <c r="X646">
        <v>0.05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2</v>
      </c>
      <c r="AF646" t="s">
        <v>6</v>
      </c>
      <c r="AG646">
        <v>0.05</v>
      </c>
      <c r="AH646">
        <v>2</v>
      </c>
      <c r="AI646">
        <v>16667391</v>
      </c>
      <c r="AJ646">
        <v>660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ROW(Source!A300)</f>
        <v>300</v>
      </c>
      <c r="B647">
        <v>16667402</v>
      </c>
      <c r="C647">
        <v>16667389</v>
      </c>
      <c r="D647">
        <v>15247680</v>
      </c>
      <c r="E647">
        <v>1</v>
      </c>
      <c r="F647">
        <v>1</v>
      </c>
      <c r="G647">
        <v>1</v>
      </c>
      <c r="H647">
        <v>2</v>
      </c>
      <c r="I647" t="s">
        <v>736</v>
      </c>
      <c r="J647" t="s">
        <v>737</v>
      </c>
      <c r="K647" t="s">
        <v>738</v>
      </c>
      <c r="L647">
        <v>1368</v>
      </c>
      <c r="N647">
        <v>1011</v>
      </c>
      <c r="O647" t="s">
        <v>733</v>
      </c>
      <c r="P647" t="s">
        <v>733</v>
      </c>
      <c r="Q647">
        <v>1</v>
      </c>
      <c r="X647">
        <v>0.03</v>
      </c>
      <c r="Y647">
        <v>0</v>
      </c>
      <c r="Z647">
        <v>111.99</v>
      </c>
      <c r="AA647">
        <v>13.5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0.03</v>
      </c>
      <c r="AH647">
        <v>2</v>
      </c>
      <c r="AI647">
        <v>16667392</v>
      </c>
      <c r="AJ647">
        <v>661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ROW(Source!A300)</f>
        <v>300</v>
      </c>
      <c r="B648">
        <v>16667403</v>
      </c>
      <c r="C648">
        <v>16667389</v>
      </c>
      <c r="D648">
        <v>15249073</v>
      </c>
      <c r="E648">
        <v>1</v>
      </c>
      <c r="F648">
        <v>1</v>
      </c>
      <c r="G648">
        <v>1</v>
      </c>
      <c r="H648">
        <v>2</v>
      </c>
      <c r="I648" t="s">
        <v>742</v>
      </c>
      <c r="J648" t="s">
        <v>743</v>
      </c>
      <c r="K648" t="s">
        <v>744</v>
      </c>
      <c r="L648">
        <v>1368</v>
      </c>
      <c r="N648">
        <v>1011</v>
      </c>
      <c r="O648" t="s">
        <v>733</v>
      </c>
      <c r="P648" t="s">
        <v>733</v>
      </c>
      <c r="Q648">
        <v>1</v>
      </c>
      <c r="X648">
        <v>0.02</v>
      </c>
      <c r="Y648">
        <v>0</v>
      </c>
      <c r="Z648">
        <v>65.709999999999994</v>
      </c>
      <c r="AA648">
        <v>11.6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0.02</v>
      </c>
      <c r="AH648">
        <v>2</v>
      </c>
      <c r="AI648">
        <v>16667393</v>
      </c>
      <c r="AJ648">
        <v>662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ROW(Source!A300)</f>
        <v>300</v>
      </c>
      <c r="B649">
        <v>16667404</v>
      </c>
      <c r="C649">
        <v>16667389</v>
      </c>
      <c r="D649">
        <v>15167588</v>
      </c>
      <c r="E649">
        <v>1</v>
      </c>
      <c r="F649">
        <v>1</v>
      </c>
      <c r="G649">
        <v>1</v>
      </c>
      <c r="H649">
        <v>3</v>
      </c>
      <c r="I649" t="s">
        <v>1001</v>
      </c>
      <c r="J649" t="s">
        <v>1002</v>
      </c>
      <c r="K649" t="s">
        <v>1003</v>
      </c>
      <c r="L649">
        <v>1346</v>
      </c>
      <c r="N649">
        <v>1009</v>
      </c>
      <c r="O649" t="s">
        <v>124</v>
      </c>
      <c r="P649" t="s">
        <v>124</v>
      </c>
      <c r="Q649">
        <v>1</v>
      </c>
      <c r="X649">
        <v>0.42</v>
      </c>
      <c r="Y649">
        <v>30.4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0.42</v>
      </c>
      <c r="AH649">
        <v>2</v>
      </c>
      <c r="AI649">
        <v>16667394</v>
      </c>
      <c r="AJ649">
        <v>663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ROW(Source!A300)</f>
        <v>300</v>
      </c>
      <c r="B650">
        <v>16667405</v>
      </c>
      <c r="C650">
        <v>16667389</v>
      </c>
      <c r="D650">
        <v>15169942</v>
      </c>
      <c r="E650">
        <v>1</v>
      </c>
      <c r="F650">
        <v>1</v>
      </c>
      <c r="G650">
        <v>1</v>
      </c>
      <c r="H650">
        <v>3</v>
      </c>
      <c r="I650" t="s">
        <v>993</v>
      </c>
      <c r="J650" t="s">
        <v>994</v>
      </c>
      <c r="K650" t="s">
        <v>995</v>
      </c>
      <c r="L650">
        <v>1346</v>
      </c>
      <c r="N650">
        <v>1009</v>
      </c>
      <c r="O650" t="s">
        <v>124</v>
      </c>
      <c r="P650" t="s">
        <v>124</v>
      </c>
      <c r="Q650">
        <v>1</v>
      </c>
      <c r="X650">
        <v>1.5</v>
      </c>
      <c r="Y650">
        <v>9.0399999999999991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1.5</v>
      </c>
      <c r="AH650">
        <v>2</v>
      </c>
      <c r="AI650">
        <v>16667395</v>
      </c>
      <c r="AJ650">
        <v>664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ROW(Source!A300)</f>
        <v>300</v>
      </c>
      <c r="B651">
        <v>16667406</v>
      </c>
      <c r="C651">
        <v>16667389</v>
      </c>
      <c r="D651">
        <v>15171982</v>
      </c>
      <c r="E651">
        <v>1</v>
      </c>
      <c r="F651">
        <v>1</v>
      </c>
      <c r="G651">
        <v>1</v>
      </c>
      <c r="H651">
        <v>3</v>
      </c>
      <c r="I651" t="s">
        <v>822</v>
      </c>
      <c r="J651" t="s">
        <v>823</v>
      </c>
      <c r="K651" t="s">
        <v>824</v>
      </c>
      <c r="L651">
        <v>1348</v>
      </c>
      <c r="N651">
        <v>1009</v>
      </c>
      <c r="O651" t="s">
        <v>120</v>
      </c>
      <c r="P651" t="s">
        <v>120</v>
      </c>
      <c r="Q651">
        <v>1000</v>
      </c>
      <c r="X651">
        <v>3.15E-3</v>
      </c>
      <c r="Y651">
        <v>729.98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3.15E-3</v>
      </c>
      <c r="AH651">
        <v>2</v>
      </c>
      <c r="AI651">
        <v>16667396</v>
      </c>
      <c r="AJ651">
        <v>665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ROW(Source!A300)</f>
        <v>300</v>
      </c>
      <c r="B652">
        <v>16667407</v>
      </c>
      <c r="C652">
        <v>16667389</v>
      </c>
      <c r="D652">
        <v>15217585</v>
      </c>
      <c r="E652">
        <v>1</v>
      </c>
      <c r="F652">
        <v>1</v>
      </c>
      <c r="G652">
        <v>1</v>
      </c>
      <c r="H652">
        <v>3</v>
      </c>
      <c r="I652" t="s">
        <v>1045</v>
      </c>
      <c r="J652" t="s">
        <v>1046</v>
      </c>
      <c r="K652" t="s">
        <v>1047</v>
      </c>
      <c r="L652">
        <v>1356</v>
      </c>
      <c r="N652">
        <v>1010</v>
      </c>
      <c r="O652" t="s">
        <v>96</v>
      </c>
      <c r="P652" t="s">
        <v>96</v>
      </c>
      <c r="Q652">
        <v>1000</v>
      </c>
      <c r="X652">
        <v>0.10199999999999999</v>
      </c>
      <c r="Y652">
        <v>270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0.10199999999999999</v>
      </c>
      <c r="AH652">
        <v>2</v>
      </c>
      <c r="AI652">
        <v>16667397</v>
      </c>
      <c r="AJ652">
        <v>666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ROW(Source!A300)</f>
        <v>300</v>
      </c>
      <c r="B653">
        <v>16667408</v>
      </c>
      <c r="C653">
        <v>16667389</v>
      </c>
      <c r="D653">
        <v>15164559</v>
      </c>
      <c r="E653">
        <v>17</v>
      </c>
      <c r="F653">
        <v>1</v>
      </c>
      <c r="G653">
        <v>1</v>
      </c>
      <c r="H653">
        <v>3</v>
      </c>
      <c r="I653" t="s">
        <v>996</v>
      </c>
      <c r="J653" t="s">
        <v>6</v>
      </c>
      <c r="K653" t="s">
        <v>997</v>
      </c>
      <c r="L653">
        <v>1374</v>
      </c>
      <c r="N653">
        <v>1013</v>
      </c>
      <c r="O653" t="s">
        <v>998</v>
      </c>
      <c r="P653" t="s">
        <v>998</v>
      </c>
      <c r="Q653">
        <v>1</v>
      </c>
      <c r="X653">
        <v>6.05</v>
      </c>
      <c r="Y653">
        <v>1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6.05</v>
      </c>
      <c r="AH653">
        <v>2</v>
      </c>
      <c r="AI653">
        <v>16667398</v>
      </c>
      <c r="AJ653">
        <v>668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ROW(Source!A301)</f>
        <v>301</v>
      </c>
      <c r="B654">
        <v>16667400</v>
      </c>
      <c r="C654">
        <v>16667389</v>
      </c>
      <c r="D654">
        <v>15446300</v>
      </c>
      <c r="E654">
        <v>1</v>
      </c>
      <c r="F654">
        <v>1</v>
      </c>
      <c r="G654">
        <v>1</v>
      </c>
      <c r="H654">
        <v>1</v>
      </c>
      <c r="I654" t="s">
        <v>912</v>
      </c>
      <c r="J654" t="s">
        <v>6</v>
      </c>
      <c r="K654" t="s">
        <v>913</v>
      </c>
      <c r="L654">
        <v>1191</v>
      </c>
      <c r="N654">
        <v>1013</v>
      </c>
      <c r="O654" t="s">
        <v>727</v>
      </c>
      <c r="P654" t="s">
        <v>727</v>
      </c>
      <c r="Q654">
        <v>1</v>
      </c>
      <c r="X654">
        <v>30.48</v>
      </c>
      <c r="Y654">
        <v>0</v>
      </c>
      <c r="Z654">
        <v>0</v>
      </c>
      <c r="AA654">
        <v>0</v>
      </c>
      <c r="AB654">
        <v>9.92</v>
      </c>
      <c r="AC654">
        <v>0</v>
      </c>
      <c r="AD654">
        <v>1</v>
      </c>
      <c r="AE654">
        <v>1</v>
      </c>
      <c r="AF654" t="s">
        <v>6</v>
      </c>
      <c r="AG654">
        <v>30.48</v>
      </c>
      <c r="AH654">
        <v>2</v>
      </c>
      <c r="AI654">
        <v>16667390</v>
      </c>
      <c r="AJ654">
        <v>669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ROW(Source!A301)</f>
        <v>301</v>
      </c>
      <c r="B655">
        <v>16667401</v>
      </c>
      <c r="C655">
        <v>16667389</v>
      </c>
      <c r="D655">
        <v>15430395</v>
      </c>
      <c r="E655">
        <v>1</v>
      </c>
      <c r="F655">
        <v>1</v>
      </c>
      <c r="G655">
        <v>1</v>
      </c>
      <c r="H655">
        <v>1</v>
      </c>
      <c r="I655" t="s">
        <v>728</v>
      </c>
      <c r="J655" t="s">
        <v>6</v>
      </c>
      <c r="K655" t="s">
        <v>729</v>
      </c>
      <c r="L655">
        <v>1191</v>
      </c>
      <c r="N655">
        <v>1013</v>
      </c>
      <c r="O655" t="s">
        <v>727</v>
      </c>
      <c r="P655" t="s">
        <v>727</v>
      </c>
      <c r="Q655">
        <v>1</v>
      </c>
      <c r="X655">
        <v>0.05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2</v>
      </c>
      <c r="AF655" t="s">
        <v>6</v>
      </c>
      <c r="AG655">
        <v>0.05</v>
      </c>
      <c r="AH655">
        <v>2</v>
      </c>
      <c r="AI655">
        <v>16667391</v>
      </c>
      <c r="AJ655">
        <v>670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ROW(Source!A301)</f>
        <v>301</v>
      </c>
      <c r="B656">
        <v>16667402</v>
      </c>
      <c r="C656">
        <v>16667389</v>
      </c>
      <c r="D656">
        <v>15247680</v>
      </c>
      <c r="E656">
        <v>1</v>
      </c>
      <c r="F656">
        <v>1</v>
      </c>
      <c r="G656">
        <v>1</v>
      </c>
      <c r="H656">
        <v>2</v>
      </c>
      <c r="I656" t="s">
        <v>736</v>
      </c>
      <c r="J656" t="s">
        <v>737</v>
      </c>
      <c r="K656" t="s">
        <v>738</v>
      </c>
      <c r="L656">
        <v>1368</v>
      </c>
      <c r="N656">
        <v>1011</v>
      </c>
      <c r="O656" t="s">
        <v>733</v>
      </c>
      <c r="P656" t="s">
        <v>733</v>
      </c>
      <c r="Q656">
        <v>1</v>
      </c>
      <c r="X656">
        <v>0.03</v>
      </c>
      <c r="Y656">
        <v>0</v>
      </c>
      <c r="Z656">
        <v>111.99</v>
      </c>
      <c r="AA656">
        <v>13.5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0.03</v>
      </c>
      <c r="AH656">
        <v>2</v>
      </c>
      <c r="AI656">
        <v>16667392</v>
      </c>
      <c r="AJ656">
        <v>671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ROW(Source!A301)</f>
        <v>301</v>
      </c>
      <c r="B657">
        <v>16667403</v>
      </c>
      <c r="C657">
        <v>16667389</v>
      </c>
      <c r="D657">
        <v>15249073</v>
      </c>
      <c r="E657">
        <v>1</v>
      </c>
      <c r="F657">
        <v>1</v>
      </c>
      <c r="G657">
        <v>1</v>
      </c>
      <c r="H657">
        <v>2</v>
      </c>
      <c r="I657" t="s">
        <v>742</v>
      </c>
      <c r="J657" t="s">
        <v>743</v>
      </c>
      <c r="K657" t="s">
        <v>744</v>
      </c>
      <c r="L657">
        <v>1368</v>
      </c>
      <c r="N657">
        <v>1011</v>
      </c>
      <c r="O657" t="s">
        <v>733</v>
      </c>
      <c r="P657" t="s">
        <v>733</v>
      </c>
      <c r="Q657">
        <v>1</v>
      </c>
      <c r="X657">
        <v>0.02</v>
      </c>
      <c r="Y657">
        <v>0</v>
      </c>
      <c r="Z657">
        <v>65.709999999999994</v>
      </c>
      <c r="AA657">
        <v>11.6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0.02</v>
      </c>
      <c r="AH657">
        <v>2</v>
      </c>
      <c r="AI657">
        <v>16667393</v>
      </c>
      <c r="AJ657">
        <v>672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ROW(Source!A301)</f>
        <v>301</v>
      </c>
      <c r="B658">
        <v>16667404</v>
      </c>
      <c r="C658">
        <v>16667389</v>
      </c>
      <c r="D658">
        <v>15167588</v>
      </c>
      <c r="E658">
        <v>1</v>
      </c>
      <c r="F658">
        <v>1</v>
      </c>
      <c r="G658">
        <v>1</v>
      </c>
      <c r="H658">
        <v>3</v>
      </c>
      <c r="I658" t="s">
        <v>1001</v>
      </c>
      <c r="J658" t="s">
        <v>1002</v>
      </c>
      <c r="K658" t="s">
        <v>1003</v>
      </c>
      <c r="L658">
        <v>1346</v>
      </c>
      <c r="N658">
        <v>1009</v>
      </c>
      <c r="O658" t="s">
        <v>124</v>
      </c>
      <c r="P658" t="s">
        <v>124</v>
      </c>
      <c r="Q658">
        <v>1</v>
      </c>
      <c r="X658">
        <v>0.42</v>
      </c>
      <c r="Y658">
        <v>30.4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0.42</v>
      </c>
      <c r="AH658">
        <v>2</v>
      </c>
      <c r="AI658">
        <v>16667394</v>
      </c>
      <c r="AJ658">
        <v>673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ROW(Source!A301)</f>
        <v>301</v>
      </c>
      <c r="B659">
        <v>16667405</v>
      </c>
      <c r="C659">
        <v>16667389</v>
      </c>
      <c r="D659">
        <v>15169942</v>
      </c>
      <c r="E659">
        <v>1</v>
      </c>
      <c r="F659">
        <v>1</v>
      </c>
      <c r="G659">
        <v>1</v>
      </c>
      <c r="H659">
        <v>3</v>
      </c>
      <c r="I659" t="s">
        <v>993</v>
      </c>
      <c r="J659" t="s">
        <v>994</v>
      </c>
      <c r="K659" t="s">
        <v>995</v>
      </c>
      <c r="L659">
        <v>1346</v>
      </c>
      <c r="N659">
        <v>1009</v>
      </c>
      <c r="O659" t="s">
        <v>124</v>
      </c>
      <c r="P659" t="s">
        <v>124</v>
      </c>
      <c r="Q659">
        <v>1</v>
      </c>
      <c r="X659">
        <v>1.5</v>
      </c>
      <c r="Y659">
        <v>9.0399999999999991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1.5</v>
      </c>
      <c r="AH659">
        <v>2</v>
      </c>
      <c r="AI659">
        <v>16667395</v>
      </c>
      <c r="AJ659">
        <v>674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ROW(Source!A301)</f>
        <v>301</v>
      </c>
      <c r="B660">
        <v>16667406</v>
      </c>
      <c r="C660">
        <v>16667389</v>
      </c>
      <c r="D660">
        <v>15171982</v>
      </c>
      <c r="E660">
        <v>1</v>
      </c>
      <c r="F660">
        <v>1</v>
      </c>
      <c r="G660">
        <v>1</v>
      </c>
      <c r="H660">
        <v>3</v>
      </c>
      <c r="I660" t="s">
        <v>822</v>
      </c>
      <c r="J660" t="s">
        <v>823</v>
      </c>
      <c r="K660" t="s">
        <v>824</v>
      </c>
      <c r="L660">
        <v>1348</v>
      </c>
      <c r="N660">
        <v>1009</v>
      </c>
      <c r="O660" t="s">
        <v>120</v>
      </c>
      <c r="P660" t="s">
        <v>120</v>
      </c>
      <c r="Q660">
        <v>1000</v>
      </c>
      <c r="X660">
        <v>3.15E-3</v>
      </c>
      <c r="Y660">
        <v>729.98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6</v>
      </c>
      <c r="AG660">
        <v>3.15E-3</v>
      </c>
      <c r="AH660">
        <v>2</v>
      </c>
      <c r="AI660">
        <v>16667396</v>
      </c>
      <c r="AJ660">
        <v>675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ROW(Source!A301)</f>
        <v>301</v>
      </c>
      <c r="B661">
        <v>16667407</v>
      </c>
      <c r="C661">
        <v>16667389</v>
      </c>
      <c r="D661">
        <v>15217585</v>
      </c>
      <c r="E661">
        <v>1</v>
      </c>
      <c r="F661">
        <v>1</v>
      </c>
      <c r="G661">
        <v>1</v>
      </c>
      <c r="H661">
        <v>3</v>
      </c>
      <c r="I661" t="s">
        <v>1045</v>
      </c>
      <c r="J661" t="s">
        <v>1046</v>
      </c>
      <c r="K661" t="s">
        <v>1047</v>
      </c>
      <c r="L661">
        <v>1356</v>
      </c>
      <c r="N661">
        <v>1010</v>
      </c>
      <c r="O661" t="s">
        <v>96</v>
      </c>
      <c r="P661" t="s">
        <v>96</v>
      </c>
      <c r="Q661">
        <v>1000</v>
      </c>
      <c r="X661">
        <v>0.10199999999999999</v>
      </c>
      <c r="Y661">
        <v>270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0.10199999999999999</v>
      </c>
      <c r="AH661">
        <v>2</v>
      </c>
      <c r="AI661">
        <v>16667397</v>
      </c>
      <c r="AJ661">
        <v>676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ROW(Source!A301)</f>
        <v>301</v>
      </c>
      <c r="B662">
        <v>16667408</v>
      </c>
      <c r="C662">
        <v>16667389</v>
      </c>
      <c r="D662">
        <v>15164559</v>
      </c>
      <c r="E662">
        <v>17</v>
      </c>
      <c r="F662">
        <v>1</v>
      </c>
      <c r="G662">
        <v>1</v>
      </c>
      <c r="H662">
        <v>3</v>
      </c>
      <c r="I662" t="s">
        <v>996</v>
      </c>
      <c r="J662" t="s">
        <v>6</v>
      </c>
      <c r="K662" t="s">
        <v>997</v>
      </c>
      <c r="L662">
        <v>1374</v>
      </c>
      <c r="N662">
        <v>1013</v>
      </c>
      <c r="O662" t="s">
        <v>998</v>
      </c>
      <c r="P662" t="s">
        <v>998</v>
      </c>
      <c r="Q662">
        <v>1</v>
      </c>
      <c r="X662">
        <v>6.05</v>
      </c>
      <c r="Y662">
        <v>1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6.05</v>
      </c>
      <c r="AH662">
        <v>2</v>
      </c>
      <c r="AI662">
        <v>16667398</v>
      </c>
      <c r="AJ662">
        <v>678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ROW(Source!A304)</f>
        <v>304</v>
      </c>
      <c r="B663">
        <v>16667421</v>
      </c>
      <c r="C663">
        <v>16667410</v>
      </c>
      <c r="D663">
        <v>15446300</v>
      </c>
      <c r="E663">
        <v>1</v>
      </c>
      <c r="F663">
        <v>1</v>
      </c>
      <c r="G663">
        <v>1</v>
      </c>
      <c r="H663">
        <v>1</v>
      </c>
      <c r="I663" t="s">
        <v>912</v>
      </c>
      <c r="J663" t="s">
        <v>6</v>
      </c>
      <c r="K663" t="s">
        <v>913</v>
      </c>
      <c r="L663">
        <v>1191</v>
      </c>
      <c r="N663">
        <v>1013</v>
      </c>
      <c r="O663" t="s">
        <v>727</v>
      </c>
      <c r="P663" t="s">
        <v>727</v>
      </c>
      <c r="Q663">
        <v>1</v>
      </c>
      <c r="X663">
        <v>34.56</v>
      </c>
      <c r="Y663">
        <v>0</v>
      </c>
      <c r="Z663">
        <v>0</v>
      </c>
      <c r="AA663">
        <v>0</v>
      </c>
      <c r="AB663">
        <v>9.92</v>
      </c>
      <c r="AC663">
        <v>0</v>
      </c>
      <c r="AD663">
        <v>1</v>
      </c>
      <c r="AE663">
        <v>1</v>
      </c>
      <c r="AF663" t="s">
        <v>6</v>
      </c>
      <c r="AG663">
        <v>34.56</v>
      </c>
      <c r="AH663">
        <v>2</v>
      </c>
      <c r="AI663">
        <v>16667411</v>
      </c>
      <c r="AJ663">
        <v>679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ROW(Source!A304)</f>
        <v>304</v>
      </c>
      <c r="B664">
        <v>16667422</v>
      </c>
      <c r="C664">
        <v>16667410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728</v>
      </c>
      <c r="J664" t="s">
        <v>6</v>
      </c>
      <c r="K664" t="s">
        <v>729</v>
      </c>
      <c r="L664">
        <v>1191</v>
      </c>
      <c r="N664">
        <v>1013</v>
      </c>
      <c r="O664" t="s">
        <v>727</v>
      </c>
      <c r="P664" t="s">
        <v>727</v>
      </c>
      <c r="Q664">
        <v>1</v>
      </c>
      <c r="X664">
        <v>0.05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2</v>
      </c>
      <c r="AF664" t="s">
        <v>6</v>
      </c>
      <c r="AG664">
        <v>0.05</v>
      </c>
      <c r="AH664">
        <v>2</v>
      </c>
      <c r="AI664">
        <v>16667412</v>
      </c>
      <c r="AJ664">
        <v>680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ROW(Source!A304)</f>
        <v>304</v>
      </c>
      <c r="B665">
        <v>16667423</v>
      </c>
      <c r="C665">
        <v>16667410</v>
      </c>
      <c r="D665">
        <v>15247680</v>
      </c>
      <c r="E665">
        <v>1</v>
      </c>
      <c r="F665">
        <v>1</v>
      </c>
      <c r="G665">
        <v>1</v>
      </c>
      <c r="H665">
        <v>2</v>
      </c>
      <c r="I665" t="s">
        <v>736</v>
      </c>
      <c r="J665" t="s">
        <v>737</v>
      </c>
      <c r="K665" t="s">
        <v>738</v>
      </c>
      <c r="L665">
        <v>1368</v>
      </c>
      <c r="N665">
        <v>1011</v>
      </c>
      <c r="O665" t="s">
        <v>733</v>
      </c>
      <c r="P665" t="s">
        <v>733</v>
      </c>
      <c r="Q665">
        <v>1</v>
      </c>
      <c r="X665">
        <v>0.03</v>
      </c>
      <c r="Y665">
        <v>0</v>
      </c>
      <c r="Z665">
        <v>111.99</v>
      </c>
      <c r="AA665">
        <v>13.5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0.03</v>
      </c>
      <c r="AH665">
        <v>2</v>
      </c>
      <c r="AI665">
        <v>16667413</v>
      </c>
      <c r="AJ665">
        <v>681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ROW(Source!A304)</f>
        <v>304</v>
      </c>
      <c r="B666">
        <v>16667424</v>
      </c>
      <c r="C666">
        <v>16667410</v>
      </c>
      <c r="D666">
        <v>15249073</v>
      </c>
      <c r="E666">
        <v>1</v>
      </c>
      <c r="F666">
        <v>1</v>
      </c>
      <c r="G666">
        <v>1</v>
      </c>
      <c r="H666">
        <v>2</v>
      </c>
      <c r="I666" t="s">
        <v>742</v>
      </c>
      <c r="J666" t="s">
        <v>743</v>
      </c>
      <c r="K666" t="s">
        <v>744</v>
      </c>
      <c r="L666">
        <v>1368</v>
      </c>
      <c r="N666">
        <v>1011</v>
      </c>
      <c r="O666" t="s">
        <v>733</v>
      </c>
      <c r="P666" t="s">
        <v>733</v>
      </c>
      <c r="Q666">
        <v>1</v>
      </c>
      <c r="X666">
        <v>0.02</v>
      </c>
      <c r="Y666">
        <v>0</v>
      </c>
      <c r="Z666">
        <v>65.709999999999994</v>
      </c>
      <c r="AA666">
        <v>11.6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0.02</v>
      </c>
      <c r="AH666">
        <v>2</v>
      </c>
      <c r="AI666">
        <v>16667414</v>
      </c>
      <c r="AJ666">
        <v>682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ROW(Source!A304)</f>
        <v>304</v>
      </c>
      <c r="B667">
        <v>16667425</v>
      </c>
      <c r="C667">
        <v>16667410</v>
      </c>
      <c r="D667">
        <v>15167588</v>
      </c>
      <c r="E667">
        <v>1</v>
      </c>
      <c r="F667">
        <v>1</v>
      </c>
      <c r="G667">
        <v>1</v>
      </c>
      <c r="H667">
        <v>3</v>
      </c>
      <c r="I667" t="s">
        <v>1001</v>
      </c>
      <c r="J667" t="s">
        <v>1002</v>
      </c>
      <c r="K667" t="s">
        <v>1003</v>
      </c>
      <c r="L667">
        <v>1346</v>
      </c>
      <c r="N667">
        <v>1009</v>
      </c>
      <c r="O667" t="s">
        <v>124</v>
      </c>
      <c r="P667" t="s">
        <v>124</v>
      </c>
      <c r="Q667">
        <v>1</v>
      </c>
      <c r="X667">
        <v>0.11</v>
      </c>
      <c r="Y667">
        <v>30.4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0.11</v>
      </c>
      <c r="AH667">
        <v>2</v>
      </c>
      <c r="AI667">
        <v>16667415</v>
      </c>
      <c r="AJ667">
        <v>683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ROW(Source!A304)</f>
        <v>304</v>
      </c>
      <c r="B668">
        <v>16667426</v>
      </c>
      <c r="C668">
        <v>16667410</v>
      </c>
      <c r="D668">
        <v>15170074</v>
      </c>
      <c r="E668">
        <v>1</v>
      </c>
      <c r="F668">
        <v>1</v>
      </c>
      <c r="G668">
        <v>1</v>
      </c>
      <c r="H668">
        <v>3</v>
      </c>
      <c r="I668" t="s">
        <v>1016</v>
      </c>
      <c r="J668" t="s">
        <v>1017</v>
      </c>
      <c r="K668" t="s">
        <v>1018</v>
      </c>
      <c r="L668">
        <v>1355</v>
      </c>
      <c r="N668">
        <v>1010</v>
      </c>
      <c r="O668" t="s">
        <v>279</v>
      </c>
      <c r="P668" t="s">
        <v>279</v>
      </c>
      <c r="Q668">
        <v>100</v>
      </c>
      <c r="X668">
        <v>1.02</v>
      </c>
      <c r="Y668">
        <v>86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1.02</v>
      </c>
      <c r="AH668">
        <v>2</v>
      </c>
      <c r="AI668">
        <v>16667416</v>
      </c>
      <c r="AJ668">
        <v>684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ROW(Source!A304)</f>
        <v>304</v>
      </c>
      <c r="B669">
        <v>16667427</v>
      </c>
      <c r="C669">
        <v>16667410</v>
      </c>
      <c r="D669">
        <v>15170434</v>
      </c>
      <c r="E669">
        <v>1</v>
      </c>
      <c r="F669">
        <v>1</v>
      </c>
      <c r="G669">
        <v>1</v>
      </c>
      <c r="H669">
        <v>3</v>
      </c>
      <c r="I669" t="s">
        <v>1048</v>
      </c>
      <c r="J669" t="s">
        <v>1049</v>
      </c>
      <c r="K669" t="s">
        <v>1050</v>
      </c>
      <c r="L669">
        <v>1348</v>
      </c>
      <c r="N669">
        <v>1009</v>
      </c>
      <c r="O669" t="s">
        <v>120</v>
      </c>
      <c r="P669" t="s">
        <v>120</v>
      </c>
      <c r="Q669">
        <v>1000</v>
      </c>
      <c r="X669">
        <v>1.6000000000000001E-4</v>
      </c>
      <c r="Y669">
        <v>29800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1.6000000000000001E-4</v>
      </c>
      <c r="AH669">
        <v>2</v>
      </c>
      <c r="AI669">
        <v>16667417</v>
      </c>
      <c r="AJ669">
        <v>685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ROW(Source!A304)</f>
        <v>304</v>
      </c>
      <c r="B670">
        <v>16667428</v>
      </c>
      <c r="C670">
        <v>16667410</v>
      </c>
      <c r="D670">
        <v>15170438</v>
      </c>
      <c r="E670">
        <v>1</v>
      </c>
      <c r="F670">
        <v>1</v>
      </c>
      <c r="G670">
        <v>1</v>
      </c>
      <c r="H670">
        <v>3</v>
      </c>
      <c r="I670" t="s">
        <v>1051</v>
      </c>
      <c r="J670" t="s">
        <v>1052</v>
      </c>
      <c r="K670" t="s">
        <v>1053</v>
      </c>
      <c r="L670">
        <v>1348</v>
      </c>
      <c r="N670">
        <v>1009</v>
      </c>
      <c r="O670" t="s">
        <v>120</v>
      </c>
      <c r="P670" t="s">
        <v>120</v>
      </c>
      <c r="Q670">
        <v>1000</v>
      </c>
      <c r="X670">
        <v>2.9999999999999997E-4</v>
      </c>
      <c r="Y670">
        <v>12430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2.9999999999999997E-4</v>
      </c>
      <c r="AH670">
        <v>2</v>
      </c>
      <c r="AI670">
        <v>16667418</v>
      </c>
      <c r="AJ670">
        <v>686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ROW(Source!A304)</f>
        <v>304</v>
      </c>
      <c r="B671">
        <v>16667429</v>
      </c>
      <c r="C671">
        <v>16667410</v>
      </c>
      <c r="D671">
        <v>15164559</v>
      </c>
      <c r="E671">
        <v>17</v>
      </c>
      <c r="F671">
        <v>1</v>
      </c>
      <c r="G671">
        <v>1</v>
      </c>
      <c r="H671">
        <v>3</v>
      </c>
      <c r="I671" t="s">
        <v>996</v>
      </c>
      <c r="J671" t="s">
        <v>6</v>
      </c>
      <c r="K671" t="s">
        <v>997</v>
      </c>
      <c r="L671">
        <v>1374</v>
      </c>
      <c r="N671">
        <v>1013</v>
      </c>
      <c r="O671" t="s">
        <v>998</v>
      </c>
      <c r="P671" t="s">
        <v>998</v>
      </c>
      <c r="Q671">
        <v>1</v>
      </c>
      <c r="X671">
        <v>6.86</v>
      </c>
      <c r="Y671">
        <v>1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6.86</v>
      </c>
      <c r="AH671">
        <v>2</v>
      </c>
      <c r="AI671">
        <v>16667419</v>
      </c>
      <c r="AJ671">
        <v>688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ROW(Source!A305)</f>
        <v>305</v>
      </c>
      <c r="B672">
        <v>16667421</v>
      </c>
      <c r="C672">
        <v>16667410</v>
      </c>
      <c r="D672">
        <v>15446300</v>
      </c>
      <c r="E672">
        <v>1</v>
      </c>
      <c r="F672">
        <v>1</v>
      </c>
      <c r="G672">
        <v>1</v>
      </c>
      <c r="H672">
        <v>1</v>
      </c>
      <c r="I672" t="s">
        <v>912</v>
      </c>
      <c r="J672" t="s">
        <v>6</v>
      </c>
      <c r="K672" t="s">
        <v>913</v>
      </c>
      <c r="L672">
        <v>1191</v>
      </c>
      <c r="N672">
        <v>1013</v>
      </c>
      <c r="O672" t="s">
        <v>727</v>
      </c>
      <c r="P672" t="s">
        <v>727</v>
      </c>
      <c r="Q672">
        <v>1</v>
      </c>
      <c r="X672">
        <v>34.56</v>
      </c>
      <c r="Y672">
        <v>0</v>
      </c>
      <c r="Z672">
        <v>0</v>
      </c>
      <c r="AA672">
        <v>0</v>
      </c>
      <c r="AB672">
        <v>9.92</v>
      </c>
      <c r="AC672">
        <v>0</v>
      </c>
      <c r="AD672">
        <v>1</v>
      </c>
      <c r="AE672">
        <v>1</v>
      </c>
      <c r="AF672" t="s">
        <v>6</v>
      </c>
      <c r="AG672">
        <v>34.56</v>
      </c>
      <c r="AH672">
        <v>2</v>
      </c>
      <c r="AI672">
        <v>16667411</v>
      </c>
      <c r="AJ672">
        <v>689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ROW(Source!A305)</f>
        <v>305</v>
      </c>
      <c r="B673">
        <v>16667422</v>
      </c>
      <c r="C673">
        <v>16667410</v>
      </c>
      <c r="D673">
        <v>15430395</v>
      </c>
      <c r="E673">
        <v>1</v>
      </c>
      <c r="F673">
        <v>1</v>
      </c>
      <c r="G673">
        <v>1</v>
      </c>
      <c r="H673">
        <v>1</v>
      </c>
      <c r="I673" t="s">
        <v>728</v>
      </c>
      <c r="J673" t="s">
        <v>6</v>
      </c>
      <c r="K673" t="s">
        <v>729</v>
      </c>
      <c r="L673">
        <v>1191</v>
      </c>
      <c r="N673">
        <v>1013</v>
      </c>
      <c r="O673" t="s">
        <v>727</v>
      </c>
      <c r="P673" t="s">
        <v>727</v>
      </c>
      <c r="Q673">
        <v>1</v>
      </c>
      <c r="X673">
        <v>0.05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2</v>
      </c>
      <c r="AF673" t="s">
        <v>6</v>
      </c>
      <c r="AG673">
        <v>0.05</v>
      </c>
      <c r="AH673">
        <v>2</v>
      </c>
      <c r="AI673">
        <v>16667412</v>
      </c>
      <c r="AJ673">
        <v>690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ROW(Source!A305)</f>
        <v>305</v>
      </c>
      <c r="B674">
        <v>16667423</v>
      </c>
      <c r="C674">
        <v>16667410</v>
      </c>
      <c r="D674">
        <v>15247680</v>
      </c>
      <c r="E674">
        <v>1</v>
      </c>
      <c r="F674">
        <v>1</v>
      </c>
      <c r="G674">
        <v>1</v>
      </c>
      <c r="H674">
        <v>2</v>
      </c>
      <c r="I674" t="s">
        <v>736</v>
      </c>
      <c r="J674" t="s">
        <v>737</v>
      </c>
      <c r="K674" t="s">
        <v>738</v>
      </c>
      <c r="L674">
        <v>1368</v>
      </c>
      <c r="N674">
        <v>1011</v>
      </c>
      <c r="O674" t="s">
        <v>733</v>
      </c>
      <c r="P674" t="s">
        <v>733</v>
      </c>
      <c r="Q674">
        <v>1</v>
      </c>
      <c r="X674">
        <v>0.03</v>
      </c>
      <c r="Y674">
        <v>0</v>
      </c>
      <c r="Z674">
        <v>111.99</v>
      </c>
      <c r="AA674">
        <v>13.5</v>
      </c>
      <c r="AB674">
        <v>0</v>
      </c>
      <c r="AC674">
        <v>0</v>
      </c>
      <c r="AD674">
        <v>1</v>
      </c>
      <c r="AE674">
        <v>0</v>
      </c>
      <c r="AF674" t="s">
        <v>6</v>
      </c>
      <c r="AG674">
        <v>0.03</v>
      </c>
      <c r="AH674">
        <v>2</v>
      </c>
      <c r="AI674">
        <v>16667413</v>
      </c>
      <c r="AJ674">
        <v>691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ROW(Source!A305)</f>
        <v>305</v>
      </c>
      <c r="B675">
        <v>16667424</v>
      </c>
      <c r="C675">
        <v>16667410</v>
      </c>
      <c r="D675">
        <v>15249073</v>
      </c>
      <c r="E675">
        <v>1</v>
      </c>
      <c r="F675">
        <v>1</v>
      </c>
      <c r="G675">
        <v>1</v>
      </c>
      <c r="H675">
        <v>2</v>
      </c>
      <c r="I675" t="s">
        <v>742</v>
      </c>
      <c r="J675" t="s">
        <v>743</v>
      </c>
      <c r="K675" t="s">
        <v>744</v>
      </c>
      <c r="L675">
        <v>1368</v>
      </c>
      <c r="N675">
        <v>1011</v>
      </c>
      <c r="O675" t="s">
        <v>733</v>
      </c>
      <c r="P675" t="s">
        <v>733</v>
      </c>
      <c r="Q675">
        <v>1</v>
      </c>
      <c r="X675">
        <v>0.02</v>
      </c>
      <c r="Y675">
        <v>0</v>
      </c>
      <c r="Z675">
        <v>65.709999999999994</v>
      </c>
      <c r="AA675">
        <v>11.6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0.02</v>
      </c>
      <c r="AH675">
        <v>2</v>
      </c>
      <c r="AI675">
        <v>16667414</v>
      </c>
      <c r="AJ675">
        <v>692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ROW(Source!A305)</f>
        <v>305</v>
      </c>
      <c r="B676">
        <v>16667425</v>
      </c>
      <c r="C676">
        <v>16667410</v>
      </c>
      <c r="D676">
        <v>15167588</v>
      </c>
      <c r="E676">
        <v>1</v>
      </c>
      <c r="F676">
        <v>1</v>
      </c>
      <c r="G676">
        <v>1</v>
      </c>
      <c r="H676">
        <v>3</v>
      </c>
      <c r="I676" t="s">
        <v>1001</v>
      </c>
      <c r="J676" t="s">
        <v>1002</v>
      </c>
      <c r="K676" t="s">
        <v>1003</v>
      </c>
      <c r="L676">
        <v>1346</v>
      </c>
      <c r="N676">
        <v>1009</v>
      </c>
      <c r="O676" t="s">
        <v>124</v>
      </c>
      <c r="P676" t="s">
        <v>124</v>
      </c>
      <c r="Q676">
        <v>1</v>
      </c>
      <c r="X676">
        <v>0.11</v>
      </c>
      <c r="Y676">
        <v>30.4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0.11</v>
      </c>
      <c r="AH676">
        <v>2</v>
      </c>
      <c r="AI676">
        <v>16667415</v>
      </c>
      <c r="AJ676">
        <v>693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ROW(Source!A305)</f>
        <v>305</v>
      </c>
      <c r="B677">
        <v>16667426</v>
      </c>
      <c r="C677">
        <v>16667410</v>
      </c>
      <c r="D677">
        <v>15170074</v>
      </c>
      <c r="E677">
        <v>1</v>
      </c>
      <c r="F677">
        <v>1</v>
      </c>
      <c r="G677">
        <v>1</v>
      </c>
      <c r="H677">
        <v>3</v>
      </c>
      <c r="I677" t="s">
        <v>1016</v>
      </c>
      <c r="J677" t="s">
        <v>1017</v>
      </c>
      <c r="K677" t="s">
        <v>1018</v>
      </c>
      <c r="L677">
        <v>1355</v>
      </c>
      <c r="N677">
        <v>1010</v>
      </c>
      <c r="O677" t="s">
        <v>279</v>
      </c>
      <c r="P677" t="s">
        <v>279</v>
      </c>
      <c r="Q677">
        <v>100</v>
      </c>
      <c r="X677">
        <v>1.02</v>
      </c>
      <c r="Y677">
        <v>86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6</v>
      </c>
      <c r="AG677">
        <v>1.02</v>
      </c>
      <c r="AH677">
        <v>2</v>
      </c>
      <c r="AI677">
        <v>16667416</v>
      </c>
      <c r="AJ677">
        <v>694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ROW(Source!A305)</f>
        <v>305</v>
      </c>
      <c r="B678">
        <v>16667427</v>
      </c>
      <c r="C678">
        <v>16667410</v>
      </c>
      <c r="D678">
        <v>15170434</v>
      </c>
      <c r="E678">
        <v>1</v>
      </c>
      <c r="F678">
        <v>1</v>
      </c>
      <c r="G678">
        <v>1</v>
      </c>
      <c r="H678">
        <v>3</v>
      </c>
      <c r="I678" t="s">
        <v>1048</v>
      </c>
      <c r="J678" t="s">
        <v>1049</v>
      </c>
      <c r="K678" t="s">
        <v>1050</v>
      </c>
      <c r="L678">
        <v>1348</v>
      </c>
      <c r="N678">
        <v>1009</v>
      </c>
      <c r="O678" t="s">
        <v>120</v>
      </c>
      <c r="P678" t="s">
        <v>120</v>
      </c>
      <c r="Q678">
        <v>1000</v>
      </c>
      <c r="X678">
        <v>1.6000000000000001E-4</v>
      </c>
      <c r="Y678">
        <v>29800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1.6000000000000001E-4</v>
      </c>
      <c r="AH678">
        <v>2</v>
      </c>
      <c r="AI678">
        <v>16667417</v>
      </c>
      <c r="AJ678">
        <v>695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ROW(Source!A305)</f>
        <v>305</v>
      </c>
      <c r="B679">
        <v>16667428</v>
      </c>
      <c r="C679">
        <v>16667410</v>
      </c>
      <c r="D679">
        <v>15170438</v>
      </c>
      <c r="E679">
        <v>1</v>
      </c>
      <c r="F679">
        <v>1</v>
      </c>
      <c r="G679">
        <v>1</v>
      </c>
      <c r="H679">
        <v>3</v>
      </c>
      <c r="I679" t="s">
        <v>1051</v>
      </c>
      <c r="J679" t="s">
        <v>1052</v>
      </c>
      <c r="K679" t="s">
        <v>1053</v>
      </c>
      <c r="L679">
        <v>1348</v>
      </c>
      <c r="N679">
        <v>1009</v>
      </c>
      <c r="O679" t="s">
        <v>120</v>
      </c>
      <c r="P679" t="s">
        <v>120</v>
      </c>
      <c r="Q679">
        <v>1000</v>
      </c>
      <c r="X679">
        <v>2.9999999999999997E-4</v>
      </c>
      <c r="Y679">
        <v>12430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2.9999999999999997E-4</v>
      </c>
      <c r="AH679">
        <v>2</v>
      </c>
      <c r="AI679">
        <v>16667418</v>
      </c>
      <c r="AJ679">
        <v>696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ROW(Source!A305)</f>
        <v>305</v>
      </c>
      <c r="B680">
        <v>16667429</v>
      </c>
      <c r="C680">
        <v>16667410</v>
      </c>
      <c r="D680">
        <v>15164559</v>
      </c>
      <c r="E680">
        <v>17</v>
      </c>
      <c r="F680">
        <v>1</v>
      </c>
      <c r="G680">
        <v>1</v>
      </c>
      <c r="H680">
        <v>3</v>
      </c>
      <c r="I680" t="s">
        <v>996</v>
      </c>
      <c r="J680" t="s">
        <v>6</v>
      </c>
      <c r="K680" t="s">
        <v>997</v>
      </c>
      <c r="L680">
        <v>1374</v>
      </c>
      <c r="N680">
        <v>1013</v>
      </c>
      <c r="O680" t="s">
        <v>998</v>
      </c>
      <c r="P680" t="s">
        <v>998</v>
      </c>
      <c r="Q680">
        <v>1</v>
      </c>
      <c r="X680">
        <v>6.86</v>
      </c>
      <c r="Y680">
        <v>1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6.86</v>
      </c>
      <c r="AH680">
        <v>2</v>
      </c>
      <c r="AI680">
        <v>16667419</v>
      </c>
      <c r="AJ680">
        <v>698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ROW(Source!A308)</f>
        <v>308</v>
      </c>
      <c r="B681">
        <v>16667440</v>
      </c>
      <c r="C681">
        <v>16667431</v>
      </c>
      <c r="D681">
        <v>15446300</v>
      </c>
      <c r="E681">
        <v>1</v>
      </c>
      <c r="F681">
        <v>1</v>
      </c>
      <c r="G681">
        <v>1</v>
      </c>
      <c r="H681">
        <v>1</v>
      </c>
      <c r="I681" t="s">
        <v>912</v>
      </c>
      <c r="J681" t="s">
        <v>6</v>
      </c>
      <c r="K681" t="s">
        <v>913</v>
      </c>
      <c r="L681">
        <v>1191</v>
      </c>
      <c r="N681">
        <v>1013</v>
      </c>
      <c r="O681" t="s">
        <v>727</v>
      </c>
      <c r="P681" t="s">
        <v>727</v>
      </c>
      <c r="Q681">
        <v>1</v>
      </c>
      <c r="X681">
        <v>26.24</v>
      </c>
      <c r="Y681">
        <v>0</v>
      </c>
      <c r="Z681">
        <v>0</v>
      </c>
      <c r="AA681">
        <v>0</v>
      </c>
      <c r="AB681">
        <v>9.92</v>
      </c>
      <c r="AC681">
        <v>0</v>
      </c>
      <c r="AD681">
        <v>1</v>
      </c>
      <c r="AE681">
        <v>1</v>
      </c>
      <c r="AF681" t="s">
        <v>6</v>
      </c>
      <c r="AG681">
        <v>26.24</v>
      </c>
      <c r="AH681">
        <v>2</v>
      </c>
      <c r="AI681">
        <v>16667432</v>
      </c>
      <c r="AJ681">
        <v>699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ROW(Source!A308)</f>
        <v>308</v>
      </c>
      <c r="B682">
        <v>16667441</v>
      </c>
      <c r="C682">
        <v>16667431</v>
      </c>
      <c r="D682">
        <v>15430395</v>
      </c>
      <c r="E682">
        <v>1</v>
      </c>
      <c r="F682">
        <v>1</v>
      </c>
      <c r="G682">
        <v>1</v>
      </c>
      <c r="H682">
        <v>1</v>
      </c>
      <c r="I682" t="s">
        <v>728</v>
      </c>
      <c r="J682" t="s">
        <v>6</v>
      </c>
      <c r="K682" t="s">
        <v>729</v>
      </c>
      <c r="L682">
        <v>1191</v>
      </c>
      <c r="N682">
        <v>1013</v>
      </c>
      <c r="O682" t="s">
        <v>727</v>
      </c>
      <c r="P682" t="s">
        <v>727</v>
      </c>
      <c r="Q682">
        <v>1</v>
      </c>
      <c r="X682">
        <v>0.05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2</v>
      </c>
      <c r="AF682" t="s">
        <v>6</v>
      </c>
      <c r="AG682">
        <v>0.05</v>
      </c>
      <c r="AH682">
        <v>2</v>
      </c>
      <c r="AI682">
        <v>16667433</v>
      </c>
      <c r="AJ682">
        <v>700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ROW(Source!A308)</f>
        <v>308</v>
      </c>
      <c r="B683">
        <v>16667442</v>
      </c>
      <c r="C683">
        <v>16667431</v>
      </c>
      <c r="D683">
        <v>15247680</v>
      </c>
      <c r="E683">
        <v>1</v>
      </c>
      <c r="F683">
        <v>1</v>
      </c>
      <c r="G683">
        <v>1</v>
      </c>
      <c r="H683">
        <v>2</v>
      </c>
      <c r="I683" t="s">
        <v>736</v>
      </c>
      <c r="J683" t="s">
        <v>737</v>
      </c>
      <c r="K683" t="s">
        <v>738</v>
      </c>
      <c r="L683">
        <v>1368</v>
      </c>
      <c r="N683">
        <v>1011</v>
      </c>
      <c r="O683" t="s">
        <v>733</v>
      </c>
      <c r="P683" t="s">
        <v>733</v>
      </c>
      <c r="Q683">
        <v>1</v>
      </c>
      <c r="X683">
        <v>0.03</v>
      </c>
      <c r="Y683">
        <v>0</v>
      </c>
      <c r="Z683">
        <v>111.99</v>
      </c>
      <c r="AA683">
        <v>13.5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0.03</v>
      </c>
      <c r="AH683">
        <v>2</v>
      </c>
      <c r="AI683">
        <v>16667434</v>
      </c>
      <c r="AJ683">
        <v>701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ROW(Source!A308)</f>
        <v>308</v>
      </c>
      <c r="B684">
        <v>16667443</v>
      </c>
      <c r="C684">
        <v>16667431</v>
      </c>
      <c r="D684">
        <v>15249073</v>
      </c>
      <c r="E684">
        <v>1</v>
      </c>
      <c r="F684">
        <v>1</v>
      </c>
      <c r="G684">
        <v>1</v>
      </c>
      <c r="H684">
        <v>2</v>
      </c>
      <c r="I684" t="s">
        <v>742</v>
      </c>
      <c r="J684" t="s">
        <v>743</v>
      </c>
      <c r="K684" t="s">
        <v>744</v>
      </c>
      <c r="L684">
        <v>1368</v>
      </c>
      <c r="N684">
        <v>1011</v>
      </c>
      <c r="O684" t="s">
        <v>733</v>
      </c>
      <c r="P684" t="s">
        <v>733</v>
      </c>
      <c r="Q684">
        <v>1</v>
      </c>
      <c r="X684">
        <v>0.02</v>
      </c>
      <c r="Y684">
        <v>0</v>
      </c>
      <c r="Z684">
        <v>65.709999999999994</v>
      </c>
      <c r="AA684">
        <v>11.6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0.02</v>
      </c>
      <c r="AH684">
        <v>2</v>
      </c>
      <c r="AI684">
        <v>16667435</v>
      </c>
      <c r="AJ684">
        <v>702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ROW(Source!A308)</f>
        <v>308</v>
      </c>
      <c r="B685">
        <v>16667444</v>
      </c>
      <c r="C685">
        <v>16667431</v>
      </c>
      <c r="D685">
        <v>15171982</v>
      </c>
      <c r="E685">
        <v>1</v>
      </c>
      <c r="F685">
        <v>1</v>
      </c>
      <c r="G685">
        <v>1</v>
      </c>
      <c r="H685">
        <v>3</v>
      </c>
      <c r="I685" t="s">
        <v>822</v>
      </c>
      <c r="J685" t="s">
        <v>823</v>
      </c>
      <c r="K685" t="s">
        <v>824</v>
      </c>
      <c r="L685">
        <v>1348</v>
      </c>
      <c r="N685">
        <v>1009</v>
      </c>
      <c r="O685" t="s">
        <v>120</v>
      </c>
      <c r="P685" t="s">
        <v>120</v>
      </c>
      <c r="Q685">
        <v>1000</v>
      </c>
      <c r="X685">
        <v>3.15E-3</v>
      </c>
      <c r="Y685">
        <v>729.98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3.15E-3</v>
      </c>
      <c r="AH685">
        <v>2</v>
      </c>
      <c r="AI685">
        <v>16667436</v>
      </c>
      <c r="AJ685">
        <v>703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ROW(Source!A308)</f>
        <v>308</v>
      </c>
      <c r="B686">
        <v>16667445</v>
      </c>
      <c r="C686">
        <v>16667431</v>
      </c>
      <c r="D686">
        <v>15217585</v>
      </c>
      <c r="E686">
        <v>1</v>
      </c>
      <c r="F686">
        <v>1</v>
      </c>
      <c r="G686">
        <v>1</v>
      </c>
      <c r="H686">
        <v>3</v>
      </c>
      <c r="I686" t="s">
        <v>1045</v>
      </c>
      <c r="J686" t="s">
        <v>1046</v>
      </c>
      <c r="K686" t="s">
        <v>1047</v>
      </c>
      <c r="L686">
        <v>1356</v>
      </c>
      <c r="N686">
        <v>1010</v>
      </c>
      <c r="O686" t="s">
        <v>96</v>
      </c>
      <c r="P686" t="s">
        <v>96</v>
      </c>
      <c r="Q686">
        <v>1000</v>
      </c>
      <c r="X686">
        <v>0.10199999999999999</v>
      </c>
      <c r="Y686">
        <v>270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6</v>
      </c>
      <c r="AG686">
        <v>0.10199999999999999</v>
      </c>
      <c r="AH686">
        <v>2</v>
      </c>
      <c r="AI686">
        <v>16667437</v>
      </c>
      <c r="AJ686">
        <v>704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ROW(Source!A308)</f>
        <v>308</v>
      </c>
      <c r="B687">
        <v>16667446</v>
      </c>
      <c r="C687">
        <v>16667431</v>
      </c>
      <c r="D687">
        <v>15164559</v>
      </c>
      <c r="E687">
        <v>17</v>
      </c>
      <c r="F687">
        <v>1</v>
      </c>
      <c r="G687">
        <v>1</v>
      </c>
      <c r="H687">
        <v>3</v>
      </c>
      <c r="I687" t="s">
        <v>996</v>
      </c>
      <c r="J687" t="s">
        <v>6</v>
      </c>
      <c r="K687" t="s">
        <v>997</v>
      </c>
      <c r="L687">
        <v>1374</v>
      </c>
      <c r="N687">
        <v>1013</v>
      </c>
      <c r="O687" t="s">
        <v>998</v>
      </c>
      <c r="P687" t="s">
        <v>998</v>
      </c>
      <c r="Q687">
        <v>1</v>
      </c>
      <c r="X687">
        <v>5.21</v>
      </c>
      <c r="Y687">
        <v>1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6</v>
      </c>
      <c r="AG687">
        <v>5.21</v>
      </c>
      <c r="AH687">
        <v>2</v>
      </c>
      <c r="AI687">
        <v>16667438</v>
      </c>
      <c r="AJ687">
        <v>706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ROW(Source!A309)</f>
        <v>309</v>
      </c>
      <c r="B688">
        <v>16667440</v>
      </c>
      <c r="C688">
        <v>16667431</v>
      </c>
      <c r="D688">
        <v>15446300</v>
      </c>
      <c r="E688">
        <v>1</v>
      </c>
      <c r="F688">
        <v>1</v>
      </c>
      <c r="G688">
        <v>1</v>
      </c>
      <c r="H688">
        <v>1</v>
      </c>
      <c r="I688" t="s">
        <v>912</v>
      </c>
      <c r="J688" t="s">
        <v>6</v>
      </c>
      <c r="K688" t="s">
        <v>913</v>
      </c>
      <c r="L688">
        <v>1191</v>
      </c>
      <c r="N688">
        <v>1013</v>
      </c>
      <c r="O688" t="s">
        <v>727</v>
      </c>
      <c r="P688" t="s">
        <v>727</v>
      </c>
      <c r="Q688">
        <v>1</v>
      </c>
      <c r="X688">
        <v>26.24</v>
      </c>
      <c r="Y688">
        <v>0</v>
      </c>
      <c r="Z688">
        <v>0</v>
      </c>
      <c r="AA688">
        <v>0</v>
      </c>
      <c r="AB688">
        <v>9.92</v>
      </c>
      <c r="AC688">
        <v>0</v>
      </c>
      <c r="AD688">
        <v>1</v>
      </c>
      <c r="AE688">
        <v>1</v>
      </c>
      <c r="AF688" t="s">
        <v>6</v>
      </c>
      <c r="AG688">
        <v>26.24</v>
      </c>
      <c r="AH688">
        <v>2</v>
      </c>
      <c r="AI688">
        <v>16667432</v>
      </c>
      <c r="AJ688">
        <v>707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ROW(Source!A309)</f>
        <v>309</v>
      </c>
      <c r="B689">
        <v>16667441</v>
      </c>
      <c r="C689">
        <v>16667431</v>
      </c>
      <c r="D689">
        <v>15430395</v>
      </c>
      <c r="E689">
        <v>1</v>
      </c>
      <c r="F689">
        <v>1</v>
      </c>
      <c r="G689">
        <v>1</v>
      </c>
      <c r="H689">
        <v>1</v>
      </c>
      <c r="I689" t="s">
        <v>728</v>
      </c>
      <c r="J689" t="s">
        <v>6</v>
      </c>
      <c r="K689" t="s">
        <v>729</v>
      </c>
      <c r="L689">
        <v>1191</v>
      </c>
      <c r="N689">
        <v>1013</v>
      </c>
      <c r="O689" t="s">
        <v>727</v>
      </c>
      <c r="P689" t="s">
        <v>727</v>
      </c>
      <c r="Q689">
        <v>1</v>
      </c>
      <c r="X689">
        <v>0.05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2</v>
      </c>
      <c r="AF689" t="s">
        <v>6</v>
      </c>
      <c r="AG689">
        <v>0.05</v>
      </c>
      <c r="AH689">
        <v>2</v>
      </c>
      <c r="AI689">
        <v>16667433</v>
      </c>
      <c r="AJ689">
        <v>708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ROW(Source!A309)</f>
        <v>309</v>
      </c>
      <c r="B690">
        <v>16667442</v>
      </c>
      <c r="C690">
        <v>16667431</v>
      </c>
      <c r="D690">
        <v>15247680</v>
      </c>
      <c r="E690">
        <v>1</v>
      </c>
      <c r="F690">
        <v>1</v>
      </c>
      <c r="G690">
        <v>1</v>
      </c>
      <c r="H690">
        <v>2</v>
      </c>
      <c r="I690" t="s">
        <v>736</v>
      </c>
      <c r="J690" t="s">
        <v>737</v>
      </c>
      <c r="K690" t="s">
        <v>738</v>
      </c>
      <c r="L690">
        <v>1368</v>
      </c>
      <c r="N690">
        <v>1011</v>
      </c>
      <c r="O690" t="s">
        <v>733</v>
      </c>
      <c r="P690" t="s">
        <v>733</v>
      </c>
      <c r="Q690">
        <v>1</v>
      </c>
      <c r="X690">
        <v>0.03</v>
      </c>
      <c r="Y690">
        <v>0</v>
      </c>
      <c r="Z690">
        <v>111.99</v>
      </c>
      <c r="AA690">
        <v>13.5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0.03</v>
      </c>
      <c r="AH690">
        <v>2</v>
      </c>
      <c r="AI690">
        <v>16667434</v>
      </c>
      <c r="AJ690">
        <v>709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ROW(Source!A309)</f>
        <v>309</v>
      </c>
      <c r="B691">
        <v>16667443</v>
      </c>
      <c r="C691">
        <v>16667431</v>
      </c>
      <c r="D691">
        <v>15249073</v>
      </c>
      <c r="E691">
        <v>1</v>
      </c>
      <c r="F691">
        <v>1</v>
      </c>
      <c r="G691">
        <v>1</v>
      </c>
      <c r="H691">
        <v>2</v>
      </c>
      <c r="I691" t="s">
        <v>742</v>
      </c>
      <c r="J691" t="s">
        <v>743</v>
      </c>
      <c r="K691" t="s">
        <v>744</v>
      </c>
      <c r="L691">
        <v>1368</v>
      </c>
      <c r="N691">
        <v>1011</v>
      </c>
      <c r="O691" t="s">
        <v>733</v>
      </c>
      <c r="P691" t="s">
        <v>733</v>
      </c>
      <c r="Q691">
        <v>1</v>
      </c>
      <c r="X691">
        <v>0.02</v>
      </c>
      <c r="Y691">
        <v>0</v>
      </c>
      <c r="Z691">
        <v>65.709999999999994</v>
      </c>
      <c r="AA691">
        <v>11.6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0.02</v>
      </c>
      <c r="AH691">
        <v>2</v>
      </c>
      <c r="AI691">
        <v>16667435</v>
      </c>
      <c r="AJ691">
        <v>710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ROW(Source!A309)</f>
        <v>309</v>
      </c>
      <c r="B692">
        <v>16667444</v>
      </c>
      <c r="C692">
        <v>16667431</v>
      </c>
      <c r="D692">
        <v>15171982</v>
      </c>
      <c r="E692">
        <v>1</v>
      </c>
      <c r="F692">
        <v>1</v>
      </c>
      <c r="G692">
        <v>1</v>
      </c>
      <c r="H692">
        <v>3</v>
      </c>
      <c r="I692" t="s">
        <v>822</v>
      </c>
      <c r="J692" t="s">
        <v>823</v>
      </c>
      <c r="K692" t="s">
        <v>824</v>
      </c>
      <c r="L692">
        <v>1348</v>
      </c>
      <c r="N692">
        <v>1009</v>
      </c>
      <c r="O692" t="s">
        <v>120</v>
      </c>
      <c r="P692" t="s">
        <v>120</v>
      </c>
      <c r="Q692">
        <v>1000</v>
      </c>
      <c r="X692">
        <v>3.15E-3</v>
      </c>
      <c r="Y692">
        <v>729.98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6</v>
      </c>
      <c r="AG692">
        <v>3.15E-3</v>
      </c>
      <c r="AH692">
        <v>2</v>
      </c>
      <c r="AI692">
        <v>16667436</v>
      </c>
      <c r="AJ692">
        <v>711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ROW(Source!A309)</f>
        <v>309</v>
      </c>
      <c r="B693">
        <v>16667445</v>
      </c>
      <c r="C693">
        <v>16667431</v>
      </c>
      <c r="D693">
        <v>15217585</v>
      </c>
      <c r="E693">
        <v>1</v>
      </c>
      <c r="F693">
        <v>1</v>
      </c>
      <c r="G693">
        <v>1</v>
      </c>
      <c r="H693">
        <v>3</v>
      </c>
      <c r="I693" t="s">
        <v>1045</v>
      </c>
      <c r="J693" t="s">
        <v>1046</v>
      </c>
      <c r="K693" t="s">
        <v>1047</v>
      </c>
      <c r="L693">
        <v>1356</v>
      </c>
      <c r="N693">
        <v>1010</v>
      </c>
      <c r="O693" t="s">
        <v>96</v>
      </c>
      <c r="P693" t="s">
        <v>96</v>
      </c>
      <c r="Q693">
        <v>1000</v>
      </c>
      <c r="X693">
        <v>0.10199999999999999</v>
      </c>
      <c r="Y693">
        <v>270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6</v>
      </c>
      <c r="AG693">
        <v>0.10199999999999999</v>
      </c>
      <c r="AH693">
        <v>2</v>
      </c>
      <c r="AI693">
        <v>16667437</v>
      </c>
      <c r="AJ693">
        <v>712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ROW(Source!A309)</f>
        <v>309</v>
      </c>
      <c r="B694">
        <v>16667446</v>
      </c>
      <c r="C694">
        <v>16667431</v>
      </c>
      <c r="D694">
        <v>15164559</v>
      </c>
      <c r="E694">
        <v>17</v>
      </c>
      <c r="F694">
        <v>1</v>
      </c>
      <c r="G694">
        <v>1</v>
      </c>
      <c r="H694">
        <v>3</v>
      </c>
      <c r="I694" t="s">
        <v>996</v>
      </c>
      <c r="J694" t="s">
        <v>6</v>
      </c>
      <c r="K694" t="s">
        <v>997</v>
      </c>
      <c r="L694">
        <v>1374</v>
      </c>
      <c r="N694">
        <v>1013</v>
      </c>
      <c r="O694" t="s">
        <v>998</v>
      </c>
      <c r="P694" t="s">
        <v>998</v>
      </c>
      <c r="Q694">
        <v>1</v>
      </c>
      <c r="X694">
        <v>5.21</v>
      </c>
      <c r="Y694">
        <v>1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6</v>
      </c>
      <c r="AG694">
        <v>5.21</v>
      </c>
      <c r="AH694">
        <v>2</v>
      </c>
      <c r="AI694">
        <v>16667438</v>
      </c>
      <c r="AJ694">
        <v>714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ROW(Source!A312)</f>
        <v>312</v>
      </c>
      <c r="B695">
        <v>16667462</v>
      </c>
      <c r="C695">
        <v>16667448</v>
      </c>
      <c r="D695">
        <v>15446300</v>
      </c>
      <c r="E695">
        <v>1</v>
      </c>
      <c r="F695">
        <v>1</v>
      </c>
      <c r="G695">
        <v>1</v>
      </c>
      <c r="H695">
        <v>1</v>
      </c>
      <c r="I695" t="s">
        <v>912</v>
      </c>
      <c r="J695" t="s">
        <v>6</v>
      </c>
      <c r="K695" t="s">
        <v>913</v>
      </c>
      <c r="L695">
        <v>1191</v>
      </c>
      <c r="N695">
        <v>1013</v>
      </c>
      <c r="O695" t="s">
        <v>727</v>
      </c>
      <c r="P695" t="s">
        <v>727</v>
      </c>
      <c r="Q695">
        <v>1</v>
      </c>
      <c r="X695">
        <v>213.6</v>
      </c>
      <c r="Y695">
        <v>0</v>
      </c>
      <c r="Z695">
        <v>0</v>
      </c>
      <c r="AA695">
        <v>0</v>
      </c>
      <c r="AB695">
        <v>9.92</v>
      </c>
      <c r="AC695">
        <v>0</v>
      </c>
      <c r="AD695">
        <v>1</v>
      </c>
      <c r="AE695">
        <v>1</v>
      </c>
      <c r="AF695" t="s">
        <v>6</v>
      </c>
      <c r="AG695">
        <v>213.6</v>
      </c>
      <c r="AH695">
        <v>2</v>
      </c>
      <c r="AI695">
        <v>16667449</v>
      </c>
      <c r="AJ695">
        <v>715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ROW(Source!A312)</f>
        <v>312</v>
      </c>
      <c r="B696">
        <v>16667463</v>
      </c>
      <c r="C696">
        <v>16667448</v>
      </c>
      <c r="D696">
        <v>15430395</v>
      </c>
      <c r="E696">
        <v>1</v>
      </c>
      <c r="F696">
        <v>1</v>
      </c>
      <c r="G696">
        <v>1</v>
      </c>
      <c r="H696">
        <v>1</v>
      </c>
      <c r="I696" t="s">
        <v>728</v>
      </c>
      <c r="J696" t="s">
        <v>6</v>
      </c>
      <c r="K696" t="s">
        <v>729</v>
      </c>
      <c r="L696">
        <v>1191</v>
      </c>
      <c r="N696">
        <v>1013</v>
      </c>
      <c r="O696" t="s">
        <v>727</v>
      </c>
      <c r="P696" t="s">
        <v>727</v>
      </c>
      <c r="Q696">
        <v>1</v>
      </c>
      <c r="X696">
        <v>1.98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2</v>
      </c>
      <c r="AF696" t="s">
        <v>6</v>
      </c>
      <c r="AG696">
        <v>1.98</v>
      </c>
      <c r="AH696">
        <v>2</v>
      </c>
      <c r="AI696">
        <v>16667450</v>
      </c>
      <c r="AJ696">
        <v>716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ROW(Source!A312)</f>
        <v>312</v>
      </c>
      <c r="B697">
        <v>16667464</v>
      </c>
      <c r="C697">
        <v>16667448</v>
      </c>
      <c r="D697">
        <v>15247680</v>
      </c>
      <c r="E697">
        <v>1</v>
      </c>
      <c r="F697">
        <v>1</v>
      </c>
      <c r="G697">
        <v>1</v>
      </c>
      <c r="H697">
        <v>2</v>
      </c>
      <c r="I697" t="s">
        <v>736</v>
      </c>
      <c r="J697" t="s">
        <v>737</v>
      </c>
      <c r="K697" t="s">
        <v>738</v>
      </c>
      <c r="L697">
        <v>1368</v>
      </c>
      <c r="N697">
        <v>1011</v>
      </c>
      <c r="O697" t="s">
        <v>733</v>
      </c>
      <c r="P697" t="s">
        <v>733</v>
      </c>
      <c r="Q697">
        <v>1</v>
      </c>
      <c r="X697">
        <v>0.99</v>
      </c>
      <c r="Y697">
        <v>0</v>
      </c>
      <c r="Z697">
        <v>111.99</v>
      </c>
      <c r="AA697">
        <v>13.5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0.99</v>
      </c>
      <c r="AH697">
        <v>2</v>
      </c>
      <c r="AI697">
        <v>16667451</v>
      </c>
      <c r="AJ697">
        <v>717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ROW(Source!A312)</f>
        <v>312</v>
      </c>
      <c r="B698">
        <v>16667465</v>
      </c>
      <c r="C698">
        <v>16667448</v>
      </c>
      <c r="D698">
        <v>15249073</v>
      </c>
      <c r="E698">
        <v>1</v>
      </c>
      <c r="F698">
        <v>1</v>
      </c>
      <c r="G698">
        <v>1</v>
      </c>
      <c r="H698">
        <v>2</v>
      </c>
      <c r="I698" t="s">
        <v>742</v>
      </c>
      <c r="J698" t="s">
        <v>743</v>
      </c>
      <c r="K698" t="s">
        <v>744</v>
      </c>
      <c r="L698">
        <v>1368</v>
      </c>
      <c r="N698">
        <v>1011</v>
      </c>
      <c r="O698" t="s">
        <v>733</v>
      </c>
      <c r="P698" t="s">
        <v>733</v>
      </c>
      <c r="Q698">
        <v>1</v>
      </c>
      <c r="X698">
        <v>0.99</v>
      </c>
      <c r="Y698">
        <v>0</v>
      </c>
      <c r="Z698">
        <v>65.709999999999994</v>
      </c>
      <c r="AA698">
        <v>11.6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0.99</v>
      </c>
      <c r="AH698">
        <v>2</v>
      </c>
      <c r="AI698">
        <v>16667452</v>
      </c>
      <c r="AJ698">
        <v>718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ROW(Source!A312)</f>
        <v>312</v>
      </c>
      <c r="B699">
        <v>16667466</v>
      </c>
      <c r="C699">
        <v>16667448</v>
      </c>
      <c r="D699">
        <v>15249377</v>
      </c>
      <c r="E699">
        <v>1</v>
      </c>
      <c r="F699">
        <v>1</v>
      </c>
      <c r="G699">
        <v>1</v>
      </c>
      <c r="H699">
        <v>2</v>
      </c>
      <c r="I699" t="s">
        <v>914</v>
      </c>
      <c r="J699" t="s">
        <v>915</v>
      </c>
      <c r="K699" t="s">
        <v>916</v>
      </c>
      <c r="L699">
        <v>1368</v>
      </c>
      <c r="N699">
        <v>1011</v>
      </c>
      <c r="O699" t="s">
        <v>733</v>
      </c>
      <c r="P699" t="s">
        <v>733</v>
      </c>
      <c r="Q699">
        <v>1</v>
      </c>
      <c r="X699">
        <v>1.1399999999999999</v>
      </c>
      <c r="Y699">
        <v>0</v>
      </c>
      <c r="Z699">
        <v>8.1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1.1399999999999999</v>
      </c>
      <c r="AH699">
        <v>2</v>
      </c>
      <c r="AI699">
        <v>16667453</v>
      </c>
      <c r="AJ699">
        <v>719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ROW(Source!A312)</f>
        <v>312</v>
      </c>
      <c r="B700">
        <v>16667467</v>
      </c>
      <c r="C700">
        <v>16667448</v>
      </c>
      <c r="D700">
        <v>15167588</v>
      </c>
      <c r="E700">
        <v>1</v>
      </c>
      <c r="F700">
        <v>1</v>
      </c>
      <c r="G700">
        <v>1</v>
      </c>
      <c r="H700">
        <v>3</v>
      </c>
      <c r="I700" t="s">
        <v>1001</v>
      </c>
      <c r="J700" t="s">
        <v>1002</v>
      </c>
      <c r="K700" t="s">
        <v>1003</v>
      </c>
      <c r="L700">
        <v>1346</v>
      </c>
      <c r="N700">
        <v>1009</v>
      </c>
      <c r="O700" t="s">
        <v>124</v>
      </c>
      <c r="P700" t="s">
        <v>124</v>
      </c>
      <c r="Q700">
        <v>1</v>
      </c>
      <c r="X700">
        <v>0.42</v>
      </c>
      <c r="Y700">
        <v>30.4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6</v>
      </c>
      <c r="AG700">
        <v>0.42</v>
      </c>
      <c r="AH700">
        <v>2</v>
      </c>
      <c r="AI700">
        <v>16667454</v>
      </c>
      <c r="AJ700">
        <v>720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ROW(Source!A312)</f>
        <v>312</v>
      </c>
      <c r="B701">
        <v>16667468</v>
      </c>
      <c r="C701">
        <v>16667448</v>
      </c>
      <c r="D701">
        <v>15167600</v>
      </c>
      <c r="E701">
        <v>1</v>
      </c>
      <c r="F701">
        <v>1</v>
      </c>
      <c r="G701">
        <v>1</v>
      </c>
      <c r="H701">
        <v>3</v>
      </c>
      <c r="I701" t="s">
        <v>1036</v>
      </c>
      <c r="J701" t="s">
        <v>1037</v>
      </c>
      <c r="K701" t="s">
        <v>1038</v>
      </c>
      <c r="L701">
        <v>1308</v>
      </c>
      <c r="N701">
        <v>1003</v>
      </c>
      <c r="O701" t="s">
        <v>164</v>
      </c>
      <c r="P701" t="s">
        <v>164</v>
      </c>
      <c r="Q701">
        <v>100</v>
      </c>
      <c r="X701">
        <v>0.1</v>
      </c>
      <c r="Y701">
        <v>120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0.1</v>
      </c>
      <c r="AH701">
        <v>2</v>
      </c>
      <c r="AI701">
        <v>16667455</v>
      </c>
      <c r="AJ701">
        <v>721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ROW(Source!A312)</f>
        <v>312</v>
      </c>
      <c r="B702">
        <v>16667469</v>
      </c>
      <c r="C702">
        <v>16667448</v>
      </c>
      <c r="D702">
        <v>15168752</v>
      </c>
      <c r="E702">
        <v>1</v>
      </c>
      <c r="F702">
        <v>1</v>
      </c>
      <c r="G702">
        <v>1</v>
      </c>
      <c r="H702">
        <v>3</v>
      </c>
      <c r="I702" t="s">
        <v>1013</v>
      </c>
      <c r="J702" t="s">
        <v>1014</v>
      </c>
      <c r="K702" t="s">
        <v>1015</v>
      </c>
      <c r="L702">
        <v>1346</v>
      </c>
      <c r="N702">
        <v>1009</v>
      </c>
      <c r="O702" t="s">
        <v>124</v>
      </c>
      <c r="P702" t="s">
        <v>124</v>
      </c>
      <c r="Q702">
        <v>1</v>
      </c>
      <c r="X702">
        <v>2.1</v>
      </c>
      <c r="Y702">
        <v>10.57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2.1</v>
      </c>
      <c r="AH702">
        <v>2</v>
      </c>
      <c r="AI702">
        <v>16667456</v>
      </c>
      <c r="AJ702">
        <v>722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ROW(Source!A312)</f>
        <v>312</v>
      </c>
      <c r="B703">
        <v>16667470</v>
      </c>
      <c r="C703">
        <v>16667448</v>
      </c>
      <c r="D703">
        <v>15169942</v>
      </c>
      <c r="E703">
        <v>1</v>
      </c>
      <c r="F703">
        <v>1</v>
      </c>
      <c r="G703">
        <v>1</v>
      </c>
      <c r="H703">
        <v>3</v>
      </c>
      <c r="I703" t="s">
        <v>993</v>
      </c>
      <c r="J703" t="s">
        <v>994</v>
      </c>
      <c r="K703" t="s">
        <v>995</v>
      </c>
      <c r="L703">
        <v>1346</v>
      </c>
      <c r="N703">
        <v>1009</v>
      </c>
      <c r="O703" t="s">
        <v>124</v>
      </c>
      <c r="P703" t="s">
        <v>124</v>
      </c>
      <c r="Q703">
        <v>1</v>
      </c>
      <c r="X703">
        <v>10.4</v>
      </c>
      <c r="Y703">
        <v>9.0399999999999991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10.4</v>
      </c>
      <c r="AH703">
        <v>2</v>
      </c>
      <c r="AI703">
        <v>16667457</v>
      </c>
      <c r="AJ703">
        <v>723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ROW(Source!A312)</f>
        <v>312</v>
      </c>
      <c r="B704">
        <v>16667471</v>
      </c>
      <c r="C704">
        <v>16667448</v>
      </c>
      <c r="D704">
        <v>15191488</v>
      </c>
      <c r="E704">
        <v>1</v>
      </c>
      <c r="F704">
        <v>1</v>
      </c>
      <c r="G704">
        <v>1</v>
      </c>
      <c r="H704">
        <v>3</v>
      </c>
      <c r="I704" t="s">
        <v>1004</v>
      </c>
      <c r="J704" t="s">
        <v>1005</v>
      </c>
      <c r="K704" t="s">
        <v>1006</v>
      </c>
      <c r="L704">
        <v>1348</v>
      </c>
      <c r="N704">
        <v>1009</v>
      </c>
      <c r="O704" t="s">
        <v>120</v>
      </c>
      <c r="P704" t="s">
        <v>120</v>
      </c>
      <c r="Q704">
        <v>1000</v>
      </c>
      <c r="X704">
        <v>0.15</v>
      </c>
      <c r="Y704">
        <v>5000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0.15</v>
      </c>
      <c r="AH704">
        <v>2</v>
      </c>
      <c r="AI704">
        <v>16667458</v>
      </c>
      <c r="AJ704">
        <v>724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ROW(Source!A312)</f>
        <v>312</v>
      </c>
      <c r="B705">
        <v>16667472</v>
      </c>
      <c r="C705">
        <v>16667448</v>
      </c>
      <c r="D705">
        <v>15203834</v>
      </c>
      <c r="E705">
        <v>1</v>
      </c>
      <c r="F705">
        <v>1</v>
      </c>
      <c r="G705">
        <v>1</v>
      </c>
      <c r="H705">
        <v>3</v>
      </c>
      <c r="I705" t="s">
        <v>1025</v>
      </c>
      <c r="J705" t="s">
        <v>1026</v>
      </c>
      <c r="K705" t="s">
        <v>152</v>
      </c>
      <c r="L705">
        <v>1346</v>
      </c>
      <c r="N705">
        <v>1009</v>
      </c>
      <c r="O705" t="s">
        <v>124</v>
      </c>
      <c r="P705" t="s">
        <v>124</v>
      </c>
      <c r="Q705">
        <v>1</v>
      </c>
      <c r="X705">
        <v>3</v>
      </c>
      <c r="Y705">
        <v>28.6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3</v>
      </c>
      <c r="AH705">
        <v>2</v>
      </c>
      <c r="AI705">
        <v>16667459</v>
      </c>
      <c r="AJ705">
        <v>725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ROW(Source!A312)</f>
        <v>312</v>
      </c>
      <c r="B706">
        <v>16667473</v>
      </c>
      <c r="C706">
        <v>16667448</v>
      </c>
      <c r="D706">
        <v>15164559</v>
      </c>
      <c r="E706">
        <v>17</v>
      </c>
      <c r="F706">
        <v>1</v>
      </c>
      <c r="G706">
        <v>1</v>
      </c>
      <c r="H706">
        <v>3</v>
      </c>
      <c r="I706" t="s">
        <v>996</v>
      </c>
      <c r="J706" t="s">
        <v>6</v>
      </c>
      <c r="K706" t="s">
        <v>997</v>
      </c>
      <c r="L706">
        <v>1374</v>
      </c>
      <c r="N706">
        <v>1013</v>
      </c>
      <c r="O706" t="s">
        <v>998</v>
      </c>
      <c r="P706" t="s">
        <v>998</v>
      </c>
      <c r="Q706">
        <v>1</v>
      </c>
      <c r="X706">
        <v>42.38</v>
      </c>
      <c r="Y706">
        <v>1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42.38</v>
      </c>
      <c r="AH706">
        <v>2</v>
      </c>
      <c r="AI706">
        <v>16667460</v>
      </c>
      <c r="AJ706">
        <v>727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ROW(Source!A313)</f>
        <v>313</v>
      </c>
      <c r="B707">
        <v>16667462</v>
      </c>
      <c r="C707">
        <v>16667448</v>
      </c>
      <c r="D707">
        <v>15446300</v>
      </c>
      <c r="E707">
        <v>1</v>
      </c>
      <c r="F707">
        <v>1</v>
      </c>
      <c r="G707">
        <v>1</v>
      </c>
      <c r="H707">
        <v>1</v>
      </c>
      <c r="I707" t="s">
        <v>912</v>
      </c>
      <c r="J707" t="s">
        <v>6</v>
      </c>
      <c r="K707" t="s">
        <v>913</v>
      </c>
      <c r="L707">
        <v>1191</v>
      </c>
      <c r="N707">
        <v>1013</v>
      </c>
      <c r="O707" t="s">
        <v>727</v>
      </c>
      <c r="P707" t="s">
        <v>727</v>
      </c>
      <c r="Q707">
        <v>1</v>
      </c>
      <c r="X707">
        <v>213.6</v>
      </c>
      <c r="Y707">
        <v>0</v>
      </c>
      <c r="Z707">
        <v>0</v>
      </c>
      <c r="AA707">
        <v>0</v>
      </c>
      <c r="AB707">
        <v>9.92</v>
      </c>
      <c r="AC707">
        <v>0</v>
      </c>
      <c r="AD707">
        <v>1</v>
      </c>
      <c r="AE707">
        <v>1</v>
      </c>
      <c r="AF707" t="s">
        <v>6</v>
      </c>
      <c r="AG707">
        <v>213.6</v>
      </c>
      <c r="AH707">
        <v>2</v>
      </c>
      <c r="AI707">
        <v>16667449</v>
      </c>
      <c r="AJ707">
        <v>728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ROW(Source!A313)</f>
        <v>313</v>
      </c>
      <c r="B708">
        <v>16667463</v>
      </c>
      <c r="C708">
        <v>16667448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728</v>
      </c>
      <c r="J708" t="s">
        <v>6</v>
      </c>
      <c r="K708" t="s">
        <v>729</v>
      </c>
      <c r="L708">
        <v>1191</v>
      </c>
      <c r="N708">
        <v>1013</v>
      </c>
      <c r="O708" t="s">
        <v>727</v>
      </c>
      <c r="P708" t="s">
        <v>727</v>
      </c>
      <c r="Q708">
        <v>1</v>
      </c>
      <c r="X708">
        <v>1.98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2</v>
      </c>
      <c r="AF708" t="s">
        <v>6</v>
      </c>
      <c r="AG708">
        <v>1.98</v>
      </c>
      <c r="AH708">
        <v>2</v>
      </c>
      <c r="AI708">
        <v>16667450</v>
      </c>
      <c r="AJ708">
        <v>729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ROW(Source!A313)</f>
        <v>313</v>
      </c>
      <c r="B709">
        <v>16667464</v>
      </c>
      <c r="C709">
        <v>16667448</v>
      </c>
      <c r="D709">
        <v>15247680</v>
      </c>
      <c r="E709">
        <v>1</v>
      </c>
      <c r="F709">
        <v>1</v>
      </c>
      <c r="G709">
        <v>1</v>
      </c>
      <c r="H709">
        <v>2</v>
      </c>
      <c r="I709" t="s">
        <v>736</v>
      </c>
      <c r="J709" t="s">
        <v>737</v>
      </c>
      <c r="K709" t="s">
        <v>738</v>
      </c>
      <c r="L709">
        <v>1368</v>
      </c>
      <c r="N709">
        <v>1011</v>
      </c>
      <c r="O709" t="s">
        <v>733</v>
      </c>
      <c r="P709" t="s">
        <v>733</v>
      </c>
      <c r="Q709">
        <v>1</v>
      </c>
      <c r="X709">
        <v>0.99</v>
      </c>
      <c r="Y709">
        <v>0</v>
      </c>
      <c r="Z709">
        <v>111.99</v>
      </c>
      <c r="AA709">
        <v>13.5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0.99</v>
      </c>
      <c r="AH709">
        <v>2</v>
      </c>
      <c r="AI709">
        <v>16667451</v>
      </c>
      <c r="AJ709">
        <v>730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ROW(Source!A313)</f>
        <v>313</v>
      </c>
      <c r="B710">
        <v>16667465</v>
      </c>
      <c r="C710">
        <v>16667448</v>
      </c>
      <c r="D710">
        <v>15249073</v>
      </c>
      <c r="E710">
        <v>1</v>
      </c>
      <c r="F710">
        <v>1</v>
      </c>
      <c r="G710">
        <v>1</v>
      </c>
      <c r="H710">
        <v>2</v>
      </c>
      <c r="I710" t="s">
        <v>742</v>
      </c>
      <c r="J710" t="s">
        <v>743</v>
      </c>
      <c r="K710" t="s">
        <v>744</v>
      </c>
      <c r="L710">
        <v>1368</v>
      </c>
      <c r="N710">
        <v>1011</v>
      </c>
      <c r="O710" t="s">
        <v>733</v>
      </c>
      <c r="P710" t="s">
        <v>733</v>
      </c>
      <c r="Q710">
        <v>1</v>
      </c>
      <c r="X710">
        <v>0.99</v>
      </c>
      <c r="Y710">
        <v>0</v>
      </c>
      <c r="Z710">
        <v>65.709999999999994</v>
      </c>
      <c r="AA710">
        <v>11.6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0.99</v>
      </c>
      <c r="AH710">
        <v>2</v>
      </c>
      <c r="AI710">
        <v>16667452</v>
      </c>
      <c r="AJ710">
        <v>731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ROW(Source!A313)</f>
        <v>313</v>
      </c>
      <c r="B711">
        <v>16667466</v>
      </c>
      <c r="C711">
        <v>16667448</v>
      </c>
      <c r="D711">
        <v>15249377</v>
      </c>
      <c r="E711">
        <v>1</v>
      </c>
      <c r="F711">
        <v>1</v>
      </c>
      <c r="G711">
        <v>1</v>
      </c>
      <c r="H711">
        <v>2</v>
      </c>
      <c r="I711" t="s">
        <v>914</v>
      </c>
      <c r="J711" t="s">
        <v>915</v>
      </c>
      <c r="K711" t="s">
        <v>916</v>
      </c>
      <c r="L711">
        <v>1368</v>
      </c>
      <c r="N711">
        <v>1011</v>
      </c>
      <c r="O711" t="s">
        <v>733</v>
      </c>
      <c r="P711" t="s">
        <v>733</v>
      </c>
      <c r="Q711">
        <v>1</v>
      </c>
      <c r="X711">
        <v>1.1399999999999999</v>
      </c>
      <c r="Y711">
        <v>0</v>
      </c>
      <c r="Z711">
        <v>8.1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1.1399999999999999</v>
      </c>
      <c r="AH711">
        <v>2</v>
      </c>
      <c r="AI711">
        <v>16667453</v>
      </c>
      <c r="AJ711">
        <v>732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ROW(Source!A313)</f>
        <v>313</v>
      </c>
      <c r="B712">
        <v>16667467</v>
      </c>
      <c r="C712">
        <v>16667448</v>
      </c>
      <c r="D712">
        <v>15167588</v>
      </c>
      <c r="E712">
        <v>1</v>
      </c>
      <c r="F712">
        <v>1</v>
      </c>
      <c r="G712">
        <v>1</v>
      </c>
      <c r="H712">
        <v>3</v>
      </c>
      <c r="I712" t="s">
        <v>1001</v>
      </c>
      <c r="J712" t="s">
        <v>1002</v>
      </c>
      <c r="K712" t="s">
        <v>1003</v>
      </c>
      <c r="L712">
        <v>1346</v>
      </c>
      <c r="N712">
        <v>1009</v>
      </c>
      <c r="O712" t="s">
        <v>124</v>
      </c>
      <c r="P712" t="s">
        <v>124</v>
      </c>
      <c r="Q712">
        <v>1</v>
      </c>
      <c r="X712">
        <v>0.42</v>
      </c>
      <c r="Y712">
        <v>30.4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0.42</v>
      </c>
      <c r="AH712">
        <v>2</v>
      </c>
      <c r="AI712">
        <v>16667454</v>
      </c>
      <c r="AJ712">
        <v>733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ROW(Source!A313)</f>
        <v>313</v>
      </c>
      <c r="B713">
        <v>16667468</v>
      </c>
      <c r="C713">
        <v>16667448</v>
      </c>
      <c r="D713">
        <v>15167600</v>
      </c>
      <c r="E713">
        <v>1</v>
      </c>
      <c r="F713">
        <v>1</v>
      </c>
      <c r="G713">
        <v>1</v>
      </c>
      <c r="H713">
        <v>3</v>
      </c>
      <c r="I713" t="s">
        <v>1036</v>
      </c>
      <c r="J713" t="s">
        <v>1037</v>
      </c>
      <c r="K713" t="s">
        <v>1038</v>
      </c>
      <c r="L713">
        <v>1308</v>
      </c>
      <c r="N713">
        <v>1003</v>
      </c>
      <c r="O713" t="s">
        <v>164</v>
      </c>
      <c r="P713" t="s">
        <v>164</v>
      </c>
      <c r="Q713">
        <v>100</v>
      </c>
      <c r="X713">
        <v>0.1</v>
      </c>
      <c r="Y713">
        <v>120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6</v>
      </c>
      <c r="AG713">
        <v>0.1</v>
      </c>
      <c r="AH713">
        <v>2</v>
      </c>
      <c r="AI713">
        <v>16667455</v>
      </c>
      <c r="AJ713">
        <v>734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ROW(Source!A313)</f>
        <v>313</v>
      </c>
      <c r="B714">
        <v>16667469</v>
      </c>
      <c r="C714">
        <v>16667448</v>
      </c>
      <c r="D714">
        <v>15168752</v>
      </c>
      <c r="E714">
        <v>1</v>
      </c>
      <c r="F714">
        <v>1</v>
      </c>
      <c r="G714">
        <v>1</v>
      </c>
      <c r="H714">
        <v>3</v>
      </c>
      <c r="I714" t="s">
        <v>1013</v>
      </c>
      <c r="J714" t="s">
        <v>1014</v>
      </c>
      <c r="K714" t="s">
        <v>1015</v>
      </c>
      <c r="L714">
        <v>1346</v>
      </c>
      <c r="N714">
        <v>1009</v>
      </c>
      <c r="O714" t="s">
        <v>124</v>
      </c>
      <c r="P714" t="s">
        <v>124</v>
      </c>
      <c r="Q714">
        <v>1</v>
      </c>
      <c r="X714">
        <v>2.1</v>
      </c>
      <c r="Y714">
        <v>10.57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2.1</v>
      </c>
      <c r="AH714">
        <v>2</v>
      </c>
      <c r="AI714">
        <v>16667456</v>
      </c>
      <c r="AJ714">
        <v>735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ROW(Source!A313)</f>
        <v>313</v>
      </c>
      <c r="B715">
        <v>16667470</v>
      </c>
      <c r="C715">
        <v>16667448</v>
      </c>
      <c r="D715">
        <v>15169942</v>
      </c>
      <c r="E715">
        <v>1</v>
      </c>
      <c r="F715">
        <v>1</v>
      </c>
      <c r="G715">
        <v>1</v>
      </c>
      <c r="H715">
        <v>3</v>
      </c>
      <c r="I715" t="s">
        <v>993</v>
      </c>
      <c r="J715" t="s">
        <v>994</v>
      </c>
      <c r="K715" t="s">
        <v>995</v>
      </c>
      <c r="L715">
        <v>1346</v>
      </c>
      <c r="N715">
        <v>1009</v>
      </c>
      <c r="O715" t="s">
        <v>124</v>
      </c>
      <c r="P715" t="s">
        <v>124</v>
      </c>
      <c r="Q715">
        <v>1</v>
      </c>
      <c r="X715">
        <v>10.4</v>
      </c>
      <c r="Y715">
        <v>9.0399999999999991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10.4</v>
      </c>
      <c r="AH715">
        <v>2</v>
      </c>
      <c r="AI715">
        <v>16667457</v>
      </c>
      <c r="AJ715">
        <v>736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ROW(Source!A313)</f>
        <v>313</v>
      </c>
      <c r="B716">
        <v>16667471</v>
      </c>
      <c r="C716">
        <v>16667448</v>
      </c>
      <c r="D716">
        <v>15191488</v>
      </c>
      <c r="E716">
        <v>1</v>
      </c>
      <c r="F716">
        <v>1</v>
      </c>
      <c r="G716">
        <v>1</v>
      </c>
      <c r="H716">
        <v>3</v>
      </c>
      <c r="I716" t="s">
        <v>1004</v>
      </c>
      <c r="J716" t="s">
        <v>1005</v>
      </c>
      <c r="K716" t="s">
        <v>1006</v>
      </c>
      <c r="L716">
        <v>1348</v>
      </c>
      <c r="N716">
        <v>1009</v>
      </c>
      <c r="O716" t="s">
        <v>120</v>
      </c>
      <c r="P716" t="s">
        <v>120</v>
      </c>
      <c r="Q716">
        <v>1000</v>
      </c>
      <c r="X716">
        <v>0.15</v>
      </c>
      <c r="Y716">
        <v>5000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0.15</v>
      </c>
      <c r="AH716">
        <v>2</v>
      </c>
      <c r="AI716">
        <v>16667458</v>
      </c>
      <c r="AJ716">
        <v>737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ROW(Source!A313)</f>
        <v>313</v>
      </c>
      <c r="B717">
        <v>16667472</v>
      </c>
      <c r="C717">
        <v>16667448</v>
      </c>
      <c r="D717">
        <v>15203834</v>
      </c>
      <c r="E717">
        <v>1</v>
      </c>
      <c r="F717">
        <v>1</v>
      </c>
      <c r="G717">
        <v>1</v>
      </c>
      <c r="H717">
        <v>3</v>
      </c>
      <c r="I717" t="s">
        <v>1025</v>
      </c>
      <c r="J717" t="s">
        <v>1026</v>
      </c>
      <c r="K717" t="s">
        <v>152</v>
      </c>
      <c r="L717">
        <v>1346</v>
      </c>
      <c r="N717">
        <v>1009</v>
      </c>
      <c r="O717" t="s">
        <v>124</v>
      </c>
      <c r="P717" t="s">
        <v>124</v>
      </c>
      <c r="Q717">
        <v>1</v>
      </c>
      <c r="X717">
        <v>3</v>
      </c>
      <c r="Y717">
        <v>28.6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6</v>
      </c>
      <c r="AG717">
        <v>3</v>
      </c>
      <c r="AH717">
        <v>2</v>
      </c>
      <c r="AI717">
        <v>16667459</v>
      </c>
      <c r="AJ717">
        <v>738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ROW(Source!A313)</f>
        <v>313</v>
      </c>
      <c r="B718">
        <v>16667473</v>
      </c>
      <c r="C718">
        <v>16667448</v>
      </c>
      <c r="D718">
        <v>15164559</v>
      </c>
      <c r="E718">
        <v>17</v>
      </c>
      <c r="F718">
        <v>1</v>
      </c>
      <c r="G718">
        <v>1</v>
      </c>
      <c r="H718">
        <v>3</v>
      </c>
      <c r="I718" t="s">
        <v>996</v>
      </c>
      <c r="J718" t="s">
        <v>6</v>
      </c>
      <c r="K718" t="s">
        <v>997</v>
      </c>
      <c r="L718">
        <v>1374</v>
      </c>
      <c r="N718">
        <v>1013</v>
      </c>
      <c r="O718" t="s">
        <v>998</v>
      </c>
      <c r="P718" t="s">
        <v>998</v>
      </c>
      <c r="Q718">
        <v>1</v>
      </c>
      <c r="X718">
        <v>42.38</v>
      </c>
      <c r="Y718">
        <v>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42.38</v>
      </c>
      <c r="AH718">
        <v>2</v>
      </c>
      <c r="AI718">
        <v>16667460</v>
      </c>
      <c r="AJ718">
        <v>740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ROW(Source!A316)</f>
        <v>316</v>
      </c>
      <c r="B719">
        <v>16667480</v>
      </c>
      <c r="C719">
        <v>16667475</v>
      </c>
      <c r="D719">
        <v>15438286</v>
      </c>
      <c r="E719">
        <v>1</v>
      </c>
      <c r="F719">
        <v>1</v>
      </c>
      <c r="G719">
        <v>1</v>
      </c>
      <c r="H719">
        <v>1</v>
      </c>
      <c r="I719" t="s">
        <v>877</v>
      </c>
      <c r="J719" t="s">
        <v>6</v>
      </c>
      <c r="K719" t="s">
        <v>878</v>
      </c>
      <c r="L719">
        <v>1191</v>
      </c>
      <c r="N719">
        <v>1013</v>
      </c>
      <c r="O719" t="s">
        <v>727</v>
      </c>
      <c r="P719" t="s">
        <v>727</v>
      </c>
      <c r="Q719">
        <v>1</v>
      </c>
      <c r="X719">
        <v>15.2</v>
      </c>
      <c r="Y719">
        <v>0</v>
      </c>
      <c r="Z719">
        <v>0</v>
      </c>
      <c r="AA719">
        <v>0</v>
      </c>
      <c r="AB719">
        <v>9.18</v>
      </c>
      <c r="AC719">
        <v>0</v>
      </c>
      <c r="AD719">
        <v>1</v>
      </c>
      <c r="AE719">
        <v>1</v>
      </c>
      <c r="AF719" t="s">
        <v>6</v>
      </c>
      <c r="AG719">
        <v>15.2</v>
      </c>
      <c r="AH719">
        <v>2</v>
      </c>
      <c r="AI719">
        <v>16667476</v>
      </c>
      <c r="AJ719">
        <v>741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ROW(Source!A316)</f>
        <v>316</v>
      </c>
      <c r="B720">
        <v>16667481</v>
      </c>
      <c r="C720">
        <v>16667475</v>
      </c>
      <c r="D720">
        <v>15170155</v>
      </c>
      <c r="E720">
        <v>1</v>
      </c>
      <c r="F720">
        <v>1</v>
      </c>
      <c r="G720">
        <v>1</v>
      </c>
      <c r="H720">
        <v>3</v>
      </c>
      <c r="I720" t="s">
        <v>781</v>
      </c>
      <c r="J720" t="s">
        <v>782</v>
      </c>
      <c r="K720" t="s">
        <v>783</v>
      </c>
      <c r="L720">
        <v>1355</v>
      </c>
      <c r="N720">
        <v>1010</v>
      </c>
      <c r="O720" t="s">
        <v>279</v>
      </c>
      <c r="P720" t="s">
        <v>279</v>
      </c>
      <c r="Q720">
        <v>100</v>
      </c>
      <c r="X720">
        <v>1.75</v>
      </c>
      <c r="Y720">
        <v>8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1.75</v>
      </c>
      <c r="AH720">
        <v>2</v>
      </c>
      <c r="AI720">
        <v>16667477</v>
      </c>
      <c r="AJ720">
        <v>742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ROW(Source!A316)</f>
        <v>316</v>
      </c>
      <c r="B721">
        <v>16667482</v>
      </c>
      <c r="C721">
        <v>16667475</v>
      </c>
      <c r="D721">
        <v>15164559</v>
      </c>
      <c r="E721">
        <v>17</v>
      </c>
      <c r="F721">
        <v>1</v>
      </c>
      <c r="G721">
        <v>1</v>
      </c>
      <c r="H721">
        <v>3</v>
      </c>
      <c r="I721" t="s">
        <v>996</v>
      </c>
      <c r="J721" t="s">
        <v>6</v>
      </c>
      <c r="K721" t="s">
        <v>997</v>
      </c>
      <c r="L721">
        <v>1374</v>
      </c>
      <c r="N721">
        <v>1013</v>
      </c>
      <c r="O721" t="s">
        <v>998</v>
      </c>
      <c r="P721" t="s">
        <v>998</v>
      </c>
      <c r="Q721">
        <v>1</v>
      </c>
      <c r="X721">
        <v>2.79</v>
      </c>
      <c r="Y721">
        <v>1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2.79</v>
      </c>
      <c r="AH721">
        <v>2</v>
      </c>
      <c r="AI721">
        <v>16667478</v>
      </c>
      <c r="AJ721">
        <v>744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ROW(Source!A317)</f>
        <v>317</v>
      </c>
      <c r="B722">
        <v>16667480</v>
      </c>
      <c r="C722">
        <v>16667475</v>
      </c>
      <c r="D722">
        <v>15438286</v>
      </c>
      <c r="E722">
        <v>1</v>
      </c>
      <c r="F722">
        <v>1</v>
      </c>
      <c r="G722">
        <v>1</v>
      </c>
      <c r="H722">
        <v>1</v>
      </c>
      <c r="I722" t="s">
        <v>877</v>
      </c>
      <c r="J722" t="s">
        <v>6</v>
      </c>
      <c r="K722" t="s">
        <v>878</v>
      </c>
      <c r="L722">
        <v>1191</v>
      </c>
      <c r="N722">
        <v>1013</v>
      </c>
      <c r="O722" t="s">
        <v>727</v>
      </c>
      <c r="P722" t="s">
        <v>727</v>
      </c>
      <c r="Q722">
        <v>1</v>
      </c>
      <c r="X722">
        <v>15.2</v>
      </c>
      <c r="Y722">
        <v>0</v>
      </c>
      <c r="Z722">
        <v>0</v>
      </c>
      <c r="AA722">
        <v>0</v>
      </c>
      <c r="AB722">
        <v>9.18</v>
      </c>
      <c r="AC722">
        <v>0</v>
      </c>
      <c r="AD722">
        <v>1</v>
      </c>
      <c r="AE722">
        <v>1</v>
      </c>
      <c r="AF722" t="s">
        <v>6</v>
      </c>
      <c r="AG722">
        <v>15.2</v>
      </c>
      <c r="AH722">
        <v>2</v>
      </c>
      <c r="AI722">
        <v>16667476</v>
      </c>
      <c r="AJ722">
        <v>745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ROW(Source!A317)</f>
        <v>317</v>
      </c>
      <c r="B723">
        <v>16667481</v>
      </c>
      <c r="C723">
        <v>16667475</v>
      </c>
      <c r="D723">
        <v>15170155</v>
      </c>
      <c r="E723">
        <v>1</v>
      </c>
      <c r="F723">
        <v>1</v>
      </c>
      <c r="G723">
        <v>1</v>
      </c>
      <c r="H723">
        <v>3</v>
      </c>
      <c r="I723" t="s">
        <v>781</v>
      </c>
      <c r="J723" t="s">
        <v>782</v>
      </c>
      <c r="K723" t="s">
        <v>783</v>
      </c>
      <c r="L723">
        <v>1355</v>
      </c>
      <c r="N723">
        <v>1010</v>
      </c>
      <c r="O723" t="s">
        <v>279</v>
      </c>
      <c r="P723" t="s">
        <v>279</v>
      </c>
      <c r="Q723">
        <v>100</v>
      </c>
      <c r="X723">
        <v>1.75</v>
      </c>
      <c r="Y723">
        <v>8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1.75</v>
      </c>
      <c r="AH723">
        <v>2</v>
      </c>
      <c r="AI723">
        <v>16667477</v>
      </c>
      <c r="AJ723">
        <v>746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ROW(Source!A317)</f>
        <v>317</v>
      </c>
      <c r="B724">
        <v>16667482</v>
      </c>
      <c r="C724">
        <v>16667475</v>
      </c>
      <c r="D724">
        <v>15164559</v>
      </c>
      <c r="E724">
        <v>17</v>
      </c>
      <c r="F724">
        <v>1</v>
      </c>
      <c r="G724">
        <v>1</v>
      </c>
      <c r="H724">
        <v>3</v>
      </c>
      <c r="I724" t="s">
        <v>996</v>
      </c>
      <c r="J724" t="s">
        <v>6</v>
      </c>
      <c r="K724" t="s">
        <v>997</v>
      </c>
      <c r="L724">
        <v>1374</v>
      </c>
      <c r="N724">
        <v>1013</v>
      </c>
      <c r="O724" t="s">
        <v>998</v>
      </c>
      <c r="P724" t="s">
        <v>998</v>
      </c>
      <c r="Q724">
        <v>1</v>
      </c>
      <c r="X724">
        <v>2.79</v>
      </c>
      <c r="Y724">
        <v>1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2.79</v>
      </c>
      <c r="AH724">
        <v>2</v>
      </c>
      <c r="AI724">
        <v>16667478</v>
      </c>
      <c r="AJ724">
        <v>748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ROW(Source!A320)</f>
        <v>320</v>
      </c>
      <c r="B725">
        <v>16667499</v>
      </c>
      <c r="C725">
        <v>16667484</v>
      </c>
      <c r="D725">
        <v>15430397</v>
      </c>
      <c r="E725">
        <v>1</v>
      </c>
      <c r="F725">
        <v>1</v>
      </c>
      <c r="G725">
        <v>1</v>
      </c>
      <c r="H725">
        <v>1</v>
      </c>
      <c r="I725" t="s">
        <v>814</v>
      </c>
      <c r="J725" t="s">
        <v>6</v>
      </c>
      <c r="K725" t="s">
        <v>815</v>
      </c>
      <c r="L725">
        <v>1191</v>
      </c>
      <c r="N725">
        <v>1013</v>
      </c>
      <c r="O725" t="s">
        <v>727</v>
      </c>
      <c r="P725" t="s">
        <v>727</v>
      </c>
      <c r="Q725">
        <v>1</v>
      </c>
      <c r="X725">
        <v>6.29</v>
      </c>
      <c r="Y725">
        <v>0</v>
      </c>
      <c r="Z725">
        <v>0</v>
      </c>
      <c r="AA725">
        <v>0</v>
      </c>
      <c r="AB725">
        <v>9.4</v>
      </c>
      <c r="AC725">
        <v>0</v>
      </c>
      <c r="AD725">
        <v>1</v>
      </c>
      <c r="AE725">
        <v>1</v>
      </c>
      <c r="AF725" t="s">
        <v>6</v>
      </c>
      <c r="AG725">
        <v>6.29</v>
      </c>
      <c r="AH725">
        <v>2</v>
      </c>
      <c r="AI725">
        <v>16667485</v>
      </c>
      <c r="AJ725">
        <v>749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ROW(Source!A320)</f>
        <v>320</v>
      </c>
      <c r="B726">
        <v>16667500</v>
      </c>
      <c r="C726">
        <v>16667484</v>
      </c>
      <c r="D726">
        <v>15430395</v>
      </c>
      <c r="E726">
        <v>1</v>
      </c>
      <c r="F726">
        <v>1</v>
      </c>
      <c r="G726">
        <v>1</v>
      </c>
      <c r="H726">
        <v>1</v>
      </c>
      <c r="I726" t="s">
        <v>728</v>
      </c>
      <c r="J726" t="s">
        <v>6</v>
      </c>
      <c r="K726" t="s">
        <v>729</v>
      </c>
      <c r="L726">
        <v>1191</v>
      </c>
      <c r="N726">
        <v>1013</v>
      </c>
      <c r="O726" t="s">
        <v>727</v>
      </c>
      <c r="P726" t="s">
        <v>727</v>
      </c>
      <c r="Q726">
        <v>1</v>
      </c>
      <c r="X726">
        <v>0.06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6</v>
      </c>
      <c r="AG726">
        <v>0.06</v>
      </c>
      <c r="AH726">
        <v>2</v>
      </c>
      <c r="AI726">
        <v>16667486</v>
      </c>
      <c r="AJ726">
        <v>750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ROW(Source!A320)</f>
        <v>320</v>
      </c>
      <c r="B727">
        <v>16667501</v>
      </c>
      <c r="C727">
        <v>16667484</v>
      </c>
      <c r="D727">
        <v>15247680</v>
      </c>
      <c r="E727">
        <v>1</v>
      </c>
      <c r="F727">
        <v>1</v>
      </c>
      <c r="G727">
        <v>1</v>
      </c>
      <c r="H727">
        <v>2</v>
      </c>
      <c r="I727" t="s">
        <v>736</v>
      </c>
      <c r="J727" t="s">
        <v>737</v>
      </c>
      <c r="K727" t="s">
        <v>738</v>
      </c>
      <c r="L727">
        <v>1368</v>
      </c>
      <c r="N727">
        <v>1011</v>
      </c>
      <c r="O727" t="s">
        <v>733</v>
      </c>
      <c r="P727" t="s">
        <v>733</v>
      </c>
      <c r="Q727">
        <v>1</v>
      </c>
      <c r="X727">
        <v>0.03</v>
      </c>
      <c r="Y727">
        <v>0</v>
      </c>
      <c r="Z727">
        <v>111.99</v>
      </c>
      <c r="AA727">
        <v>13.5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0.03</v>
      </c>
      <c r="AH727">
        <v>2</v>
      </c>
      <c r="AI727">
        <v>16667487</v>
      </c>
      <c r="AJ727">
        <v>751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ROW(Source!A320)</f>
        <v>320</v>
      </c>
      <c r="B728">
        <v>16667502</v>
      </c>
      <c r="C728">
        <v>16667484</v>
      </c>
      <c r="D728">
        <v>15249073</v>
      </c>
      <c r="E728">
        <v>1</v>
      </c>
      <c r="F728">
        <v>1</v>
      </c>
      <c r="G728">
        <v>1</v>
      </c>
      <c r="H728">
        <v>2</v>
      </c>
      <c r="I728" t="s">
        <v>742</v>
      </c>
      <c r="J728" t="s">
        <v>743</v>
      </c>
      <c r="K728" t="s">
        <v>744</v>
      </c>
      <c r="L728">
        <v>1368</v>
      </c>
      <c r="N728">
        <v>1011</v>
      </c>
      <c r="O728" t="s">
        <v>733</v>
      </c>
      <c r="P728" t="s">
        <v>733</v>
      </c>
      <c r="Q728">
        <v>1</v>
      </c>
      <c r="X728">
        <v>0.03</v>
      </c>
      <c r="Y728">
        <v>0</v>
      </c>
      <c r="Z728">
        <v>65.709999999999994</v>
      </c>
      <c r="AA728">
        <v>11.6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0.03</v>
      </c>
      <c r="AH728">
        <v>2</v>
      </c>
      <c r="AI728">
        <v>16667488</v>
      </c>
      <c r="AJ728">
        <v>752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ROW(Source!A320)</f>
        <v>320</v>
      </c>
      <c r="B729">
        <v>16667503</v>
      </c>
      <c r="C729">
        <v>16667484</v>
      </c>
      <c r="D729">
        <v>15167588</v>
      </c>
      <c r="E729">
        <v>1</v>
      </c>
      <c r="F729">
        <v>1</v>
      </c>
      <c r="G729">
        <v>1</v>
      </c>
      <c r="H729">
        <v>3</v>
      </c>
      <c r="I729" t="s">
        <v>1001</v>
      </c>
      <c r="J729" t="s">
        <v>1002</v>
      </c>
      <c r="K729" t="s">
        <v>1003</v>
      </c>
      <c r="L729">
        <v>1346</v>
      </c>
      <c r="N729">
        <v>1009</v>
      </c>
      <c r="O729" t="s">
        <v>124</v>
      </c>
      <c r="P729" t="s">
        <v>124</v>
      </c>
      <c r="Q729">
        <v>1</v>
      </c>
      <c r="X729">
        <v>0.32</v>
      </c>
      <c r="Y729">
        <v>30.4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0.32</v>
      </c>
      <c r="AH729">
        <v>2</v>
      </c>
      <c r="AI729">
        <v>16667489</v>
      </c>
      <c r="AJ729">
        <v>753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ROW(Source!A320)</f>
        <v>320</v>
      </c>
      <c r="B730">
        <v>16667504</v>
      </c>
      <c r="C730">
        <v>16667484</v>
      </c>
      <c r="D730">
        <v>15167867</v>
      </c>
      <c r="E730">
        <v>1</v>
      </c>
      <c r="F730">
        <v>1</v>
      </c>
      <c r="G730">
        <v>1</v>
      </c>
      <c r="H730">
        <v>3</v>
      </c>
      <c r="I730" t="s">
        <v>1054</v>
      </c>
      <c r="J730" t="s">
        <v>1055</v>
      </c>
      <c r="K730" t="s">
        <v>1056</v>
      </c>
      <c r="L730">
        <v>1348</v>
      </c>
      <c r="N730">
        <v>1009</v>
      </c>
      <c r="O730" t="s">
        <v>120</v>
      </c>
      <c r="P730" t="s">
        <v>120</v>
      </c>
      <c r="Q730">
        <v>1000</v>
      </c>
      <c r="X730">
        <v>1.0499999999999999E-3</v>
      </c>
      <c r="Y730">
        <v>1820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1.0499999999999999E-3</v>
      </c>
      <c r="AH730">
        <v>2</v>
      </c>
      <c r="AI730">
        <v>16667490</v>
      </c>
      <c r="AJ730">
        <v>754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ROW(Source!A320)</f>
        <v>320</v>
      </c>
      <c r="B731">
        <v>16667505</v>
      </c>
      <c r="C731">
        <v>16667484</v>
      </c>
      <c r="D731">
        <v>15203834</v>
      </c>
      <c r="E731">
        <v>1</v>
      </c>
      <c r="F731">
        <v>1</v>
      </c>
      <c r="G731">
        <v>1</v>
      </c>
      <c r="H731">
        <v>3</v>
      </c>
      <c r="I731" t="s">
        <v>1025</v>
      </c>
      <c r="J731" t="s">
        <v>1026</v>
      </c>
      <c r="K731" t="s">
        <v>152</v>
      </c>
      <c r="L731">
        <v>1346</v>
      </c>
      <c r="N731">
        <v>1009</v>
      </c>
      <c r="O731" t="s">
        <v>124</v>
      </c>
      <c r="P731" t="s">
        <v>124</v>
      </c>
      <c r="Q731">
        <v>1</v>
      </c>
      <c r="X731">
        <v>0.02</v>
      </c>
      <c r="Y731">
        <v>28.6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0.02</v>
      </c>
      <c r="AH731">
        <v>2</v>
      </c>
      <c r="AI731">
        <v>16667491</v>
      </c>
      <c r="AJ731">
        <v>755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ROW(Source!A320)</f>
        <v>320</v>
      </c>
      <c r="B732">
        <v>16667506</v>
      </c>
      <c r="C732">
        <v>16667484</v>
      </c>
      <c r="D732">
        <v>15217529</v>
      </c>
      <c r="E732">
        <v>1</v>
      </c>
      <c r="F732">
        <v>1</v>
      </c>
      <c r="G732">
        <v>1</v>
      </c>
      <c r="H732">
        <v>3</v>
      </c>
      <c r="I732" t="s">
        <v>1057</v>
      </c>
      <c r="J732" t="s">
        <v>1058</v>
      </c>
      <c r="K732" t="s">
        <v>1059</v>
      </c>
      <c r="L732">
        <v>1355</v>
      </c>
      <c r="N732">
        <v>1010</v>
      </c>
      <c r="O732" t="s">
        <v>279</v>
      </c>
      <c r="P732" t="s">
        <v>279</v>
      </c>
      <c r="Q732">
        <v>100</v>
      </c>
      <c r="X732">
        <v>0.05</v>
      </c>
      <c r="Y732">
        <v>143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0.05</v>
      </c>
      <c r="AH732">
        <v>2</v>
      </c>
      <c r="AI732">
        <v>16667492</v>
      </c>
      <c r="AJ732">
        <v>756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ROW(Source!A320)</f>
        <v>320</v>
      </c>
      <c r="B733">
        <v>16667507</v>
      </c>
      <c r="C733">
        <v>16667484</v>
      </c>
      <c r="D733">
        <v>15217579</v>
      </c>
      <c r="E733">
        <v>1</v>
      </c>
      <c r="F733">
        <v>1</v>
      </c>
      <c r="G733">
        <v>1</v>
      </c>
      <c r="H733">
        <v>3</v>
      </c>
      <c r="I733" t="s">
        <v>1060</v>
      </c>
      <c r="J733" t="s">
        <v>1061</v>
      </c>
      <c r="K733" t="s">
        <v>1062</v>
      </c>
      <c r="L733">
        <v>1356</v>
      </c>
      <c r="N733">
        <v>1010</v>
      </c>
      <c r="O733" t="s">
        <v>96</v>
      </c>
      <c r="P733" t="s">
        <v>96</v>
      </c>
      <c r="Q733">
        <v>1000</v>
      </c>
      <c r="X733">
        <v>1.2200000000000001E-2</v>
      </c>
      <c r="Y733">
        <v>176.21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1.2200000000000001E-2</v>
      </c>
      <c r="AH733">
        <v>2</v>
      </c>
      <c r="AI733">
        <v>16667493</v>
      </c>
      <c r="AJ733">
        <v>757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ROW(Source!A320)</f>
        <v>320</v>
      </c>
      <c r="B734">
        <v>16667508</v>
      </c>
      <c r="C734">
        <v>16667484</v>
      </c>
      <c r="D734">
        <v>15164559</v>
      </c>
      <c r="E734">
        <v>17</v>
      </c>
      <c r="F734">
        <v>1</v>
      </c>
      <c r="G734">
        <v>1</v>
      </c>
      <c r="H734">
        <v>3</v>
      </c>
      <c r="I734" t="s">
        <v>996</v>
      </c>
      <c r="J734" t="s">
        <v>6</v>
      </c>
      <c r="K734" t="s">
        <v>997</v>
      </c>
      <c r="L734">
        <v>1374</v>
      </c>
      <c r="N734">
        <v>1013</v>
      </c>
      <c r="O734" t="s">
        <v>998</v>
      </c>
      <c r="P734" t="s">
        <v>998</v>
      </c>
      <c r="Q734">
        <v>1</v>
      </c>
      <c r="X734">
        <v>1.18</v>
      </c>
      <c r="Y734">
        <v>1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1.18</v>
      </c>
      <c r="AH734">
        <v>2</v>
      </c>
      <c r="AI734">
        <v>16667494</v>
      </c>
      <c r="AJ734">
        <v>762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ROW(Source!A321)</f>
        <v>321</v>
      </c>
      <c r="B735">
        <v>16667499</v>
      </c>
      <c r="C735">
        <v>16667484</v>
      </c>
      <c r="D735">
        <v>15430397</v>
      </c>
      <c r="E735">
        <v>1</v>
      </c>
      <c r="F735">
        <v>1</v>
      </c>
      <c r="G735">
        <v>1</v>
      </c>
      <c r="H735">
        <v>1</v>
      </c>
      <c r="I735" t="s">
        <v>814</v>
      </c>
      <c r="J735" t="s">
        <v>6</v>
      </c>
      <c r="K735" t="s">
        <v>815</v>
      </c>
      <c r="L735">
        <v>1191</v>
      </c>
      <c r="N735">
        <v>1013</v>
      </c>
      <c r="O735" t="s">
        <v>727</v>
      </c>
      <c r="P735" t="s">
        <v>727</v>
      </c>
      <c r="Q735">
        <v>1</v>
      </c>
      <c r="X735">
        <v>6.29</v>
      </c>
      <c r="Y735">
        <v>0</v>
      </c>
      <c r="Z735">
        <v>0</v>
      </c>
      <c r="AA735">
        <v>0</v>
      </c>
      <c r="AB735">
        <v>9.4</v>
      </c>
      <c r="AC735">
        <v>0</v>
      </c>
      <c r="AD735">
        <v>1</v>
      </c>
      <c r="AE735">
        <v>1</v>
      </c>
      <c r="AF735" t="s">
        <v>6</v>
      </c>
      <c r="AG735">
        <v>6.29</v>
      </c>
      <c r="AH735">
        <v>2</v>
      </c>
      <c r="AI735">
        <v>16667485</v>
      </c>
      <c r="AJ735">
        <v>763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ROW(Source!A321)</f>
        <v>321</v>
      </c>
      <c r="B736">
        <v>16667500</v>
      </c>
      <c r="C736">
        <v>16667484</v>
      </c>
      <c r="D736">
        <v>15430395</v>
      </c>
      <c r="E736">
        <v>1</v>
      </c>
      <c r="F736">
        <v>1</v>
      </c>
      <c r="G736">
        <v>1</v>
      </c>
      <c r="H736">
        <v>1</v>
      </c>
      <c r="I736" t="s">
        <v>728</v>
      </c>
      <c r="J736" t="s">
        <v>6</v>
      </c>
      <c r="K736" t="s">
        <v>729</v>
      </c>
      <c r="L736">
        <v>1191</v>
      </c>
      <c r="N736">
        <v>1013</v>
      </c>
      <c r="O736" t="s">
        <v>727</v>
      </c>
      <c r="P736" t="s">
        <v>727</v>
      </c>
      <c r="Q736">
        <v>1</v>
      </c>
      <c r="X736">
        <v>0.06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2</v>
      </c>
      <c r="AF736" t="s">
        <v>6</v>
      </c>
      <c r="AG736">
        <v>0.06</v>
      </c>
      <c r="AH736">
        <v>2</v>
      </c>
      <c r="AI736">
        <v>16667486</v>
      </c>
      <c r="AJ736">
        <v>764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ROW(Source!A321)</f>
        <v>321</v>
      </c>
      <c r="B737">
        <v>16667501</v>
      </c>
      <c r="C737">
        <v>16667484</v>
      </c>
      <c r="D737">
        <v>15247680</v>
      </c>
      <c r="E737">
        <v>1</v>
      </c>
      <c r="F737">
        <v>1</v>
      </c>
      <c r="G737">
        <v>1</v>
      </c>
      <c r="H737">
        <v>2</v>
      </c>
      <c r="I737" t="s">
        <v>736</v>
      </c>
      <c r="J737" t="s">
        <v>737</v>
      </c>
      <c r="K737" t="s">
        <v>738</v>
      </c>
      <c r="L737">
        <v>1368</v>
      </c>
      <c r="N737">
        <v>1011</v>
      </c>
      <c r="O737" t="s">
        <v>733</v>
      </c>
      <c r="P737" t="s">
        <v>733</v>
      </c>
      <c r="Q737">
        <v>1</v>
      </c>
      <c r="X737">
        <v>0.03</v>
      </c>
      <c r="Y737">
        <v>0</v>
      </c>
      <c r="Z737">
        <v>111.99</v>
      </c>
      <c r="AA737">
        <v>13.5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0.03</v>
      </c>
      <c r="AH737">
        <v>2</v>
      </c>
      <c r="AI737">
        <v>16667487</v>
      </c>
      <c r="AJ737">
        <v>765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ROW(Source!A321)</f>
        <v>321</v>
      </c>
      <c r="B738">
        <v>16667502</v>
      </c>
      <c r="C738">
        <v>16667484</v>
      </c>
      <c r="D738">
        <v>15249073</v>
      </c>
      <c r="E738">
        <v>1</v>
      </c>
      <c r="F738">
        <v>1</v>
      </c>
      <c r="G738">
        <v>1</v>
      </c>
      <c r="H738">
        <v>2</v>
      </c>
      <c r="I738" t="s">
        <v>742</v>
      </c>
      <c r="J738" t="s">
        <v>743</v>
      </c>
      <c r="K738" t="s">
        <v>744</v>
      </c>
      <c r="L738">
        <v>1368</v>
      </c>
      <c r="N738">
        <v>1011</v>
      </c>
      <c r="O738" t="s">
        <v>733</v>
      </c>
      <c r="P738" t="s">
        <v>733</v>
      </c>
      <c r="Q738">
        <v>1</v>
      </c>
      <c r="X738">
        <v>0.03</v>
      </c>
      <c r="Y738">
        <v>0</v>
      </c>
      <c r="Z738">
        <v>65.709999999999994</v>
      </c>
      <c r="AA738">
        <v>11.6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0.03</v>
      </c>
      <c r="AH738">
        <v>2</v>
      </c>
      <c r="AI738">
        <v>16667488</v>
      </c>
      <c r="AJ738">
        <v>766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ROW(Source!A321)</f>
        <v>321</v>
      </c>
      <c r="B739">
        <v>16667503</v>
      </c>
      <c r="C739">
        <v>16667484</v>
      </c>
      <c r="D739">
        <v>15167588</v>
      </c>
      <c r="E739">
        <v>1</v>
      </c>
      <c r="F739">
        <v>1</v>
      </c>
      <c r="G739">
        <v>1</v>
      </c>
      <c r="H739">
        <v>3</v>
      </c>
      <c r="I739" t="s">
        <v>1001</v>
      </c>
      <c r="J739" t="s">
        <v>1002</v>
      </c>
      <c r="K739" t="s">
        <v>1003</v>
      </c>
      <c r="L739">
        <v>1346</v>
      </c>
      <c r="N739">
        <v>1009</v>
      </c>
      <c r="O739" t="s">
        <v>124</v>
      </c>
      <c r="P739" t="s">
        <v>124</v>
      </c>
      <c r="Q739">
        <v>1</v>
      </c>
      <c r="X739">
        <v>0.32</v>
      </c>
      <c r="Y739">
        <v>30.4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0.32</v>
      </c>
      <c r="AH739">
        <v>2</v>
      </c>
      <c r="AI739">
        <v>16667489</v>
      </c>
      <c r="AJ739">
        <v>767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ROW(Source!A321)</f>
        <v>321</v>
      </c>
      <c r="B740">
        <v>16667504</v>
      </c>
      <c r="C740">
        <v>16667484</v>
      </c>
      <c r="D740">
        <v>15167867</v>
      </c>
      <c r="E740">
        <v>1</v>
      </c>
      <c r="F740">
        <v>1</v>
      </c>
      <c r="G740">
        <v>1</v>
      </c>
      <c r="H740">
        <v>3</v>
      </c>
      <c r="I740" t="s">
        <v>1054</v>
      </c>
      <c r="J740" t="s">
        <v>1055</v>
      </c>
      <c r="K740" t="s">
        <v>1056</v>
      </c>
      <c r="L740">
        <v>1348</v>
      </c>
      <c r="N740">
        <v>1009</v>
      </c>
      <c r="O740" t="s">
        <v>120</v>
      </c>
      <c r="P740" t="s">
        <v>120</v>
      </c>
      <c r="Q740">
        <v>1000</v>
      </c>
      <c r="X740">
        <v>1.0499999999999999E-3</v>
      </c>
      <c r="Y740">
        <v>1820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1.0499999999999999E-3</v>
      </c>
      <c r="AH740">
        <v>2</v>
      </c>
      <c r="AI740">
        <v>16667490</v>
      </c>
      <c r="AJ740">
        <v>768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ROW(Source!A321)</f>
        <v>321</v>
      </c>
      <c r="B741">
        <v>16667505</v>
      </c>
      <c r="C741">
        <v>16667484</v>
      </c>
      <c r="D741">
        <v>15203834</v>
      </c>
      <c r="E741">
        <v>1</v>
      </c>
      <c r="F741">
        <v>1</v>
      </c>
      <c r="G741">
        <v>1</v>
      </c>
      <c r="H741">
        <v>3</v>
      </c>
      <c r="I741" t="s">
        <v>1025</v>
      </c>
      <c r="J741" t="s">
        <v>1026</v>
      </c>
      <c r="K741" t="s">
        <v>152</v>
      </c>
      <c r="L741">
        <v>1346</v>
      </c>
      <c r="N741">
        <v>1009</v>
      </c>
      <c r="O741" t="s">
        <v>124</v>
      </c>
      <c r="P741" t="s">
        <v>124</v>
      </c>
      <c r="Q741">
        <v>1</v>
      </c>
      <c r="X741">
        <v>0.02</v>
      </c>
      <c r="Y741">
        <v>28.6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0.02</v>
      </c>
      <c r="AH741">
        <v>2</v>
      </c>
      <c r="AI741">
        <v>16667491</v>
      </c>
      <c r="AJ741">
        <v>769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ROW(Source!A321)</f>
        <v>321</v>
      </c>
      <c r="B742">
        <v>16667506</v>
      </c>
      <c r="C742">
        <v>16667484</v>
      </c>
      <c r="D742">
        <v>15217529</v>
      </c>
      <c r="E742">
        <v>1</v>
      </c>
      <c r="F742">
        <v>1</v>
      </c>
      <c r="G742">
        <v>1</v>
      </c>
      <c r="H742">
        <v>3</v>
      </c>
      <c r="I742" t="s">
        <v>1057</v>
      </c>
      <c r="J742" t="s">
        <v>1058</v>
      </c>
      <c r="K742" t="s">
        <v>1059</v>
      </c>
      <c r="L742">
        <v>1355</v>
      </c>
      <c r="N742">
        <v>1010</v>
      </c>
      <c r="O742" t="s">
        <v>279</v>
      </c>
      <c r="P742" t="s">
        <v>279</v>
      </c>
      <c r="Q742">
        <v>100</v>
      </c>
      <c r="X742">
        <v>0.05</v>
      </c>
      <c r="Y742">
        <v>143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0.05</v>
      </c>
      <c r="AH742">
        <v>2</v>
      </c>
      <c r="AI742">
        <v>16667492</v>
      </c>
      <c r="AJ742">
        <v>770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ROW(Source!A321)</f>
        <v>321</v>
      </c>
      <c r="B743">
        <v>16667507</v>
      </c>
      <c r="C743">
        <v>16667484</v>
      </c>
      <c r="D743">
        <v>15217579</v>
      </c>
      <c r="E743">
        <v>1</v>
      </c>
      <c r="F743">
        <v>1</v>
      </c>
      <c r="G743">
        <v>1</v>
      </c>
      <c r="H743">
        <v>3</v>
      </c>
      <c r="I743" t="s">
        <v>1060</v>
      </c>
      <c r="J743" t="s">
        <v>1061</v>
      </c>
      <c r="K743" t="s">
        <v>1062</v>
      </c>
      <c r="L743">
        <v>1356</v>
      </c>
      <c r="N743">
        <v>1010</v>
      </c>
      <c r="O743" t="s">
        <v>96</v>
      </c>
      <c r="P743" t="s">
        <v>96</v>
      </c>
      <c r="Q743">
        <v>1000</v>
      </c>
      <c r="X743">
        <v>1.2200000000000001E-2</v>
      </c>
      <c r="Y743">
        <v>176.21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6</v>
      </c>
      <c r="AG743">
        <v>1.2200000000000001E-2</v>
      </c>
      <c r="AH743">
        <v>2</v>
      </c>
      <c r="AI743">
        <v>16667493</v>
      </c>
      <c r="AJ743">
        <v>771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ROW(Source!A321)</f>
        <v>321</v>
      </c>
      <c r="B744">
        <v>16667508</v>
      </c>
      <c r="C744">
        <v>16667484</v>
      </c>
      <c r="D744">
        <v>15164559</v>
      </c>
      <c r="E744">
        <v>17</v>
      </c>
      <c r="F744">
        <v>1</v>
      </c>
      <c r="G744">
        <v>1</v>
      </c>
      <c r="H744">
        <v>3</v>
      </c>
      <c r="I744" t="s">
        <v>996</v>
      </c>
      <c r="J744" t="s">
        <v>6</v>
      </c>
      <c r="K744" t="s">
        <v>997</v>
      </c>
      <c r="L744">
        <v>1374</v>
      </c>
      <c r="N744">
        <v>1013</v>
      </c>
      <c r="O744" t="s">
        <v>998</v>
      </c>
      <c r="P744" t="s">
        <v>998</v>
      </c>
      <c r="Q744">
        <v>1</v>
      </c>
      <c r="X744">
        <v>1.18</v>
      </c>
      <c r="Y744">
        <v>1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1.18</v>
      </c>
      <c r="AH744">
        <v>2</v>
      </c>
      <c r="AI744">
        <v>16667494</v>
      </c>
      <c r="AJ744">
        <v>776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ROW(Source!A330)</f>
        <v>330</v>
      </c>
      <c r="B745">
        <v>16667517</v>
      </c>
      <c r="C745">
        <v>16667513</v>
      </c>
      <c r="D745">
        <v>15438286</v>
      </c>
      <c r="E745">
        <v>1</v>
      </c>
      <c r="F745">
        <v>1</v>
      </c>
      <c r="G745">
        <v>1</v>
      </c>
      <c r="H745">
        <v>1</v>
      </c>
      <c r="I745" t="s">
        <v>877</v>
      </c>
      <c r="J745" t="s">
        <v>6</v>
      </c>
      <c r="K745" t="s">
        <v>878</v>
      </c>
      <c r="L745">
        <v>1191</v>
      </c>
      <c r="N745">
        <v>1013</v>
      </c>
      <c r="O745" t="s">
        <v>727</v>
      </c>
      <c r="P745" t="s">
        <v>727</v>
      </c>
      <c r="Q745">
        <v>1</v>
      </c>
      <c r="X745">
        <v>15.64</v>
      </c>
      <c r="Y745">
        <v>0</v>
      </c>
      <c r="Z745">
        <v>0</v>
      </c>
      <c r="AA745">
        <v>0</v>
      </c>
      <c r="AB745">
        <v>9.18</v>
      </c>
      <c r="AC745">
        <v>0</v>
      </c>
      <c r="AD745">
        <v>1</v>
      </c>
      <c r="AE745">
        <v>1</v>
      </c>
      <c r="AF745" t="s">
        <v>6</v>
      </c>
      <c r="AG745">
        <v>15.64</v>
      </c>
      <c r="AH745">
        <v>2</v>
      </c>
      <c r="AI745">
        <v>16667514</v>
      </c>
      <c r="AJ745">
        <v>777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ROW(Source!A330)</f>
        <v>330</v>
      </c>
      <c r="B746">
        <v>16667518</v>
      </c>
      <c r="C746">
        <v>16667513</v>
      </c>
      <c r="D746">
        <v>15249402</v>
      </c>
      <c r="E746">
        <v>1</v>
      </c>
      <c r="F746">
        <v>1</v>
      </c>
      <c r="G746">
        <v>1</v>
      </c>
      <c r="H746">
        <v>2</v>
      </c>
      <c r="I746" t="s">
        <v>759</v>
      </c>
      <c r="J746" t="s">
        <v>760</v>
      </c>
      <c r="K746" t="s">
        <v>761</v>
      </c>
      <c r="L746">
        <v>1368</v>
      </c>
      <c r="N746">
        <v>1011</v>
      </c>
      <c r="O746" t="s">
        <v>733</v>
      </c>
      <c r="P746" t="s">
        <v>733</v>
      </c>
      <c r="Q746">
        <v>1</v>
      </c>
      <c r="X746">
        <v>4.0599999999999996</v>
      </c>
      <c r="Y746">
        <v>0</v>
      </c>
      <c r="Z746">
        <v>32.5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4.0599999999999996</v>
      </c>
      <c r="AH746">
        <v>2</v>
      </c>
      <c r="AI746">
        <v>16667515</v>
      </c>
      <c r="AJ746">
        <v>778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ROW(Source!A330)</f>
        <v>330</v>
      </c>
      <c r="B747">
        <v>16667519</v>
      </c>
      <c r="C747">
        <v>16667513</v>
      </c>
      <c r="D747">
        <v>15249998</v>
      </c>
      <c r="E747">
        <v>1</v>
      </c>
      <c r="F747">
        <v>1</v>
      </c>
      <c r="G747">
        <v>1</v>
      </c>
      <c r="H747">
        <v>2</v>
      </c>
      <c r="I747" t="s">
        <v>762</v>
      </c>
      <c r="J747" t="s">
        <v>763</v>
      </c>
      <c r="K747" t="s">
        <v>764</v>
      </c>
      <c r="L747">
        <v>1368</v>
      </c>
      <c r="N747">
        <v>1011</v>
      </c>
      <c r="O747" t="s">
        <v>733</v>
      </c>
      <c r="P747" t="s">
        <v>733</v>
      </c>
      <c r="Q747">
        <v>1</v>
      </c>
      <c r="X747">
        <v>8.1199999999999992</v>
      </c>
      <c r="Y747">
        <v>0</v>
      </c>
      <c r="Z747">
        <v>1.53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8.1199999999999992</v>
      </c>
      <c r="AH747">
        <v>2</v>
      </c>
      <c r="AI747">
        <v>16667516</v>
      </c>
      <c r="AJ747">
        <v>779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ROW(Source!A331)</f>
        <v>331</v>
      </c>
      <c r="B748">
        <v>16667517</v>
      </c>
      <c r="C748">
        <v>16667513</v>
      </c>
      <c r="D748">
        <v>15438286</v>
      </c>
      <c r="E748">
        <v>1</v>
      </c>
      <c r="F748">
        <v>1</v>
      </c>
      <c r="G748">
        <v>1</v>
      </c>
      <c r="H748">
        <v>1</v>
      </c>
      <c r="I748" t="s">
        <v>877</v>
      </c>
      <c r="J748" t="s">
        <v>6</v>
      </c>
      <c r="K748" t="s">
        <v>878</v>
      </c>
      <c r="L748">
        <v>1191</v>
      </c>
      <c r="N748">
        <v>1013</v>
      </c>
      <c r="O748" t="s">
        <v>727</v>
      </c>
      <c r="P748" t="s">
        <v>727</v>
      </c>
      <c r="Q748">
        <v>1</v>
      </c>
      <c r="X748">
        <v>15.64</v>
      </c>
      <c r="Y748">
        <v>0</v>
      </c>
      <c r="Z748">
        <v>0</v>
      </c>
      <c r="AA748">
        <v>0</v>
      </c>
      <c r="AB748">
        <v>9.18</v>
      </c>
      <c r="AC748">
        <v>0</v>
      </c>
      <c r="AD748">
        <v>1</v>
      </c>
      <c r="AE748">
        <v>1</v>
      </c>
      <c r="AF748" t="s">
        <v>6</v>
      </c>
      <c r="AG748">
        <v>15.64</v>
      </c>
      <c r="AH748">
        <v>2</v>
      </c>
      <c r="AI748">
        <v>16667514</v>
      </c>
      <c r="AJ748">
        <v>780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ROW(Source!A331)</f>
        <v>331</v>
      </c>
      <c r="B749">
        <v>16667518</v>
      </c>
      <c r="C749">
        <v>16667513</v>
      </c>
      <c r="D749">
        <v>15249402</v>
      </c>
      <c r="E749">
        <v>1</v>
      </c>
      <c r="F749">
        <v>1</v>
      </c>
      <c r="G749">
        <v>1</v>
      </c>
      <c r="H749">
        <v>2</v>
      </c>
      <c r="I749" t="s">
        <v>759</v>
      </c>
      <c r="J749" t="s">
        <v>760</v>
      </c>
      <c r="K749" t="s">
        <v>761</v>
      </c>
      <c r="L749">
        <v>1368</v>
      </c>
      <c r="N749">
        <v>1011</v>
      </c>
      <c r="O749" t="s">
        <v>733</v>
      </c>
      <c r="P749" t="s">
        <v>733</v>
      </c>
      <c r="Q749">
        <v>1</v>
      </c>
      <c r="X749">
        <v>4.0599999999999996</v>
      </c>
      <c r="Y749">
        <v>0</v>
      </c>
      <c r="Z749">
        <v>32.5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4.0599999999999996</v>
      </c>
      <c r="AH749">
        <v>2</v>
      </c>
      <c r="AI749">
        <v>16667515</v>
      </c>
      <c r="AJ749">
        <v>781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ROW(Source!A331)</f>
        <v>331</v>
      </c>
      <c r="B750">
        <v>16667519</v>
      </c>
      <c r="C750">
        <v>16667513</v>
      </c>
      <c r="D750">
        <v>15249998</v>
      </c>
      <c r="E750">
        <v>1</v>
      </c>
      <c r="F750">
        <v>1</v>
      </c>
      <c r="G750">
        <v>1</v>
      </c>
      <c r="H750">
        <v>2</v>
      </c>
      <c r="I750" t="s">
        <v>762</v>
      </c>
      <c r="J750" t="s">
        <v>763</v>
      </c>
      <c r="K750" t="s">
        <v>764</v>
      </c>
      <c r="L750">
        <v>1368</v>
      </c>
      <c r="N750">
        <v>1011</v>
      </c>
      <c r="O750" t="s">
        <v>733</v>
      </c>
      <c r="P750" t="s">
        <v>733</v>
      </c>
      <c r="Q750">
        <v>1</v>
      </c>
      <c r="X750">
        <v>8.1199999999999992</v>
      </c>
      <c r="Y750">
        <v>0</v>
      </c>
      <c r="Z750">
        <v>1.53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8.1199999999999992</v>
      </c>
      <c r="AH750">
        <v>2</v>
      </c>
      <c r="AI750">
        <v>16667516</v>
      </c>
      <c r="AJ750">
        <v>782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ROW(Source!A332)</f>
        <v>332</v>
      </c>
      <c r="B751">
        <v>16667531</v>
      </c>
      <c r="C751">
        <v>16667520</v>
      </c>
      <c r="D751">
        <v>15430397</v>
      </c>
      <c r="E751">
        <v>1</v>
      </c>
      <c r="F751">
        <v>1</v>
      </c>
      <c r="G751">
        <v>1</v>
      </c>
      <c r="H751">
        <v>1</v>
      </c>
      <c r="I751" t="s">
        <v>814</v>
      </c>
      <c r="J751" t="s">
        <v>6</v>
      </c>
      <c r="K751" t="s">
        <v>815</v>
      </c>
      <c r="L751">
        <v>1191</v>
      </c>
      <c r="N751">
        <v>1013</v>
      </c>
      <c r="O751" t="s">
        <v>727</v>
      </c>
      <c r="P751" t="s">
        <v>727</v>
      </c>
      <c r="Q751">
        <v>1</v>
      </c>
      <c r="X751">
        <v>16.5</v>
      </c>
      <c r="Y751">
        <v>0</v>
      </c>
      <c r="Z751">
        <v>0</v>
      </c>
      <c r="AA751">
        <v>0</v>
      </c>
      <c r="AB751">
        <v>9.4</v>
      </c>
      <c r="AC751">
        <v>0</v>
      </c>
      <c r="AD751">
        <v>1</v>
      </c>
      <c r="AE751">
        <v>1</v>
      </c>
      <c r="AF751" t="s">
        <v>6</v>
      </c>
      <c r="AG751">
        <v>16.5</v>
      </c>
      <c r="AH751">
        <v>2</v>
      </c>
      <c r="AI751">
        <v>16667521</v>
      </c>
      <c r="AJ751">
        <v>783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ROW(Source!A332)</f>
        <v>332</v>
      </c>
      <c r="B752">
        <v>16667532</v>
      </c>
      <c r="C752">
        <v>16667520</v>
      </c>
      <c r="D752">
        <v>15430395</v>
      </c>
      <c r="E752">
        <v>1</v>
      </c>
      <c r="F752">
        <v>1</v>
      </c>
      <c r="G752">
        <v>1</v>
      </c>
      <c r="H752">
        <v>1</v>
      </c>
      <c r="I752" t="s">
        <v>728</v>
      </c>
      <c r="J752" t="s">
        <v>6</v>
      </c>
      <c r="K752" t="s">
        <v>729</v>
      </c>
      <c r="L752">
        <v>1191</v>
      </c>
      <c r="N752">
        <v>1013</v>
      </c>
      <c r="O752" t="s">
        <v>727</v>
      </c>
      <c r="P752" t="s">
        <v>727</v>
      </c>
      <c r="Q752">
        <v>1</v>
      </c>
      <c r="X752">
        <v>0.04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2</v>
      </c>
      <c r="AF752" t="s">
        <v>6</v>
      </c>
      <c r="AG752">
        <v>0.04</v>
      </c>
      <c r="AH752">
        <v>2</v>
      </c>
      <c r="AI752">
        <v>16667522</v>
      </c>
      <c r="AJ752">
        <v>784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ROW(Source!A332)</f>
        <v>332</v>
      </c>
      <c r="B753">
        <v>16667533</v>
      </c>
      <c r="C753">
        <v>16667520</v>
      </c>
      <c r="D753">
        <v>15247680</v>
      </c>
      <c r="E753">
        <v>1</v>
      </c>
      <c r="F753">
        <v>1</v>
      </c>
      <c r="G753">
        <v>1</v>
      </c>
      <c r="H753">
        <v>2</v>
      </c>
      <c r="I753" t="s">
        <v>736</v>
      </c>
      <c r="J753" t="s">
        <v>737</v>
      </c>
      <c r="K753" t="s">
        <v>738</v>
      </c>
      <c r="L753">
        <v>1368</v>
      </c>
      <c r="N753">
        <v>1011</v>
      </c>
      <c r="O753" t="s">
        <v>733</v>
      </c>
      <c r="P753" t="s">
        <v>733</v>
      </c>
      <c r="Q753">
        <v>1</v>
      </c>
      <c r="X753">
        <v>0.02</v>
      </c>
      <c r="Y753">
        <v>0</v>
      </c>
      <c r="Z753">
        <v>111.99</v>
      </c>
      <c r="AA753">
        <v>13.5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0.02</v>
      </c>
      <c r="AH753">
        <v>2</v>
      </c>
      <c r="AI753">
        <v>16667523</v>
      </c>
      <c r="AJ753">
        <v>785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ROW(Source!A332)</f>
        <v>332</v>
      </c>
      <c r="B754">
        <v>16667534</v>
      </c>
      <c r="C754">
        <v>16667520</v>
      </c>
      <c r="D754">
        <v>15249073</v>
      </c>
      <c r="E754">
        <v>1</v>
      </c>
      <c r="F754">
        <v>1</v>
      </c>
      <c r="G754">
        <v>1</v>
      </c>
      <c r="H754">
        <v>2</v>
      </c>
      <c r="I754" t="s">
        <v>742</v>
      </c>
      <c r="J754" t="s">
        <v>743</v>
      </c>
      <c r="K754" t="s">
        <v>744</v>
      </c>
      <c r="L754">
        <v>1368</v>
      </c>
      <c r="N754">
        <v>1011</v>
      </c>
      <c r="O754" t="s">
        <v>733</v>
      </c>
      <c r="P754" t="s">
        <v>733</v>
      </c>
      <c r="Q754">
        <v>1</v>
      </c>
      <c r="X754">
        <v>0.02</v>
      </c>
      <c r="Y754">
        <v>0</v>
      </c>
      <c r="Z754">
        <v>65.709999999999994</v>
      </c>
      <c r="AA754">
        <v>11.6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0.02</v>
      </c>
      <c r="AH754">
        <v>2</v>
      </c>
      <c r="AI754">
        <v>16667524</v>
      </c>
      <c r="AJ754">
        <v>786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ROW(Source!A332)</f>
        <v>332</v>
      </c>
      <c r="B755">
        <v>16667535</v>
      </c>
      <c r="C755">
        <v>16667520</v>
      </c>
      <c r="D755">
        <v>15171982</v>
      </c>
      <c r="E755">
        <v>1</v>
      </c>
      <c r="F755">
        <v>1</v>
      </c>
      <c r="G755">
        <v>1</v>
      </c>
      <c r="H755">
        <v>3</v>
      </c>
      <c r="I755" t="s">
        <v>822</v>
      </c>
      <c r="J755" t="s">
        <v>823</v>
      </c>
      <c r="K755" t="s">
        <v>824</v>
      </c>
      <c r="L755">
        <v>1348</v>
      </c>
      <c r="N755">
        <v>1009</v>
      </c>
      <c r="O755" t="s">
        <v>120</v>
      </c>
      <c r="P755" t="s">
        <v>120</v>
      </c>
      <c r="Q755">
        <v>1000</v>
      </c>
      <c r="X755">
        <v>0.01</v>
      </c>
      <c r="Y755">
        <v>729.98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0.01</v>
      </c>
      <c r="AH755">
        <v>2</v>
      </c>
      <c r="AI755">
        <v>16667525</v>
      </c>
      <c r="AJ755">
        <v>787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ROW(Source!A332)</f>
        <v>332</v>
      </c>
      <c r="B756">
        <v>16667536</v>
      </c>
      <c r="C756">
        <v>16667520</v>
      </c>
      <c r="D756">
        <v>15203834</v>
      </c>
      <c r="E756">
        <v>1</v>
      </c>
      <c r="F756">
        <v>1</v>
      </c>
      <c r="G756">
        <v>1</v>
      </c>
      <c r="H756">
        <v>3</v>
      </c>
      <c r="I756" t="s">
        <v>1025</v>
      </c>
      <c r="J756" t="s">
        <v>1026</v>
      </c>
      <c r="K756" t="s">
        <v>152</v>
      </c>
      <c r="L756">
        <v>1346</v>
      </c>
      <c r="N756">
        <v>1009</v>
      </c>
      <c r="O756" t="s">
        <v>124</v>
      </c>
      <c r="P756" t="s">
        <v>124</v>
      </c>
      <c r="Q756">
        <v>1</v>
      </c>
      <c r="X756">
        <v>0.3</v>
      </c>
      <c r="Y756">
        <v>28.6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0.3</v>
      </c>
      <c r="AH756">
        <v>2</v>
      </c>
      <c r="AI756">
        <v>16667526</v>
      </c>
      <c r="AJ756">
        <v>788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ROW(Source!A332)</f>
        <v>332</v>
      </c>
      <c r="B757">
        <v>16667537</v>
      </c>
      <c r="C757">
        <v>16667520</v>
      </c>
      <c r="D757">
        <v>15233311</v>
      </c>
      <c r="E757">
        <v>1</v>
      </c>
      <c r="F757">
        <v>1</v>
      </c>
      <c r="G757">
        <v>1</v>
      </c>
      <c r="H757">
        <v>3</v>
      </c>
      <c r="I757" t="s">
        <v>1063</v>
      </c>
      <c r="J757" t="s">
        <v>1064</v>
      </c>
      <c r="K757" t="s">
        <v>1065</v>
      </c>
      <c r="L757">
        <v>1346</v>
      </c>
      <c r="N757">
        <v>1009</v>
      </c>
      <c r="O757" t="s">
        <v>124</v>
      </c>
      <c r="P757" t="s">
        <v>124</v>
      </c>
      <c r="Q757">
        <v>1</v>
      </c>
      <c r="X757">
        <v>0.53</v>
      </c>
      <c r="Y757">
        <v>41.7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</v>
      </c>
      <c r="AG757">
        <v>0.53</v>
      </c>
      <c r="AH757">
        <v>2</v>
      </c>
      <c r="AI757">
        <v>16667527</v>
      </c>
      <c r="AJ757">
        <v>791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ROW(Source!A332)</f>
        <v>332</v>
      </c>
      <c r="B758">
        <v>16667538</v>
      </c>
      <c r="C758">
        <v>16667520</v>
      </c>
      <c r="D758">
        <v>15164559</v>
      </c>
      <c r="E758">
        <v>17</v>
      </c>
      <c r="F758">
        <v>1</v>
      </c>
      <c r="G758">
        <v>1</v>
      </c>
      <c r="H758">
        <v>3</v>
      </c>
      <c r="I758" t="s">
        <v>996</v>
      </c>
      <c r="J758" t="s">
        <v>6</v>
      </c>
      <c r="K758" t="s">
        <v>997</v>
      </c>
      <c r="L758">
        <v>1374</v>
      </c>
      <c r="N758">
        <v>1013</v>
      </c>
      <c r="O758" t="s">
        <v>998</v>
      </c>
      <c r="P758" t="s">
        <v>998</v>
      </c>
      <c r="Q758">
        <v>1</v>
      </c>
      <c r="X758">
        <v>3.1</v>
      </c>
      <c r="Y758">
        <v>1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3.1</v>
      </c>
      <c r="AH758">
        <v>2</v>
      </c>
      <c r="AI758">
        <v>16667528</v>
      </c>
      <c r="AJ758">
        <v>792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ROW(Source!A333)</f>
        <v>333</v>
      </c>
      <c r="B759">
        <v>16667531</v>
      </c>
      <c r="C759">
        <v>16667520</v>
      </c>
      <c r="D759">
        <v>15430397</v>
      </c>
      <c r="E759">
        <v>1</v>
      </c>
      <c r="F759">
        <v>1</v>
      </c>
      <c r="G759">
        <v>1</v>
      </c>
      <c r="H759">
        <v>1</v>
      </c>
      <c r="I759" t="s">
        <v>814</v>
      </c>
      <c r="J759" t="s">
        <v>6</v>
      </c>
      <c r="K759" t="s">
        <v>815</v>
      </c>
      <c r="L759">
        <v>1191</v>
      </c>
      <c r="N759">
        <v>1013</v>
      </c>
      <c r="O759" t="s">
        <v>727</v>
      </c>
      <c r="P759" t="s">
        <v>727</v>
      </c>
      <c r="Q759">
        <v>1</v>
      </c>
      <c r="X759">
        <v>16.5</v>
      </c>
      <c r="Y759">
        <v>0</v>
      </c>
      <c r="Z759">
        <v>0</v>
      </c>
      <c r="AA759">
        <v>0</v>
      </c>
      <c r="AB759">
        <v>9.4</v>
      </c>
      <c r="AC759">
        <v>0</v>
      </c>
      <c r="AD759">
        <v>1</v>
      </c>
      <c r="AE759">
        <v>1</v>
      </c>
      <c r="AF759" t="s">
        <v>6</v>
      </c>
      <c r="AG759">
        <v>16.5</v>
      </c>
      <c r="AH759">
        <v>2</v>
      </c>
      <c r="AI759">
        <v>16667521</v>
      </c>
      <c r="AJ759">
        <v>793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ROW(Source!A333)</f>
        <v>333</v>
      </c>
      <c r="B760">
        <v>16667532</v>
      </c>
      <c r="C760">
        <v>16667520</v>
      </c>
      <c r="D760">
        <v>15430395</v>
      </c>
      <c r="E760">
        <v>1</v>
      </c>
      <c r="F760">
        <v>1</v>
      </c>
      <c r="G760">
        <v>1</v>
      </c>
      <c r="H760">
        <v>1</v>
      </c>
      <c r="I760" t="s">
        <v>728</v>
      </c>
      <c r="J760" t="s">
        <v>6</v>
      </c>
      <c r="K760" t="s">
        <v>729</v>
      </c>
      <c r="L760">
        <v>1191</v>
      </c>
      <c r="N760">
        <v>1013</v>
      </c>
      <c r="O760" t="s">
        <v>727</v>
      </c>
      <c r="P760" t="s">
        <v>727</v>
      </c>
      <c r="Q760">
        <v>1</v>
      </c>
      <c r="X760">
        <v>0.04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2</v>
      </c>
      <c r="AF760" t="s">
        <v>6</v>
      </c>
      <c r="AG760">
        <v>0.04</v>
      </c>
      <c r="AH760">
        <v>2</v>
      </c>
      <c r="AI760">
        <v>16667522</v>
      </c>
      <c r="AJ760">
        <v>794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ROW(Source!A333)</f>
        <v>333</v>
      </c>
      <c r="B761">
        <v>16667533</v>
      </c>
      <c r="C761">
        <v>16667520</v>
      </c>
      <c r="D761">
        <v>15247680</v>
      </c>
      <c r="E761">
        <v>1</v>
      </c>
      <c r="F761">
        <v>1</v>
      </c>
      <c r="G761">
        <v>1</v>
      </c>
      <c r="H761">
        <v>2</v>
      </c>
      <c r="I761" t="s">
        <v>736</v>
      </c>
      <c r="J761" t="s">
        <v>737</v>
      </c>
      <c r="K761" t="s">
        <v>738</v>
      </c>
      <c r="L761">
        <v>1368</v>
      </c>
      <c r="N761">
        <v>1011</v>
      </c>
      <c r="O761" t="s">
        <v>733</v>
      </c>
      <c r="P761" t="s">
        <v>733</v>
      </c>
      <c r="Q761">
        <v>1</v>
      </c>
      <c r="X761">
        <v>0.02</v>
      </c>
      <c r="Y761">
        <v>0</v>
      </c>
      <c r="Z761">
        <v>111.99</v>
      </c>
      <c r="AA761">
        <v>13.5</v>
      </c>
      <c r="AB761">
        <v>0</v>
      </c>
      <c r="AC761">
        <v>0</v>
      </c>
      <c r="AD761">
        <v>1</v>
      </c>
      <c r="AE761">
        <v>0</v>
      </c>
      <c r="AF761" t="s">
        <v>6</v>
      </c>
      <c r="AG761">
        <v>0.02</v>
      </c>
      <c r="AH761">
        <v>2</v>
      </c>
      <c r="AI761">
        <v>16667523</v>
      </c>
      <c r="AJ761">
        <v>795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ROW(Source!A333)</f>
        <v>333</v>
      </c>
      <c r="B762">
        <v>16667534</v>
      </c>
      <c r="C762">
        <v>16667520</v>
      </c>
      <c r="D762">
        <v>15249073</v>
      </c>
      <c r="E762">
        <v>1</v>
      </c>
      <c r="F762">
        <v>1</v>
      </c>
      <c r="G762">
        <v>1</v>
      </c>
      <c r="H762">
        <v>2</v>
      </c>
      <c r="I762" t="s">
        <v>742</v>
      </c>
      <c r="J762" t="s">
        <v>743</v>
      </c>
      <c r="K762" t="s">
        <v>744</v>
      </c>
      <c r="L762">
        <v>1368</v>
      </c>
      <c r="N762">
        <v>1011</v>
      </c>
      <c r="O762" t="s">
        <v>733</v>
      </c>
      <c r="P762" t="s">
        <v>733</v>
      </c>
      <c r="Q762">
        <v>1</v>
      </c>
      <c r="X762">
        <v>0.02</v>
      </c>
      <c r="Y762">
        <v>0</v>
      </c>
      <c r="Z762">
        <v>65.709999999999994</v>
      </c>
      <c r="AA762">
        <v>11.6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0.02</v>
      </c>
      <c r="AH762">
        <v>2</v>
      </c>
      <c r="AI762">
        <v>16667524</v>
      </c>
      <c r="AJ762">
        <v>796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ROW(Source!A333)</f>
        <v>333</v>
      </c>
      <c r="B763">
        <v>16667535</v>
      </c>
      <c r="C763">
        <v>16667520</v>
      </c>
      <c r="D763">
        <v>15171982</v>
      </c>
      <c r="E763">
        <v>1</v>
      </c>
      <c r="F763">
        <v>1</v>
      </c>
      <c r="G763">
        <v>1</v>
      </c>
      <c r="H763">
        <v>3</v>
      </c>
      <c r="I763" t="s">
        <v>822</v>
      </c>
      <c r="J763" t="s">
        <v>823</v>
      </c>
      <c r="K763" t="s">
        <v>824</v>
      </c>
      <c r="L763">
        <v>1348</v>
      </c>
      <c r="N763">
        <v>1009</v>
      </c>
      <c r="O763" t="s">
        <v>120</v>
      </c>
      <c r="P763" t="s">
        <v>120</v>
      </c>
      <c r="Q763">
        <v>1000</v>
      </c>
      <c r="X763">
        <v>0.01</v>
      </c>
      <c r="Y763">
        <v>729.98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6</v>
      </c>
      <c r="AG763">
        <v>0.01</v>
      </c>
      <c r="AH763">
        <v>2</v>
      </c>
      <c r="AI763">
        <v>16667525</v>
      </c>
      <c r="AJ763">
        <v>797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ROW(Source!A333)</f>
        <v>333</v>
      </c>
      <c r="B764">
        <v>16667536</v>
      </c>
      <c r="C764">
        <v>16667520</v>
      </c>
      <c r="D764">
        <v>15203834</v>
      </c>
      <c r="E764">
        <v>1</v>
      </c>
      <c r="F764">
        <v>1</v>
      </c>
      <c r="G764">
        <v>1</v>
      </c>
      <c r="H764">
        <v>3</v>
      </c>
      <c r="I764" t="s">
        <v>1025</v>
      </c>
      <c r="J764" t="s">
        <v>1026</v>
      </c>
      <c r="K764" t="s">
        <v>152</v>
      </c>
      <c r="L764">
        <v>1346</v>
      </c>
      <c r="N764">
        <v>1009</v>
      </c>
      <c r="O764" t="s">
        <v>124</v>
      </c>
      <c r="P764" t="s">
        <v>124</v>
      </c>
      <c r="Q764">
        <v>1</v>
      </c>
      <c r="X764">
        <v>0.3</v>
      </c>
      <c r="Y764">
        <v>28.6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</v>
      </c>
      <c r="AG764">
        <v>0.3</v>
      </c>
      <c r="AH764">
        <v>2</v>
      </c>
      <c r="AI764">
        <v>16667526</v>
      </c>
      <c r="AJ764">
        <v>798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ROW(Source!A333)</f>
        <v>333</v>
      </c>
      <c r="B765">
        <v>16667537</v>
      </c>
      <c r="C765">
        <v>16667520</v>
      </c>
      <c r="D765">
        <v>15233311</v>
      </c>
      <c r="E765">
        <v>1</v>
      </c>
      <c r="F765">
        <v>1</v>
      </c>
      <c r="G765">
        <v>1</v>
      </c>
      <c r="H765">
        <v>3</v>
      </c>
      <c r="I765" t="s">
        <v>1063</v>
      </c>
      <c r="J765" t="s">
        <v>1064</v>
      </c>
      <c r="K765" t="s">
        <v>1065</v>
      </c>
      <c r="L765">
        <v>1346</v>
      </c>
      <c r="N765">
        <v>1009</v>
      </c>
      <c r="O765" t="s">
        <v>124</v>
      </c>
      <c r="P765" t="s">
        <v>124</v>
      </c>
      <c r="Q765">
        <v>1</v>
      </c>
      <c r="X765">
        <v>0.53</v>
      </c>
      <c r="Y765">
        <v>41.7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0.53</v>
      </c>
      <c r="AH765">
        <v>2</v>
      </c>
      <c r="AI765">
        <v>16667527</v>
      </c>
      <c r="AJ765">
        <v>801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ROW(Source!A333)</f>
        <v>333</v>
      </c>
      <c r="B766">
        <v>16667538</v>
      </c>
      <c r="C766">
        <v>16667520</v>
      </c>
      <c r="D766">
        <v>15164559</v>
      </c>
      <c r="E766">
        <v>17</v>
      </c>
      <c r="F766">
        <v>1</v>
      </c>
      <c r="G766">
        <v>1</v>
      </c>
      <c r="H766">
        <v>3</v>
      </c>
      <c r="I766" t="s">
        <v>996</v>
      </c>
      <c r="J766" t="s">
        <v>6</v>
      </c>
      <c r="K766" t="s">
        <v>997</v>
      </c>
      <c r="L766">
        <v>1374</v>
      </c>
      <c r="N766">
        <v>1013</v>
      </c>
      <c r="O766" t="s">
        <v>998</v>
      </c>
      <c r="P766" t="s">
        <v>998</v>
      </c>
      <c r="Q766">
        <v>1</v>
      </c>
      <c r="X766">
        <v>3.1</v>
      </c>
      <c r="Y766">
        <v>1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3.1</v>
      </c>
      <c r="AH766">
        <v>2</v>
      </c>
      <c r="AI766">
        <v>16667528</v>
      </c>
      <c r="AJ766">
        <v>802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ROW(Source!A338)</f>
        <v>338</v>
      </c>
      <c r="B767">
        <v>16667556</v>
      </c>
      <c r="C767">
        <v>16667541</v>
      </c>
      <c r="D767">
        <v>15430397</v>
      </c>
      <c r="E767">
        <v>1</v>
      </c>
      <c r="F767">
        <v>1</v>
      </c>
      <c r="G767">
        <v>1</v>
      </c>
      <c r="H767">
        <v>1</v>
      </c>
      <c r="I767" t="s">
        <v>814</v>
      </c>
      <c r="J767" t="s">
        <v>6</v>
      </c>
      <c r="K767" t="s">
        <v>815</v>
      </c>
      <c r="L767">
        <v>1191</v>
      </c>
      <c r="N767">
        <v>1013</v>
      </c>
      <c r="O767" t="s">
        <v>727</v>
      </c>
      <c r="P767" t="s">
        <v>727</v>
      </c>
      <c r="Q767">
        <v>1</v>
      </c>
      <c r="X767">
        <v>15.2</v>
      </c>
      <c r="Y767">
        <v>0</v>
      </c>
      <c r="Z767">
        <v>0</v>
      </c>
      <c r="AA767">
        <v>0</v>
      </c>
      <c r="AB767">
        <v>9.4</v>
      </c>
      <c r="AC767">
        <v>0</v>
      </c>
      <c r="AD767">
        <v>1</v>
      </c>
      <c r="AE767">
        <v>1</v>
      </c>
      <c r="AF767" t="s">
        <v>6</v>
      </c>
      <c r="AG767">
        <v>15.2</v>
      </c>
      <c r="AH767">
        <v>2</v>
      </c>
      <c r="AI767">
        <v>16667542</v>
      </c>
      <c r="AJ767">
        <v>803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ROW(Source!A338)</f>
        <v>338</v>
      </c>
      <c r="B768">
        <v>16667557</v>
      </c>
      <c r="C768">
        <v>16667541</v>
      </c>
      <c r="D768">
        <v>15430395</v>
      </c>
      <c r="E768">
        <v>1</v>
      </c>
      <c r="F768">
        <v>1</v>
      </c>
      <c r="G768">
        <v>1</v>
      </c>
      <c r="H768">
        <v>1</v>
      </c>
      <c r="I768" t="s">
        <v>728</v>
      </c>
      <c r="J768" t="s">
        <v>6</v>
      </c>
      <c r="K768" t="s">
        <v>729</v>
      </c>
      <c r="L768">
        <v>1191</v>
      </c>
      <c r="N768">
        <v>1013</v>
      </c>
      <c r="O768" t="s">
        <v>727</v>
      </c>
      <c r="P768" t="s">
        <v>727</v>
      </c>
      <c r="Q768">
        <v>1</v>
      </c>
      <c r="X768">
        <v>0.76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2</v>
      </c>
      <c r="AF768" t="s">
        <v>6</v>
      </c>
      <c r="AG768">
        <v>0.76</v>
      </c>
      <c r="AH768">
        <v>2</v>
      </c>
      <c r="AI768">
        <v>16667543</v>
      </c>
      <c r="AJ768">
        <v>804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ROW(Source!A338)</f>
        <v>338</v>
      </c>
      <c r="B769">
        <v>16667558</v>
      </c>
      <c r="C769">
        <v>16667541</v>
      </c>
      <c r="D769">
        <v>15247680</v>
      </c>
      <c r="E769">
        <v>1</v>
      </c>
      <c r="F769">
        <v>1</v>
      </c>
      <c r="G769">
        <v>1</v>
      </c>
      <c r="H769">
        <v>2</v>
      </c>
      <c r="I769" t="s">
        <v>736</v>
      </c>
      <c r="J769" t="s">
        <v>737</v>
      </c>
      <c r="K769" t="s">
        <v>738</v>
      </c>
      <c r="L769">
        <v>1368</v>
      </c>
      <c r="N769">
        <v>1011</v>
      </c>
      <c r="O769" t="s">
        <v>733</v>
      </c>
      <c r="P769" t="s">
        <v>733</v>
      </c>
      <c r="Q769">
        <v>1</v>
      </c>
      <c r="X769">
        <v>0.38</v>
      </c>
      <c r="Y769">
        <v>0</v>
      </c>
      <c r="Z769">
        <v>111.99</v>
      </c>
      <c r="AA769">
        <v>13.5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0.38</v>
      </c>
      <c r="AH769">
        <v>2</v>
      </c>
      <c r="AI769">
        <v>16667544</v>
      </c>
      <c r="AJ769">
        <v>805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ROW(Source!A338)</f>
        <v>338</v>
      </c>
      <c r="B770">
        <v>16667559</v>
      </c>
      <c r="C770">
        <v>16667541</v>
      </c>
      <c r="D770">
        <v>15249073</v>
      </c>
      <c r="E770">
        <v>1</v>
      </c>
      <c r="F770">
        <v>1</v>
      </c>
      <c r="G770">
        <v>1</v>
      </c>
      <c r="H770">
        <v>2</v>
      </c>
      <c r="I770" t="s">
        <v>742</v>
      </c>
      <c r="J770" t="s">
        <v>743</v>
      </c>
      <c r="K770" t="s">
        <v>744</v>
      </c>
      <c r="L770">
        <v>1368</v>
      </c>
      <c r="N770">
        <v>1011</v>
      </c>
      <c r="O770" t="s">
        <v>733</v>
      </c>
      <c r="P770" t="s">
        <v>733</v>
      </c>
      <c r="Q770">
        <v>1</v>
      </c>
      <c r="X770">
        <v>0.38</v>
      </c>
      <c r="Y770">
        <v>0</v>
      </c>
      <c r="Z770">
        <v>65.709999999999994</v>
      </c>
      <c r="AA770">
        <v>11.6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0.38</v>
      </c>
      <c r="AH770">
        <v>2</v>
      </c>
      <c r="AI770">
        <v>16667545</v>
      </c>
      <c r="AJ770">
        <v>806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ROW(Source!A338)</f>
        <v>338</v>
      </c>
      <c r="B771">
        <v>16667560</v>
      </c>
      <c r="C771">
        <v>16667541</v>
      </c>
      <c r="D771">
        <v>15249377</v>
      </c>
      <c r="E771">
        <v>1</v>
      </c>
      <c r="F771">
        <v>1</v>
      </c>
      <c r="G771">
        <v>1</v>
      </c>
      <c r="H771">
        <v>2</v>
      </c>
      <c r="I771" t="s">
        <v>914</v>
      </c>
      <c r="J771" t="s">
        <v>915</v>
      </c>
      <c r="K771" t="s">
        <v>916</v>
      </c>
      <c r="L771">
        <v>1368</v>
      </c>
      <c r="N771">
        <v>1011</v>
      </c>
      <c r="O771" t="s">
        <v>733</v>
      </c>
      <c r="P771" t="s">
        <v>733</v>
      </c>
      <c r="Q771">
        <v>1</v>
      </c>
      <c r="X771">
        <v>3.4</v>
      </c>
      <c r="Y771">
        <v>0</v>
      </c>
      <c r="Z771">
        <v>8.1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</v>
      </c>
      <c r="AG771">
        <v>3.4</v>
      </c>
      <c r="AH771">
        <v>2</v>
      </c>
      <c r="AI771">
        <v>16667546</v>
      </c>
      <c r="AJ771">
        <v>807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ROW(Source!A338)</f>
        <v>338</v>
      </c>
      <c r="B772">
        <v>16667561</v>
      </c>
      <c r="C772">
        <v>16667541</v>
      </c>
      <c r="D772">
        <v>15167646</v>
      </c>
      <c r="E772">
        <v>1</v>
      </c>
      <c r="F772">
        <v>1</v>
      </c>
      <c r="G772">
        <v>1</v>
      </c>
      <c r="H772">
        <v>3</v>
      </c>
      <c r="I772" t="s">
        <v>1066</v>
      </c>
      <c r="J772" t="s">
        <v>1067</v>
      </c>
      <c r="K772" t="s">
        <v>1068</v>
      </c>
      <c r="L772">
        <v>1346</v>
      </c>
      <c r="N772">
        <v>1009</v>
      </c>
      <c r="O772" t="s">
        <v>124</v>
      </c>
      <c r="P772" t="s">
        <v>124</v>
      </c>
      <c r="Q772">
        <v>1</v>
      </c>
      <c r="X772">
        <v>0.03</v>
      </c>
      <c r="Y772">
        <v>444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0.03</v>
      </c>
      <c r="AH772">
        <v>2</v>
      </c>
      <c r="AI772">
        <v>16667547</v>
      </c>
      <c r="AJ772">
        <v>808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ROW(Source!A338)</f>
        <v>338</v>
      </c>
      <c r="B773">
        <v>16667562</v>
      </c>
      <c r="C773">
        <v>16667541</v>
      </c>
      <c r="D773">
        <v>15168752</v>
      </c>
      <c r="E773">
        <v>1</v>
      </c>
      <c r="F773">
        <v>1</v>
      </c>
      <c r="G773">
        <v>1</v>
      </c>
      <c r="H773">
        <v>3</v>
      </c>
      <c r="I773" t="s">
        <v>1013</v>
      </c>
      <c r="J773" t="s">
        <v>1014</v>
      </c>
      <c r="K773" t="s">
        <v>1015</v>
      </c>
      <c r="L773">
        <v>1346</v>
      </c>
      <c r="N773">
        <v>1009</v>
      </c>
      <c r="O773" t="s">
        <v>124</v>
      </c>
      <c r="P773" t="s">
        <v>124</v>
      </c>
      <c r="Q773">
        <v>1</v>
      </c>
      <c r="X773">
        <v>1.05</v>
      </c>
      <c r="Y773">
        <v>10.57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1.05</v>
      </c>
      <c r="AH773">
        <v>2</v>
      </c>
      <c r="AI773">
        <v>16667548</v>
      </c>
      <c r="AJ773">
        <v>809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ROW(Source!A338)</f>
        <v>338</v>
      </c>
      <c r="B774">
        <v>16667563</v>
      </c>
      <c r="C774">
        <v>16667541</v>
      </c>
      <c r="D774">
        <v>15172838</v>
      </c>
      <c r="E774">
        <v>1</v>
      </c>
      <c r="F774">
        <v>1</v>
      </c>
      <c r="G774">
        <v>1</v>
      </c>
      <c r="H774">
        <v>3</v>
      </c>
      <c r="I774" t="s">
        <v>1069</v>
      </c>
      <c r="J774" t="s">
        <v>1070</v>
      </c>
      <c r="K774" t="s">
        <v>1071</v>
      </c>
      <c r="L774">
        <v>1339</v>
      </c>
      <c r="N774">
        <v>1007</v>
      </c>
      <c r="O774" t="s">
        <v>45</v>
      </c>
      <c r="P774" t="s">
        <v>45</v>
      </c>
      <c r="Q774">
        <v>1</v>
      </c>
      <c r="X774">
        <v>2E-3</v>
      </c>
      <c r="Y774">
        <v>600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2E-3</v>
      </c>
      <c r="AH774">
        <v>2</v>
      </c>
      <c r="AI774">
        <v>16667549</v>
      </c>
      <c r="AJ774">
        <v>810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ROW(Source!A338)</f>
        <v>338</v>
      </c>
      <c r="B775">
        <v>16667564</v>
      </c>
      <c r="C775">
        <v>16667541</v>
      </c>
      <c r="D775">
        <v>15191488</v>
      </c>
      <c r="E775">
        <v>1</v>
      </c>
      <c r="F775">
        <v>1</v>
      </c>
      <c r="G775">
        <v>1</v>
      </c>
      <c r="H775">
        <v>3</v>
      </c>
      <c r="I775" t="s">
        <v>1004</v>
      </c>
      <c r="J775" t="s">
        <v>1005</v>
      </c>
      <c r="K775" t="s">
        <v>1006</v>
      </c>
      <c r="L775">
        <v>1348</v>
      </c>
      <c r="N775">
        <v>1009</v>
      </c>
      <c r="O775" t="s">
        <v>120</v>
      </c>
      <c r="P775" t="s">
        <v>120</v>
      </c>
      <c r="Q775">
        <v>1000</v>
      </c>
      <c r="X775">
        <v>3.0000000000000001E-3</v>
      </c>
      <c r="Y775">
        <v>5000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3.0000000000000001E-3</v>
      </c>
      <c r="AH775">
        <v>2</v>
      </c>
      <c r="AI775">
        <v>16667550</v>
      </c>
      <c r="AJ775">
        <v>811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ROW(Source!A338)</f>
        <v>338</v>
      </c>
      <c r="B776">
        <v>16667565</v>
      </c>
      <c r="C776">
        <v>16667541</v>
      </c>
      <c r="D776">
        <v>15217463</v>
      </c>
      <c r="E776">
        <v>1</v>
      </c>
      <c r="F776">
        <v>1</v>
      </c>
      <c r="G776">
        <v>1</v>
      </c>
      <c r="H776">
        <v>3</v>
      </c>
      <c r="I776" t="s">
        <v>1030</v>
      </c>
      <c r="J776" t="s">
        <v>1031</v>
      </c>
      <c r="K776" t="s">
        <v>1032</v>
      </c>
      <c r="L776">
        <v>1358</v>
      </c>
      <c r="N776">
        <v>1010</v>
      </c>
      <c r="O776" t="s">
        <v>513</v>
      </c>
      <c r="P776" t="s">
        <v>513</v>
      </c>
      <c r="Q776">
        <v>10</v>
      </c>
      <c r="X776">
        <v>0.6</v>
      </c>
      <c r="Y776">
        <v>39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0.6</v>
      </c>
      <c r="AH776">
        <v>2</v>
      </c>
      <c r="AI776">
        <v>16667551</v>
      </c>
      <c r="AJ776">
        <v>812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ROW(Source!A338)</f>
        <v>338</v>
      </c>
      <c r="B777">
        <v>16667566</v>
      </c>
      <c r="C777">
        <v>16667541</v>
      </c>
      <c r="D777">
        <v>15217593</v>
      </c>
      <c r="E777">
        <v>1</v>
      </c>
      <c r="F777">
        <v>1</v>
      </c>
      <c r="G777">
        <v>1</v>
      </c>
      <c r="H777">
        <v>3</v>
      </c>
      <c r="I777" t="s">
        <v>1072</v>
      </c>
      <c r="J777" t="s">
        <v>1073</v>
      </c>
      <c r="K777" t="s">
        <v>1074</v>
      </c>
      <c r="L777">
        <v>1358</v>
      </c>
      <c r="N777">
        <v>1010</v>
      </c>
      <c r="O777" t="s">
        <v>513</v>
      </c>
      <c r="P777" t="s">
        <v>513</v>
      </c>
      <c r="Q777">
        <v>10</v>
      </c>
      <c r="X777">
        <v>1.02</v>
      </c>
      <c r="Y777">
        <v>19.899999999999999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1.02</v>
      </c>
      <c r="AH777">
        <v>2</v>
      </c>
      <c r="AI777">
        <v>16667552</v>
      </c>
      <c r="AJ777">
        <v>813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ROW(Source!A338)</f>
        <v>338</v>
      </c>
      <c r="B778">
        <v>16667567</v>
      </c>
      <c r="C778">
        <v>16667541</v>
      </c>
      <c r="D778">
        <v>15226037</v>
      </c>
      <c r="E778">
        <v>1</v>
      </c>
      <c r="F778">
        <v>1</v>
      </c>
      <c r="G778">
        <v>1</v>
      </c>
      <c r="H778">
        <v>3</v>
      </c>
      <c r="I778" t="s">
        <v>1075</v>
      </c>
      <c r="J778" t="s">
        <v>1076</v>
      </c>
      <c r="K778" t="s">
        <v>1077</v>
      </c>
      <c r="L778">
        <v>1355</v>
      </c>
      <c r="N778">
        <v>1010</v>
      </c>
      <c r="O778" t="s">
        <v>279</v>
      </c>
      <c r="P778" t="s">
        <v>279</v>
      </c>
      <c r="Q778">
        <v>100</v>
      </c>
      <c r="X778">
        <v>0.25</v>
      </c>
      <c r="Y778">
        <v>88.5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6</v>
      </c>
      <c r="AG778">
        <v>0.25</v>
      </c>
      <c r="AH778">
        <v>2</v>
      </c>
      <c r="AI778">
        <v>16667553</v>
      </c>
      <c r="AJ778">
        <v>814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ROW(Source!A338)</f>
        <v>338</v>
      </c>
      <c r="B779">
        <v>16667568</v>
      </c>
      <c r="C779">
        <v>16667541</v>
      </c>
      <c r="D779">
        <v>15164559</v>
      </c>
      <c r="E779">
        <v>17</v>
      </c>
      <c r="F779">
        <v>1</v>
      </c>
      <c r="G779">
        <v>1</v>
      </c>
      <c r="H779">
        <v>3</v>
      </c>
      <c r="I779" t="s">
        <v>996</v>
      </c>
      <c r="J779" t="s">
        <v>6</v>
      </c>
      <c r="K779" t="s">
        <v>997</v>
      </c>
      <c r="L779">
        <v>1374</v>
      </c>
      <c r="N779">
        <v>1013</v>
      </c>
      <c r="O779" t="s">
        <v>998</v>
      </c>
      <c r="P779" t="s">
        <v>998</v>
      </c>
      <c r="Q779">
        <v>1</v>
      </c>
      <c r="X779">
        <v>2.86</v>
      </c>
      <c r="Y779">
        <v>1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6</v>
      </c>
      <c r="AG779">
        <v>2.86</v>
      </c>
      <c r="AH779">
        <v>2</v>
      </c>
      <c r="AI779">
        <v>16667554</v>
      </c>
      <c r="AJ779">
        <v>816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ROW(Source!A339)</f>
        <v>339</v>
      </c>
      <c r="B780">
        <v>16667556</v>
      </c>
      <c r="C780">
        <v>16667541</v>
      </c>
      <c r="D780">
        <v>15430397</v>
      </c>
      <c r="E780">
        <v>1</v>
      </c>
      <c r="F780">
        <v>1</v>
      </c>
      <c r="G780">
        <v>1</v>
      </c>
      <c r="H780">
        <v>1</v>
      </c>
      <c r="I780" t="s">
        <v>814</v>
      </c>
      <c r="J780" t="s">
        <v>6</v>
      </c>
      <c r="K780" t="s">
        <v>815</v>
      </c>
      <c r="L780">
        <v>1191</v>
      </c>
      <c r="N780">
        <v>1013</v>
      </c>
      <c r="O780" t="s">
        <v>727</v>
      </c>
      <c r="P780" t="s">
        <v>727</v>
      </c>
      <c r="Q780">
        <v>1</v>
      </c>
      <c r="X780">
        <v>15.2</v>
      </c>
      <c r="Y780">
        <v>0</v>
      </c>
      <c r="Z780">
        <v>0</v>
      </c>
      <c r="AA780">
        <v>0</v>
      </c>
      <c r="AB780">
        <v>9.4</v>
      </c>
      <c r="AC780">
        <v>0</v>
      </c>
      <c r="AD780">
        <v>1</v>
      </c>
      <c r="AE780">
        <v>1</v>
      </c>
      <c r="AF780" t="s">
        <v>6</v>
      </c>
      <c r="AG780">
        <v>15.2</v>
      </c>
      <c r="AH780">
        <v>2</v>
      </c>
      <c r="AI780">
        <v>16667542</v>
      </c>
      <c r="AJ780">
        <v>817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ROW(Source!A339)</f>
        <v>339</v>
      </c>
      <c r="B781">
        <v>16667557</v>
      </c>
      <c r="C781">
        <v>16667541</v>
      </c>
      <c r="D781">
        <v>15430395</v>
      </c>
      <c r="E781">
        <v>1</v>
      </c>
      <c r="F781">
        <v>1</v>
      </c>
      <c r="G781">
        <v>1</v>
      </c>
      <c r="H781">
        <v>1</v>
      </c>
      <c r="I781" t="s">
        <v>728</v>
      </c>
      <c r="J781" t="s">
        <v>6</v>
      </c>
      <c r="K781" t="s">
        <v>729</v>
      </c>
      <c r="L781">
        <v>1191</v>
      </c>
      <c r="N781">
        <v>1013</v>
      </c>
      <c r="O781" t="s">
        <v>727</v>
      </c>
      <c r="P781" t="s">
        <v>727</v>
      </c>
      <c r="Q781">
        <v>1</v>
      </c>
      <c r="X781">
        <v>0.76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2</v>
      </c>
      <c r="AF781" t="s">
        <v>6</v>
      </c>
      <c r="AG781">
        <v>0.76</v>
      </c>
      <c r="AH781">
        <v>2</v>
      </c>
      <c r="AI781">
        <v>16667543</v>
      </c>
      <c r="AJ781">
        <v>818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ROW(Source!A339)</f>
        <v>339</v>
      </c>
      <c r="B782">
        <v>16667558</v>
      </c>
      <c r="C782">
        <v>16667541</v>
      </c>
      <c r="D782">
        <v>15247680</v>
      </c>
      <c r="E782">
        <v>1</v>
      </c>
      <c r="F782">
        <v>1</v>
      </c>
      <c r="G782">
        <v>1</v>
      </c>
      <c r="H782">
        <v>2</v>
      </c>
      <c r="I782" t="s">
        <v>736</v>
      </c>
      <c r="J782" t="s">
        <v>737</v>
      </c>
      <c r="K782" t="s">
        <v>738</v>
      </c>
      <c r="L782">
        <v>1368</v>
      </c>
      <c r="N782">
        <v>1011</v>
      </c>
      <c r="O782" t="s">
        <v>733</v>
      </c>
      <c r="P782" t="s">
        <v>733</v>
      </c>
      <c r="Q782">
        <v>1</v>
      </c>
      <c r="X782">
        <v>0.38</v>
      </c>
      <c r="Y782">
        <v>0</v>
      </c>
      <c r="Z782">
        <v>111.99</v>
      </c>
      <c r="AA782">
        <v>13.5</v>
      </c>
      <c r="AB782">
        <v>0</v>
      </c>
      <c r="AC782">
        <v>0</v>
      </c>
      <c r="AD782">
        <v>1</v>
      </c>
      <c r="AE782">
        <v>0</v>
      </c>
      <c r="AF782" t="s">
        <v>6</v>
      </c>
      <c r="AG782">
        <v>0.38</v>
      </c>
      <c r="AH782">
        <v>2</v>
      </c>
      <c r="AI782">
        <v>16667544</v>
      </c>
      <c r="AJ782">
        <v>819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ROW(Source!A339)</f>
        <v>339</v>
      </c>
      <c r="B783">
        <v>16667559</v>
      </c>
      <c r="C783">
        <v>16667541</v>
      </c>
      <c r="D783">
        <v>15249073</v>
      </c>
      <c r="E783">
        <v>1</v>
      </c>
      <c r="F783">
        <v>1</v>
      </c>
      <c r="G783">
        <v>1</v>
      </c>
      <c r="H783">
        <v>2</v>
      </c>
      <c r="I783" t="s">
        <v>742</v>
      </c>
      <c r="J783" t="s">
        <v>743</v>
      </c>
      <c r="K783" t="s">
        <v>744</v>
      </c>
      <c r="L783">
        <v>1368</v>
      </c>
      <c r="N783">
        <v>1011</v>
      </c>
      <c r="O783" t="s">
        <v>733</v>
      </c>
      <c r="P783" t="s">
        <v>733</v>
      </c>
      <c r="Q783">
        <v>1</v>
      </c>
      <c r="X783">
        <v>0.38</v>
      </c>
      <c r="Y783">
        <v>0</v>
      </c>
      <c r="Z783">
        <v>65.709999999999994</v>
      </c>
      <c r="AA783">
        <v>11.6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0.38</v>
      </c>
      <c r="AH783">
        <v>2</v>
      </c>
      <c r="AI783">
        <v>16667545</v>
      </c>
      <c r="AJ783">
        <v>820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ROW(Source!A339)</f>
        <v>339</v>
      </c>
      <c r="B784">
        <v>16667560</v>
      </c>
      <c r="C784">
        <v>16667541</v>
      </c>
      <c r="D784">
        <v>15249377</v>
      </c>
      <c r="E784">
        <v>1</v>
      </c>
      <c r="F784">
        <v>1</v>
      </c>
      <c r="G784">
        <v>1</v>
      </c>
      <c r="H784">
        <v>2</v>
      </c>
      <c r="I784" t="s">
        <v>914</v>
      </c>
      <c r="J784" t="s">
        <v>915</v>
      </c>
      <c r="K784" t="s">
        <v>916</v>
      </c>
      <c r="L784">
        <v>1368</v>
      </c>
      <c r="N784">
        <v>1011</v>
      </c>
      <c r="O784" t="s">
        <v>733</v>
      </c>
      <c r="P784" t="s">
        <v>733</v>
      </c>
      <c r="Q784">
        <v>1</v>
      </c>
      <c r="X784">
        <v>3.4</v>
      </c>
      <c r="Y784">
        <v>0</v>
      </c>
      <c r="Z784">
        <v>8.1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3.4</v>
      </c>
      <c r="AH784">
        <v>2</v>
      </c>
      <c r="AI784">
        <v>16667546</v>
      </c>
      <c r="AJ784">
        <v>821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ROW(Source!A339)</f>
        <v>339</v>
      </c>
      <c r="B785">
        <v>16667561</v>
      </c>
      <c r="C785">
        <v>16667541</v>
      </c>
      <c r="D785">
        <v>15167646</v>
      </c>
      <c r="E785">
        <v>1</v>
      </c>
      <c r="F785">
        <v>1</v>
      </c>
      <c r="G785">
        <v>1</v>
      </c>
      <c r="H785">
        <v>3</v>
      </c>
      <c r="I785" t="s">
        <v>1066</v>
      </c>
      <c r="J785" t="s">
        <v>1067</v>
      </c>
      <c r="K785" t="s">
        <v>1068</v>
      </c>
      <c r="L785">
        <v>1346</v>
      </c>
      <c r="N785">
        <v>1009</v>
      </c>
      <c r="O785" t="s">
        <v>124</v>
      </c>
      <c r="P785" t="s">
        <v>124</v>
      </c>
      <c r="Q785">
        <v>1</v>
      </c>
      <c r="X785">
        <v>0.03</v>
      </c>
      <c r="Y785">
        <v>444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0.03</v>
      </c>
      <c r="AH785">
        <v>2</v>
      </c>
      <c r="AI785">
        <v>16667547</v>
      </c>
      <c r="AJ785">
        <v>822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ROW(Source!A339)</f>
        <v>339</v>
      </c>
      <c r="B786">
        <v>16667562</v>
      </c>
      <c r="C786">
        <v>16667541</v>
      </c>
      <c r="D786">
        <v>15168752</v>
      </c>
      <c r="E786">
        <v>1</v>
      </c>
      <c r="F786">
        <v>1</v>
      </c>
      <c r="G786">
        <v>1</v>
      </c>
      <c r="H786">
        <v>3</v>
      </c>
      <c r="I786" t="s">
        <v>1013</v>
      </c>
      <c r="J786" t="s">
        <v>1014</v>
      </c>
      <c r="K786" t="s">
        <v>1015</v>
      </c>
      <c r="L786">
        <v>1346</v>
      </c>
      <c r="N786">
        <v>1009</v>
      </c>
      <c r="O786" t="s">
        <v>124</v>
      </c>
      <c r="P786" t="s">
        <v>124</v>
      </c>
      <c r="Q786">
        <v>1</v>
      </c>
      <c r="X786">
        <v>1.05</v>
      </c>
      <c r="Y786">
        <v>10.57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1.05</v>
      </c>
      <c r="AH786">
        <v>2</v>
      </c>
      <c r="AI786">
        <v>16667548</v>
      </c>
      <c r="AJ786">
        <v>823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ROW(Source!A339)</f>
        <v>339</v>
      </c>
      <c r="B787">
        <v>16667563</v>
      </c>
      <c r="C787">
        <v>16667541</v>
      </c>
      <c r="D787">
        <v>15172838</v>
      </c>
      <c r="E787">
        <v>1</v>
      </c>
      <c r="F787">
        <v>1</v>
      </c>
      <c r="G787">
        <v>1</v>
      </c>
      <c r="H787">
        <v>3</v>
      </c>
      <c r="I787" t="s">
        <v>1069</v>
      </c>
      <c r="J787" t="s">
        <v>1070</v>
      </c>
      <c r="K787" t="s">
        <v>1071</v>
      </c>
      <c r="L787">
        <v>1339</v>
      </c>
      <c r="N787">
        <v>1007</v>
      </c>
      <c r="O787" t="s">
        <v>45</v>
      </c>
      <c r="P787" t="s">
        <v>45</v>
      </c>
      <c r="Q787">
        <v>1</v>
      </c>
      <c r="X787">
        <v>2E-3</v>
      </c>
      <c r="Y787">
        <v>600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2E-3</v>
      </c>
      <c r="AH787">
        <v>2</v>
      </c>
      <c r="AI787">
        <v>16667549</v>
      </c>
      <c r="AJ787">
        <v>824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ROW(Source!A339)</f>
        <v>339</v>
      </c>
      <c r="B788">
        <v>16667564</v>
      </c>
      <c r="C788">
        <v>16667541</v>
      </c>
      <c r="D788">
        <v>15191488</v>
      </c>
      <c r="E788">
        <v>1</v>
      </c>
      <c r="F788">
        <v>1</v>
      </c>
      <c r="G788">
        <v>1</v>
      </c>
      <c r="H788">
        <v>3</v>
      </c>
      <c r="I788" t="s">
        <v>1004</v>
      </c>
      <c r="J788" t="s">
        <v>1005</v>
      </c>
      <c r="K788" t="s">
        <v>1006</v>
      </c>
      <c r="L788">
        <v>1348</v>
      </c>
      <c r="N788">
        <v>1009</v>
      </c>
      <c r="O788" t="s">
        <v>120</v>
      </c>
      <c r="P788" t="s">
        <v>120</v>
      </c>
      <c r="Q788">
        <v>1000</v>
      </c>
      <c r="X788">
        <v>3.0000000000000001E-3</v>
      </c>
      <c r="Y788">
        <v>5000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3.0000000000000001E-3</v>
      </c>
      <c r="AH788">
        <v>2</v>
      </c>
      <c r="AI788">
        <v>16667550</v>
      </c>
      <c r="AJ788">
        <v>825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ROW(Source!A339)</f>
        <v>339</v>
      </c>
      <c r="B789">
        <v>16667565</v>
      </c>
      <c r="C789">
        <v>16667541</v>
      </c>
      <c r="D789">
        <v>15217463</v>
      </c>
      <c r="E789">
        <v>1</v>
      </c>
      <c r="F789">
        <v>1</v>
      </c>
      <c r="G789">
        <v>1</v>
      </c>
      <c r="H789">
        <v>3</v>
      </c>
      <c r="I789" t="s">
        <v>1030</v>
      </c>
      <c r="J789" t="s">
        <v>1031</v>
      </c>
      <c r="K789" t="s">
        <v>1032</v>
      </c>
      <c r="L789">
        <v>1358</v>
      </c>
      <c r="N789">
        <v>1010</v>
      </c>
      <c r="O789" t="s">
        <v>513</v>
      </c>
      <c r="P789" t="s">
        <v>513</v>
      </c>
      <c r="Q789">
        <v>10</v>
      </c>
      <c r="X789">
        <v>0.6</v>
      </c>
      <c r="Y789">
        <v>39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6</v>
      </c>
      <c r="AG789">
        <v>0.6</v>
      </c>
      <c r="AH789">
        <v>2</v>
      </c>
      <c r="AI789">
        <v>16667551</v>
      </c>
      <c r="AJ789">
        <v>826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ROW(Source!A339)</f>
        <v>339</v>
      </c>
      <c r="B790">
        <v>16667566</v>
      </c>
      <c r="C790">
        <v>16667541</v>
      </c>
      <c r="D790">
        <v>15217593</v>
      </c>
      <c r="E790">
        <v>1</v>
      </c>
      <c r="F790">
        <v>1</v>
      </c>
      <c r="G790">
        <v>1</v>
      </c>
      <c r="H790">
        <v>3</v>
      </c>
      <c r="I790" t="s">
        <v>1072</v>
      </c>
      <c r="J790" t="s">
        <v>1073</v>
      </c>
      <c r="K790" t="s">
        <v>1074</v>
      </c>
      <c r="L790">
        <v>1358</v>
      </c>
      <c r="N790">
        <v>1010</v>
      </c>
      <c r="O790" t="s">
        <v>513</v>
      </c>
      <c r="P790" t="s">
        <v>513</v>
      </c>
      <c r="Q790">
        <v>10</v>
      </c>
      <c r="X790">
        <v>1.02</v>
      </c>
      <c r="Y790">
        <v>19.899999999999999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6</v>
      </c>
      <c r="AG790">
        <v>1.02</v>
      </c>
      <c r="AH790">
        <v>2</v>
      </c>
      <c r="AI790">
        <v>16667552</v>
      </c>
      <c r="AJ790">
        <v>827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ROW(Source!A339)</f>
        <v>339</v>
      </c>
      <c r="B791">
        <v>16667567</v>
      </c>
      <c r="C791">
        <v>16667541</v>
      </c>
      <c r="D791">
        <v>15226037</v>
      </c>
      <c r="E791">
        <v>1</v>
      </c>
      <c r="F791">
        <v>1</v>
      </c>
      <c r="G791">
        <v>1</v>
      </c>
      <c r="H791">
        <v>3</v>
      </c>
      <c r="I791" t="s">
        <v>1075</v>
      </c>
      <c r="J791" t="s">
        <v>1076</v>
      </c>
      <c r="K791" t="s">
        <v>1077</v>
      </c>
      <c r="L791">
        <v>1355</v>
      </c>
      <c r="N791">
        <v>1010</v>
      </c>
      <c r="O791" t="s">
        <v>279</v>
      </c>
      <c r="P791" t="s">
        <v>279</v>
      </c>
      <c r="Q791">
        <v>100</v>
      </c>
      <c r="X791">
        <v>0.25</v>
      </c>
      <c r="Y791">
        <v>88.5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0.25</v>
      </c>
      <c r="AH791">
        <v>2</v>
      </c>
      <c r="AI791">
        <v>16667553</v>
      </c>
      <c r="AJ791">
        <v>828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ROW(Source!A339)</f>
        <v>339</v>
      </c>
      <c r="B792">
        <v>16667568</v>
      </c>
      <c r="C792">
        <v>16667541</v>
      </c>
      <c r="D792">
        <v>15164559</v>
      </c>
      <c r="E792">
        <v>17</v>
      </c>
      <c r="F792">
        <v>1</v>
      </c>
      <c r="G792">
        <v>1</v>
      </c>
      <c r="H792">
        <v>3</v>
      </c>
      <c r="I792" t="s">
        <v>996</v>
      </c>
      <c r="J792" t="s">
        <v>6</v>
      </c>
      <c r="K792" t="s">
        <v>997</v>
      </c>
      <c r="L792">
        <v>1374</v>
      </c>
      <c r="N792">
        <v>1013</v>
      </c>
      <c r="O792" t="s">
        <v>998</v>
      </c>
      <c r="P792" t="s">
        <v>998</v>
      </c>
      <c r="Q792">
        <v>1</v>
      </c>
      <c r="X792">
        <v>2.86</v>
      </c>
      <c r="Y792">
        <v>1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6</v>
      </c>
      <c r="AG792">
        <v>2.86</v>
      </c>
      <c r="AH792">
        <v>2</v>
      </c>
      <c r="AI792">
        <v>16667554</v>
      </c>
      <c r="AJ792">
        <v>830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ROW(Source!A342)</f>
        <v>342</v>
      </c>
      <c r="B793">
        <v>16667579</v>
      </c>
      <c r="C793">
        <v>16667570</v>
      </c>
      <c r="D793">
        <v>15435721</v>
      </c>
      <c r="E793">
        <v>1</v>
      </c>
      <c r="F793">
        <v>1</v>
      </c>
      <c r="G793">
        <v>1</v>
      </c>
      <c r="H793">
        <v>1</v>
      </c>
      <c r="I793" t="s">
        <v>923</v>
      </c>
      <c r="J793" t="s">
        <v>6</v>
      </c>
      <c r="K793" t="s">
        <v>924</v>
      </c>
      <c r="L793">
        <v>1191</v>
      </c>
      <c r="N793">
        <v>1013</v>
      </c>
      <c r="O793" t="s">
        <v>727</v>
      </c>
      <c r="P793" t="s">
        <v>727</v>
      </c>
      <c r="Q793">
        <v>1</v>
      </c>
      <c r="X793">
        <v>16.29</v>
      </c>
      <c r="Y793">
        <v>0</v>
      </c>
      <c r="Z793">
        <v>0</v>
      </c>
      <c r="AA793">
        <v>0</v>
      </c>
      <c r="AB793">
        <v>9.51</v>
      </c>
      <c r="AC793">
        <v>0</v>
      </c>
      <c r="AD793">
        <v>1</v>
      </c>
      <c r="AE793">
        <v>1</v>
      </c>
      <c r="AF793" t="s">
        <v>6</v>
      </c>
      <c r="AG793">
        <v>16.29</v>
      </c>
      <c r="AH793">
        <v>2</v>
      </c>
      <c r="AI793">
        <v>16667571</v>
      </c>
      <c r="AJ793">
        <v>831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ROW(Source!A342)</f>
        <v>342</v>
      </c>
      <c r="B794">
        <v>16667580</v>
      </c>
      <c r="C794">
        <v>16667570</v>
      </c>
      <c r="D794">
        <v>15430395</v>
      </c>
      <c r="E794">
        <v>1</v>
      </c>
      <c r="F794">
        <v>1</v>
      </c>
      <c r="G794">
        <v>1</v>
      </c>
      <c r="H794">
        <v>1</v>
      </c>
      <c r="I794" t="s">
        <v>728</v>
      </c>
      <c r="J794" t="s">
        <v>6</v>
      </c>
      <c r="K794" t="s">
        <v>729</v>
      </c>
      <c r="L794">
        <v>1191</v>
      </c>
      <c r="N794">
        <v>1013</v>
      </c>
      <c r="O794" t="s">
        <v>727</v>
      </c>
      <c r="P794" t="s">
        <v>727</v>
      </c>
      <c r="Q794">
        <v>1</v>
      </c>
      <c r="X794">
        <v>0.01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2</v>
      </c>
      <c r="AF794" t="s">
        <v>6</v>
      </c>
      <c r="AG794">
        <v>0.01</v>
      </c>
      <c r="AH794">
        <v>2</v>
      </c>
      <c r="AI794">
        <v>16667572</v>
      </c>
      <c r="AJ794">
        <v>832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ROW(Source!A342)</f>
        <v>342</v>
      </c>
      <c r="B795">
        <v>16667581</v>
      </c>
      <c r="C795">
        <v>16667570</v>
      </c>
      <c r="D795">
        <v>15247974</v>
      </c>
      <c r="E795">
        <v>1</v>
      </c>
      <c r="F795">
        <v>1</v>
      </c>
      <c r="G795">
        <v>1</v>
      </c>
      <c r="H795">
        <v>2</v>
      </c>
      <c r="I795" t="s">
        <v>730</v>
      </c>
      <c r="J795" t="s">
        <v>731</v>
      </c>
      <c r="K795" t="s">
        <v>732</v>
      </c>
      <c r="L795">
        <v>1368</v>
      </c>
      <c r="N795">
        <v>1011</v>
      </c>
      <c r="O795" t="s">
        <v>733</v>
      </c>
      <c r="P795" t="s">
        <v>733</v>
      </c>
      <c r="Q795">
        <v>1</v>
      </c>
      <c r="X795">
        <v>0.01</v>
      </c>
      <c r="Y795">
        <v>0</v>
      </c>
      <c r="Z795">
        <v>31.26</v>
      </c>
      <c r="AA795">
        <v>13.5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0.01</v>
      </c>
      <c r="AH795">
        <v>2</v>
      </c>
      <c r="AI795">
        <v>16667573</v>
      </c>
      <c r="AJ795">
        <v>833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ROW(Source!A342)</f>
        <v>342</v>
      </c>
      <c r="B796">
        <v>16667582</v>
      </c>
      <c r="C796">
        <v>16667570</v>
      </c>
      <c r="D796">
        <v>15170076</v>
      </c>
      <c r="E796">
        <v>1</v>
      </c>
      <c r="F796">
        <v>1</v>
      </c>
      <c r="G796">
        <v>1</v>
      </c>
      <c r="H796">
        <v>3</v>
      </c>
      <c r="I796" t="s">
        <v>940</v>
      </c>
      <c r="J796" t="s">
        <v>941</v>
      </c>
      <c r="K796" t="s">
        <v>942</v>
      </c>
      <c r="L796">
        <v>1356</v>
      </c>
      <c r="N796">
        <v>1010</v>
      </c>
      <c r="O796" t="s">
        <v>96</v>
      </c>
      <c r="P796" t="s">
        <v>96</v>
      </c>
      <c r="Q796">
        <v>1000</v>
      </c>
      <c r="X796">
        <v>0.2</v>
      </c>
      <c r="Y796">
        <v>180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0.2</v>
      </c>
      <c r="AH796">
        <v>2</v>
      </c>
      <c r="AI796">
        <v>16667574</v>
      </c>
      <c r="AJ796">
        <v>834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ROW(Source!A342)</f>
        <v>342</v>
      </c>
      <c r="B797">
        <v>16667583</v>
      </c>
      <c r="C797">
        <v>16667570</v>
      </c>
      <c r="D797">
        <v>15170438</v>
      </c>
      <c r="E797">
        <v>1</v>
      </c>
      <c r="F797">
        <v>1</v>
      </c>
      <c r="G797">
        <v>1</v>
      </c>
      <c r="H797">
        <v>3</v>
      </c>
      <c r="I797" t="s">
        <v>1051</v>
      </c>
      <c r="J797" t="s">
        <v>1052</v>
      </c>
      <c r="K797" t="s">
        <v>1053</v>
      </c>
      <c r="L797">
        <v>1348</v>
      </c>
      <c r="N797">
        <v>1009</v>
      </c>
      <c r="O797" t="s">
        <v>120</v>
      </c>
      <c r="P797" t="s">
        <v>120</v>
      </c>
      <c r="Q797">
        <v>1000</v>
      </c>
      <c r="X797">
        <v>1E-3</v>
      </c>
      <c r="Y797">
        <v>12430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1E-3</v>
      </c>
      <c r="AH797">
        <v>2</v>
      </c>
      <c r="AI797">
        <v>16667575</v>
      </c>
      <c r="AJ797">
        <v>835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ROW(Source!A342)</f>
        <v>342</v>
      </c>
      <c r="B798">
        <v>16667584</v>
      </c>
      <c r="C798">
        <v>16667570</v>
      </c>
      <c r="D798">
        <v>15164559</v>
      </c>
      <c r="E798">
        <v>17</v>
      </c>
      <c r="F798">
        <v>1</v>
      </c>
      <c r="G798">
        <v>1</v>
      </c>
      <c r="H798">
        <v>3</v>
      </c>
      <c r="I798" t="s">
        <v>996</v>
      </c>
      <c r="J798" t="s">
        <v>6</v>
      </c>
      <c r="K798" t="s">
        <v>997</v>
      </c>
      <c r="L798">
        <v>1374</v>
      </c>
      <c r="N798">
        <v>1013</v>
      </c>
      <c r="O798" t="s">
        <v>998</v>
      </c>
      <c r="P798" t="s">
        <v>998</v>
      </c>
      <c r="Q798">
        <v>1</v>
      </c>
      <c r="X798">
        <v>3.1</v>
      </c>
      <c r="Y798">
        <v>1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3.1</v>
      </c>
      <c r="AH798">
        <v>2</v>
      </c>
      <c r="AI798">
        <v>16667576</v>
      </c>
      <c r="AJ798">
        <v>838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ROW(Source!A343)</f>
        <v>343</v>
      </c>
      <c r="B799">
        <v>16667579</v>
      </c>
      <c r="C799">
        <v>16667570</v>
      </c>
      <c r="D799">
        <v>15435721</v>
      </c>
      <c r="E799">
        <v>1</v>
      </c>
      <c r="F799">
        <v>1</v>
      </c>
      <c r="G799">
        <v>1</v>
      </c>
      <c r="H799">
        <v>1</v>
      </c>
      <c r="I799" t="s">
        <v>923</v>
      </c>
      <c r="J799" t="s">
        <v>6</v>
      </c>
      <c r="K799" t="s">
        <v>924</v>
      </c>
      <c r="L799">
        <v>1191</v>
      </c>
      <c r="N799">
        <v>1013</v>
      </c>
      <c r="O799" t="s">
        <v>727</v>
      </c>
      <c r="P799" t="s">
        <v>727</v>
      </c>
      <c r="Q799">
        <v>1</v>
      </c>
      <c r="X799">
        <v>16.29</v>
      </c>
      <c r="Y799">
        <v>0</v>
      </c>
      <c r="Z799">
        <v>0</v>
      </c>
      <c r="AA799">
        <v>0</v>
      </c>
      <c r="AB799">
        <v>9.51</v>
      </c>
      <c r="AC799">
        <v>0</v>
      </c>
      <c r="AD799">
        <v>1</v>
      </c>
      <c r="AE799">
        <v>1</v>
      </c>
      <c r="AF799" t="s">
        <v>6</v>
      </c>
      <c r="AG799">
        <v>16.29</v>
      </c>
      <c r="AH799">
        <v>2</v>
      </c>
      <c r="AI799">
        <v>16667571</v>
      </c>
      <c r="AJ799">
        <v>839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ROW(Source!A343)</f>
        <v>343</v>
      </c>
      <c r="B800">
        <v>16667580</v>
      </c>
      <c r="C800">
        <v>16667570</v>
      </c>
      <c r="D800">
        <v>15430395</v>
      </c>
      <c r="E800">
        <v>1</v>
      </c>
      <c r="F800">
        <v>1</v>
      </c>
      <c r="G800">
        <v>1</v>
      </c>
      <c r="H800">
        <v>1</v>
      </c>
      <c r="I800" t="s">
        <v>728</v>
      </c>
      <c r="J800" t="s">
        <v>6</v>
      </c>
      <c r="K800" t="s">
        <v>729</v>
      </c>
      <c r="L800">
        <v>1191</v>
      </c>
      <c r="N800">
        <v>1013</v>
      </c>
      <c r="O800" t="s">
        <v>727</v>
      </c>
      <c r="P800" t="s">
        <v>727</v>
      </c>
      <c r="Q800">
        <v>1</v>
      </c>
      <c r="X800">
        <v>0.01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2</v>
      </c>
      <c r="AF800" t="s">
        <v>6</v>
      </c>
      <c r="AG800">
        <v>0.01</v>
      </c>
      <c r="AH800">
        <v>2</v>
      </c>
      <c r="AI800">
        <v>16667572</v>
      </c>
      <c r="AJ800">
        <v>840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ROW(Source!A343)</f>
        <v>343</v>
      </c>
      <c r="B801">
        <v>16667581</v>
      </c>
      <c r="C801">
        <v>16667570</v>
      </c>
      <c r="D801">
        <v>15247974</v>
      </c>
      <c r="E801">
        <v>1</v>
      </c>
      <c r="F801">
        <v>1</v>
      </c>
      <c r="G801">
        <v>1</v>
      </c>
      <c r="H801">
        <v>2</v>
      </c>
      <c r="I801" t="s">
        <v>730</v>
      </c>
      <c r="J801" t="s">
        <v>731</v>
      </c>
      <c r="K801" t="s">
        <v>732</v>
      </c>
      <c r="L801">
        <v>1368</v>
      </c>
      <c r="N801">
        <v>1011</v>
      </c>
      <c r="O801" t="s">
        <v>733</v>
      </c>
      <c r="P801" t="s">
        <v>733</v>
      </c>
      <c r="Q801">
        <v>1</v>
      </c>
      <c r="X801">
        <v>0.01</v>
      </c>
      <c r="Y801">
        <v>0</v>
      </c>
      <c r="Z801">
        <v>31.26</v>
      </c>
      <c r="AA801">
        <v>13.5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0.01</v>
      </c>
      <c r="AH801">
        <v>2</v>
      </c>
      <c r="AI801">
        <v>16667573</v>
      </c>
      <c r="AJ801">
        <v>841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ROW(Source!A343)</f>
        <v>343</v>
      </c>
      <c r="B802">
        <v>16667582</v>
      </c>
      <c r="C802">
        <v>16667570</v>
      </c>
      <c r="D802">
        <v>15170076</v>
      </c>
      <c r="E802">
        <v>1</v>
      </c>
      <c r="F802">
        <v>1</v>
      </c>
      <c r="G802">
        <v>1</v>
      </c>
      <c r="H802">
        <v>3</v>
      </c>
      <c r="I802" t="s">
        <v>940</v>
      </c>
      <c r="J802" t="s">
        <v>941</v>
      </c>
      <c r="K802" t="s">
        <v>942</v>
      </c>
      <c r="L802">
        <v>1356</v>
      </c>
      <c r="N802">
        <v>1010</v>
      </c>
      <c r="O802" t="s">
        <v>96</v>
      </c>
      <c r="P802" t="s">
        <v>96</v>
      </c>
      <c r="Q802">
        <v>1000</v>
      </c>
      <c r="X802">
        <v>0.2</v>
      </c>
      <c r="Y802">
        <v>180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0.2</v>
      </c>
      <c r="AH802">
        <v>2</v>
      </c>
      <c r="AI802">
        <v>16667574</v>
      </c>
      <c r="AJ802">
        <v>842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ROW(Source!A343)</f>
        <v>343</v>
      </c>
      <c r="B803">
        <v>16667583</v>
      </c>
      <c r="C803">
        <v>16667570</v>
      </c>
      <c r="D803">
        <v>15170438</v>
      </c>
      <c r="E803">
        <v>1</v>
      </c>
      <c r="F803">
        <v>1</v>
      </c>
      <c r="G803">
        <v>1</v>
      </c>
      <c r="H803">
        <v>3</v>
      </c>
      <c r="I803" t="s">
        <v>1051</v>
      </c>
      <c r="J803" t="s">
        <v>1052</v>
      </c>
      <c r="K803" t="s">
        <v>1053</v>
      </c>
      <c r="L803">
        <v>1348</v>
      </c>
      <c r="N803">
        <v>1009</v>
      </c>
      <c r="O803" t="s">
        <v>120</v>
      </c>
      <c r="P803" t="s">
        <v>120</v>
      </c>
      <c r="Q803">
        <v>1000</v>
      </c>
      <c r="X803">
        <v>1E-3</v>
      </c>
      <c r="Y803">
        <v>12430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6</v>
      </c>
      <c r="AG803">
        <v>1E-3</v>
      </c>
      <c r="AH803">
        <v>2</v>
      </c>
      <c r="AI803">
        <v>16667575</v>
      </c>
      <c r="AJ803">
        <v>843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ROW(Source!A343)</f>
        <v>343</v>
      </c>
      <c r="B804">
        <v>16667584</v>
      </c>
      <c r="C804">
        <v>16667570</v>
      </c>
      <c r="D804">
        <v>15164559</v>
      </c>
      <c r="E804">
        <v>17</v>
      </c>
      <c r="F804">
        <v>1</v>
      </c>
      <c r="G804">
        <v>1</v>
      </c>
      <c r="H804">
        <v>3</v>
      </c>
      <c r="I804" t="s">
        <v>996</v>
      </c>
      <c r="J804" t="s">
        <v>6</v>
      </c>
      <c r="K804" t="s">
        <v>997</v>
      </c>
      <c r="L804">
        <v>1374</v>
      </c>
      <c r="N804">
        <v>1013</v>
      </c>
      <c r="O804" t="s">
        <v>998</v>
      </c>
      <c r="P804" t="s">
        <v>998</v>
      </c>
      <c r="Q804">
        <v>1</v>
      </c>
      <c r="X804">
        <v>3.1</v>
      </c>
      <c r="Y804">
        <v>1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6</v>
      </c>
      <c r="AG804">
        <v>3.1</v>
      </c>
      <c r="AH804">
        <v>2</v>
      </c>
      <c r="AI804">
        <v>16667576</v>
      </c>
      <c r="AJ804">
        <v>846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ROW(Source!A348)</f>
        <v>348</v>
      </c>
      <c r="B805">
        <v>16667598</v>
      </c>
      <c r="C805">
        <v>16667587</v>
      </c>
      <c r="D805">
        <v>15430397</v>
      </c>
      <c r="E805">
        <v>1</v>
      </c>
      <c r="F805">
        <v>1</v>
      </c>
      <c r="G805">
        <v>1</v>
      </c>
      <c r="H805">
        <v>1</v>
      </c>
      <c r="I805" t="s">
        <v>814</v>
      </c>
      <c r="J805" t="s">
        <v>6</v>
      </c>
      <c r="K805" t="s">
        <v>815</v>
      </c>
      <c r="L805">
        <v>1191</v>
      </c>
      <c r="N805">
        <v>1013</v>
      </c>
      <c r="O805" t="s">
        <v>727</v>
      </c>
      <c r="P805" t="s">
        <v>727</v>
      </c>
      <c r="Q805">
        <v>1</v>
      </c>
      <c r="X805">
        <v>3.76</v>
      </c>
      <c r="Y805">
        <v>0</v>
      </c>
      <c r="Z805">
        <v>0</v>
      </c>
      <c r="AA805">
        <v>0</v>
      </c>
      <c r="AB805">
        <v>9.4</v>
      </c>
      <c r="AC805">
        <v>0</v>
      </c>
      <c r="AD805">
        <v>1</v>
      </c>
      <c r="AE805">
        <v>1</v>
      </c>
      <c r="AF805" t="s">
        <v>6</v>
      </c>
      <c r="AG805">
        <v>3.76</v>
      </c>
      <c r="AH805">
        <v>2</v>
      </c>
      <c r="AI805">
        <v>16667588</v>
      </c>
      <c r="AJ805">
        <v>847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ROW(Source!A348)</f>
        <v>348</v>
      </c>
      <c r="B806">
        <v>16667599</v>
      </c>
      <c r="C806">
        <v>16667587</v>
      </c>
      <c r="D806">
        <v>15430395</v>
      </c>
      <c r="E806">
        <v>1</v>
      </c>
      <c r="F806">
        <v>1</v>
      </c>
      <c r="G806">
        <v>1</v>
      </c>
      <c r="H806">
        <v>1</v>
      </c>
      <c r="I806" t="s">
        <v>728</v>
      </c>
      <c r="J806" t="s">
        <v>6</v>
      </c>
      <c r="K806" t="s">
        <v>729</v>
      </c>
      <c r="L806">
        <v>1191</v>
      </c>
      <c r="N806">
        <v>1013</v>
      </c>
      <c r="O806" t="s">
        <v>727</v>
      </c>
      <c r="P806" t="s">
        <v>727</v>
      </c>
      <c r="Q806">
        <v>1</v>
      </c>
      <c r="X806">
        <v>0.02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2</v>
      </c>
      <c r="AF806" t="s">
        <v>6</v>
      </c>
      <c r="AG806">
        <v>0.02</v>
      </c>
      <c r="AH806">
        <v>2</v>
      </c>
      <c r="AI806">
        <v>16667589</v>
      </c>
      <c r="AJ806">
        <v>848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ROW(Source!A348)</f>
        <v>348</v>
      </c>
      <c r="B807">
        <v>16667600</v>
      </c>
      <c r="C807">
        <v>16667587</v>
      </c>
      <c r="D807">
        <v>15247680</v>
      </c>
      <c r="E807">
        <v>1</v>
      </c>
      <c r="F807">
        <v>1</v>
      </c>
      <c r="G807">
        <v>1</v>
      </c>
      <c r="H807">
        <v>2</v>
      </c>
      <c r="I807" t="s">
        <v>736</v>
      </c>
      <c r="J807" t="s">
        <v>737</v>
      </c>
      <c r="K807" t="s">
        <v>738</v>
      </c>
      <c r="L807">
        <v>1368</v>
      </c>
      <c r="N807">
        <v>1011</v>
      </c>
      <c r="O807" t="s">
        <v>733</v>
      </c>
      <c r="P807" t="s">
        <v>733</v>
      </c>
      <c r="Q807">
        <v>1</v>
      </c>
      <c r="X807">
        <v>0.01</v>
      </c>
      <c r="Y807">
        <v>0</v>
      </c>
      <c r="Z807">
        <v>111.99</v>
      </c>
      <c r="AA807">
        <v>13.5</v>
      </c>
      <c r="AB807">
        <v>0</v>
      </c>
      <c r="AC807">
        <v>0</v>
      </c>
      <c r="AD807">
        <v>1</v>
      </c>
      <c r="AE807">
        <v>0</v>
      </c>
      <c r="AF807" t="s">
        <v>6</v>
      </c>
      <c r="AG807">
        <v>0.01</v>
      </c>
      <c r="AH807">
        <v>2</v>
      </c>
      <c r="AI807">
        <v>16667590</v>
      </c>
      <c r="AJ807">
        <v>849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ROW(Source!A348)</f>
        <v>348</v>
      </c>
      <c r="B808">
        <v>16667601</v>
      </c>
      <c r="C808">
        <v>16667587</v>
      </c>
      <c r="D808">
        <v>15249073</v>
      </c>
      <c r="E808">
        <v>1</v>
      </c>
      <c r="F808">
        <v>1</v>
      </c>
      <c r="G808">
        <v>1</v>
      </c>
      <c r="H808">
        <v>2</v>
      </c>
      <c r="I808" t="s">
        <v>742</v>
      </c>
      <c r="J808" t="s">
        <v>743</v>
      </c>
      <c r="K808" t="s">
        <v>744</v>
      </c>
      <c r="L808">
        <v>1368</v>
      </c>
      <c r="N808">
        <v>1011</v>
      </c>
      <c r="O808" t="s">
        <v>733</v>
      </c>
      <c r="P808" t="s">
        <v>733</v>
      </c>
      <c r="Q808">
        <v>1</v>
      </c>
      <c r="X808">
        <v>0.01</v>
      </c>
      <c r="Y808">
        <v>0</v>
      </c>
      <c r="Z808">
        <v>65.709999999999994</v>
      </c>
      <c r="AA808">
        <v>11.6</v>
      </c>
      <c r="AB808">
        <v>0</v>
      </c>
      <c r="AC808">
        <v>0</v>
      </c>
      <c r="AD808">
        <v>1</v>
      </c>
      <c r="AE808">
        <v>0</v>
      </c>
      <c r="AF808" t="s">
        <v>6</v>
      </c>
      <c r="AG808">
        <v>0.01</v>
      </c>
      <c r="AH808">
        <v>2</v>
      </c>
      <c r="AI808">
        <v>16667591</v>
      </c>
      <c r="AJ808">
        <v>850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ROW(Source!A348)</f>
        <v>348</v>
      </c>
      <c r="B809">
        <v>16667602</v>
      </c>
      <c r="C809">
        <v>16667587</v>
      </c>
      <c r="D809">
        <v>15167588</v>
      </c>
      <c r="E809">
        <v>1</v>
      </c>
      <c r="F809">
        <v>1</v>
      </c>
      <c r="G809">
        <v>1</v>
      </c>
      <c r="H809">
        <v>3</v>
      </c>
      <c r="I809" t="s">
        <v>1001</v>
      </c>
      <c r="J809" t="s">
        <v>1002</v>
      </c>
      <c r="K809" t="s">
        <v>1003</v>
      </c>
      <c r="L809">
        <v>1346</v>
      </c>
      <c r="N809">
        <v>1009</v>
      </c>
      <c r="O809" t="s">
        <v>124</v>
      </c>
      <c r="P809" t="s">
        <v>124</v>
      </c>
      <c r="Q809">
        <v>1</v>
      </c>
      <c r="X809">
        <v>0.16</v>
      </c>
      <c r="Y809">
        <v>30.4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0.16</v>
      </c>
      <c r="AH809">
        <v>2</v>
      </c>
      <c r="AI809">
        <v>16667592</v>
      </c>
      <c r="AJ809">
        <v>851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ROW(Source!A348)</f>
        <v>348</v>
      </c>
      <c r="B810">
        <v>16667603</v>
      </c>
      <c r="C810">
        <v>16667587</v>
      </c>
      <c r="D810">
        <v>15167600</v>
      </c>
      <c r="E810">
        <v>1</v>
      </c>
      <c r="F810">
        <v>1</v>
      </c>
      <c r="G810">
        <v>1</v>
      </c>
      <c r="H810">
        <v>3</v>
      </c>
      <c r="I810" t="s">
        <v>1036</v>
      </c>
      <c r="J810" t="s">
        <v>1037</v>
      </c>
      <c r="K810" t="s">
        <v>1038</v>
      </c>
      <c r="L810">
        <v>1308</v>
      </c>
      <c r="N810">
        <v>1003</v>
      </c>
      <c r="O810" t="s">
        <v>164</v>
      </c>
      <c r="P810" t="s">
        <v>164</v>
      </c>
      <c r="Q810">
        <v>100</v>
      </c>
      <c r="X810">
        <v>5.5E-2</v>
      </c>
      <c r="Y810">
        <v>120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5.5E-2</v>
      </c>
      <c r="AH810">
        <v>2</v>
      </c>
      <c r="AI810">
        <v>16667593</v>
      </c>
      <c r="AJ810">
        <v>852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ROW(Source!A348)</f>
        <v>348</v>
      </c>
      <c r="B811">
        <v>16667604</v>
      </c>
      <c r="C811">
        <v>16667587</v>
      </c>
      <c r="D811">
        <v>15203834</v>
      </c>
      <c r="E811">
        <v>1</v>
      </c>
      <c r="F811">
        <v>1</v>
      </c>
      <c r="G811">
        <v>1</v>
      </c>
      <c r="H811">
        <v>3</v>
      </c>
      <c r="I811" t="s">
        <v>1025</v>
      </c>
      <c r="J811" t="s">
        <v>1026</v>
      </c>
      <c r="K811" t="s">
        <v>152</v>
      </c>
      <c r="L811">
        <v>1346</v>
      </c>
      <c r="N811">
        <v>1009</v>
      </c>
      <c r="O811" t="s">
        <v>124</v>
      </c>
      <c r="P811" t="s">
        <v>124</v>
      </c>
      <c r="Q811">
        <v>1</v>
      </c>
      <c r="X811">
        <v>0.05</v>
      </c>
      <c r="Y811">
        <v>28.6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0.05</v>
      </c>
      <c r="AH811">
        <v>2</v>
      </c>
      <c r="AI811">
        <v>16667594</v>
      </c>
      <c r="AJ811">
        <v>853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ROW(Source!A348)</f>
        <v>348</v>
      </c>
      <c r="B812">
        <v>16667605</v>
      </c>
      <c r="C812">
        <v>16667587</v>
      </c>
      <c r="D812">
        <v>15164559</v>
      </c>
      <c r="E812">
        <v>17</v>
      </c>
      <c r="F812">
        <v>1</v>
      </c>
      <c r="G812">
        <v>1</v>
      </c>
      <c r="H812">
        <v>3</v>
      </c>
      <c r="I812" t="s">
        <v>996</v>
      </c>
      <c r="J812" t="s">
        <v>6</v>
      </c>
      <c r="K812" t="s">
        <v>997</v>
      </c>
      <c r="L812">
        <v>1374</v>
      </c>
      <c r="N812">
        <v>1013</v>
      </c>
      <c r="O812" t="s">
        <v>998</v>
      </c>
      <c r="P812" t="s">
        <v>998</v>
      </c>
      <c r="Q812">
        <v>1</v>
      </c>
      <c r="X812">
        <v>0.71</v>
      </c>
      <c r="Y812">
        <v>1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6</v>
      </c>
      <c r="AG812">
        <v>0.71</v>
      </c>
      <c r="AH812">
        <v>2</v>
      </c>
      <c r="AI812">
        <v>16667595</v>
      </c>
      <c r="AJ812">
        <v>856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ROW(Source!A349)</f>
        <v>349</v>
      </c>
      <c r="B813">
        <v>16667598</v>
      </c>
      <c r="C813">
        <v>16667587</v>
      </c>
      <c r="D813">
        <v>15430397</v>
      </c>
      <c r="E813">
        <v>1</v>
      </c>
      <c r="F813">
        <v>1</v>
      </c>
      <c r="G813">
        <v>1</v>
      </c>
      <c r="H813">
        <v>1</v>
      </c>
      <c r="I813" t="s">
        <v>814</v>
      </c>
      <c r="J813" t="s">
        <v>6</v>
      </c>
      <c r="K813" t="s">
        <v>815</v>
      </c>
      <c r="L813">
        <v>1191</v>
      </c>
      <c r="N813">
        <v>1013</v>
      </c>
      <c r="O813" t="s">
        <v>727</v>
      </c>
      <c r="P813" t="s">
        <v>727</v>
      </c>
      <c r="Q813">
        <v>1</v>
      </c>
      <c r="X813">
        <v>3.76</v>
      </c>
      <c r="Y813">
        <v>0</v>
      </c>
      <c r="Z813">
        <v>0</v>
      </c>
      <c r="AA813">
        <v>0</v>
      </c>
      <c r="AB813">
        <v>9.4</v>
      </c>
      <c r="AC813">
        <v>0</v>
      </c>
      <c r="AD813">
        <v>1</v>
      </c>
      <c r="AE813">
        <v>1</v>
      </c>
      <c r="AF813" t="s">
        <v>6</v>
      </c>
      <c r="AG813">
        <v>3.76</v>
      </c>
      <c r="AH813">
        <v>2</v>
      </c>
      <c r="AI813">
        <v>16667588</v>
      </c>
      <c r="AJ813">
        <v>857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ROW(Source!A349)</f>
        <v>349</v>
      </c>
      <c r="B814">
        <v>16667599</v>
      </c>
      <c r="C814">
        <v>16667587</v>
      </c>
      <c r="D814">
        <v>15430395</v>
      </c>
      <c r="E814">
        <v>1</v>
      </c>
      <c r="F814">
        <v>1</v>
      </c>
      <c r="G814">
        <v>1</v>
      </c>
      <c r="H814">
        <v>1</v>
      </c>
      <c r="I814" t="s">
        <v>728</v>
      </c>
      <c r="J814" t="s">
        <v>6</v>
      </c>
      <c r="K814" t="s">
        <v>729</v>
      </c>
      <c r="L814">
        <v>1191</v>
      </c>
      <c r="N814">
        <v>1013</v>
      </c>
      <c r="O814" t="s">
        <v>727</v>
      </c>
      <c r="P814" t="s">
        <v>727</v>
      </c>
      <c r="Q814">
        <v>1</v>
      </c>
      <c r="X814">
        <v>0.02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2</v>
      </c>
      <c r="AF814" t="s">
        <v>6</v>
      </c>
      <c r="AG814">
        <v>0.02</v>
      </c>
      <c r="AH814">
        <v>2</v>
      </c>
      <c r="AI814">
        <v>16667589</v>
      </c>
      <c r="AJ814">
        <v>858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ROW(Source!A349)</f>
        <v>349</v>
      </c>
      <c r="B815">
        <v>16667600</v>
      </c>
      <c r="C815">
        <v>16667587</v>
      </c>
      <c r="D815">
        <v>15247680</v>
      </c>
      <c r="E815">
        <v>1</v>
      </c>
      <c r="F815">
        <v>1</v>
      </c>
      <c r="G815">
        <v>1</v>
      </c>
      <c r="H815">
        <v>2</v>
      </c>
      <c r="I815" t="s">
        <v>736</v>
      </c>
      <c r="J815" t="s">
        <v>737</v>
      </c>
      <c r="K815" t="s">
        <v>738</v>
      </c>
      <c r="L815">
        <v>1368</v>
      </c>
      <c r="N815">
        <v>1011</v>
      </c>
      <c r="O815" t="s">
        <v>733</v>
      </c>
      <c r="P815" t="s">
        <v>733</v>
      </c>
      <c r="Q815">
        <v>1</v>
      </c>
      <c r="X815">
        <v>0.01</v>
      </c>
      <c r="Y815">
        <v>0</v>
      </c>
      <c r="Z815">
        <v>111.99</v>
      </c>
      <c r="AA815">
        <v>13.5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0.01</v>
      </c>
      <c r="AH815">
        <v>2</v>
      </c>
      <c r="AI815">
        <v>16667590</v>
      </c>
      <c r="AJ815">
        <v>859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ROW(Source!A349)</f>
        <v>349</v>
      </c>
      <c r="B816">
        <v>16667601</v>
      </c>
      <c r="C816">
        <v>16667587</v>
      </c>
      <c r="D816">
        <v>15249073</v>
      </c>
      <c r="E816">
        <v>1</v>
      </c>
      <c r="F816">
        <v>1</v>
      </c>
      <c r="G816">
        <v>1</v>
      </c>
      <c r="H816">
        <v>2</v>
      </c>
      <c r="I816" t="s">
        <v>742</v>
      </c>
      <c r="J816" t="s">
        <v>743</v>
      </c>
      <c r="K816" t="s">
        <v>744</v>
      </c>
      <c r="L816">
        <v>1368</v>
      </c>
      <c r="N816">
        <v>1011</v>
      </c>
      <c r="O816" t="s">
        <v>733</v>
      </c>
      <c r="P816" t="s">
        <v>733</v>
      </c>
      <c r="Q816">
        <v>1</v>
      </c>
      <c r="X816">
        <v>0.01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6</v>
      </c>
      <c r="AG816">
        <v>0.01</v>
      </c>
      <c r="AH816">
        <v>2</v>
      </c>
      <c r="AI816">
        <v>16667591</v>
      </c>
      <c r="AJ816">
        <v>860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ROW(Source!A349)</f>
        <v>349</v>
      </c>
      <c r="B817">
        <v>16667602</v>
      </c>
      <c r="C817">
        <v>16667587</v>
      </c>
      <c r="D817">
        <v>15167588</v>
      </c>
      <c r="E817">
        <v>1</v>
      </c>
      <c r="F817">
        <v>1</v>
      </c>
      <c r="G817">
        <v>1</v>
      </c>
      <c r="H817">
        <v>3</v>
      </c>
      <c r="I817" t="s">
        <v>1001</v>
      </c>
      <c r="J817" t="s">
        <v>1002</v>
      </c>
      <c r="K817" t="s">
        <v>1003</v>
      </c>
      <c r="L817">
        <v>1346</v>
      </c>
      <c r="N817">
        <v>1009</v>
      </c>
      <c r="O817" t="s">
        <v>124</v>
      </c>
      <c r="P817" t="s">
        <v>124</v>
      </c>
      <c r="Q817">
        <v>1</v>
      </c>
      <c r="X817">
        <v>0.16</v>
      </c>
      <c r="Y817">
        <v>30.4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6</v>
      </c>
      <c r="AG817">
        <v>0.16</v>
      </c>
      <c r="AH817">
        <v>2</v>
      </c>
      <c r="AI817">
        <v>16667592</v>
      </c>
      <c r="AJ817">
        <v>861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ROW(Source!A349)</f>
        <v>349</v>
      </c>
      <c r="B818">
        <v>16667603</v>
      </c>
      <c r="C818">
        <v>16667587</v>
      </c>
      <c r="D818">
        <v>15167600</v>
      </c>
      <c r="E818">
        <v>1</v>
      </c>
      <c r="F818">
        <v>1</v>
      </c>
      <c r="G818">
        <v>1</v>
      </c>
      <c r="H818">
        <v>3</v>
      </c>
      <c r="I818" t="s">
        <v>1036</v>
      </c>
      <c r="J818" t="s">
        <v>1037</v>
      </c>
      <c r="K818" t="s">
        <v>1038</v>
      </c>
      <c r="L818">
        <v>1308</v>
      </c>
      <c r="N818">
        <v>1003</v>
      </c>
      <c r="O818" t="s">
        <v>164</v>
      </c>
      <c r="P818" t="s">
        <v>164</v>
      </c>
      <c r="Q818">
        <v>100</v>
      </c>
      <c r="X818">
        <v>5.5E-2</v>
      </c>
      <c r="Y818">
        <v>120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6</v>
      </c>
      <c r="AG818">
        <v>5.5E-2</v>
      </c>
      <c r="AH818">
        <v>2</v>
      </c>
      <c r="AI818">
        <v>16667593</v>
      </c>
      <c r="AJ818">
        <v>862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ROW(Source!A349)</f>
        <v>349</v>
      </c>
      <c r="B819">
        <v>16667604</v>
      </c>
      <c r="C819">
        <v>16667587</v>
      </c>
      <c r="D819">
        <v>15203834</v>
      </c>
      <c r="E819">
        <v>1</v>
      </c>
      <c r="F819">
        <v>1</v>
      </c>
      <c r="G819">
        <v>1</v>
      </c>
      <c r="H819">
        <v>3</v>
      </c>
      <c r="I819" t="s">
        <v>1025</v>
      </c>
      <c r="J819" t="s">
        <v>1026</v>
      </c>
      <c r="K819" t="s">
        <v>152</v>
      </c>
      <c r="L819">
        <v>1346</v>
      </c>
      <c r="N819">
        <v>1009</v>
      </c>
      <c r="O819" t="s">
        <v>124</v>
      </c>
      <c r="P819" t="s">
        <v>124</v>
      </c>
      <c r="Q819">
        <v>1</v>
      </c>
      <c r="X819">
        <v>0.05</v>
      </c>
      <c r="Y819">
        <v>28.6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6</v>
      </c>
      <c r="AG819">
        <v>0.05</v>
      </c>
      <c r="AH819">
        <v>2</v>
      </c>
      <c r="AI819">
        <v>16667594</v>
      </c>
      <c r="AJ819">
        <v>863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ROW(Source!A349)</f>
        <v>349</v>
      </c>
      <c r="B820">
        <v>16667605</v>
      </c>
      <c r="C820">
        <v>16667587</v>
      </c>
      <c r="D820">
        <v>15164559</v>
      </c>
      <c r="E820">
        <v>17</v>
      </c>
      <c r="F820">
        <v>1</v>
      </c>
      <c r="G820">
        <v>1</v>
      </c>
      <c r="H820">
        <v>3</v>
      </c>
      <c r="I820" t="s">
        <v>996</v>
      </c>
      <c r="J820" t="s">
        <v>6</v>
      </c>
      <c r="K820" t="s">
        <v>997</v>
      </c>
      <c r="L820">
        <v>1374</v>
      </c>
      <c r="N820">
        <v>1013</v>
      </c>
      <c r="O820" t="s">
        <v>998</v>
      </c>
      <c r="P820" t="s">
        <v>998</v>
      </c>
      <c r="Q820">
        <v>1</v>
      </c>
      <c r="X820">
        <v>0.71</v>
      </c>
      <c r="Y820">
        <v>1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6</v>
      </c>
      <c r="AG820">
        <v>0.71</v>
      </c>
      <c r="AH820">
        <v>2</v>
      </c>
      <c r="AI820">
        <v>16667595</v>
      </c>
      <c r="AJ820">
        <v>866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ROW(Source!A354)</f>
        <v>354</v>
      </c>
      <c r="B821">
        <v>16667618</v>
      </c>
      <c r="C821">
        <v>16667608</v>
      </c>
      <c r="D821">
        <v>15430397</v>
      </c>
      <c r="E821">
        <v>1</v>
      </c>
      <c r="F821">
        <v>1</v>
      </c>
      <c r="G821">
        <v>1</v>
      </c>
      <c r="H821">
        <v>1</v>
      </c>
      <c r="I821" t="s">
        <v>814</v>
      </c>
      <c r="J821" t="s">
        <v>6</v>
      </c>
      <c r="K821" t="s">
        <v>815</v>
      </c>
      <c r="L821">
        <v>1191</v>
      </c>
      <c r="N821">
        <v>1013</v>
      </c>
      <c r="O821" t="s">
        <v>727</v>
      </c>
      <c r="P821" t="s">
        <v>727</v>
      </c>
      <c r="Q821">
        <v>1</v>
      </c>
      <c r="X821">
        <v>19</v>
      </c>
      <c r="Y821">
        <v>0</v>
      </c>
      <c r="Z821">
        <v>0</v>
      </c>
      <c r="AA821">
        <v>0</v>
      </c>
      <c r="AB821">
        <v>9.4</v>
      </c>
      <c r="AC821">
        <v>0</v>
      </c>
      <c r="AD821">
        <v>1</v>
      </c>
      <c r="AE821">
        <v>1</v>
      </c>
      <c r="AF821" t="s">
        <v>447</v>
      </c>
      <c r="AG821">
        <v>5.7</v>
      </c>
      <c r="AH821">
        <v>2</v>
      </c>
      <c r="AI821">
        <v>16667609</v>
      </c>
      <c r="AJ821">
        <v>867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ROW(Source!A354)</f>
        <v>354</v>
      </c>
      <c r="B822">
        <v>16667619</v>
      </c>
      <c r="C822">
        <v>16667608</v>
      </c>
      <c r="D822">
        <v>15430395</v>
      </c>
      <c r="E822">
        <v>1</v>
      </c>
      <c r="F822">
        <v>1</v>
      </c>
      <c r="G822">
        <v>1</v>
      </c>
      <c r="H822">
        <v>1</v>
      </c>
      <c r="I822" t="s">
        <v>728</v>
      </c>
      <c r="J822" t="s">
        <v>6</v>
      </c>
      <c r="K822" t="s">
        <v>729</v>
      </c>
      <c r="L822">
        <v>1191</v>
      </c>
      <c r="N822">
        <v>1013</v>
      </c>
      <c r="O822" t="s">
        <v>727</v>
      </c>
      <c r="P822" t="s">
        <v>727</v>
      </c>
      <c r="Q822">
        <v>1</v>
      </c>
      <c r="X822">
        <v>0.38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2</v>
      </c>
      <c r="AF822" t="s">
        <v>447</v>
      </c>
      <c r="AG822">
        <v>0.11399999999999999</v>
      </c>
      <c r="AH822">
        <v>2</v>
      </c>
      <c r="AI822">
        <v>16667610</v>
      </c>
      <c r="AJ822">
        <v>868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ROW(Source!A354)</f>
        <v>354</v>
      </c>
      <c r="B823">
        <v>16667620</v>
      </c>
      <c r="C823">
        <v>16667608</v>
      </c>
      <c r="D823">
        <v>15247680</v>
      </c>
      <c r="E823">
        <v>1</v>
      </c>
      <c r="F823">
        <v>1</v>
      </c>
      <c r="G823">
        <v>1</v>
      </c>
      <c r="H823">
        <v>2</v>
      </c>
      <c r="I823" t="s">
        <v>736</v>
      </c>
      <c r="J823" t="s">
        <v>737</v>
      </c>
      <c r="K823" t="s">
        <v>738</v>
      </c>
      <c r="L823">
        <v>1368</v>
      </c>
      <c r="N823">
        <v>1011</v>
      </c>
      <c r="O823" t="s">
        <v>733</v>
      </c>
      <c r="P823" t="s">
        <v>733</v>
      </c>
      <c r="Q823">
        <v>1</v>
      </c>
      <c r="X823">
        <v>0.19</v>
      </c>
      <c r="Y823">
        <v>0</v>
      </c>
      <c r="Z823">
        <v>111.99</v>
      </c>
      <c r="AA823">
        <v>13.5</v>
      </c>
      <c r="AB823">
        <v>0</v>
      </c>
      <c r="AC823">
        <v>0</v>
      </c>
      <c r="AD823">
        <v>1</v>
      </c>
      <c r="AE823">
        <v>0</v>
      </c>
      <c r="AF823" t="s">
        <v>447</v>
      </c>
      <c r="AG823">
        <v>5.6999999999999995E-2</v>
      </c>
      <c r="AH823">
        <v>2</v>
      </c>
      <c r="AI823">
        <v>16667611</v>
      </c>
      <c r="AJ823">
        <v>869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ROW(Source!A354)</f>
        <v>354</v>
      </c>
      <c r="B824">
        <v>16667621</v>
      </c>
      <c r="C824">
        <v>16667608</v>
      </c>
      <c r="D824">
        <v>15249073</v>
      </c>
      <c r="E824">
        <v>1</v>
      </c>
      <c r="F824">
        <v>1</v>
      </c>
      <c r="G824">
        <v>1</v>
      </c>
      <c r="H824">
        <v>2</v>
      </c>
      <c r="I824" t="s">
        <v>742</v>
      </c>
      <c r="J824" t="s">
        <v>743</v>
      </c>
      <c r="K824" t="s">
        <v>744</v>
      </c>
      <c r="L824">
        <v>1368</v>
      </c>
      <c r="N824">
        <v>1011</v>
      </c>
      <c r="O824" t="s">
        <v>733</v>
      </c>
      <c r="P824" t="s">
        <v>733</v>
      </c>
      <c r="Q824">
        <v>1</v>
      </c>
      <c r="X824">
        <v>0.19</v>
      </c>
      <c r="Y824">
        <v>0</v>
      </c>
      <c r="Z824">
        <v>65.709999999999994</v>
      </c>
      <c r="AA824">
        <v>11.6</v>
      </c>
      <c r="AB824">
        <v>0</v>
      </c>
      <c r="AC824">
        <v>0</v>
      </c>
      <c r="AD824">
        <v>1</v>
      </c>
      <c r="AE824">
        <v>0</v>
      </c>
      <c r="AF824" t="s">
        <v>447</v>
      </c>
      <c r="AG824">
        <v>5.6999999999999995E-2</v>
      </c>
      <c r="AH824">
        <v>2</v>
      </c>
      <c r="AI824">
        <v>16667612</v>
      </c>
      <c r="AJ824">
        <v>870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ROW(Source!A354)</f>
        <v>354</v>
      </c>
      <c r="B825">
        <v>16667622</v>
      </c>
      <c r="C825">
        <v>16667608</v>
      </c>
      <c r="D825">
        <v>15249377</v>
      </c>
      <c r="E825">
        <v>1</v>
      </c>
      <c r="F825">
        <v>1</v>
      </c>
      <c r="G825">
        <v>1</v>
      </c>
      <c r="H825">
        <v>2</v>
      </c>
      <c r="I825" t="s">
        <v>914</v>
      </c>
      <c r="J825" t="s">
        <v>915</v>
      </c>
      <c r="K825" t="s">
        <v>916</v>
      </c>
      <c r="L825">
        <v>1368</v>
      </c>
      <c r="N825">
        <v>1011</v>
      </c>
      <c r="O825" t="s">
        <v>733</v>
      </c>
      <c r="P825" t="s">
        <v>733</v>
      </c>
      <c r="Q825">
        <v>1</v>
      </c>
      <c r="X825">
        <v>3.36</v>
      </c>
      <c r="Y825">
        <v>0</v>
      </c>
      <c r="Z825">
        <v>8.1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447</v>
      </c>
      <c r="AG825">
        <v>1.008</v>
      </c>
      <c r="AH825">
        <v>2</v>
      </c>
      <c r="AI825">
        <v>16667613</v>
      </c>
      <c r="AJ825">
        <v>871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ROW(Source!A354)</f>
        <v>354</v>
      </c>
      <c r="B826">
        <v>16667623</v>
      </c>
      <c r="C826">
        <v>16667608</v>
      </c>
      <c r="D826">
        <v>15168752</v>
      </c>
      <c r="E826">
        <v>1</v>
      </c>
      <c r="F826">
        <v>1</v>
      </c>
      <c r="G826">
        <v>1</v>
      </c>
      <c r="H826">
        <v>3</v>
      </c>
      <c r="I826" t="s">
        <v>1013</v>
      </c>
      <c r="J826" t="s">
        <v>1014</v>
      </c>
      <c r="K826" t="s">
        <v>1015</v>
      </c>
      <c r="L826">
        <v>1346</v>
      </c>
      <c r="N826">
        <v>1009</v>
      </c>
      <c r="O826" t="s">
        <v>124</v>
      </c>
      <c r="P826" t="s">
        <v>124</v>
      </c>
      <c r="Q826">
        <v>1</v>
      </c>
      <c r="X826">
        <v>0.55000000000000004</v>
      </c>
      <c r="Y826">
        <v>10.57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30</v>
      </c>
      <c r="AG826">
        <v>0</v>
      </c>
      <c r="AH826">
        <v>2</v>
      </c>
      <c r="AI826">
        <v>16667614</v>
      </c>
      <c r="AJ826">
        <v>872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ROW(Source!A354)</f>
        <v>354</v>
      </c>
      <c r="B827">
        <v>16667624</v>
      </c>
      <c r="C827">
        <v>16667608</v>
      </c>
      <c r="D827">
        <v>15191297</v>
      </c>
      <c r="E827">
        <v>1</v>
      </c>
      <c r="F827">
        <v>1</v>
      </c>
      <c r="G827">
        <v>1</v>
      </c>
      <c r="H827">
        <v>3</v>
      </c>
      <c r="I827" t="s">
        <v>1078</v>
      </c>
      <c r="J827" t="s">
        <v>1079</v>
      </c>
      <c r="K827" t="s">
        <v>1080</v>
      </c>
      <c r="L827">
        <v>1348</v>
      </c>
      <c r="N827">
        <v>1009</v>
      </c>
      <c r="O827" t="s">
        <v>120</v>
      </c>
      <c r="P827" t="s">
        <v>120</v>
      </c>
      <c r="Q827">
        <v>1000</v>
      </c>
      <c r="X827">
        <v>4.0000000000000001E-3</v>
      </c>
      <c r="Y827">
        <v>5763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30</v>
      </c>
      <c r="AG827">
        <v>0</v>
      </c>
      <c r="AH827">
        <v>2</v>
      </c>
      <c r="AI827">
        <v>16667615</v>
      </c>
      <c r="AJ827">
        <v>873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ROW(Source!A354)</f>
        <v>354</v>
      </c>
      <c r="B828">
        <v>16667625</v>
      </c>
      <c r="C828">
        <v>16667608</v>
      </c>
      <c r="D828">
        <v>15203838</v>
      </c>
      <c r="E828">
        <v>1</v>
      </c>
      <c r="F828">
        <v>1</v>
      </c>
      <c r="G828">
        <v>1</v>
      </c>
      <c r="H828">
        <v>3</v>
      </c>
      <c r="I828" t="s">
        <v>1081</v>
      </c>
      <c r="J828" t="s">
        <v>1082</v>
      </c>
      <c r="K828" t="s">
        <v>1083</v>
      </c>
      <c r="L828">
        <v>1346</v>
      </c>
      <c r="N828">
        <v>1009</v>
      </c>
      <c r="O828" t="s">
        <v>124</v>
      </c>
      <c r="P828" t="s">
        <v>124</v>
      </c>
      <c r="Q828">
        <v>1</v>
      </c>
      <c r="X828">
        <v>2</v>
      </c>
      <c r="Y828">
        <v>238.48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30</v>
      </c>
      <c r="AG828">
        <v>0</v>
      </c>
      <c r="AH828">
        <v>2</v>
      </c>
      <c r="AI828">
        <v>16667616</v>
      </c>
      <c r="AJ828">
        <v>874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ROW(Source!A354)</f>
        <v>354</v>
      </c>
      <c r="B829">
        <v>16667626</v>
      </c>
      <c r="C829">
        <v>16667608</v>
      </c>
      <c r="D829">
        <v>15164559</v>
      </c>
      <c r="E829">
        <v>17</v>
      </c>
      <c r="F829">
        <v>1</v>
      </c>
      <c r="G829">
        <v>1</v>
      </c>
      <c r="H829">
        <v>3</v>
      </c>
      <c r="I829" t="s">
        <v>996</v>
      </c>
      <c r="J829" t="s">
        <v>6</v>
      </c>
      <c r="K829" t="s">
        <v>997</v>
      </c>
      <c r="L829">
        <v>1374</v>
      </c>
      <c r="N829">
        <v>1013</v>
      </c>
      <c r="O829" t="s">
        <v>998</v>
      </c>
      <c r="P829" t="s">
        <v>998</v>
      </c>
      <c r="Q829">
        <v>1</v>
      </c>
      <c r="X829">
        <v>3.57</v>
      </c>
      <c r="Y829">
        <v>1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30</v>
      </c>
      <c r="AG829">
        <v>0</v>
      </c>
      <c r="AH829">
        <v>2</v>
      </c>
      <c r="AI829">
        <v>16667617</v>
      </c>
      <c r="AJ829">
        <v>875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ROW(Source!A355)</f>
        <v>355</v>
      </c>
      <c r="B830">
        <v>16667618</v>
      </c>
      <c r="C830">
        <v>16667608</v>
      </c>
      <c r="D830">
        <v>15430397</v>
      </c>
      <c r="E830">
        <v>1</v>
      </c>
      <c r="F830">
        <v>1</v>
      </c>
      <c r="G830">
        <v>1</v>
      </c>
      <c r="H830">
        <v>1</v>
      </c>
      <c r="I830" t="s">
        <v>814</v>
      </c>
      <c r="J830" t="s">
        <v>6</v>
      </c>
      <c r="K830" t="s">
        <v>815</v>
      </c>
      <c r="L830">
        <v>1191</v>
      </c>
      <c r="N830">
        <v>1013</v>
      </c>
      <c r="O830" t="s">
        <v>727</v>
      </c>
      <c r="P830" t="s">
        <v>727</v>
      </c>
      <c r="Q830">
        <v>1</v>
      </c>
      <c r="X830">
        <v>19</v>
      </c>
      <c r="Y830">
        <v>0</v>
      </c>
      <c r="Z830">
        <v>0</v>
      </c>
      <c r="AA830">
        <v>0</v>
      </c>
      <c r="AB830">
        <v>9.4</v>
      </c>
      <c r="AC830">
        <v>0</v>
      </c>
      <c r="AD830">
        <v>1</v>
      </c>
      <c r="AE830">
        <v>1</v>
      </c>
      <c r="AF830" t="s">
        <v>447</v>
      </c>
      <c r="AG830">
        <v>5.7</v>
      </c>
      <c r="AH830">
        <v>2</v>
      </c>
      <c r="AI830">
        <v>16667609</v>
      </c>
      <c r="AJ830">
        <v>876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ROW(Source!A355)</f>
        <v>355</v>
      </c>
      <c r="B831">
        <v>16667619</v>
      </c>
      <c r="C831">
        <v>16667608</v>
      </c>
      <c r="D831">
        <v>15430395</v>
      </c>
      <c r="E831">
        <v>1</v>
      </c>
      <c r="F831">
        <v>1</v>
      </c>
      <c r="G831">
        <v>1</v>
      </c>
      <c r="H831">
        <v>1</v>
      </c>
      <c r="I831" t="s">
        <v>728</v>
      </c>
      <c r="J831" t="s">
        <v>6</v>
      </c>
      <c r="K831" t="s">
        <v>729</v>
      </c>
      <c r="L831">
        <v>1191</v>
      </c>
      <c r="N831">
        <v>1013</v>
      </c>
      <c r="O831" t="s">
        <v>727</v>
      </c>
      <c r="P831" t="s">
        <v>727</v>
      </c>
      <c r="Q831">
        <v>1</v>
      </c>
      <c r="X831">
        <v>0.38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2</v>
      </c>
      <c r="AF831" t="s">
        <v>447</v>
      </c>
      <c r="AG831">
        <v>0.11399999999999999</v>
      </c>
      <c r="AH831">
        <v>2</v>
      </c>
      <c r="AI831">
        <v>16667610</v>
      </c>
      <c r="AJ831">
        <v>877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ROW(Source!A355)</f>
        <v>355</v>
      </c>
      <c r="B832">
        <v>16667620</v>
      </c>
      <c r="C832">
        <v>16667608</v>
      </c>
      <c r="D832">
        <v>15247680</v>
      </c>
      <c r="E832">
        <v>1</v>
      </c>
      <c r="F832">
        <v>1</v>
      </c>
      <c r="G832">
        <v>1</v>
      </c>
      <c r="H832">
        <v>2</v>
      </c>
      <c r="I832" t="s">
        <v>736</v>
      </c>
      <c r="J832" t="s">
        <v>737</v>
      </c>
      <c r="K832" t="s">
        <v>738</v>
      </c>
      <c r="L832">
        <v>1368</v>
      </c>
      <c r="N832">
        <v>1011</v>
      </c>
      <c r="O832" t="s">
        <v>733</v>
      </c>
      <c r="P832" t="s">
        <v>733</v>
      </c>
      <c r="Q832">
        <v>1</v>
      </c>
      <c r="X832">
        <v>0.19</v>
      </c>
      <c r="Y832">
        <v>0</v>
      </c>
      <c r="Z832">
        <v>111.99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447</v>
      </c>
      <c r="AG832">
        <v>5.6999999999999995E-2</v>
      </c>
      <c r="AH832">
        <v>2</v>
      </c>
      <c r="AI832">
        <v>16667611</v>
      </c>
      <c r="AJ832">
        <v>878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ROW(Source!A355)</f>
        <v>355</v>
      </c>
      <c r="B833">
        <v>16667621</v>
      </c>
      <c r="C833">
        <v>16667608</v>
      </c>
      <c r="D833">
        <v>15249073</v>
      </c>
      <c r="E833">
        <v>1</v>
      </c>
      <c r="F833">
        <v>1</v>
      </c>
      <c r="G833">
        <v>1</v>
      </c>
      <c r="H833">
        <v>2</v>
      </c>
      <c r="I833" t="s">
        <v>742</v>
      </c>
      <c r="J833" t="s">
        <v>743</v>
      </c>
      <c r="K833" t="s">
        <v>744</v>
      </c>
      <c r="L833">
        <v>1368</v>
      </c>
      <c r="N833">
        <v>1011</v>
      </c>
      <c r="O833" t="s">
        <v>733</v>
      </c>
      <c r="P833" t="s">
        <v>733</v>
      </c>
      <c r="Q833">
        <v>1</v>
      </c>
      <c r="X833">
        <v>0.19</v>
      </c>
      <c r="Y833">
        <v>0</v>
      </c>
      <c r="Z833">
        <v>65.709999999999994</v>
      </c>
      <c r="AA833">
        <v>11.6</v>
      </c>
      <c r="AB833">
        <v>0</v>
      </c>
      <c r="AC833">
        <v>0</v>
      </c>
      <c r="AD833">
        <v>1</v>
      </c>
      <c r="AE833">
        <v>0</v>
      </c>
      <c r="AF833" t="s">
        <v>447</v>
      </c>
      <c r="AG833">
        <v>5.6999999999999995E-2</v>
      </c>
      <c r="AH833">
        <v>2</v>
      </c>
      <c r="AI833">
        <v>16667612</v>
      </c>
      <c r="AJ833">
        <v>879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ROW(Source!A355)</f>
        <v>355</v>
      </c>
      <c r="B834">
        <v>16667622</v>
      </c>
      <c r="C834">
        <v>16667608</v>
      </c>
      <c r="D834">
        <v>15249377</v>
      </c>
      <c r="E834">
        <v>1</v>
      </c>
      <c r="F834">
        <v>1</v>
      </c>
      <c r="G834">
        <v>1</v>
      </c>
      <c r="H834">
        <v>2</v>
      </c>
      <c r="I834" t="s">
        <v>914</v>
      </c>
      <c r="J834" t="s">
        <v>915</v>
      </c>
      <c r="K834" t="s">
        <v>916</v>
      </c>
      <c r="L834">
        <v>1368</v>
      </c>
      <c r="N834">
        <v>1011</v>
      </c>
      <c r="O834" t="s">
        <v>733</v>
      </c>
      <c r="P834" t="s">
        <v>733</v>
      </c>
      <c r="Q834">
        <v>1</v>
      </c>
      <c r="X834">
        <v>3.36</v>
      </c>
      <c r="Y834">
        <v>0</v>
      </c>
      <c r="Z834">
        <v>8.1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447</v>
      </c>
      <c r="AG834">
        <v>1.008</v>
      </c>
      <c r="AH834">
        <v>2</v>
      </c>
      <c r="AI834">
        <v>16667613</v>
      </c>
      <c r="AJ834">
        <v>880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ROW(Source!A355)</f>
        <v>355</v>
      </c>
      <c r="B835">
        <v>16667623</v>
      </c>
      <c r="C835">
        <v>16667608</v>
      </c>
      <c r="D835">
        <v>15168752</v>
      </c>
      <c r="E835">
        <v>1</v>
      </c>
      <c r="F835">
        <v>1</v>
      </c>
      <c r="G835">
        <v>1</v>
      </c>
      <c r="H835">
        <v>3</v>
      </c>
      <c r="I835" t="s">
        <v>1013</v>
      </c>
      <c r="J835" t="s">
        <v>1014</v>
      </c>
      <c r="K835" t="s">
        <v>1015</v>
      </c>
      <c r="L835">
        <v>1346</v>
      </c>
      <c r="N835">
        <v>1009</v>
      </c>
      <c r="O835" t="s">
        <v>124</v>
      </c>
      <c r="P835" t="s">
        <v>124</v>
      </c>
      <c r="Q835">
        <v>1</v>
      </c>
      <c r="X835">
        <v>0.55000000000000004</v>
      </c>
      <c r="Y835">
        <v>10.57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30</v>
      </c>
      <c r="AG835">
        <v>0</v>
      </c>
      <c r="AH835">
        <v>2</v>
      </c>
      <c r="AI835">
        <v>16667614</v>
      </c>
      <c r="AJ835">
        <v>881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ROW(Source!A355)</f>
        <v>355</v>
      </c>
      <c r="B836">
        <v>16667624</v>
      </c>
      <c r="C836">
        <v>16667608</v>
      </c>
      <c r="D836">
        <v>15191297</v>
      </c>
      <c r="E836">
        <v>1</v>
      </c>
      <c r="F836">
        <v>1</v>
      </c>
      <c r="G836">
        <v>1</v>
      </c>
      <c r="H836">
        <v>3</v>
      </c>
      <c r="I836" t="s">
        <v>1078</v>
      </c>
      <c r="J836" t="s">
        <v>1079</v>
      </c>
      <c r="K836" t="s">
        <v>1080</v>
      </c>
      <c r="L836">
        <v>1348</v>
      </c>
      <c r="N836">
        <v>1009</v>
      </c>
      <c r="O836" t="s">
        <v>120</v>
      </c>
      <c r="P836" t="s">
        <v>120</v>
      </c>
      <c r="Q836">
        <v>1000</v>
      </c>
      <c r="X836">
        <v>4.0000000000000001E-3</v>
      </c>
      <c r="Y836">
        <v>5763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30</v>
      </c>
      <c r="AG836">
        <v>0</v>
      </c>
      <c r="AH836">
        <v>2</v>
      </c>
      <c r="AI836">
        <v>16667615</v>
      </c>
      <c r="AJ836">
        <v>882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ROW(Source!A355)</f>
        <v>355</v>
      </c>
      <c r="B837">
        <v>16667625</v>
      </c>
      <c r="C837">
        <v>16667608</v>
      </c>
      <c r="D837">
        <v>15203838</v>
      </c>
      <c r="E837">
        <v>1</v>
      </c>
      <c r="F837">
        <v>1</v>
      </c>
      <c r="G837">
        <v>1</v>
      </c>
      <c r="H837">
        <v>3</v>
      </c>
      <c r="I837" t="s">
        <v>1081</v>
      </c>
      <c r="J837" t="s">
        <v>1082</v>
      </c>
      <c r="K837" t="s">
        <v>1083</v>
      </c>
      <c r="L837">
        <v>1346</v>
      </c>
      <c r="N837">
        <v>1009</v>
      </c>
      <c r="O837" t="s">
        <v>124</v>
      </c>
      <c r="P837" t="s">
        <v>124</v>
      </c>
      <c r="Q837">
        <v>1</v>
      </c>
      <c r="X837">
        <v>2</v>
      </c>
      <c r="Y837">
        <v>238.48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30</v>
      </c>
      <c r="AG837">
        <v>0</v>
      </c>
      <c r="AH837">
        <v>2</v>
      </c>
      <c r="AI837">
        <v>16667616</v>
      </c>
      <c r="AJ837">
        <v>883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ROW(Source!A355)</f>
        <v>355</v>
      </c>
      <c r="B838">
        <v>16667626</v>
      </c>
      <c r="C838">
        <v>16667608</v>
      </c>
      <c r="D838">
        <v>15164559</v>
      </c>
      <c r="E838">
        <v>17</v>
      </c>
      <c r="F838">
        <v>1</v>
      </c>
      <c r="G838">
        <v>1</v>
      </c>
      <c r="H838">
        <v>3</v>
      </c>
      <c r="I838" t="s">
        <v>996</v>
      </c>
      <c r="J838" t="s">
        <v>6</v>
      </c>
      <c r="K838" t="s">
        <v>997</v>
      </c>
      <c r="L838">
        <v>1374</v>
      </c>
      <c r="N838">
        <v>1013</v>
      </c>
      <c r="O838" t="s">
        <v>998</v>
      </c>
      <c r="P838" t="s">
        <v>998</v>
      </c>
      <c r="Q838">
        <v>1</v>
      </c>
      <c r="X838">
        <v>3.57</v>
      </c>
      <c r="Y838">
        <v>1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30</v>
      </c>
      <c r="AG838">
        <v>0</v>
      </c>
      <c r="AH838">
        <v>2</v>
      </c>
      <c r="AI838">
        <v>16667617</v>
      </c>
      <c r="AJ838">
        <v>884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ROW(Source!A356)</f>
        <v>356</v>
      </c>
      <c r="B839">
        <v>16667637</v>
      </c>
      <c r="C839">
        <v>16667627</v>
      </c>
      <c r="D839">
        <v>15430397</v>
      </c>
      <c r="E839">
        <v>1</v>
      </c>
      <c r="F839">
        <v>1</v>
      </c>
      <c r="G839">
        <v>1</v>
      </c>
      <c r="H839">
        <v>1</v>
      </c>
      <c r="I839" t="s">
        <v>814</v>
      </c>
      <c r="J839" t="s">
        <v>6</v>
      </c>
      <c r="K839" t="s">
        <v>815</v>
      </c>
      <c r="L839">
        <v>1191</v>
      </c>
      <c r="N839">
        <v>1013</v>
      </c>
      <c r="O839" t="s">
        <v>727</v>
      </c>
      <c r="P839" t="s">
        <v>727</v>
      </c>
      <c r="Q839">
        <v>1</v>
      </c>
      <c r="X839">
        <v>19</v>
      </c>
      <c r="Y839">
        <v>0</v>
      </c>
      <c r="Z839">
        <v>0</v>
      </c>
      <c r="AA839">
        <v>0</v>
      </c>
      <c r="AB839">
        <v>9.4</v>
      </c>
      <c r="AC839">
        <v>0</v>
      </c>
      <c r="AD839">
        <v>1</v>
      </c>
      <c r="AE839">
        <v>1</v>
      </c>
      <c r="AF839" t="s">
        <v>6</v>
      </c>
      <c r="AG839">
        <v>19</v>
      </c>
      <c r="AH839">
        <v>2</v>
      </c>
      <c r="AI839">
        <v>16667628</v>
      </c>
      <c r="AJ839">
        <v>885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ROW(Source!A356)</f>
        <v>356</v>
      </c>
      <c r="B840">
        <v>16667638</v>
      </c>
      <c r="C840">
        <v>16667627</v>
      </c>
      <c r="D840">
        <v>15430395</v>
      </c>
      <c r="E840">
        <v>1</v>
      </c>
      <c r="F840">
        <v>1</v>
      </c>
      <c r="G840">
        <v>1</v>
      </c>
      <c r="H840">
        <v>1</v>
      </c>
      <c r="I840" t="s">
        <v>728</v>
      </c>
      <c r="J840" t="s">
        <v>6</v>
      </c>
      <c r="K840" t="s">
        <v>729</v>
      </c>
      <c r="L840">
        <v>1191</v>
      </c>
      <c r="N840">
        <v>1013</v>
      </c>
      <c r="O840" t="s">
        <v>727</v>
      </c>
      <c r="P840" t="s">
        <v>727</v>
      </c>
      <c r="Q840">
        <v>1</v>
      </c>
      <c r="X840">
        <v>0.38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2</v>
      </c>
      <c r="AF840" t="s">
        <v>6</v>
      </c>
      <c r="AG840">
        <v>0.38</v>
      </c>
      <c r="AH840">
        <v>2</v>
      </c>
      <c r="AI840">
        <v>16667629</v>
      </c>
      <c r="AJ840">
        <v>886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ROW(Source!A356)</f>
        <v>356</v>
      </c>
      <c r="B841">
        <v>16667639</v>
      </c>
      <c r="C841">
        <v>16667627</v>
      </c>
      <c r="D841">
        <v>15247680</v>
      </c>
      <c r="E841">
        <v>1</v>
      </c>
      <c r="F841">
        <v>1</v>
      </c>
      <c r="G841">
        <v>1</v>
      </c>
      <c r="H841">
        <v>2</v>
      </c>
      <c r="I841" t="s">
        <v>736</v>
      </c>
      <c r="J841" t="s">
        <v>737</v>
      </c>
      <c r="K841" t="s">
        <v>738</v>
      </c>
      <c r="L841">
        <v>1368</v>
      </c>
      <c r="N841">
        <v>1011</v>
      </c>
      <c r="O841" t="s">
        <v>733</v>
      </c>
      <c r="P841" t="s">
        <v>733</v>
      </c>
      <c r="Q841">
        <v>1</v>
      </c>
      <c r="X841">
        <v>0.19</v>
      </c>
      <c r="Y841">
        <v>0</v>
      </c>
      <c r="Z841">
        <v>111.99</v>
      </c>
      <c r="AA841">
        <v>13.5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0.19</v>
      </c>
      <c r="AH841">
        <v>2</v>
      </c>
      <c r="AI841">
        <v>16667630</v>
      </c>
      <c r="AJ841">
        <v>887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ROW(Source!A356)</f>
        <v>356</v>
      </c>
      <c r="B842">
        <v>16667640</v>
      </c>
      <c r="C842">
        <v>16667627</v>
      </c>
      <c r="D842">
        <v>15249073</v>
      </c>
      <c r="E842">
        <v>1</v>
      </c>
      <c r="F842">
        <v>1</v>
      </c>
      <c r="G842">
        <v>1</v>
      </c>
      <c r="H842">
        <v>2</v>
      </c>
      <c r="I842" t="s">
        <v>742</v>
      </c>
      <c r="J842" t="s">
        <v>743</v>
      </c>
      <c r="K842" t="s">
        <v>744</v>
      </c>
      <c r="L842">
        <v>1368</v>
      </c>
      <c r="N842">
        <v>1011</v>
      </c>
      <c r="O842" t="s">
        <v>733</v>
      </c>
      <c r="P842" t="s">
        <v>733</v>
      </c>
      <c r="Q842">
        <v>1</v>
      </c>
      <c r="X842">
        <v>0.19</v>
      </c>
      <c r="Y842">
        <v>0</v>
      </c>
      <c r="Z842">
        <v>65.709999999999994</v>
      </c>
      <c r="AA842">
        <v>11.6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0.19</v>
      </c>
      <c r="AH842">
        <v>2</v>
      </c>
      <c r="AI842">
        <v>16667631</v>
      </c>
      <c r="AJ842">
        <v>888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ROW(Source!A356)</f>
        <v>356</v>
      </c>
      <c r="B843">
        <v>16667641</v>
      </c>
      <c r="C843">
        <v>16667627</v>
      </c>
      <c r="D843">
        <v>15249377</v>
      </c>
      <c r="E843">
        <v>1</v>
      </c>
      <c r="F843">
        <v>1</v>
      </c>
      <c r="G843">
        <v>1</v>
      </c>
      <c r="H843">
        <v>2</v>
      </c>
      <c r="I843" t="s">
        <v>914</v>
      </c>
      <c r="J843" t="s">
        <v>915</v>
      </c>
      <c r="K843" t="s">
        <v>916</v>
      </c>
      <c r="L843">
        <v>1368</v>
      </c>
      <c r="N843">
        <v>1011</v>
      </c>
      <c r="O843" t="s">
        <v>733</v>
      </c>
      <c r="P843" t="s">
        <v>733</v>
      </c>
      <c r="Q843">
        <v>1</v>
      </c>
      <c r="X843">
        <v>3.36</v>
      </c>
      <c r="Y843">
        <v>0</v>
      </c>
      <c r="Z843">
        <v>8.1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6</v>
      </c>
      <c r="AG843">
        <v>3.36</v>
      </c>
      <c r="AH843">
        <v>2</v>
      </c>
      <c r="AI843">
        <v>16667632</v>
      </c>
      <c r="AJ843">
        <v>889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ROW(Source!A356)</f>
        <v>356</v>
      </c>
      <c r="B844">
        <v>16667642</v>
      </c>
      <c r="C844">
        <v>16667627</v>
      </c>
      <c r="D844">
        <v>15168752</v>
      </c>
      <c r="E844">
        <v>1</v>
      </c>
      <c r="F844">
        <v>1</v>
      </c>
      <c r="G844">
        <v>1</v>
      </c>
      <c r="H844">
        <v>3</v>
      </c>
      <c r="I844" t="s">
        <v>1013</v>
      </c>
      <c r="J844" t="s">
        <v>1014</v>
      </c>
      <c r="K844" t="s">
        <v>1015</v>
      </c>
      <c r="L844">
        <v>1346</v>
      </c>
      <c r="N844">
        <v>1009</v>
      </c>
      <c r="O844" t="s">
        <v>124</v>
      </c>
      <c r="P844" t="s">
        <v>124</v>
      </c>
      <c r="Q844">
        <v>1</v>
      </c>
      <c r="X844">
        <v>0.55000000000000004</v>
      </c>
      <c r="Y844">
        <v>10.57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6</v>
      </c>
      <c r="AG844">
        <v>0.55000000000000004</v>
      </c>
      <c r="AH844">
        <v>2</v>
      </c>
      <c r="AI844">
        <v>16667633</v>
      </c>
      <c r="AJ844">
        <v>890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ROW(Source!A356)</f>
        <v>356</v>
      </c>
      <c r="B845">
        <v>16667643</v>
      </c>
      <c r="C845">
        <v>16667627</v>
      </c>
      <c r="D845">
        <v>15191297</v>
      </c>
      <c r="E845">
        <v>1</v>
      </c>
      <c r="F845">
        <v>1</v>
      </c>
      <c r="G845">
        <v>1</v>
      </c>
      <c r="H845">
        <v>3</v>
      </c>
      <c r="I845" t="s">
        <v>1078</v>
      </c>
      <c r="J845" t="s">
        <v>1079</v>
      </c>
      <c r="K845" t="s">
        <v>1080</v>
      </c>
      <c r="L845">
        <v>1348</v>
      </c>
      <c r="N845">
        <v>1009</v>
      </c>
      <c r="O845" t="s">
        <v>120</v>
      </c>
      <c r="P845" t="s">
        <v>120</v>
      </c>
      <c r="Q845">
        <v>1000</v>
      </c>
      <c r="X845">
        <v>4.0000000000000001E-3</v>
      </c>
      <c r="Y845">
        <v>5763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4.0000000000000001E-3</v>
      </c>
      <c r="AH845">
        <v>2</v>
      </c>
      <c r="AI845">
        <v>16667634</v>
      </c>
      <c r="AJ845">
        <v>891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ROW(Source!A356)</f>
        <v>356</v>
      </c>
      <c r="B846">
        <v>16667644</v>
      </c>
      <c r="C846">
        <v>16667627</v>
      </c>
      <c r="D846">
        <v>15203838</v>
      </c>
      <c r="E846">
        <v>1</v>
      </c>
      <c r="F846">
        <v>1</v>
      </c>
      <c r="G846">
        <v>1</v>
      </c>
      <c r="H846">
        <v>3</v>
      </c>
      <c r="I846" t="s">
        <v>1081</v>
      </c>
      <c r="J846" t="s">
        <v>1082</v>
      </c>
      <c r="K846" t="s">
        <v>1083</v>
      </c>
      <c r="L846">
        <v>1346</v>
      </c>
      <c r="N846">
        <v>1009</v>
      </c>
      <c r="O846" t="s">
        <v>124</v>
      </c>
      <c r="P846" t="s">
        <v>124</v>
      </c>
      <c r="Q846">
        <v>1</v>
      </c>
      <c r="X846">
        <v>2</v>
      </c>
      <c r="Y846">
        <v>238.48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6</v>
      </c>
      <c r="AG846">
        <v>2</v>
      </c>
      <c r="AH846">
        <v>2</v>
      </c>
      <c r="AI846">
        <v>16667635</v>
      </c>
      <c r="AJ846">
        <v>892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ROW(Source!A356)</f>
        <v>356</v>
      </c>
      <c r="B847">
        <v>16667645</v>
      </c>
      <c r="C847">
        <v>16667627</v>
      </c>
      <c r="D847">
        <v>15164559</v>
      </c>
      <c r="E847">
        <v>17</v>
      </c>
      <c r="F847">
        <v>1</v>
      </c>
      <c r="G847">
        <v>1</v>
      </c>
      <c r="H847">
        <v>3</v>
      </c>
      <c r="I847" t="s">
        <v>996</v>
      </c>
      <c r="J847" t="s">
        <v>6</v>
      </c>
      <c r="K847" t="s">
        <v>997</v>
      </c>
      <c r="L847">
        <v>1374</v>
      </c>
      <c r="N847">
        <v>1013</v>
      </c>
      <c r="O847" t="s">
        <v>998</v>
      </c>
      <c r="P847" t="s">
        <v>998</v>
      </c>
      <c r="Q847">
        <v>1</v>
      </c>
      <c r="X847">
        <v>3.57</v>
      </c>
      <c r="Y847">
        <v>1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6</v>
      </c>
      <c r="AG847">
        <v>3.57</v>
      </c>
      <c r="AH847">
        <v>2</v>
      </c>
      <c r="AI847">
        <v>16667636</v>
      </c>
      <c r="AJ847">
        <v>893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ROW(Source!A357)</f>
        <v>357</v>
      </c>
      <c r="B848">
        <v>16667637</v>
      </c>
      <c r="C848">
        <v>16667627</v>
      </c>
      <c r="D848">
        <v>15430397</v>
      </c>
      <c r="E848">
        <v>1</v>
      </c>
      <c r="F848">
        <v>1</v>
      </c>
      <c r="G848">
        <v>1</v>
      </c>
      <c r="H848">
        <v>1</v>
      </c>
      <c r="I848" t="s">
        <v>814</v>
      </c>
      <c r="J848" t="s">
        <v>6</v>
      </c>
      <c r="K848" t="s">
        <v>815</v>
      </c>
      <c r="L848">
        <v>1191</v>
      </c>
      <c r="N848">
        <v>1013</v>
      </c>
      <c r="O848" t="s">
        <v>727</v>
      </c>
      <c r="P848" t="s">
        <v>727</v>
      </c>
      <c r="Q848">
        <v>1</v>
      </c>
      <c r="X848">
        <v>19</v>
      </c>
      <c r="Y848">
        <v>0</v>
      </c>
      <c r="Z848">
        <v>0</v>
      </c>
      <c r="AA848">
        <v>0</v>
      </c>
      <c r="AB848">
        <v>9.4</v>
      </c>
      <c r="AC848">
        <v>0</v>
      </c>
      <c r="AD848">
        <v>1</v>
      </c>
      <c r="AE848">
        <v>1</v>
      </c>
      <c r="AF848" t="s">
        <v>6</v>
      </c>
      <c r="AG848">
        <v>19</v>
      </c>
      <c r="AH848">
        <v>2</v>
      </c>
      <c r="AI848">
        <v>16667628</v>
      </c>
      <c r="AJ848">
        <v>894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ROW(Source!A357)</f>
        <v>357</v>
      </c>
      <c r="B849">
        <v>16667638</v>
      </c>
      <c r="C849">
        <v>16667627</v>
      </c>
      <c r="D849">
        <v>15430395</v>
      </c>
      <c r="E849">
        <v>1</v>
      </c>
      <c r="F849">
        <v>1</v>
      </c>
      <c r="G849">
        <v>1</v>
      </c>
      <c r="H849">
        <v>1</v>
      </c>
      <c r="I849" t="s">
        <v>728</v>
      </c>
      <c r="J849" t="s">
        <v>6</v>
      </c>
      <c r="K849" t="s">
        <v>729</v>
      </c>
      <c r="L849">
        <v>1191</v>
      </c>
      <c r="N849">
        <v>1013</v>
      </c>
      <c r="O849" t="s">
        <v>727</v>
      </c>
      <c r="P849" t="s">
        <v>727</v>
      </c>
      <c r="Q849">
        <v>1</v>
      </c>
      <c r="X849">
        <v>0.38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2</v>
      </c>
      <c r="AF849" t="s">
        <v>6</v>
      </c>
      <c r="AG849">
        <v>0.38</v>
      </c>
      <c r="AH849">
        <v>2</v>
      </c>
      <c r="AI849">
        <v>16667629</v>
      </c>
      <c r="AJ849">
        <v>895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ROW(Source!A357)</f>
        <v>357</v>
      </c>
      <c r="B850">
        <v>16667639</v>
      </c>
      <c r="C850">
        <v>16667627</v>
      </c>
      <c r="D850">
        <v>15247680</v>
      </c>
      <c r="E850">
        <v>1</v>
      </c>
      <c r="F850">
        <v>1</v>
      </c>
      <c r="G850">
        <v>1</v>
      </c>
      <c r="H850">
        <v>2</v>
      </c>
      <c r="I850" t="s">
        <v>736</v>
      </c>
      <c r="J850" t="s">
        <v>737</v>
      </c>
      <c r="K850" t="s">
        <v>738</v>
      </c>
      <c r="L850">
        <v>1368</v>
      </c>
      <c r="N850">
        <v>1011</v>
      </c>
      <c r="O850" t="s">
        <v>733</v>
      </c>
      <c r="P850" t="s">
        <v>733</v>
      </c>
      <c r="Q850">
        <v>1</v>
      </c>
      <c r="X850">
        <v>0.19</v>
      </c>
      <c r="Y850">
        <v>0</v>
      </c>
      <c r="Z850">
        <v>111.99</v>
      </c>
      <c r="AA850">
        <v>13.5</v>
      </c>
      <c r="AB850">
        <v>0</v>
      </c>
      <c r="AC850">
        <v>0</v>
      </c>
      <c r="AD850">
        <v>1</v>
      </c>
      <c r="AE850">
        <v>0</v>
      </c>
      <c r="AF850" t="s">
        <v>6</v>
      </c>
      <c r="AG850">
        <v>0.19</v>
      </c>
      <c r="AH850">
        <v>2</v>
      </c>
      <c r="AI850">
        <v>16667630</v>
      </c>
      <c r="AJ850">
        <v>896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ROW(Source!A357)</f>
        <v>357</v>
      </c>
      <c r="B851">
        <v>16667640</v>
      </c>
      <c r="C851">
        <v>16667627</v>
      </c>
      <c r="D851">
        <v>15249073</v>
      </c>
      <c r="E851">
        <v>1</v>
      </c>
      <c r="F851">
        <v>1</v>
      </c>
      <c r="G851">
        <v>1</v>
      </c>
      <c r="H851">
        <v>2</v>
      </c>
      <c r="I851" t="s">
        <v>742</v>
      </c>
      <c r="J851" t="s">
        <v>743</v>
      </c>
      <c r="K851" t="s">
        <v>744</v>
      </c>
      <c r="L851">
        <v>1368</v>
      </c>
      <c r="N851">
        <v>1011</v>
      </c>
      <c r="O851" t="s">
        <v>733</v>
      </c>
      <c r="P851" t="s">
        <v>733</v>
      </c>
      <c r="Q851">
        <v>1</v>
      </c>
      <c r="X851">
        <v>0.19</v>
      </c>
      <c r="Y851">
        <v>0</v>
      </c>
      <c r="Z851">
        <v>65.709999999999994</v>
      </c>
      <c r="AA851">
        <v>11.6</v>
      </c>
      <c r="AB851">
        <v>0</v>
      </c>
      <c r="AC851">
        <v>0</v>
      </c>
      <c r="AD851">
        <v>1</v>
      </c>
      <c r="AE851">
        <v>0</v>
      </c>
      <c r="AF851" t="s">
        <v>6</v>
      </c>
      <c r="AG851">
        <v>0.19</v>
      </c>
      <c r="AH851">
        <v>2</v>
      </c>
      <c r="AI851">
        <v>16667631</v>
      </c>
      <c r="AJ851">
        <v>897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ROW(Source!A357)</f>
        <v>357</v>
      </c>
      <c r="B852">
        <v>16667641</v>
      </c>
      <c r="C852">
        <v>16667627</v>
      </c>
      <c r="D852">
        <v>15249377</v>
      </c>
      <c r="E852">
        <v>1</v>
      </c>
      <c r="F852">
        <v>1</v>
      </c>
      <c r="G852">
        <v>1</v>
      </c>
      <c r="H852">
        <v>2</v>
      </c>
      <c r="I852" t="s">
        <v>914</v>
      </c>
      <c r="J852" t="s">
        <v>915</v>
      </c>
      <c r="K852" t="s">
        <v>916</v>
      </c>
      <c r="L852">
        <v>1368</v>
      </c>
      <c r="N852">
        <v>1011</v>
      </c>
      <c r="O852" t="s">
        <v>733</v>
      </c>
      <c r="P852" t="s">
        <v>733</v>
      </c>
      <c r="Q852">
        <v>1</v>
      </c>
      <c r="X852">
        <v>3.36</v>
      </c>
      <c r="Y852">
        <v>0</v>
      </c>
      <c r="Z852">
        <v>8.1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6</v>
      </c>
      <c r="AG852">
        <v>3.36</v>
      </c>
      <c r="AH852">
        <v>2</v>
      </c>
      <c r="AI852">
        <v>16667632</v>
      </c>
      <c r="AJ852">
        <v>898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ROW(Source!A357)</f>
        <v>357</v>
      </c>
      <c r="B853">
        <v>16667642</v>
      </c>
      <c r="C853">
        <v>16667627</v>
      </c>
      <c r="D853">
        <v>15168752</v>
      </c>
      <c r="E853">
        <v>1</v>
      </c>
      <c r="F853">
        <v>1</v>
      </c>
      <c r="G853">
        <v>1</v>
      </c>
      <c r="H853">
        <v>3</v>
      </c>
      <c r="I853" t="s">
        <v>1013</v>
      </c>
      <c r="J853" t="s">
        <v>1014</v>
      </c>
      <c r="K853" t="s">
        <v>1015</v>
      </c>
      <c r="L853">
        <v>1346</v>
      </c>
      <c r="N853">
        <v>1009</v>
      </c>
      <c r="O853" t="s">
        <v>124</v>
      </c>
      <c r="P853" t="s">
        <v>124</v>
      </c>
      <c r="Q853">
        <v>1</v>
      </c>
      <c r="X853">
        <v>0.55000000000000004</v>
      </c>
      <c r="Y853">
        <v>10.57</v>
      </c>
      <c r="Z853">
        <v>0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6</v>
      </c>
      <c r="AG853">
        <v>0.55000000000000004</v>
      </c>
      <c r="AH853">
        <v>2</v>
      </c>
      <c r="AI853">
        <v>16667633</v>
      </c>
      <c r="AJ853">
        <v>899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ROW(Source!A357)</f>
        <v>357</v>
      </c>
      <c r="B854">
        <v>16667643</v>
      </c>
      <c r="C854">
        <v>16667627</v>
      </c>
      <c r="D854">
        <v>15191297</v>
      </c>
      <c r="E854">
        <v>1</v>
      </c>
      <c r="F854">
        <v>1</v>
      </c>
      <c r="G854">
        <v>1</v>
      </c>
      <c r="H854">
        <v>3</v>
      </c>
      <c r="I854" t="s">
        <v>1078</v>
      </c>
      <c r="J854" t="s">
        <v>1079</v>
      </c>
      <c r="K854" t="s">
        <v>1080</v>
      </c>
      <c r="L854">
        <v>1348</v>
      </c>
      <c r="N854">
        <v>1009</v>
      </c>
      <c r="O854" t="s">
        <v>120</v>
      </c>
      <c r="P854" t="s">
        <v>120</v>
      </c>
      <c r="Q854">
        <v>1000</v>
      </c>
      <c r="X854">
        <v>4.0000000000000001E-3</v>
      </c>
      <c r="Y854">
        <v>5763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0</v>
      </c>
      <c r="AF854" t="s">
        <v>6</v>
      </c>
      <c r="AG854">
        <v>4.0000000000000001E-3</v>
      </c>
      <c r="AH854">
        <v>2</v>
      </c>
      <c r="AI854">
        <v>16667634</v>
      </c>
      <c r="AJ854">
        <v>900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ROW(Source!A357)</f>
        <v>357</v>
      </c>
      <c r="B855">
        <v>16667644</v>
      </c>
      <c r="C855">
        <v>16667627</v>
      </c>
      <c r="D855">
        <v>15203838</v>
      </c>
      <c r="E855">
        <v>1</v>
      </c>
      <c r="F855">
        <v>1</v>
      </c>
      <c r="G855">
        <v>1</v>
      </c>
      <c r="H855">
        <v>3</v>
      </c>
      <c r="I855" t="s">
        <v>1081</v>
      </c>
      <c r="J855" t="s">
        <v>1082</v>
      </c>
      <c r="K855" t="s">
        <v>1083</v>
      </c>
      <c r="L855">
        <v>1346</v>
      </c>
      <c r="N855">
        <v>1009</v>
      </c>
      <c r="O855" t="s">
        <v>124</v>
      </c>
      <c r="P855" t="s">
        <v>124</v>
      </c>
      <c r="Q855">
        <v>1</v>
      </c>
      <c r="X855">
        <v>2</v>
      </c>
      <c r="Y855">
        <v>238.48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6</v>
      </c>
      <c r="AG855">
        <v>2</v>
      </c>
      <c r="AH855">
        <v>2</v>
      </c>
      <c r="AI855">
        <v>16667635</v>
      </c>
      <c r="AJ855">
        <v>901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ROW(Source!A357)</f>
        <v>357</v>
      </c>
      <c r="B856">
        <v>16667645</v>
      </c>
      <c r="C856">
        <v>16667627</v>
      </c>
      <c r="D856">
        <v>15164559</v>
      </c>
      <c r="E856">
        <v>17</v>
      </c>
      <c r="F856">
        <v>1</v>
      </c>
      <c r="G856">
        <v>1</v>
      </c>
      <c r="H856">
        <v>3</v>
      </c>
      <c r="I856" t="s">
        <v>996</v>
      </c>
      <c r="J856" t="s">
        <v>6</v>
      </c>
      <c r="K856" t="s">
        <v>997</v>
      </c>
      <c r="L856">
        <v>1374</v>
      </c>
      <c r="N856">
        <v>1013</v>
      </c>
      <c r="O856" t="s">
        <v>998</v>
      </c>
      <c r="P856" t="s">
        <v>998</v>
      </c>
      <c r="Q856">
        <v>1</v>
      </c>
      <c r="X856">
        <v>3.57</v>
      </c>
      <c r="Y856">
        <v>1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3.57</v>
      </c>
      <c r="AH856">
        <v>2</v>
      </c>
      <c r="AI856">
        <v>16667636</v>
      </c>
      <c r="AJ856">
        <v>902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ROW(Source!A358)</f>
        <v>358</v>
      </c>
      <c r="B857">
        <v>16667655</v>
      </c>
      <c r="C857">
        <v>16667646</v>
      </c>
      <c r="D857">
        <v>15430397</v>
      </c>
      <c r="E857">
        <v>1</v>
      </c>
      <c r="F857">
        <v>1</v>
      </c>
      <c r="G857">
        <v>1</v>
      </c>
      <c r="H857">
        <v>1</v>
      </c>
      <c r="I857" t="s">
        <v>814</v>
      </c>
      <c r="J857" t="s">
        <v>6</v>
      </c>
      <c r="K857" t="s">
        <v>815</v>
      </c>
      <c r="L857">
        <v>1191</v>
      </c>
      <c r="N857">
        <v>1013</v>
      </c>
      <c r="O857" t="s">
        <v>727</v>
      </c>
      <c r="P857" t="s">
        <v>727</v>
      </c>
      <c r="Q857">
        <v>1</v>
      </c>
      <c r="X857">
        <v>32.159999999999997</v>
      </c>
      <c r="Y857">
        <v>0</v>
      </c>
      <c r="Z857">
        <v>0</v>
      </c>
      <c r="AA857">
        <v>0</v>
      </c>
      <c r="AB857">
        <v>9.4</v>
      </c>
      <c r="AC857">
        <v>0</v>
      </c>
      <c r="AD857">
        <v>1</v>
      </c>
      <c r="AE857">
        <v>1</v>
      </c>
      <c r="AF857" t="s">
        <v>6</v>
      </c>
      <c r="AG857">
        <v>32.159999999999997</v>
      </c>
      <c r="AH857">
        <v>2</v>
      </c>
      <c r="AI857">
        <v>16667647</v>
      </c>
      <c r="AJ857">
        <v>903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ROW(Source!A358)</f>
        <v>358</v>
      </c>
      <c r="B858">
        <v>16667656</v>
      </c>
      <c r="C858">
        <v>16667646</v>
      </c>
      <c r="D858">
        <v>15430395</v>
      </c>
      <c r="E858">
        <v>1</v>
      </c>
      <c r="F858">
        <v>1</v>
      </c>
      <c r="G858">
        <v>1</v>
      </c>
      <c r="H858">
        <v>1</v>
      </c>
      <c r="I858" t="s">
        <v>728</v>
      </c>
      <c r="J858" t="s">
        <v>6</v>
      </c>
      <c r="K858" t="s">
        <v>729</v>
      </c>
      <c r="L858">
        <v>1191</v>
      </c>
      <c r="N858">
        <v>1013</v>
      </c>
      <c r="O858" t="s">
        <v>727</v>
      </c>
      <c r="P858" t="s">
        <v>727</v>
      </c>
      <c r="Q858">
        <v>1</v>
      </c>
      <c r="X858">
        <v>0.06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2</v>
      </c>
      <c r="AF858" t="s">
        <v>6</v>
      </c>
      <c r="AG858">
        <v>0.06</v>
      </c>
      <c r="AH858">
        <v>2</v>
      </c>
      <c r="AI858">
        <v>16667648</v>
      </c>
      <c r="AJ858">
        <v>904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ROW(Source!A358)</f>
        <v>358</v>
      </c>
      <c r="B859">
        <v>16667657</v>
      </c>
      <c r="C859">
        <v>16667646</v>
      </c>
      <c r="D859">
        <v>15247680</v>
      </c>
      <c r="E859">
        <v>1</v>
      </c>
      <c r="F859">
        <v>1</v>
      </c>
      <c r="G859">
        <v>1</v>
      </c>
      <c r="H859">
        <v>2</v>
      </c>
      <c r="I859" t="s">
        <v>736</v>
      </c>
      <c r="J859" t="s">
        <v>737</v>
      </c>
      <c r="K859" t="s">
        <v>738</v>
      </c>
      <c r="L859">
        <v>1368</v>
      </c>
      <c r="N859">
        <v>1011</v>
      </c>
      <c r="O859" t="s">
        <v>733</v>
      </c>
      <c r="P859" t="s">
        <v>733</v>
      </c>
      <c r="Q859">
        <v>1</v>
      </c>
      <c r="X859">
        <v>0.03</v>
      </c>
      <c r="Y859">
        <v>0</v>
      </c>
      <c r="Z859">
        <v>111.99</v>
      </c>
      <c r="AA859">
        <v>13.5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0.03</v>
      </c>
      <c r="AH859">
        <v>2</v>
      </c>
      <c r="AI859">
        <v>16667649</v>
      </c>
      <c r="AJ859">
        <v>905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ROW(Source!A358)</f>
        <v>358</v>
      </c>
      <c r="B860">
        <v>16667658</v>
      </c>
      <c r="C860">
        <v>16667646</v>
      </c>
      <c r="D860">
        <v>15249073</v>
      </c>
      <c r="E860">
        <v>1</v>
      </c>
      <c r="F860">
        <v>1</v>
      </c>
      <c r="G860">
        <v>1</v>
      </c>
      <c r="H860">
        <v>2</v>
      </c>
      <c r="I860" t="s">
        <v>742</v>
      </c>
      <c r="J860" t="s">
        <v>743</v>
      </c>
      <c r="K860" t="s">
        <v>744</v>
      </c>
      <c r="L860">
        <v>1368</v>
      </c>
      <c r="N860">
        <v>1011</v>
      </c>
      <c r="O860" t="s">
        <v>733</v>
      </c>
      <c r="P860" t="s">
        <v>733</v>
      </c>
      <c r="Q860">
        <v>1</v>
      </c>
      <c r="X860">
        <v>0.03</v>
      </c>
      <c r="Y860">
        <v>0</v>
      </c>
      <c r="Z860">
        <v>65.709999999999994</v>
      </c>
      <c r="AA860">
        <v>11.6</v>
      </c>
      <c r="AB860">
        <v>0</v>
      </c>
      <c r="AC860">
        <v>0</v>
      </c>
      <c r="AD860">
        <v>1</v>
      </c>
      <c r="AE860">
        <v>0</v>
      </c>
      <c r="AF860" t="s">
        <v>6</v>
      </c>
      <c r="AG860">
        <v>0.03</v>
      </c>
      <c r="AH860">
        <v>2</v>
      </c>
      <c r="AI860">
        <v>16667650</v>
      </c>
      <c r="AJ860">
        <v>906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ROW(Source!A358)</f>
        <v>358</v>
      </c>
      <c r="B861">
        <v>16667659</v>
      </c>
      <c r="C861">
        <v>16667646</v>
      </c>
      <c r="D861">
        <v>15170074</v>
      </c>
      <c r="E861">
        <v>1</v>
      </c>
      <c r="F861">
        <v>1</v>
      </c>
      <c r="G861">
        <v>1</v>
      </c>
      <c r="H861">
        <v>3</v>
      </c>
      <c r="I861" t="s">
        <v>1016</v>
      </c>
      <c r="J861" t="s">
        <v>1017</v>
      </c>
      <c r="K861" t="s">
        <v>1018</v>
      </c>
      <c r="L861">
        <v>1355</v>
      </c>
      <c r="N861">
        <v>1010</v>
      </c>
      <c r="O861" t="s">
        <v>279</v>
      </c>
      <c r="P861" t="s">
        <v>279</v>
      </c>
      <c r="Q861">
        <v>100</v>
      </c>
      <c r="X861">
        <v>2.04</v>
      </c>
      <c r="Y861">
        <v>86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2.04</v>
      </c>
      <c r="AH861">
        <v>2</v>
      </c>
      <c r="AI861">
        <v>16667651</v>
      </c>
      <c r="AJ861">
        <v>907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ROW(Source!A358)</f>
        <v>358</v>
      </c>
      <c r="B862">
        <v>16667660</v>
      </c>
      <c r="C862">
        <v>16667646</v>
      </c>
      <c r="D862">
        <v>15170384</v>
      </c>
      <c r="E862">
        <v>1</v>
      </c>
      <c r="F862">
        <v>1</v>
      </c>
      <c r="G862">
        <v>1</v>
      </c>
      <c r="H862">
        <v>3</v>
      </c>
      <c r="I862" t="s">
        <v>1084</v>
      </c>
      <c r="J862" t="s">
        <v>1085</v>
      </c>
      <c r="K862" t="s">
        <v>1086</v>
      </c>
      <c r="L862">
        <v>1355</v>
      </c>
      <c r="N862">
        <v>1010</v>
      </c>
      <c r="O862" t="s">
        <v>279</v>
      </c>
      <c r="P862" t="s">
        <v>279</v>
      </c>
      <c r="Q862">
        <v>100</v>
      </c>
      <c r="X862">
        <v>2.04</v>
      </c>
      <c r="Y862">
        <v>2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6</v>
      </c>
      <c r="AG862">
        <v>2.04</v>
      </c>
      <c r="AH862">
        <v>2</v>
      </c>
      <c r="AI862">
        <v>16667652</v>
      </c>
      <c r="AJ862">
        <v>908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ROW(Source!A358)</f>
        <v>358</v>
      </c>
      <c r="B863">
        <v>16667661</v>
      </c>
      <c r="C863">
        <v>16667646</v>
      </c>
      <c r="D863">
        <v>15164559</v>
      </c>
      <c r="E863">
        <v>17</v>
      </c>
      <c r="F863">
        <v>1</v>
      </c>
      <c r="G863">
        <v>1</v>
      </c>
      <c r="H863">
        <v>3</v>
      </c>
      <c r="I863" t="s">
        <v>996</v>
      </c>
      <c r="J863" t="s">
        <v>6</v>
      </c>
      <c r="K863" t="s">
        <v>997</v>
      </c>
      <c r="L863">
        <v>1374</v>
      </c>
      <c r="N863">
        <v>1013</v>
      </c>
      <c r="O863" t="s">
        <v>998</v>
      </c>
      <c r="P863" t="s">
        <v>998</v>
      </c>
      <c r="Q863">
        <v>1</v>
      </c>
      <c r="X863">
        <v>6.05</v>
      </c>
      <c r="Y863">
        <v>1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6</v>
      </c>
      <c r="AG863">
        <v>6.05</v>
      </c>
      <c r="AH863">
        <v>2</v>
      </c>
      <c r="AI863">
        <v>16667653</v>
      </c>
      <c r="AJ863">
        <v>910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ROW(Source!A359)</f>
        <v>359</v>
      </c>
      <c r="B864">
        <v>16667655</v>
      </c>
      <c r="C864">
        <v>16667646</v>
      </c>
      <c r="D864">
        <v>15430397</v>
      </c>
      <c r="E864">
        <v>1</v>
      </c>
      <c r="F864">
        <v>1</v>
      </c>
      <c r="G864">
        <v>1</v>
      </c>
      <c r="H864">
        <v>1</v>
      </c>
      <c r="I864" t="s">
        <v>814</v>
      </c>
      <c r="J864" t="s">
        <v>6</v>
      </c>
      <c r="K864" t="s">
        <v>815</v>
      </c>
      <c r="L864">
        <v>1191</v>
      </c>
      <c r="N864">
        <v>1013</v>
      </c>
      <c r="O864" t="s">
        <v>727</v>
      </c>
      <c r="P864" t="s">
        <v>727</v>
      </c>
      <c r="Q864">
        <v>1</v>
      </c>
      <c r="X864">
        <v>32.159999999999997</v>
      </c>
      <c r="Y864">
        <v>0</v>
      </c>
      <c r="Z864">
        <v>0</v>
      </c>
      <c r="AA864">
        <v>0</v>
      </c>
      <c r="AB864">
        <v>9.4</v>
      </c>
      <c r="AC864">
        <v>0</v>
      </c>
      <c r="AD864">
        <v>1</v>
      </c>
      <c r="AE864">
        <v>1</v>
      </c>
      <c r="AF864" t="s">
        <v>6</v>
      </c>
      <c r="AG864">
        <v>32.159999999999997</v>
      </c>
      <c r="AH864">
        <v>2</v>
      </c>
      <c r="AI864">
        <v>16667647</v>
      </c>
      <c r="AJ864">
        <v>911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ROW(Source!A359)</f>
        <v>359</v>
      </c>
      <c r="B865">
        <v>16667656</v>
      </c>
      <c r="C865">
        <v>16667646</v>
      </c>
      <c r="D865">
        <v>15430395</v>
      </c>
      <c r="E865">
        <v>1</v>
      </c>
      <c r="F865">
        <v>1</v>
      </c>
      <c r="G865">
        <v>1</v>
      </c>
      <c r="H865">
        <v>1</v>
      </c>
      <c r="I865" t="s">
        <v>728</v>
      </c>
      <c r="J865" t="s">
        <v>6</v>
      </c>
      <c r="K865" t="s">
        <v>729</v>
      </c>
      <c r="L865">
        <v>1191</v>
      </c>
      <c r="N865">
        <v>1013</v>
      </c>
      <c r="O865" t="s">
        <v>727</v>
      </c>
      <c r="P865" t="s">
        <v>727</v>
      </c>
      <c r="Q865">
        <v>1</v>
      </c>
      <c r="X865">
        <v>0.06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2</v>
      </c>
      <c r="AF865" t="s">
        <v>6</v>
      </c>
      <c r="AG865">
        <v>0.06</v>
      </c>
      <c r="AH865">
        <v>2</v>
      </c>
      <c r="AI865">
        <v>16667648</v>
      </c>
      <c r="AJ865">
        <v>912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ROW(Source!A359)</f>
        <v>359</v>
      </c>
      <c r="B866">
        <v>16667657</v>
      </c>
      <c r="C866">
        <v>16667646</v>
      </c>
      <c r="D866">
        <v>15247680</v>
      </c>
      <c r="E866">
        <v>1</v>
      </c>
      <c r="F866">
        <v>1</v>
      </c>
      <c r="G866">
        <v>1</v>
      </c>
      <c r="H866">
        <v>2</v>
      </c>
      <c r="I866" t="s">
        <v>736</v>
      </c>
      <c r="J866" t="s">
        <v>737</v>
      </c>
      <c r="K866" t="s">
        <v>738</v>
      </c>
      <c r="L866">
        <v>1368</v>
      </c>
      <c r="N866">
        <v>1011</v>
      </c>
      <c r="O866" t="s">
        <v>733</v>
      </c>
      <c r="P866" t="s">
        <v>733</v>
      </c>
      <c r="Q866">
        <v>1</v>
      </c>
      <c r="X866">
        <v>0.03</v>
      </c>
      <c r="Y866">
        <v>0</v>
      </c>
      <c r="Z866">
        <v>111.99</v>
      </c>
      <c r="AA866">
        <v>13.5</v>
      </c>
      <c r="AB866">
        <v>0</v>
      </c>
      <c r="AC866">
        <v>0</v>
      </c>
      <c r="AD866">
        <v>1</v>
      </c>
      <c r="AE866">
        <v>0</v>
      </c>
      <c r="AF866" t="s">
        <v>6</v>
      </c>
      <c r="AG866">
        <v>0.03</v>
      </c>
      <c r="AH866">
        <v>2</v>
      </c>
      <c r="AI866">
        <v>16667649</v>
      </c>
      <c r="AJ866">
        <v>913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ROW(Source!A359)</f>
        <v>359</v>
      </c>
      <c r="B867">
        <v>16667658</v>
      </c>
      <c r="C867">
        <v>16667646</v>
      </c>
      <c r="D867">
        <v>15249073</v>
      </c>
      <c r="E867">
        <v>1</v>
      </c>
      <c r="F867">
        <v>1</v>
      </c>
      <c r="G867">
        <v>1</v>
      </c>
      <c r="H867">
        <v>2</v>
      </c>
      <c r="I867" t="s">
        <v>742</v>
      </c>
      <c r="J867" t="s">
        <v>743</v>
      </c>
      <c r="K867" t="s">
        <v>744</v>
      </c>
      <c r="L867">
        <v>1368</v>
      </c>
      <c r="N867">
        <v>1011</v>
      </c>
      <c r="O867" t="s">
        <v>733</v>
      </c>
      <c r="P867" t="s">
        <v>733</v>
      </c>
      <c r="Q867">
        <v>1</v>
      </c>
      <c r="X867">
        <v>0.03</v>
      </c>
      <c r="Y867">
        <v>0</v>
      </c>
      <c r="Z867">
        <v>65.709999999999994</v>
      </c>
      <c r="AA867">
        <v>11.6</v>
      </c>
      <c r="AB867">
        <v>0</v>
      </c>
      <c r="AC867">
        <v>0</v>
      </c>
      <c r="AD867">
        <v>1</v>
      </c>
      <c r="AE867">
        <v>0</v>
      </c>
      <c r="AF867" t="s">
        <v>6</v>
      </c>
      <c r="AG867">
        <v>0.03</v>
      </c>
      <c r="AH867">
        <v>2</v>
      </c>
      <c r="AI867">
        <v>16667650</v>
      </c>
      <c r="AJ867">
        <v>914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ROW(Source!A359)</f>
        <v>359</v>
      </c>
      <c r="B868">
        <v>16667659</v>
      </c>
      <c r="C868">
        <v>16667646</v>
      </c>
      <c r="D868">
        <v>15170074</v>
      </c>
      <c r="E868">
        <v>1</v>
      </c>
      <c r="F868">
        <v>1</v>
      </c>
      <c r="G868">
        <v>1</v>
      </c>
      <c r="H868">
        <v>3</v>
      </c>
      <c r="I868" t="s">
        <v>1016</v>
      </c>
      <c r="J868" t="s">
        <v>1017</v>
      </c>
      <c r="K868" t="s">
        <v>1018</v>
      </c>
      <c r="L868">
        <v>1355</v>
      </c>
      <c r="N868">
        <v>1010</v>
      </c>
      <c r="O868" t="s">
        <v>279</v>
      </c>
      <c r="P868" t="s">
        <v>279</v>
      </c>
      <c r="Q868">
        <v>100</v>
      </c>
      <c r="X868">
        <v>2.04</v>
      </c>
      <c r="Y868">
        <v>86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6</v>
      </c>
      <c r="AG868">
        <v>2.04</v>
      </c>
      <c r="AH868">
        <v>2</v>
      </c>
      <c r="AI868">
        <v>16667651</v>
      </c>
      <c r="AJ868">
        <v>915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ROW(Source!A359)</f>
        <v>359</v>
      </c>
      <c r="B869">
        <v>16667660</v>
      </c>
      <c r="C869">
        <v>16667646</v>
      </c>
      <c r="D869">
        <v>15170384</v>
      </c>
      <c r="E869">
        <v>1</v>
      </c>
      <c r="F869">
        <v>1</v>
      </c>
      <c r="G869">
        <v>1</v>
      </c>
      <c r="H869">
        <v>3</v>
      </c>
      <c r="I869" t="s">
        <v>1084</v>
      </c>
      <c r="J869" t="s">
        <v>1085</v>
      </c>
      <c r="K869" t="s">
        <v>1086</v>
      </c>
      <c r="L869">
        <v>1355</v>
      </c>
      <c r="N869">
        <v>1010</v>
      </c>
      <c r="O869" t="s">
        <v>279</v>
      </c>
      <c r="P869" t="s">
        <v>279</v>
      </c>
      <c r="Q869">
        <v>100</v>
      </c>
      <c r="X869">
        <v>2.04</v>
      </c>
      <c r="Y869">
        <v>2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0</v>
      </c>
      <c r="AF869" t="s">
        <v>6</v>
      </c>
      <c r="AG869">
        <v>2.04</v>
      </c>
      <c r="AH869">
        <v>2</v>
      </c>
      <c r="AI869">
        <v>16667652</v>
      </c>
      <c r="AJ869">
        <v>916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ROW(Source!A359)</f>
        <v>359</v>
      </c>
      <c r="B870">
        <v>16667661</v>
      </c>
      <c r="C870">
        <v>16667646</v>
      </c>
      <c r="D870">
        <v>15164559</v>
      </c>
      <c r="E870">
        <v>17</v>
      </c>
      <c r="F870">
        <v>1</v>
      </c>
      <c r="G870">
        <v>1</v>
      </c>
      <c r="H870">
        <v>3</v>
      </c>
      <c r="I870" t="s">
        <v>996</v>
      </c>
      <c r="J870" t="s">
        <v>6</v>
      </c>
      <c r="K870" t="s">
        <v>997</v>
      </c>
      <c r="L870">
        <v>1374</v>
      </c>
      <c r="N870">
        <v>1013</v>
      </c>
      <c r="O870" t="s">
        <v>998</v>
      </c>
      <c r="P870" t="s">
        <v>998</v>
      </c>
      <c r="Q870">
        <v>1</v>
      </c>
      <c r="X870">
        <v>6.05</v>
      </c>
      <c r="Y870">
        <v>1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0</v>
      </c>
      <c r="AF870" t="s">
        <v>6</v>
      </c>
      <c r="AG870">
        <v>6.05</v>
      </c>
      <c r="AH870">
        <v>2</v>
      </c>
      <c r="AI870">
        <v>16667653</v>
      </c>
      <c r="AJ870">
        <v>918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ROW(Source!A362)</f>
        <v>362</v>
      </c>
      <c r="B871">
        <v>16667674</v>
      </c>
      <c r="C871">
        <v>16667663</v>
      </c>
      <c r="D871">
        <v>15435721</v>
      </c>
      <c r="E871">
        <v>1</v>
      </c>
      <c r="F871">
        <v>1</v>
      </c>
      <c r="G871">
        <v>1</v>
      </c>
      <c r="H871">
        <v>1</v>
      </c>
      <c r="I871" t="s">
        <v>923</v>
      </c>
      <c r="J871" t="s">
        <v>6</v>
      </c>
      <c r="K871" t="s">
        <v>924</v>
      </c>
      <c r="L871">
        <v>1191</v>
      </c>
      <c r="N871">
        <v>1013</v>
      </c>
      <c r="O871" t="s">
        <v>727</v>
      </c>
      <c r="P871" t="s">
        <v>727</v>
      </c>
      <c r="Q871">
        <v>1</v>
      </c>
      <c r="X871">
        <v>1.1399999999999999</v>
      </c>
      <c r="Y871">
        <v>0</v>
      </c>
      <c r="Z871">
        <v>0</v>
      </c>
      <c r="AA871">
        <v>0</v>
      </c>
      <c r="AB871">
        <v>9.51</v>
      </c>
      <c r="AC871">
        <v>0</v>
      </c>
      <c r="AD871">
        <v>1</v>
      </c>
      <c r="AE871">
        <v>1</v>
      </c>
      <c r="AF871" t="s">
        <v>6</v>
      </c>
      <c r="AG871">
        <v>1.1399999999999999</v>
      </c>
      <c r="AH871">
        <v>2</v>
      </c>
      <c r="AI871">
        <v>16667664</v>
      </c>
      <c r="AJ871">
        <v>919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ROW(Source!A362)</f>
        <v>362</v>
      </c>
      <c r="B872">
        <v>16667675</v>
      </c>
      <c r="C872">
        <v>16667663</v>
      </c>
      <c r="D872">
        <v>15249377</v>
      </c>
      <c r="E872">
        <v>1</v>
      </c>
      <c r="F872">
        <v>1</v>
      </c>
      <c r="G872">
        <v>1</v>
      </c>
      <c r="H872">
        <v>2</v>
      </c>
      <c r="I872" t="s">
        <v>914</v>
      </c>
      <c r="J872" t="s">
        <v>915</v>
      </c>
      <c r="K872" t="s">
        <v>916</v>
      </c>
      <c r="L872">
        <v>1368</v>
      </c>
      <c r="N872">
        <v>1011</v>
      </c>
      <c r="O872" t="s">
        <v>733</v>
      </c>
      <c r="P872" t="s">
        <v>733</v>
      </c>
      <c r="Q872">
        <v>1</v>
      </c>
      <c r="X872">
        <v>0.13</v>
      </c>
      <c r="Y872">
        <v>0</v>
      </c>
      <c r="Z872">
        <v>8.1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6</v>
      </c>
      <c r="AG872">
        <v>0.13</v>
      </c>
      <c r="AH872">
        <v>2</v>
      </c>
      <c r="AI872">
        <v>16667665</v>
      </c>
      <c r="AJ872">
        <v>920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ROW(Source!A362)</f>
        <v>362</v>
      </c>
      <c r="B873">
        <v>16667676</v>
      </c>
      <c r="C873">
        <v>16667663</v>
      </c>
      <c r="D873">
        <v>15168752</v>
      </c>
      <c r="E873">
        <v>1</v>
      </c>
      <c r="F873">
        <v>1</v>
      </c>
      <c r="G873">
        <v>1</v>
      </c>
      <c r="H873">
        <v>3</v>
      </c>
      <c r="I873" t="s">
        <v>1013</v>
      </c>
      <c r="J873" t="s">
        <v>1014</v>
      </c>
      <c r="K873" t="s">
        <v>1015</v>
      </c>
      <c r="L873">
        <v>1346</v>
      </c>
      <c r="N873">
        <v>1009</v>
      </c>
      <c r="O873" t="s">
        <v>124</v>
      </c>
      <c r="P873" t="s">
        <v>124</v>
      </c>
      <c r="Q873">
        <v>1</v>
      </c>
      <c r="X873">
        <v>0.3</v>
      </c>
      <c r="Y873">
        <v>10.57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6</v>
      </c>
      <c r="AG873">
        <v>0.3</v>
      </c>
      <c r="AH873">
        <v>2</v>
      </c>
      <c r="AI873">
        <v>16667666</v>
      </c>
      <c r="AJ873">
        <v>921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ROW(Source!A362)</f>
        <v>362</v>
      </c>
      <c r="B874">
        <v>16667677</v>
      </c>
      <c r="C874">
        <v>16667663</v>
      </c>
      <c r="D874">
        <v>15169913</v>
      </c>
      <c r="E874">
        <v>1</v>
      </c>
      <c r="F874">
        <v>1</v>
      </c>
      <c r="G874">
        <v>1</v>
      </c>
      <c r="H874">
        <v>3</v>
      </c>
      <c r="I874" t="s">
        <v>1087</v>
      </c>
      <c r="J874" t="s">
        <v>1088</v>
      </c>
      <c r="K874" t="s">
        <v>1089</v>
      </c>
      <c r="L874">
        <v>1348</v>
      </c>
      <c r="N874">
        <v>1009</v>
      </c>
      <c r="O874" t="s">
        <v>120</v>
      </c>
      <c r="P874" t="s">
        <v>120</v>
      </c>
      <c r="Q874">
        <v>1000</v>
      </c>
      <c r="X874">
        <v>1.1999999999999999E-3</v>
      </c>
      <c r="Y874">
        <v>19400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6</v>
      </c>
      <c r="AG874">
        <v>1.1999999999999999E-3</v>
      </c>
      <c r="AH874">
        <v>2</v>
      </c>
      <c r="AI874">
        <v>16667667</v>
      </c>
      <c r="AJ874">
        <v>922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ROW(Source!A362)</f>
        <v>362</v>
      </c>
      <c r="B875">
        <v>16667678</v>
      </c>
      <c r="C875">
        <v>16667663</v>
      </c>
      <c r="D875">
        <v>15169989</v>
      </c>
      <c r="E875">
        <v>1</v>
      </c>
      <c r="F875">
        <v>1</v>
      </c>
      <c r="G875">
        <v>1</v>
      </c>
      <c r="H875">
        <v>3</v>
      </c>
      <c r="I875" t="s">
        <v>1090</v>
      </c>
      <c r="J875" t="s">
        <v>1091</v>
      </c>
      <c r="K875" t="s">
        <v>1092</v>
      </c>
      <c r="L875">
        <v>1348</v>
      </c>
      <c r="N875">
        <v>1009</v>
      </c>
      <c r="O875" t="s">
        <v>120</v>
      </c>
      <c r="P875" t="s">
        <v>120</v>
      </c>
      <c r="Q875">
        <v>1000</v>
      </c>
      <c r="X875">
        <v>4.0000000000000002E-4</v>
      </c>
      <c r="Y875">
        <v>11628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4.0000000000000002E-4</v>
      </c>
      <c r="AH875">
        <v>2</v>
      </c>
      <c r="AI875">
        <v>16667668</v>
      </c>
      <c r="AJ875">
        <v>923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ROW(Source!A362)</f>
        <v>362</v>
      </c>
      <c r="B876">
        <v>16667679</v>
      </c>
      <c r="C876">
        <v>16667663</v>
      </c>
      <c r="D876">
        <v>15170228</v>
      </c>
      <c r="E876">
        <v>1</v>
      </c>
      <c r="F876">
        <v>1</v>
      </c>
      <c r="G876">
        <v>1</v>
      </c>
      <c r="H876">
        <v>3</v>
      </c>
      <c r="I876" t="s">
        <v>1093</v>
      </c>
      <c r="J876" t="s">
        <v>1094</v>
      </c>
      <c r="K876" t="s">
        <v>1095</v>
      </c>
      <c r="L876">
        <v>1346</v>
      </c>
      <c r="N876">
        <v>1009</v>
      </c>
      <c r="O876" t="s">
        <v>124</v>
      </c>
      <c r="P876" t="s">
        <v>124</v>
      </c>
      <c r="Q876">
        <v>1</v>
      </c>
      <c r="X876">
        <v>0.2</v>
      </c>
      <c r="Y876">
        <v>28.17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0.2</v>
      </c>
      <c r="AH876">
        <v>2</v>
      </c>
      <c r="AI876">
        <v>16667669</v>
      </c>
      <c r="AJ876">
        <v>924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ROW(Source!A362)</f>
        <v>362</v>
      </c>
      <c r="B877">
        <v>16667680</v>
      </c>
      <c r="C877">
        <v>16667663</v>
      </c>
      <c r="D877">
        <v>15172039</v>
      </c>
      <c r="E877">
        <v>1</v>
      </c>
      <c r="F877">
        <v>1</v>
      </c>
      <c r="G877">
        <v>1</v>
      </c>
      <c r="H877">
        <v>3</v>
      </c>
      <c r="I877" t="s">
        <v>1096</v>
      </c>
      <c r="J877" t="s">
        <v>1097</v>
      </c>
      <c r="K877" t="s">
        <v>1098</v>
      </c>
      <c r="L877">
        <v>1348</v>
      </c>
      <c r="N877">
        <v>1009</v>
      </c>
      <c r="O877" t="s">
        <v>120</v>
      </c>
      <c r="P877" t="s">
        <v>120</v>
      </c>
      <c r="Q877">
        <v>1000</v>
      </c>
      <c r="X877">
        <v>6.0000000000000002E-5</v>
      </c>
      <c r="Y877">
        <v>412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6</v>
      </c>
      <c r="AG877">
        <v>6.0000000000000002E-5</v>
      </c>
      <c r="AH877">
        <v>2</v>
      </c>
      <c r="AI877">
        <v>16667670</v>
      </c>
      <c r="AJ877">
        <v>925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ROW(Source!A362)</f>
        <v>362</v>
      </c>
      <c r="B878">
        <v>16667681</v>
      </c>
      <c r="C878">
        <v>16667663</v>
      </c>
      <c r="D878">
        <v>15191577</v>
      </c>
      <c r="E878">
        <v>1</v>
      </c>
      <c r="F878">
        <v>1</v>
      </c>
      <c r="G878">
        <v>1</v>
      </c>
      <c r="H878">
        <v>3</v>
      </c>
      <c r="I878" t="s">
        <v>1099</v>
      </c>
      <c r="J878" t="s">
        <v>1100</v>
      </c>
      <c r="K878" t="s">
        <v>1101</v>
      </c>
      <c r="L878">
        <v>1348</v>
      </c>
      <c r="N878">
        <v>1009</v>
      </c>
      <c r="O878" t="s">
        <v>120</v>
      </c>
      <c r="P878" t="s">
        <v>120</v>
      </c>
      <c r="Q878">
        <v>1000</v>
      </c>
      <c r="X878">
        <v>0.02</v>
      </c>
      <c r="Y878">
        <v>5763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6</v>
      </c>
      <c r="AG878">
        <v>0.02</v>
      </c>
      <c r="AH878">
        <v>2</v>
      </c>
      <c r="AI878">
        <v>16667671</v>
      </c>
      <c r="AJ878">
        <v>926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ROW(Source!A362)</f>
        <v>362</v>
      </c>
      <c r="B879">
        <v>16667682</v>
      </c>
      <c r="C879">
        <v>16667663</v>
      </c>
      <c r="D879">
        <v>15164559</v>
      </c>
      <c r="E879">
        <v>17</v>
      </c>
      <c r="F879">
        <v>1</v>
      </c>
      <c r="G879">
        <v>1</v>
      </c>
      <c r="H879">
        <v>3</v>
      </c>
      <c r="I879" t="s">
        <v>996</v>
      </c>
      <c r="J879" t="s">
        <v>6</v>
      </c>
      <c r="K879" t="s">
        <v>997</v>
      </c>
      <c r="L879">
        <v>1374</v>
      </c>
      <c r="N879">
        <v>1013</v>
      </c>
      <c r="O879" t="s">
        <v>998</v>
      </c>
      <c r="P879" t="s">
        <v>998</v>
      </c>
      <c r="Q879">
        <v>1</v>
      </c>
      <c r="X879">
        <v>0.22</v>
      </c>
      <c r="Y879">
        <v>1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6</v>
      </c>
      <c r="AG879">
        <v>0.22</v>
      </c>
      <c r="AH879">
        <v>2</v>
      </c>
      <c r="AI879">
        <v>16667672</v>
      </c>
      <c r="AJ879">
        <v>928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ROW(Source!A363)</f>
        <v>363</v>
      </c>
      <c r="B880">
        <v>16667674</v>
      </c>
      <c r="C880">
        <v>16667663</v>
      </c>
      <c r="D880">
        <v>15435721</v>
      </c>
      <c r="E880">
        <v>1</v>
      </c>
      <c r="F880">
        <v>1</v>
      </c>
      <c r="G880">
        <v>1</v>
      </c>
      <c r="H880">
        <v>1</v>
      </c>
      <c r="I880" t="s">
        <v>923</v>
      </c>
      <c r="J880" t="s">
        <v>6</v>
      </c>
      <c r="K880" t="s">
        <v>924</v>
      </c>
      <c r="L880">
        <v>1191</v>
      </c>
      <c r="N880">
        <v>1013</v>
      </c>
      <c r="O880" t="s">
        <v>727</v>
      </c>
      <c r="P880" t="s">
        <v>727</v>
      </c>
      <c r="Q880">
        <v>1</v>
      </c>
      <c r="X880">
        <v>1.1399999999999999</v>
      </c>
      <c r="Y880">
        <v>0</v>
      </c>
      <c r="Z880">
        <v>0</v>
      </c>
      <c r="AA880">
        <v>0</v>
      </c>
      <c r="AB880">
        <v>9.51</v>
      </c>
      <c r="AC880">
        <v>0</v>
      </c>
      <c r="AD880">
        <v>1</v>
      </c>
      <c r="AE880">
        <v>1</v>
      </c>
      <c r="AF880" t="s">
        <v>6</v>
      </c>
      <c r="AG880">
        <v>1.1399999999999999</v>
      </c>
      <c r="AH880">
        <v>2</v>
      </c>
      <c r="AI880">
        <v>16667664</v>
      </c>
      <c r="AJ880">
        <v>929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ROW(Source!A363)</f>
        <v>363</v>
      </c>
      <c r="B881">
        <v>16667675</v>
      </c>
      <c r="C881">
        <v>16667663</v>
      </c>
      <c r="D881">
        <v>15249377</v>
      </c>
      <c r="E881">
        <v>1</v>
      </c>
      <c r="F881">
        <v>1</v>
      </c>
      <c r="G881">
        <v>1</v>
      </c>
      <c r="H881">
        <v>2</v>
      </c>
      <c r="I881" t="s">
        <v>914</v>
      </c>
      <c r="J881" t="s">
        <v>915</v>
      </c>
      <c r="K881" t="s">
        <v>916</v>
      </c>
      <c r="L881">
        <v>1368</v>
      </c>
      <c r="N881">
        <v>1011</v>
      </c>
      <c r="O881" t="s">
        <v>733</v>
      </c>
      <c r="P881" t="s">
        <v>733</v>
      </c>
      <c r="Q881">
        <v>1</v>
      </c>
      <c r="X881">
        <v>0.13</v>
      </c>
      <c r="Y881">
        <v>0</v>
      </c>
      <c r="Z881">
        <v>8.1</v>
      </c>
      <c r="AA881">
        <v>0</v>
      </c>
      <c r="AB881">
        <v>0</v>
      </c>
      <c r="AC881">
        <v>0</v>
      </c>
      <c r="AD881">
        <v>1</v>
      </c>
      <c r="AE881">
        <v>0</v>
      </c>
      <c r="AF881" t="s">
        <v>6</v>
      </c>
      <c r="AG881">
        <v>0.13</v>
      </c>
      <c r="AH881">
        <v>2</v>
      </c>
      <c r="AI881">
        <v>16667665</v>
      </c>
      <c r="AJ881">
        <v>930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ROW(Source!A363)</f>
        <v>363</v>
      </c>
      <c r="B882">
        <v>16667676</v>
      </c>
      <c r="C882">
        <v>16667663</v>
      </c>
      <c r="D882">
        <v>15168752</v>
      </c>
      <c r="E882">
        <v>1</v>
      </c>
      <c r="F882">
        <v>1</v>
      </c>
      <c r="G882">
        <v>1</v>
      </c>
      <c r="H882">
        <v>3</v>
      </c>
      <c r="I882" t="s">
        <v>1013</v>
      </c>
      <c r="J882" t="s">
        <v>1014</v>
      </c>
      <c r="K882" t="s">
        <v>1015</v>
      </c>
      <c r="L882">
        <v>1346</v>
      </c>
      <c r="N882">
        <v>1009</v>
      </c>
      <c r="O882" t="s">
        <v>124</v>
      </c>
      <c r="P882" t="s">
        <v>124</v>
      </c>
      <c r="Q882">
        <v>1</v>
      </c>
      <c r="X882">
        <v>0.3</v>
      </c>
      <c r="Y882">
        <v>10.57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6</v>
      </c>
      <c r="AG882">
        <v>0.3</v>
      </c>
      <c r="AH882">
        <v>2</v>
      </c>
      <c r="AI882">
        <v>16667666</v>
      </c>
      <c r="AJ882">
        <v>931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ROW(Source!A363)</f>
        <v>363</v>
      </c>
      <c r="B883">
        <v>16667677</v>
      </c>
      <c r="C883">
        <v>16667663</v>
      </c>
      <c r="D883">
        <v>15169913</v>
      </c>
      <c r="E883">
        <v>1</v>
      </c>
      <c r="F883">
        <v>1</v>
      </c>
      <c r="G883">
        <v>1</v>
      </c>
      <c r="H883">
        <v>3</v>
      </c>
      <c r="I883" t="s">
        <v>1087</v>
      </c>
      <c r="J883" t="s">
        <v>1088</v>
      </c>
      <c r="K883" t="s">
        <v>1089</v>
      </c>
      <c r="L883">
        <v>1348</v>
      </c>
      <c r="N883">
        <v>1009</v>
      </c>
      <c r="O883" t="s">
        <v>120</v>
      </c>
      <c r="P883" t="s">
        <v>120</v>
      </c>
      <c r="Q883">
        <v>1000</v>
      </c>
      <c r="X883">
        <v>1.1999999999999999E-3</v>
      </c>
      <c r="Y883">
        <v>19400</v>
      </c>
      <c r="Z883">
        <v>0</v>
      </c>
      <c r="AA883">
        <v>0</v>
      </c>
      <c r="AB883">
        <v>0</v>
      </c>
      <c r="AC883">
        <v>0</v>
      </c>
      <c r="AD883">
        <v>1</v>
      </c>
      <c r="AE883">
        <v>0</v>
      </c>
      <c r="AF883" t="s">
        <v>6</v>
      </c>
      <c r="AG883">
        <v>1.1999999999999999E-3</v>
      </c>
      <c r="AH883">
        <v>2</v>
      </c>
      <c r="AI883">
        <v>16667667</v>
      </c>
      <c r="AJ883">
        <v>932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ROW(Source!A363)</f>
        <v>363</v>
      </c>
      <c r="B884">
        <v>16667678</v>
      </c>
      <c r="C884">
        <v>16667663</v>
      </c>
      <c r="D884">
        <v>15169989</v>
      </c>
      <c r="E884">
        <v>1</v>
      </c>
      <c r="F884">
        <v>1</v>
      </c>
      <c r="G884">
        <v>1</v>
      </c>
      <c r="H884">
        <v>3</v>
      </c>
      <c r="I884" t="s">
        <v>1090</v>
      </c>
      <c r="J884" t="s">
        <v>1091</v>
      </c>
      <c r="K884" t="s">
        <v>1092</v>
      </c>
      <c r="L884">
        <v>1348</v>
      </c>
      <c r="N884">
        <v>1009</v>
      </c>
      <c r="O884" t="s">
        <v>120</v>
      </c>
      <c r="P884" t="s">
        <v>120</v>
      </c>
      <c r="Q884">
        <v>1000</v>
      </c>
      <c r="X884">
        <v>4.0000000000000002E-4</v>
      </c>
      <c r="Y884">
        <v>11628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6</v>
      </c>
      <c r="AG884">
        <v>4.0000000000000002E-4</v>
      </c>
      <c r="AH884">
        <v>2</v>
      </c>
      <c r="AI884">
        <v>16667668</v>
      </c>
      <c r="AJ884">
        <v>933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ROW(Source!A363)</f>
        <v>363</v>
      </c>
      <c r="B885">
        <v>16667679</v>
      </c>
      <c r="C885">
        <v>16667663</v>
      </c>
      <c r="D885">
        <v>15170228</v>
      </c>
      <c r="E885">
        <v>1</v>
      </c>
      <c r="F885">
        <v>1</v>
      </c>
      <c r="G885">
        <v>1</v>
      </c>
      <c r="H885">
        <v>3</v>
      </c>
      <c r="I885" t="s">
        <v>1093</v>
      </c>
      <c r="J885" t="s">
        <v>1094</v>
      </c>
      <c r="K885" t="s">
        <v>1095</v>
      </c>
      <c r="L885">
        <v>1346</v>
      </c>
      <c r="N885">
        <v>1009</v>
      </c>
      <c r="O885" t="s">
        <v>124</v>
      </c>
      <c r="P885" t="s">
        <v>124</v>
      </c>
      <c r="Q885">
        <v>1</v>
      </c>
      <c r="X885">
        <v>0.2</v>
      </c>
      <c r="Y885">
        <v>28.17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6</v>
      </c>
      <c r="AG885">
        <v>0.2</v>
      </c>
      <c r="AH885">
        <v>2</v>
      </c>
      <c r="AI885">
        <v>16667669</v>
      </c>
      <c r="AJ885">
        <v>934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ROW(Source!A363)</f>
        <v>363</v>
      </c>
      <c r="B886">
        <v>16667680</v>
      </c>
      <c r="C886">
        <v>16667663</v>
      </c>
      <c r="D886">
        <v>15172039</v>
      </c>
      <c r="E886">
        <v>1</v>
      </c>
      <c r="F886">
        <v>1</v>
      </c>
      <c r="G886">
        <v>1</v>
      </c>
      <c r="H886">
        <v>3</v>
      </c>
      <c r="I886" t="s">
        <v>1096</v>
      </c>
      <c r="J886" t="s">
        <v>1097</v>
      </c>
      <c r="K886" t="s">
        <v>1098</v>
      </c>
      <c r="L886">
        <v>1348</v>
      </c>
      <c r="N886">
        <v>1009</v>
      </c>
      <c r="O886" t="s">
        <v>120</v>
      </c>
      <c r="P886" t="s">
        <v>120</v>
      </c>
      <c r="Q886">
        <v>1000</v>
      </c>
      <c r="X886">
        <v>6.0000000000000002E-5</v>
      </c>
      <c r="Y886">
        <v>412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6</v>
      </c>
      <c r="AG886">
        <v>6.0000000000000002E-5</v>
      </c>
      <c r="AH886">
        <v>2</v>
      </c>
      <c r="AI886">
        <v>16667670</v>
      </c>
      <c r="AJ886">
        <v>935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ROW(Source!A363)</f>
        <v>363</v>
      </c>
      <c r="B887">
        <v>16667681</v>
      </c>
      <c r="C887">
        <v>16667663</v>
      </c>
      <c r="D887">
        <v>15191577</v>
      </c>
      <c r="E887">
        <v>1</v>
      </c>
      <c r="F887">
        <v>1</v>
      </c>
      <c r="G887">
        <v>1</v>
      </c>
      <c r="H887">
        <v>3</v>
      </c>
      <c r="I887" t="s">
        <v>1099</v>
      </c>
      <c r="J887" t="s">
        <v>1100</v>
      </c>
      <c r="K887" t="s">
        <v>1101</v>
      </c>
      <c r="L887">
        <v>1348</v>
      </c>
      <c r="N887">
        <v>1009</v>
      </c>
      <c r="O887" t="s">
        <v>120</v>
      </c>
      <c r="P887" t="s">
        <v>120</v>
      </c>
      <c r="Q887">
        <v>1000</v>
      </c>
      <c r="X887">
        <v>0.02</v>
      </c>
      <c r="Y887">
        <v>5763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6</v>
      </c>
      <c r="AG887">
        <v>0.02</v>
      </c>
      <c r="AH887">
        <v>2</v>
      </c>
      <c r="AI887">
        <v>16667671</v>
      </c>
      <c r="AJ887">
        <v>936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ROW(Source!A363)</f>
        <v>363</v>
      </c>
      <c r="B888">
        <v>16667682</v>
      </c>
      <c r="C888">
        <v>16667663</v>
      </c>
      <c r="D888">
        <v>15164559</v>
      </c>
      <c r="E888">
        <v>17</v>
      </c>
      <c r="F888">
        <v>1</v>
      </c>
      <c r="G888">
        <v>1</v>
      </c>
      <c r="H888">
        <v>3</v>
      </c>
      <c r="I888" t="s">
        <v>996</v>
      </c>
      <c r="J888" t="s">
        <v>6</v>
      </c>
      <c r="K888" t="s">
        <v>997</v>
      </c>
      <c r="L888">
        <v>1374</v>
      </c>
      <c r="N888">
        <v>1013</v>
      </c>
      <c r="O888" t="s">
        <v>998</v>
      </c>
      <c r="P888" t="s">
        <v>998</v>
      </c>
      <c r="Q888">
        <v>1</v>
      </c>
      <c r="X888">
        <v>0.22</v>
      </c>
      <c r="Y888">
        <v>1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6</v>
      </c>
      <c r="AG888">
        <v>0.22</v>
      </c>
      <c r="AH888">
        <v>2</v>
      </c>
      <c r="AI888">
        <v>16667672</v>
      </c>
      <c r="AJ888">
        <v>938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ROW(Source!A366)</f>
        <v>366</v>
      </c>
      <c r="B889">
        <v>16667693</v>
      </c>
      <c r="C889">
        <v>16667684</v>
      </c>
      <c r="D889">
        <v>15430397</v>
      </c>
      <c r="E889">
        <v>1</v>
      </c>
      <c r="F889">
        <v>1</v>
      </c>
      <c r="G889">
        <v>1</v>
      </c>
      <c r="H889">
        <v>1</v>
      </c>
      <c r="I889" t="s">
        <v>814</v>
      </c>
      <c r="J889" t="s">
        <v>6</v>
      </c>
      <c r="K889" t="s">
        <v>815</v>
      </c>
      <c r="L889">
        <v>1191</v>
      </c>
      <c r="N889">
        <v>1013</v>
      </c>
      <c r="O889" t="s">
        <v>727</v>
      </c>
      <c r="P889" t="s">
        <v>727</v>
      </c>
      <c r="Q889">
        <v>1</v>
      </c>
      <c r="X889">
        <v>17.12</v>
      </c>
      <c r="Y889">
        <v>0</v>
      </c>
      <c r="Z889">
        <v>0</v>
      </c>
      <c r="AA889">
        <v>0</v>
      </c>
      <c r="AB889">
        <v>9.4</v>
      </c>
      <c r="AC889">
        <v>0</v>
      </c>
      <c r="AD889">
        <v>1</v>
      </c>
      <c r="AE889">
        <v>1</v>
      </c>
      <c r="AF889" t="s">
        <v>6</v>
      </c>
      <c r="AG889">
        <v>17.12</v>
      </c>
      <c r="AH889">
        <v>2</v>
      </c>
      <c r="AI889">
        <v>16667685</v>
      </c>
      <c r="AJ889">
        <v>939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ROW(Source!A366)</f>
        <v>366</v>
      </c>
      <c r="B890">
        <v>16667694</v>
      </c>
      <c r="C890">
        <v>16667684</v>
      </c>
      <c r="D890">
        <v>15430395</v>
      </c>
      <c r="E890">
        <v>1</v>
      </c>
      <c r="F890">
        <v>1</v>
      </c>
      <c r="G890">
        <v>1</v>
      </c>
      <c r="H890">
        <v>1</v>
      </c>
      <c r="I890" t="s">
        <v>728</v>
      </c>
      <c r="J890" t="s">
        <v>6</v>
      </c>
      <c r="K890" t="s">
        <v>729</v>
      </c>
      <c r="L890">
        <v>1191</v>
      </c>
      <c r="N890">
        <v>1013</v>
      </c>
      <c r="O890" t="s">
        <v>727</v>
      </c>
      <c r="P890" t="s">
        <v>727</v>
      </c>
      <c r="Q890">
        <v>1</v>
      </c>
      <c r="X890">
        <v>0.52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2</v>
      </c>
      <c r="AF890" t="s">
        <v>6</v>
      </c>
      <c r="AG890">
        <v>0.52</v>
      </c>
      <c r="AH890">
        <v>2</v>
      </c>
      <c r="AI890">
        <v>16667686</v>
      </c>
      <c r="AJ890">
        <v>940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ROW(Source!A366)</f>
        <v>366</v>
      </c>
      <c r="B891">
        <v>16667695</v>
      </c>
      <c r="C891">
        <v>16667684</v>
      </c>
      <c r="D891">
        <v>15247680</v>
      </c>
      <c r="E891">
        <v>1</v>
      </c>
      <c r="F891">
        <v>1</v>
      </c>
      <c r="G891">
        <v>1</v>
      </c>
      <c r="H891">
        <v>2</v>
      </c>
      <c r="I891" t="s">
        <v>736</v>
      </c>
      <c r="J891" t="s">
        <v>737</v>
      </c>
      <c r="K891" t="s">
        <v>738</v>
      </c>
      <c r="L891">
        <v>1368</v>
      </c>
      <c r="N891">
        <v>1011</v>
      </c>
      <c r="O891" t="s">
        <v>733</v>
      </c>
      <c r="P891" t="s">
        <v>733</v>
      </c>
      <c r="Q891">
        <v>1</v>
      </c>
      <c r="X891">
        <v>0.26</v>
      </c>
      <c r="Y891">
        <v>0</v>
      </c>
      <c r="Z891">
        <v>111.99</v>
      </c>
      <c r="AA891">
        <v>13.5</v>
      </c>
      <c r="AB891">
        <v>0</v>
      </c>
      <c r="AC891">
        <v>0</v>
      </c>
      <c r="AD891">
        <v>1</v>
      </c>
      <c r="AE891">
        <v>0</v>
      </c>
      <c r="AF891" t="s">
        <v>6</v>
      </c>
      <c r="AG891">
        <v>0.26</v>
      </c>
      <c r="AH891">
        <v>2</v>
      </c>
      <c r="AI891">
        <v>16667687</v>
      </c>
      <c r="AJ891">
        <v>941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ROW(Source!A366)</f>
        <v>366</v>
      </c>
      <c r="B892">
        <v>16667696</v>
      </c>
      <c r="C892">
        <v>16667684</v>
      </c>
      <c r="D892">
        <v>15249073</v>
      </c>
      <c r="E892">
        <v>1</v>
      </c>
      <c r="F892">
        <v>1</v>
      </c>
      <c r="G892">
        <v>1</v>
      </c>
      <c r="H892">
        <v>2</v>
      </c>
      <c r="I892" t="s">
        <v>742</v>
      </c>
      <c r="J892" t="s">
        <v>743</v>
      </c>
      <c r="K892" t="s">
        <v>744</v>
      </c>
      <c r="L892">
        <v>1368</v>
      </c>
      <c r="N892">
        <v>1011</v>
      </c>
      <c r="O892" t="s">
        <v>733</v>
      </c>
      <c r="P892" t="s">
        <v>733</v>
      </c>
      <c r="Q892">
        <v>1</v>
      </c>
      <c r="X892">
        <v>0.26</v>
      </c>
      <c r="Y892">
        <v>0</v>
      </c>
      <c r="Z892">
        <v>65.709999999999994</v>
      </c>
      <c r="AA892">
        <v>11.6</v>
      </c>
      <c r="AB892">
        <v>0</v>
      </c>
      <c r="AC892">
        <v>0</v>
      </c>
      <c r="AD892">
        <v>1</v>
      </c>
      <c r="AE892">
        <v>0</v>
      </c>
      <c r="AF892" t="s">
        <v>6</v>
      </c>
      <c r="AG892">
        <v>0.26</v>
      </c>
      <c r="AH892">
        <v>2</v>
      </c>
      <c r="AI892">
        <v>16667688</v>
      </c>
      <c r="AJ892">
        <v>942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ROW(Source!A366)</f>
        <v>366</v>
      </c>
      <c r="B893">
        <v>16667697</v>
      </c>
      <c r="C893">
        <v>16667684</v>
      </c>
      <c r="D893">
        <v>15172838</v>
      </c>
      <c r="E893">
        <v>1</v>
      </c>
      <c r="F893">
        <v>1</v>
      </c>
      <c r="G893">
        <v>1</v>
      </c>
      <c r="H893">
        <v>3</v>
      </c>
      <c r="I893" t="s">
        <v>1069</v>
      </c>
      <c r="J893" t="s">
        <v>1070</v>
      </c>
      <c r="K893" t="s">
        <v>1071</v>
      </c>
      <c r="L893">
        <v>1339</v>
      </c>
      <c r="N893">
        <v>1007</v>
      </c>
      <c r="O893" t="s">
        <v>45</v>
      </c>
      <c r="P893" t="s">
        <v>45</v>
      </c>
      <c r="Q893">
        <v>1</v>
      </c>
      <c r="X893">
        <v>2.1000000000000001E-2</v>
      </c>
      <c r="Y893">
        <v>600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0</v>
      </c>
      <c r="AF893" t="s">
        <v>6</v>
      </c>
      <c r="AG893">
        <v>2.1000000000000001E-2</v>
      </c>
      <c r="AH893">
        <v>2</v>
      </c>
      <c r="AI893">
        <v>16667689</v>
      </c>
      <c r="AJ893">
        <v>943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ROW(Source!A366)</f>
        <v>366</v>
      </c>
      <c r="B894">
        <v>16667698</v>
      </c>
      <c r="C894">
        <v>16667684</v>
      </c>
      <c r="D894">
        <v>15202442</v>
      </c>
      <c r="E894">
        <v>1</v>
      </c>
      <c r="F894">
        <v>1</v>
      </c>
      <c r="G894">
        <v>1</v>
      </c>
      <c r="H894">
        <v>3</v>
      </c>
      <c r="I894" t="s">
        <v>1102</v>
      </c>
      <c r="J894" t="s">
        <v>1103</v>
      </c>
      <c r="K894" t="s">
        <v>1104</v>
      </c>
      <c r="L894">
        <v>1346</v>
      </c>
      <c r="N894">
        <v>1009</v>
      </c>
      <c r="O894" t="s">
        <v>124</v>
      </c>
      <c r="P894" t="s">
        <v>124</v>
      </c>
      <c r="Q894">
        <v>1</v>
      </c>
      <c r="X894">
        <v>0.4</v>
      </c>
      <c r="Y894">
        <v>25.8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6</v>
      </c>
      <c r="AG894">
        <v>0.4</v>
      </c>
      <c r="AH894">
        <v>2</v>
      </c>
      <c r="AI894">
        <v>16667690</v>
      </c>
      <c r="AJ894">
        <v>944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ROW(Source!A366)</f>
        <v>366</v>
      </c>
      <c r="B895">
        <v>16667699</v>
      </c>
      <c r="C895">
        <v>16667684</v>
      </c>
      <c r="D895">
        <v>15164559</v>
      </c>
      <c r="E895">
        <v>17</v>
      </c>
      <c r="F895">
        <v>1</v>
      </c>
      <c r="G895">
        <v>1</v>
      </c>
      <c r="H895">
        <v>3</v>
      </c>
      <c r="I895" t="s">
        <v>996</v>
      </c>
      <c r="J895" t="s">
        <v>6</v>
      </c>
      <c r="K895" t="s">
        <v>997</v>
      </c>
      <c r="L895">
        <v>1374</v>
      </c>
      <c r="N895">
        <v>1013</v>
      </c>
      <c r="O895" t="s">
        <v>998</v>
      </c>
      <c r="P895" t="s">
        <v>998</v>
      </c>
      <c r="Q895">
        <v>1</v>
      </c>
      <c r="X895">
        <v>3.22</v>
      </c>
      <c r="Y895">
        <v>1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6</v>
      </c>
      <c r="AG895">
        <v>3.22</v>
      </c>
      <c r="AH895">
        <v>2</v>
      </c>
      <c r="AI895">
        <v>16667691</v>
      </c>
      <c r="AJ895">
        <v>946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ROW(Source!A367)</f>
        <v>367</v>
      </c>
      <c r="B896">
        <v>16667693</v>
      </c>
      <c r="C896">
        <v>16667684</v>
      </c>
      <c r="D896">
        <v>15430397</v>
      </c>
      <c r="E896">
        <v>1</v>
      </c>
      <c r="F896">
        <v>1</v>
      </c>
      <c r="G896">
        <v>1</v>
      </c>
      <c r="H896">
        <v>1</v>
      </c>
      <c r="I896" t="s">
        <v>814</v>
      </c>
      <c r="J896" t="s">
        <v>6</v>
      </c>
      <c r="K896" t="s">
        <v>815</v>
      </c>
      <c r="L896">
        <v>1191</v>
      </c>
      <c r="N896">
        <v>1013</v>
      </c>
      <c r="O896" t="s">
        <v>727</v>
      </c>
      <c r="P896" t="s">
        <v>727</v>
      </c>
      <c r="Q896">
        <v>1</v>
      </c>
      <c r="X896">
        <v>17.12</v>
      </c>
      <c r="Y896">
        <v>0</v>
      </c>
      <c r="Z896">
        <v>0</v>
      </c>
      <c r="AA896">
        <v>0</v>
      </c>
      <c r="AB896">
        <v>9.4</v>
      </c>
      <c r="AC896">
        <v>0</v>
      </c>
      <c r="AD896">
        <v>1</v>
      </c>
      <c r="AE896">
        <v>1</v>
      </c>
      <c r="AF896" t="s">
        <v>6</v>
      </c>
      <c r="AG896">
        <v>17.12</v>
      </c>
      <c r="AH896">
        <v>2</v>
      </c>
      <c r="AI896">
        <v>16667685</v>
      </c>
      <c r="AJ896">
        <v>947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ROW(Source!A367)</f>
        <v>367</v>
      </c>
      <c r="B897">
        <v>16667694</v>
      </c>
      <c r="C897">
        <v>16667684</v>
      </c>
      <c r="D897">
        <v>15430395</v>
      </c>
      <c r="E897">
        <v>1</v>
      </c>
      <c r="F897">
        <v>1</v>
      </c>
      <c r="G897">
        <v>1</v>
      </c>
      <c r="H897">
        <v>1</v>
      </c>
      <c r="I897" t="s">
        <v>728</v>
      </c>
      <c r="J897" t="s">
        <v>6</v>
      </c>
      <c r="K897" t="s">
        <v>729</v>
      </c>
      <c r="L897">
        <v>1191</v>
      </c>
      <c r="N897">
        <v>1013</v>
      </c>
      <c r="O897" t="s">
        <v>727</v>
      </c>
      <c r="P897" t="s">
        <v>727</v>
      </c>
      <c r="Q897">
        <v>1</v>
      </c>
      <c r="X897">
        <v>0.52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2</v>
      </c>
      <c r="AF897" t="s">
        <v>6</v>
      </c>
      <c r="AG897">
        <v>0.52</v>
      </c>
      <c r="AH897">
        <v>2</v>
      </c>
      <c r="AI897">
        <v>16667686</v>
      </c>
      <c r="AJ897">
        <v>948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ROW(Source!A367)</f>
        <v>367</v>
      </c>
      <c r="B898">
        <v>16667695</v>
      </c>
      <c r="C898">
        <v>16667684</v>
      </c>
      <c r="D898">
        <v>15247680</v>
      </c>
      <c r="E898">
        <v>1</v>
      </c>
      <c r="F898">
        <v>1</v>
      </c>
      <c r="G898">
        <v>1</v>
      </c>
      <c r="H898">
        <v>2</v>
      </c>
      <c r="I898" t="s">
        <v>736</v>
      </c>
      <c r="J898" t="s">
        <v>737</v>
      </c>
      <c r="K898" t="s">
        <v>738</v>
      </c>
      <c r="L898">
        <v>1368</v>
      </c>
      <c r="N898">
        <v>1011</v>
      </c>
      <c r="O898" t="s">
        <v>733</v>
      </c>
      <c r="P898" t="s">
        <v>733</v>
      </c>
      <c r="Q898">
        <v>1</v>
      </c>
      <c r="X898">
        <v>0.26</v>
      </c>
      <c r="Y898">
        <v>0</v>
      </c>
      <c r="Z898">
        <v>111.99</v>
      </c>
      <c r="AA898">
        <v>13.5</v>
      </c>
      <c r="AB898">
        <v>0</v>
      </c>
      <c r="AC898">
        <v>0</v>
      </c>
      <c r="AD898">
        <v>1</v>
      </c>
      <c r="AE898">
        <v>0</v>
      </c>
      <c r="AF898" t="s">
        <v>6</v>
      </c>
      <c r="AG898">
        <v>0.26</v>
      </c>
      <c r="AH898">
        <v>2</v>
      </c>
      <c r="AI898">
        <v>16667687</v>
      </c>
      <c r="AJ898">
        <v>949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ROW(Source!A367)</f>
        <v>367</v>
      </c>
      <c r="B899">
        <v>16667696</v>
      </c>
      <c r="C899">
        <v>16667684</v>
      </c>
      <c r="D899">
        <v>15249073</v>
      </c>
      <c r="E899">
        <v>1</v>
      </c>
      <c r="F899">
        <v>1</v>
      </c>
      <c r="G899">
        <v>1</v>
      </c>
      <c r="H899">
        <v>2</v>
      </c>
      <c r="I899" t="s">
        <v>742</v>
      </c>
      <c r="J899" t="s">
        <v>743</v>
      </c>
      <c r="K899" t="s">
        <v>744</v>
      </c>
      <c r="L899">
        <v>1368</v>
      </c>
      <c r="N899">
        <v>1011</v>
      </c>
      <c r="O899" t="s">
        <v>733</v>
      </c>
      <c r="P899" t="s">
        <v>733</v>
      </c>
      <c r="Q899">
        <v>1</v>
      </c>
      <c r="X899">
        <v>0.26</v>
      </c>
      <c r="Y899">
        <v>0</v>
      </c>
      <c r="Z899">
        <v>65.709999999999994</v>
      </c>
      <c r="AA899">
        <v>11.6</v>
      </c>
      <c r="AB899">
        <v>0</v>
      </c>
      <c r="AC899">
        <v>0</v>
      </c>
      <c r="AD899">
        <v>1</v>
      </c>
      <c r="AE899">
        <v>0</v>
      </c>
      <c r="AF899" t="s">
        <v>6</v>
      </c>
      <c r="AG899">
        <v>0.26</v>
      </c>
      <c r="AH899">
        <v>2</v>
      </c>
      <c r="AI899">
        <v>16667688</v>
      </c>
      <c r="AJ899">
        <v>950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ROW(Source!A367)</f>
        <v>367</v>
      </c>
      <c r="B900">
        <v>16667697</v>
      </c>
      <c r="C900">
        <v>16667684</v>
      </c>
      <c r="D900">
        <v>15172838</v>
      </c>
      <c r="E900">
        <v>1</v>
      </c>
      <c r="F900">
        <v>1</v>
      </c>
      <c r="G900">
        <v>1</v>
      </c>
      <c r="H900">
        <v>3</v>
      </c>
      <c r="I900" t="s">
        <v>1069</v>
      </c>
      <c r="J900" t="s">
        <v>1070</v>
      </c>
      <c r="K900" t="s">
        <v>1071</v>
      </c>
      <c r="L900">
        <v>1339</v>
      </c>
      <c r="N900">
        <v>1007</v>
      </c>
      <c r="O900" t="s">
        <v>45</v>
      </c>
      <c r="P900" t="s">
        <v>45</v>
      </c>
      <c r="Q900">
        <v>1</v>
      </c>
      <c r="X900">
        <v>2.1000000000000001E-2</v>
      </c>
      <c r="Y900">
        <v>600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6</v>
      </c>
      <c r="AG900">
        <v>2.1000000000000001E-2</v>
      </c>
      <c r="AH900">
        <v>2</v>
      </c>
      <c r="AI900">
        <v>16667689</v>
      </c>
      <c r="AJ900">
        <v>951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ROW(Source!A367)</f>
        <v>367</v>
      </c>
      <c r="B901">
        <v>16667698</v>
      </c>
      <c r="C901">
        <v>16667684</v>
      </c>
      <c r="D901">
        <v>15202442</v>
      </c>
      <c r="E901">
        <v>1</v>
      </c>
      <c r="F901">
        <v>1</v>
      </c>
      <c r="G901">
        <v>1</v>
      </c>
      <c r="H901">
        <v>3</v>
      </c>
      <c r="I901" t="s">
        <v>1102</v>
      </c>
      <c r="J901" t="s">
        <v>1103</v>
      </c>
      <c r="K901" t="s">
        <v>1104</v>
      </c>
      <c r="L901">
        <v>1346</v>
      </c>
      <c r="N901">
        <v>1009</v>
      </c>
      <c r="O901" t="s">
        <v>124</v>
      </c>
      <c r="P901" t="s">
        <v>124</v>
      </c>
      <c r="Q901">
        <v>1</v>
      </c>
      <c r="X901">
        <v>0.4</v>
      </c>
      <c r="Y901">
        <v>25.8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6</v>
      </c>
      <c r="AG901">
        <v>0.4</v>
      </c>
      <c r="AH901">
        <v>2</v>
      </c>
      <c r="AI901">
        <v>16667690</v>
      </c>
      <c r="AJ901">
        <v>952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ROW(Source!A367)</f>
        <v>367</v>
      </c>
      <c r="B902">
        <v>16667699</v>
      </c>
      <c r="C902">
        <v>16667684</v>
      </c>
      <c r="D902">
        <v>15164559</v>
      </c>
      <c r="E902">
        <v>17</v>
      </c>
      <c r="F902">
        <v>1</v>
      </c>
      <c r="G902">
        <v>1</v>
      </c>
      <c r="H902">
        <v>3</v>
      </c>
      <c r="I902" t="s">
        <v>996</v>
      </c>
      <c r="J902" t="s">
        <v>6</v>
      </c>
      <c r="K902" t="s">
        <v>997</v>
      </c>
      <c r="L902">
        <v>1374</v>
      </c>
      <c r="N902">
        <v>1013</v>
      </c>
      <c r="O902" t="s">
        <v>998</v>
      </c>
      <c r="P902" t="s">
        <v>998</v>
      </c>
      <c r="Q902">
        <v>1</v>
      </c>
      <c r="X902">
        <v>3.22</v>
      </c>
      <c r="Y902">
        <v>1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6</v>
      </c>
      <c r="AG902">
        <v>3.22</v>
      </c>
      <c r="AH902">
        <v>2</v>
      </c>
      <c r="AI902">
        <v>16667691</v>
      </c>
      <c r="AJ902">
        <v>954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ROW(Source!A370)</f>
        <v>370</v>
      </c>
      <c r="B903">
        <v>16667705</v>
      </c>
      <c r="C903">
        <v>16667701</v>
      </c>
      <c r="D903">
        <v>15438286</v>
      </c>
      <c r="E903">
        <v>1</v>
      </c>
      <c r="F903">
        <v>1</v>
      </c>
      <c r="G903">
        <v>1</v>
      </c>
      <c r="H903">
        <v>1</v>
      </c>
      <c r="I903" t="s">
        <v>877</v>
      </c>
      <c r="J903" t="s">
        <v>6</v>
      </c>
      <c r="K903" t="s">
        <v>878</v>
      </c>
      <c r="L903">
        <v>1191</v>
      </c>
      <c r="N903">
        <v>1013</v>
      </c>
      <c r="O903" t="s">
        <v>727</v>
      </c>
      <c r="P903" t="s">
        <v>727</v>
      </c>
      <c r="Q903">
        <v>1</v>
      </c>
      <c r="X903">
        <v>36.21</v>
      </c>
      <c r="Y903">
        <v>0</v>
      </c>
      <c r="Z903">
        <v>0</v>
      </c>
      <c r="AA903">
        <v>0</v>
      </c>
      <c r="AB903">
        <v>9.18</v>
      </c>
      <c r="AC903">
        <v>0</v>
      </c>
      <c r="AD903">
        <v>1</v>
      </c>
      <c r="AE903">
        <v>1</v>
      </c>
      <c r="AF903" t="s">
        <v>6</v>
      </c>
      <c r="AG903">
        <v>36.21</v>
      </c>
      <c r="AH903">
        <v>2</v>
      </c>
      <c r="AI903">
        <v>16667702</v>
      </c>
      <c r="AJ903">
        <v>955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ROW(Source!A370)</f>
        <v>370</v>
      </c>
      <c r="B904">
        <v>16667706</v>
      </c>
      <c r="C904">
        <v>16667701</v>
      </c>
      <c r="D904">
        <v>15249402</v>
      </c>
      <c r="E904">
        <v>1</v>
      </c>
      <c r="F904">
        <v>1</v>
      </c>
      <c r="G904">
        <v>1</v>
      </c>
      <c r="H904">
        <v>2</v>
      </c>
      <c r="I904" t="s">
        <v>759</v>
      </c>
      <c r="J904" t="s">
        <v>760</v>
      </c>
      <c r="K904" t="s">
        <v>761</v>
      </c>
      <c r="L904">
        <v>1368</v>
      </c>
      <c r="N904">
        <v>1011</v>
      </c>
      <c r="O904" t="s">
        <v>733</v>
      </c>
      <c r="P904" t="s">
        <v>733</v>
      </c>
      <c r="Q904">
        <v>1</v>
      </c>
      <c r="X904">
        <v>11.37</v>
      </c>
      <c r="Y904">
        <v>0</v>
      </c>
      <c r="Z904">
        <v>32.5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6</v>
      </c>
      <c r="AG904">
        <v>11.37</v>
      </c>
      <c r="AH904">
        <v>2</v>
      </c>
      <c r="AI904">
        <v>16667703</v>
      </c>
      <c r="AJ904">
        <v>956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ROW(Source!A370)</f>
        <v>370</v>
      </c>
      <c r="B905">
        <v>16667707</v>
      </c>
      <c r="C905">
        <v>16667701</v>
      </c>
      <c r="D905">
        <v>15249998</v>
      </c>
      <c r="E905">
        <v>1</v>
      </c>
      <c r="F905">
        <v>1</v>
      </c>
      <c r="G905">
        <v>1</v>
      </c>
      <c r="H905">
        <v>2</v>
      </c>
      <c r="I905" t="s">
        <v>762</v>
      </c>
      <c r="J905" t="s">
        <v>763</v>
      </c>
      <c r="K905" t="s">
        <v>764</v>
      </c>
      <c r="L905">
        <v>1368</v>
      </c>
      <c r="N905">
        <v>1011</v>
      </c>
      <c r="O905" t="s">
        <v>733</v>
      </c>
      <c r="P905" t="s">
        <v>733</v>
      </c>
      <c r="Q905">
        <v>1</v>
      </c>
      <c r="X905">
        <v>22.74</v>
      </c>
      <c r="Y905">
        <v>0</v>
      </c>
      <c r="Z905">
        <v>1.53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6</v>
      </c>
      <c r="AG905">
        <v>22.74</v>
      </c>
      <c r="AH905">
        <v>2</v>
      </c>
      <c r="AI905">
        <v>16667704</v>
      </c>
      <c r="AJ905">
        <v>957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ROW(Source!A371)</f>
        <v>371</v>
      </c>
      <c r="B906">
        <v>16667705</v>
      </c>
      <c r="C906">
        <v>16667701</v>
      </c>
      <c r="D906">
        <v>15438286</v>
      </c>
      <c r="E906">
        <v>1</v>
      </c>
      <c r="F906">
        <v>1</v>
      </c>
      <c r="G906">
        <v>1</v>
      </c>
      <c r="H906">
        <v>1</v>
      </c>
      <c r="I906" t="s">
        <v>877</v>
      </c>
      <c r="J906" t="s">
        <v>6</v>
      </c>
      <c r="K906" t="s">
        <v>878</v>
      </c>
      <c r="L906">
        <v>1191</v>
      </c>
      <c r="N906">
        <v>1013</v>
      </c>
      <c r="O906" t="s">
        <v>727</v>
      </c>
      <c r="P906" t="s">
        <v>727</v>
      </c>
      <c r="Q906">
        <v>1</v>
      </c>
      <c r="X906">
        <v>36.21</v>
      </c>
      <c r="Y906">
        <v>0</v>
      </c>
      <c r="Z906">
        <v>0</v>
      </c>
      <c r="AA906">
        <v>0</v>
      </c>
      <c r="AB906">
        <v>9.18</v>
      </c>
      <c r="AC906">
        <v>0</v>
      </c>
      <c r="AD906">
        <v>1</v>
      </c>
      <c r="AE906">
        <v>1</v>
      </c>
      <c r="AF906" t="s">
        <v>6</v>
      </c>
      <c r="AG906">
        <v>36.21</v>
      </c>
      <c r="AH906">
        <v>2</v>
      </c>
      <c r="AI906">
        <v>16667702</v>
      </c>
      <c r="AJ906">
        <v>958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ROW(Source!A371)</f>
        <v>371</v>
      </c>
      <c r="B907">
        <v>16667706</v>
      </c>
      <c r="C907">
        <v>16667701</v>
      </c>
      <c r="D907">
        <v>15249402</v>
      </c>
      <c r="E907">
        <v>1</v>
      </c>
      <c r="F907">
        <v>1</v>
      </c>
      <c r="G907">
        <v>1</v>
      </c>
      <c r="H907">
        <v>2</v>
      </c>
      <c r="I907" t="s">
        <v>759</v>
      </c>
      <c r="J907" t="s">
        <v>760</v>
      </c>
      <c r="K907" t="s">
        <v>761</v>
      </c>
      <c r="L907">
        <v>1368</v>
      </c>
      <c r="N907">
        <v>1011</v>
      </c>
      <c r="O907" t="s">
        <v>733</v>
      </c>
      <c r="P907" t="s">
        <v>733</v>
      </c>
      <c r="Q907">
        <v>1</v>
      </c>
      <c r="X907">
        <v>11.37</v>
      </c>
      <c r="Y907">
        <v>0</v>
      </c>
      <c r="Z907">
        <v>32.5</v>
      </c>
      <c r="AA907">
        <v>0</v>
      </c>
      <c r="AB907">
        <v>0</v>
      </c>
      <c r="AC907">
        <v>0</v>
      </c>
      <c r="AD907">
        <v>1</v>
      </c>
      <c r="AE907">
        <v>0</v>
      </c>
      <c r="AF907" t="s">
        <v>6</v>
      </c>
      <c r="AG907">
        <v>11.37</v>
      </c>
      <c r="AH907">
        <v>2</v>
      </c>
      <c r="AI907">
        <v>16667703</v>
      </c>
      <c r="AJ907">
        <v>959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ROW(Source!A371)</f>
        <v>371</v>
      </c>
      <c r="B908">
        <v>16667707</v>
      </c>
      <c r="C908">
        <v>16667701</v>
      </c>
      <c r="D908">
        <v>15249998</v>
      </c>
      <c r="E908">
        <v>1</v>
      </c>
      <c r="F908">
        <v>1</v>
      </c>
      <c r="G908">
        <v>1</v>
      </c>
      <c r="H908">
        <v>2</v>
      </c>
      <c r="I908" t="s">
        <v>762</v>
      </c>
      <c r="J908" t="s">
        <v>763</v>
      </c>
      <c r="K908" t="s">
        <v>764</v>
      </c>
      <c r="L908">
        <v>1368</v>
      </c>
      <c r="N908">
        <v>1011</v>
      </c>
      <c r="O908" t="s">
        <v>733</v>
      </c>
      <c r="P908" t="s">
        <v>733</v>
      </c>
      <c r="Q908">
        <v>1</v>
      </c>
      <c r="X908">
        <v>22.74</v>
      </c>
      <c r="Y908">
        <v>0</v>
      </c>
      <c r="Z908">
        <v>1.53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6</v>
      </c>
      <c r="AG908">
        <v>22.74</v>
      </c>
      <c r="AH908">
        <v>2</v>
      </c>
      <c r="AI908">
        <v>16667704</v>
      </c>
      <c r="AJ908">
        <v>960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ROW(Source!A372)</f>
        <v>372</v>
      </c>
      <c r="B909">
        <v>16667715</v>
      </c>
      <c r="C909">
        <v>16667708</v>
      </c>
      <c r="D909">
        <v>15447742</v>
      </c>
      <c r="E909">
        <v>1</v>
      </c>
      <c r="F909">
        <v>1</v>
      </c>
      <c r="G909">
        <v>1</v>
      </c>
      <c r="H909">
        <v>1</v>
      </c>
      <c r="I909" t="s">
        <v>1105</v>
      </c>
      <c r="J909" t="s">
        <v>6</v>
      </c>
      <c r="K909" t="s">
        <v>1106</v>
      </c>
      <c r="L909">
        <v>1191</v>
      </c>
      <c r="N909">
        <v>1013</v>
      </c>
      <c r="O909" t="s">
        <v>727</v>
      </c>
      <c r="P909" t="s">
        <v>727</v>
      </c>
      <c r="Q909">
        <v>1</v>
      </c>
      <c r="X909">
        <v>0.5</v>
      </c>
      <c r="Y909">
        <v>0</v>
      </c>
      <c r="Z909">
        <v>0</v>
      </c>
      <c r="AA909">
        <v>0</v>
      </c>
      <c r="AB909">
        <v>9.76</v>
      </c>
      <c r="AC909">
        <v>0</v>
      </c>
      <c r="AD909">
        <v>1</v>
      </c>
      <c r="AE909">
        <v>1</v>
      </c>
      <c r="AF909" t="s">
        <v>6</v>
      </c>
      <c r="AG909">
        <v>0.5</v>
      </c>
      <c r="AH909">
        <v>2</v>
      </c>
      <c r="AI909">
        <v>16667709</v>
      </c>
      <c r="AJ909">
        <v>961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ROW(Source!A372)</f>
        <v>372</v>
      </c>
      <c r="B910">
        <v>16667716</v>
      </c>
      <c r="C910">
        <v>16667708</v>
      </c>
      <c r="D910">
        <v>15170438</v>
      </c>
      <c r="E910">
        <v>1</v>
      </c>
      <c r="F910">
        <v>1</v>
      </c>
      <c r="G910">
        <v>1</v>
      </c>
      <c r="H910">
        <v>3</v>
      </c>
      <c r="I910" t="s">
        <v>1051</v>
      </c>
      <c r="J910" t="s">
        <v>1052</v>
      </c>
      <c r="K910" t="s">
        <v>1053</v>
      </c>
      <c r="L910">
        <v>1348</v>
      </c>
      <c r="N910">
        <v>1009</v>
      </c>
      <c r="O910" t="s">
        <v>120</v>
      </c>
      <c r="P910" t="s">
        <v>120</v>
      </c>
      <c r="Q910">
        <v>1000</v>
      </c>
      <c r="X910">
        <v>1.0000000000000001E-5</v>
      </c>
      <c r="Y910">
        <v>12430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6</v>
      </c>
      <c r="AG910">
        <v>1.0000000000000001E-5</v>
      </c>
      <c r="AH910">
        <v>2</v>
      </c>
      <c r="AI910">
        <v>16667710</v>
      </c>
      <c r="AJ910">
        <v>962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ROW(Source!A372)</f>
        <v>372</v>
      </c>
      <c r="B911">
        <v>16667717</v>
      </c>
      <c r="C911">
        <v>16667708</v>
      </c>
      <c r="D911">
        <v>15171982</v>
      </c>
      <c r="E911">
        <v>1</v>
      </c>
      <c r="F911">
        <v>1</v>
      </c>
      <c r="G911">
        <v>1</v>
      </c>
      <c r="H911">
        <v>3</v>
      </c>
      <c r="I911" t="s">
        <v>822</v>
      </c>
      <c r="J911" t="s">
        <v>823</v>
      </c>
      <c r="K911" t="s">
        <v>824</v>
      </c>
      <c r="L911">
        <v>1348</v>
      </c>
      <c r="N911">
        <v>1009</v>
      </c>
      <c r="O911" t="s">
        <v>120</v>
      </c>
      <c r="P911" t="s">
        <v>120</v>
      </c>
      <c r="Q911">
        <v>1000</v>
      </c>
      <c r="X911">
        <v>5.0000000000000002E-5</v>
      </c>
      <c r="Y911">
        <v>729.98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6</v>
      </c>
      <c r="AG911">
        <v>5.0000000000000002E-5</v>
      </c>
      <c r="AH911">
        <v>2</v>
      </c>
      <c r="AI911">
        <v>16667711</v>
      </c>
      <c r="AJ911">
        <v>963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ROW(Source!A372)</f>
        <v>372</v>
      </c>
      <c r="B912">
        <v>16667718</v>
      </c>
      <c r="C912">
        <v>16667708</v>
      </c>
      <c r="D912">
        <v>15191144</v>
      </c>
      <c r="E912">
        <v>1</v>
      </c>
      <c r="F912">
        <v>1</v>
      </c>
      <c r="G912">
        <v>1</v>
      </c>
      <c r="H912">
        <v>3</v>
      </c>
      <c r="I912" t="s">
        <v>1107</v>
      </c>
      <c r="J912" t="s">
        <v>1108</v>
      </c>
      <c r="K912" t="s">
        <v>1109</v>
      </c>
      <c r="L912">
        <v>1348</v>
      </c>
      <c r="N912">
        <v>1009</v>
      </c>
      <c r="O912" t="s">
        <v>120</v>
      </c>
      <c r="P912" t="s">
        <v>120</v>
      </c>
      <c r="Q912">
        <v>1000</v>
      </c>
      <c r="X912">
        <v>1.0000000000000001E-5</v>
      </c>
      <c r="Y912">
        <v>14690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0</v>
      </c>
      <c r="AF912" t="s">
        <v>6</v>
      </c>
      <c r="AG912">
        <v>1.0000000000000001E-5</v>
      </c>
      <c r="AH912">
        <v>2</v>
      </c>
      <c r="AI912">
        <v>16667712</v>
      </c>
      <c r="AJ912">
        <v>964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ROW(Source!A372)</f>
        <v>372</v>
      </c>
      <c r="B913">
        <v>16667719</v>
      </c>
      <c r="C913">
        <v>16667708</v>
      </c>
      <c r="D913">
        <v>15164559</v>
      </c>
      <c r="E913">
        <v>17</v>
      </c>
      <c r="F913">
        <v>1</v>
      </c>
      <c r="G913">
        <v>1</v>
      </c>
      <c r="H913">
        <v>3</v>
      </c>
      <c r="I913" t="s">
        <v>996</v>
      </c>
      <c r="J913" t="s">
        <v>6</v>
      </c>
      <c r="K913" t="s">
        <v>997</v>
      </c>
      <c r="L913">
        <v>1374</v>
      </c>
      <c r="N913">
        <v>1013</v>
      </c>
      <c r="O913" t="s">
        <v>998</v>
      </c>
      <c r="P913" t="s">
        <v>998</v>
      </c>
      <c r="Q913">
        <v>1</v>
      </c>
      <c r="X913">
        <v>0.1</v>
      </c>
      <c r="Y913">
        <v>1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6</v>
      </c>
      <c r="AG913">
        <v>0.1</v>
      </c>
      <c r="AH913">
        <v>2</v>
      </c>
      <c r="AI913">
        <v>16667713</v>
      </c>
      <c r="AJ913">
        <v>966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ROW(Source!A373)</f>
        <v>373</v>
      </c>
      <c r="B914">
        <v>16667715</v>
      </c>
      <c r="C914">
        <v>16667708</v>
      </c>
      <c r="D914">
        <v>15447742</v>
      </c>
      <c r="E914">
        <v>1</v>
      </c>
      <c r="F914">
        <v>1</v>
      </c>
      <c r="G914">
        <v>1</v>
      </c>
      <c r="H914">
        <v>1</v>
      </c>
      <c r="I914" t="s">
        <v>1105</v>
      </c>
      <c r="J914" t="s">
        <v>6</v>
      </c>
      <c r="K914" t="s">
        <v>1106</v>
      </c>
      <c r="L914">
        <v>1191</v>
      </c>
      <c r="N914">
        <v>1013</v>
      </c>
      <c r="O914" t="s">
        <v>727</v>
      </c>
      <c r="P914" t="s">
        <v>727</v>
      </c>
      <c r="Q914">
        <v>1</v>
      </c>
      <c r="X914">
        <v>0.5</v>
      </c>
      <c r="Y914">
        <v>0</v>
      </c>
      <c r="Z914">
        <v>0</v>
      </c>
      <c r="AA914">
        <v>0</v>
      </c>
      <c r="AB914">
        <v>9.76</v>
      </c>
      <c r="AC914">
        <v>0</v>
      </c>
      <c r="AD914">
        <v>1</v>
      </c>
      <c r="AE914">
        <v>1</v>
      </c>
      <c r="AF914" t="s">
        <v>6</v>
      </c>
      <c r="AG914">
        <v>0.5</v>
      </c>
      <c r="AH914">
        <v>2</v>
      </c>
      <c r="AI914">
        <v>16667709</v>
      </c>
      <c r="AJ914">
        <v>967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ROW(Source!A373)</f>
        <v>373</v>
      </c>
      <c r="B915">
        <v>16667716</v>
      </c>
      <c r="C915">
        <v>16667708</v>
      </c>
      <c r="D915">
        <v>15170438</v>
      </c>
      <c r="E915">
        <v>1</v>
      </c>
      <c r="F915">
        <v>1</v>
      </c>
      <c r="G915">
        <v>1</v>
      </c>
      <c r="H915">
        <v>3</v>
      </c>
      <c r="I915" t="s">
        <v>1051</v>
      </c>
      <c r="J915" t="s">
        <v>1052</v>
      </c>
      <c r="K915" t="s">
        <v>1053</v>
      </c>
      <c r="L915">
        <v>1348</v>
      </c>
      <c r="N915">
        <v>1009</v>
      </c>
      <c r="O915" t="s">
        <v>120</v>
      </c>
      <c r="P915" t="s">
        <v>120</v>
      </c>
      <c r="Q915">
        <v>1000</v>
      </c>
      <c r="X915">
        <v>1.0000000000000001E-5</v>
      </c>
      <c r="Y915">
        <v>12430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6</v>
      </c>
      <c r="AG915">
        <v>1.0000000000000001E-5</v>
      </c>
      <c r="AH915">
        <v>2</v>
      </c>
      <c r="AI915">
        <v>16667710</v>
      </c>
      <c r="AJ915">
        <v>968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ROW(Source!A373)</f>
        <v>373</v>
      </c>
      <c r="B916">
        <v>16667717</v>
      </c>
      <c r="C916">
        <v>16667708</v>
      </c>
      <c r="D916">
        <v>15171982</v>
      </c>
      <c r="E916">
        <v>1</v>
      </c>
      <c r="F916">
        <v>1</v>
      </c>
      <c r="G916">
        <v>1</v>
      </c>
      <c r="H916">
        <v>3</v>
      </c>
      <c r="I916" t="s">
        <v>822</v>
      </c>
      <c r="J916" t="s">
        <v>823</v>
      </c>
      <c r="K916" t="s">
        <v>824</v>
      </c>
      <c r="L916">
        <v>1348</v>
      </c>
      <c r="N916">
        <v>1009</v>
      </c>
      <c r="O916" t="s">
        <v>120</v>
      </c>
      <c r="P916" t="s">
        <v>120</v>
      </c>
      <c r="Q916">
        <v>1000</v>
      </c>
      <c r="X916">
        <v>5.0000000000000002E-5</v>
      </c>
      <c r="Y916">
        <v>729.98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6</v>
      </c>
      <c r="AG916">
        <v>5.0000000000000002E-5</v>
      </c>
      <c r="AH916">
        <v>2</v>
      </c>
      <c r="AI916">
        <v>16667711</v>
      </c>
      <c r="AJ916">
        <v>969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ROW(Source!A373)</f>
        <v>373</v>
      </c>
      <c r="B917">
        <v>16667718</v>
      </c>
      <c r="C917">
        <v>16667708</v>
      </c>
      <c r="D917">
        <v>15191144</v>
      </c>
      <c r="E917">
        <v>1</v>
      </c>
      <c r="F917">
        <v>1</v>
      </c>
      <c r="G917">
        <v>1</v>
      </c>
      <c r="H917">
        <v>3</v>
      </c>
      <c r="I917" t="s">
        <v>1107</v>
      </c>
      <c r="J917" t="s">
        <v>1108</v>
      </c>
      <c r="K917" t="s">
        <v>1109</v>
      </c>
      <c r="L917">
        <v>1348</v>
      </c>
      <c r="N917">
        <v>1009</v>
      </c>
      <c r="O917" t="s">
        <v>120</v>
      </c>
      <c r="P917" t="s">
        <v>120</v>
      </c>
      <c r="Q917">
        <v>1000</v>
      </c>
      <c r="X917">
        <v>1.0000000000000001E-5</v>
      </c>
      <c r="Y917">
        <v>14690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1.0000000000000001E-5</v>
      </c>
      <c r="AH917">
        <v>2</v>
      </c>
      <c r="AI917">
        <v>16667712</v>
      </c>
      <c r="AJ917">
        <v>970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ROW(Source!A373)</f>
        <v>373</v>
      </c>
      <c r="B918">
        <v>16667719</v>
      </c>
      <c r="C918">
        <v>16667708</v>
      </c>
      <c r="D918">
        <v>15164559</v>
      </c>
      <c r="E918">
        <v>17</v>
      </c>
      <c r="F918">
        <v>1</v>
      </c>
      <c r="G918">
        <v>1</v>
      </c>
      <c r="H918">
        <v>3</v>
      </c>
      <c r="I918" t="s">
        <v>996</v>
      </c>
      <c r="J918" t="s">
        <v>6</v>
      </c>
      <c r="K918" t="s">
        <v>997</v>
      </c>
      <c r="L918">
        <v>1374</v>
      </c>
      <c r="N918">
        <v>1013</v>
      </c>
      <c r="O918" t="s">
        <v>998</v>
      </c>
      <c r="P918" t="s">
        <v>998</v>
      </c>
      <c r="Q918">
        <v>1</v>
      </c>
      <c r="X918">
        <v>0.1</v>
      </c>
      <c r="Y918">
        <v>1</v>
      </c>
      <c r="Z918">
        <v>0</v>
      </c>
      <c r="AA918">
        <v>0</v>
      </c>
      <c r="AB918">
        <v>0</v>
      </c>
      <c r="AC918">
        <v>0</v>
      </c>
      <c r="AD918">
        <v>1</v>
      </c>
      <c r="AE918">
        <v>0</v>
      </c>
      <c r="AF918" t="s">
        <v>6</v>
      </c>
      <c r="AG918">
        <v>0.1</v>
      </c>
      <c r="AH918">
        <v>2</v>
      </c>
      <c r="AI918">
        <v>16667713</v>
      </c>
      <c r="AJ918">
        <v>972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ROW(Source!A376)</f>
        <v>376</v>
      </c>
      <c r="B919">
        <v>16667728</v>
      </c>
      <c r="C919">
        <v>16667721</v>
      </c>
      <c r="D919">
        <v>15436556</v>
      </c>
      <c r="E919">
        <v>1</v>
      </c>
      <c r="F919">
        <v>1</v>
      </c>
      <c r="G919">
        <v>1</v>
      </c>
      <c r="H919">
        <v>1</v>
      </c>
      <c r="I919" t="s">
        <v>809</v>
      </c>
      <c r="J919" t="s">
        <v>6</v>
      </c>
      <c r="K919" t="s">
        <v>810</v>
      </c>
      <c r="L919">
        <v>1191</v>
      </c>
      <c r="N919">
        <v>1013</v>
      </c>
      <c r="O919" t="s">
        <v>727</v>
      </c>
      <c r="P919" t="s">
        <v>727</v>
      </c>
      <c r="Q919">
        <v>1</v>
      </c>
      <c r="X919">
        <v>1.68</v>
      </c>
      <c r="Y919">
        <v>0</v>
      </c>
      <c r="Z919">
        <v>0</v>
      </c>
      <c r="AA919">
        <v>0</v>
      </c>
      <c r="AB919">
        <v>9.6199999999999992</v>
      </c>
      <c r="AC919">
        <v>0</v>
      </c>
      <c r="AD919">
        <v>1</v>
      </c>
      <c r="AE919">
        <v>1</v>
      </c>
      <c r="AF919" t="s">
        <v>447</v>
      </c>
      <c r="AG919">
        <v>0.504</v>
      </c>
      <c r="AH919">
        <v>2</v>
      </c>
      <c r="AI919">
        <v>16667722</v>
      </c>
      <c r="AJ919">
        <v>973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ROW(Source!A376)</f>
        <v>376</v>
      </c>
      <c r="B920">
        <v>16667729</v>
      </c>
      <c r="C920">
        <v>16667721</v>
      </c>
      <c r="D920">
        <v>15165918</v>
      </c>
      <c r="E920">
        <v>1</v>
      </c>
      <c r="F920">
        <v>1</v>
      </c>
      <c r="G920">
        <v>1</v>
      </c>
      <c r="H920">
        <v>3</v>
      </c>
      <c r="I920" t="s">
        <v>1110</v>
      </c>
      <c r="J920" t="s">
        <v>1111</v>
      </c>
      <c r="K920" t="s">
        <v>1112</v>
      </c>
      <c r="L920">
        <v>1346</v>
      </c>
      <c r="N920">
        <v>1009</v>
      </c>
      <c r="O920" t="s">
        <v>124</v>
      </c>
      <c r="P920" t="s">
        <v>124</v>
      </c>
      <c r="Q920">
        <v>1</v>
      </c>
      <c r="X920">
        <v>5.0000000000000001E-4</v>
      </c>
      <c r="Y920">
        <v>27.74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30</v>
      </c>
      <c r="AG920">
        <v>0</v>
      </c>
      <c r="AH920">
        <v>2</v>
      </c>
      <c r="AI920">
        <v>16667723</v>
      </c>
      <c r="AJ920">
        <v>974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ROW(Source!A376)</f>
        <v>376</v>
      </c>
      <c r="B921">
        <v>16667730</v>
      </c>
      <c r="C921">
        <v>16667721</v>
      </c>
      <c r="D921">
        <v>15170072</v>
      </c>
      <c r="E921">
        <v>1</v>
      </c>
      <c r="F921">
        <v>1</v>
      </c>
      <c r="G921">
        <v>1</v>
      </c>
      <c r="H921">
        <v>3</v>
      </c>
      <c r="I921" t="s">
        <v>1113</v>
      </c>
      <c r="J921" t="s">
        <v>1114</v>
      </c>
      <c r="K921" t="s">
        <v>1115</v>
      </c>
      <c r="L921">
        <v>1355</v>
      </c>
      <c r="N921">
        <v>1010</v>
      </c>
      <c r="O921" t="s">
        <v>279</v>
      </c>
      <c r="P921" t="s">
        <v>279</v>
      </c>
      <c r="Q921">
        <v>100</v>
      </c>
      <c r="X921">
        <v>2.5000000000000001E-2</v>
      </c>
      <c r="Y921">
        <v>83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30</v>
      </c>
      <c r="AG921">
        <v>0</v>
      </c>
      <c r="AH921">
        <v>2</v>
      </c>
      <c r="AI921">
        <v>16667724</v>
      </c>
      <c r="AJ921">
        <v>975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ROW(Source!A376)</f>
        <v>376</v>
      </c>
      <c r="B922">
        <v>16667731</v>
      </c>
      <c r="C922">
        <v>16667721</v>
      </c>
      <c r="D922">
        <v>15171982</v>
      </c>
      <c r="E922">
        <v>1</v>
      </c>
      <c r="F922">
        <v>1</v>
      </c>
      <c r="G922">
        <v>1</v>
      </c>
      <c r="H922">
        <v>3</v>
      </c>
      <c r="I922" t="s">
        <v>822</v>
      </c>
      <c r="J922" t="s">
        <v>823</v>
      </c>
      <c r="K922" t="s">
        <v>824</v>
      </c>
      <c r="L922">
        <v>1348</v>
      </c>
      <c r="N922">
        <v>1009</v>
      </c>
      <c r="O922" t="s">
        <v>120</v>
      </c>
      <c r="P922" t="s">
        <v>120</v>
      </c>
      <c r="Q922">
        <v>1000</v>
      </c>
      <c r="X922">
        <v>1.0000000000000001E-5</v>
      </c>
      <c r="Y922">
        <v>729.98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30</v>
      </c>
      <c r="AG922">
        <v>0</v>
      </c>
      <c r="AH922">
        <v>2</v>
      </c>
      <c r="AI922">
        <v>16667725</v>
      </c>
      <c r="AJ922">
        <v>976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ROW(Source!A376)</f>
        <v>376</v>
      </c>
      <c r="B923">
        <v>16667732</v>
      </c>
      <c r="C923">
        <v>16667721</v>
      </c>
      <c r="D923">
        <v>15195043</v>
      </c>
      <c r="E923">
        <v>1</v>
      </c>
      <c r="F923">
        <v>1</v>
      </c>
      <c r="G923">
        <v>1</v>
      </c>
      <c r="H923">
        <v>3</v>
      </c>
      <c r="I923" t="s">
        <v>1116</v>
      </c>
      <c r="J923" t="s">
        <v>1117</v>
      </c>
      <c r="K923" t="s">
        <v>1118</v>
      </c>
      <c r="L923">
        <v>1346</v>
      </c>
      <c r="N923">
        <v>1009</v>
      </c>
      <c r="O923" t="s">
        <v>124</v>
      </c>
      <c r="P923" t="s">
        <v>124</v>
      </c>
      <c r="Q923">
        <v>1</v>
      </c>
      <c r="X923">
        <v>5.0000000000000001E-3</v>
      </c>
      <c r="Y923">
        <v>65.75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30</v>
      </c>
      <c r="AG923">
        <v>0</v>
      </c>
      <c r="AH923">
        <v>2</v>
      </c>
      <c r="AI923">
        <v>16667726</v>
      </c>
      <c r="AJ923">
        <v>977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ROW(Source!A376)</f>
        <v>376</v>
      </c>
      <c r="B924">
        <v>16667733</v>
      </c>
      <c r="C924">
        <v>16667721</v>
      </c>
      <c r="D924">
        <v>15164559</v>
      </c>
      <c r="E924">
        <v>17</v>
      </c>
      <c r="F924">
        <v>1</v>
      </c>
      <c r="G924">
        <v>1</v>
      </c>
      <c r="H924">
        <v>3</v>
      </c>
      <c r="I924" t="s">
        <v>996</v>
      </c>
      <c r="J924" t="s">
        <v>6</v>
      </c>
      <c r="K924" t="s">
        <v>997</v>
      </c>
      <c r="L924">
        <v>1374</v>
      </c>
      <c r="N924">
        <v>1013</v>
      </c>
      <c r="O924" t="s">
        <v>998</v>
      </c>
      <c r="P924" t="s">
        <v>998</v>
      </c>
      <c r="Q924">
        <v>1</v>
      </c>
      <c r="X924">
        <v>0.32</v>
      </c>
      <c r="Y924">
        <v>1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0</v>
      </c>
      <c r="AF924" t="s">
        <v>30</v>
      </c>
      <c r="AG924">
        <v>0</v>
      </c>
      <c r="AH924">
        <v>2</v>
      </c>
      <c r="AI924">
        <v>16667727</v>
      </c>
      <c r="AJ924">
        <v>978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ROW(Source!A377)</f>
        <v>377</v>
      </c>
      <c r="B925">
        <v>16667728</v>
      </c>
      <c r="C925">
        <v>16667721</v>
      </c>
      <c r="D925">
        <v>15436556</v>
      </c>
      <c r="E925">
        <v>1</v>
      </c>
      <c r="F925">
        <v>1</v>
      </c>
      <c r="G925">
        <v>1</v>
      </c>
      <c r="H925">
        <v>1</v>
      </c>
      <c r="I925" t="s">
        <v>809</v>
      </c>
      <c r="J925" t="s">
        <v>6</v>
      </c>
      <c r="K925" t="s">
        <v>810</v>
      </c>
      <c r="L925">
        <v>1191</v>
      </c>
      <c r="N925">
        <v>1013</v>
      </c>
      <c r="O925" t="s">
        <v>727</v>
      </c>
      <c r="P925" t="s">
        <v>727</v>
      </c>
      <c r="Q925">
        <v>1</v>
      </c>
      <c r="X925">
        <v>1.68</v>
      </c>
      <c r="Y925">
        <v>0</v>
      </c>
      <c r="Z925">
        <v>0</v>
      </c>
      <c r="AA925">
        <v>0</v>
      </c>
      <c r="AB925">
        <v>9.6199999999999992</v>
      </c>
      <c r="AC925">
        <v>0</v>
      </c>
      <c r="AD925">
        <v>1</v>
      </c>
      <c r="AE925">
        <v>1</v>
      </c>
      <c r="AF925" t="s">
        <v>447</v>
      </c>
      <c r="AG925">
        <v>0.504</v>
      </c>
      <c r="AH925">
        <v>2</v>
      </c>
      <c r="AI925">
        <v>16667722</v>
      </c>
      <c r="AJ925">
        <v>979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ROW(Source!A377)</f>
        <v>377</v>
      </c>
      <c r="B926">
        <v>16667729</v>
      </c>
      <c r="C926">
        <v>16667721</v>
      </c>
      <c r="D926">
        <v>15165918</v>
      </c>
      <c r="E926">
        <v>1</v>
      </c>
      <c r="F926">
        <v>1</v>
      </c>
      <c r="G926">
        <v>1</v>
      </c>
      <c r="H926">
        <v>3</v>
      </c>
      <c r="I926" t="s">
        <v>1110</v>
      </c>
      <c r="J926" t="s">
        <v>1111</v>
      </c>
      <c r="K926" t="s">
        <v>1112</v>
      </c>
      <c r="L926">
        <v>1346</v>
      </c>
      <c r="N926">
        <v>1009</v>
      </c>
      <c r="O926" t="s">
        <v>124</v>
      </c>
      <c r="P926" t="s">
        <v>124</v>
      </c>
      <c r="Q926">
        <v>1</v>
      </c>
      <c r="X926">
        <v>5.0000000000000001E-4</v>
      </c>
      <c r="Y926">
        <v>27.74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30</v>
      </c>
      <c r="AG926">
        <v>0</v>
      </c>
      <c r="AH926">
        <v>2</v>
      </c>
      <c r="AI926">
        <v>16667723</v>
      </c>
      <c r="AJ926">
        <v>980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ROW(Source!A377)</f>
        <v>377</v>
      </c>
      <c r="B927">
        <v>16667730</v>
      </c>
      <c r="C927">
        <v>16667721</v>
      </c>
      <c r="D927">
        <v>15170072</v>
      </c>
      <c r="E927">
        <v>1</v>
      </c>
      <c r="F927">
        <v>1</v>
      </c>
      <c r="G927">
        <v>1</v>
      </c>
      <c r="H927">
        <v>3</v>
      </c>
      <c r="I927" t="s">
        <v>1113</v>
      </c>
      <c r="J927" t="s">
        <v>1114</v>
      </c>
      <c r="K927" t="s">
        <v>1115</v>
      </c>
      <c r="L927">
        <v>1355</v>
      </c>
      <c r="N927">
        <v>1010</v>
      </c>
      <c r="O927" t="s">
        <v>279</v>
      </c>
      <c r="P927" t="s">
        <v>279</v>
      </c>
      <c r="Q927">
        <v>100</v>
      </c>
      <c r="X927">
        <v>2.5000000000000001E-2</v>
      </c>
      <c r="Y927">
        <v>83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30</v>
      </c>
      <c r="AG927">
        <v>0</v>
      </c>
      <c r="AH927">
        <v>2</v>
      </c>
      <c r="AI927">
        <v>16667724</v>
      </c>
      <c r="AJ927">
        <v>981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ROW(Source!A377)</f>
        <v>377</v>
      </c>
      <c r="B928">
        <v>16667731</v>
      </c>
      <c r="C928">
        <v>16667721</v>
      </c>
      <c r="D928">
        <v>15171982</v>
      </c>
      <c r="E928">
        <v>1</v>
      </c>
      <c r="F928">
        <v>1</v>
      </c>
      <c r="G928">
        <v>1</v>
      </c>
      <c r="H928">
        <v>3</v>
      </c>
      <c r="I928" t="s">
        <v>822</v>
      </c>
      <c r="J928" t="s">
        <v>823</v>
      </c>
      <c r="K928" t="s">
        <v>824</v>
      </c>
      <c r="L928">
        <v>1348</v>
      </c>
      <c r="N928">
        <v>1009</v>
      </c>
      <c r="O928" t="s">
        <v>120</v>
      </c>
      <c r="P928" t="s">
        <v>120</v>
      </c>
      <c r="Q928">
        <v>1000</v>
      </c>
      <c r="X928">
        <v>1.0000000000000001E-5</v>
      </c>
      <c r="Y928">
        <v>729.98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30</v>
      </c>
      <c r="AG928">
        <v>0</v>
      </c>
      <c r="AH928">
        <v>2</v>
      </c>
      <c r="AI928">
        <v>16667725</v>
      </c>
      <c r="AJ928">
        <v>982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ROW(Source!A377)</f>
        <v>377</v>
      </c>
      <c r="B929">
        <v>16667732</v>
      </c>
      <c r="C929">
        <v>16667721</v>
      </c>
      <c r="D929">
        <v>15195043</v>
      </c>
      <c r="E929">
        <v>1</v>
      </c>
      <c r="F929">
        <v>1</v>
      </c>
      <c r="G929">
        <v>1</v>
      </c>
      <c r="H929">
        <v>3</v>
      </c>
      <c r="I929" t="s">
        <v>1116</v>
      </c>
      <c r="J929" t="s">
        <v>1117</v>
      </c>
      <c r="K929" t="s">
        <v>1118</v>
      </c>
      <c r="L929">
        <v>1346</v>
      </c>
      <c r="N929">
        <v>1009</v>
      </c>
      <c r="O929" t="s">
        <v>124</v>
      </c>
      <c r="P929" t="s">
        <v>124</v>
      </c>
      <c r="Q929">
        <v>1</v>
      </c>
      <c r="X929">
        <v>5.0000000000000001E-3</v>
      </c>
      <c r="Y929">
        <v>65.75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30</v>
      </c>
      <c r="AG929">
        <v>0</v>
      </c>
      <c r="AH929">
        <v>2</v>
      </c>
      <c r="AI929">
        <v>16667726</v>
      </c>
      <c r="AJ929">
        <v>983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ROW(Source!A377)</f>
        <v>377</v>
      </c>
      <c r="B930">
        <v>16667733</v>
      </c>
      <c r="C930">
        <v>16667721</v>
      </c>
      <c r="D930">
        <v>15164559</v>
      </c>
      <c r="E930">
        <v>17</v>
      </c>
      <c r="F930">
        <v>1</v>
      </c>
      <c r="G930">
        <v>1</v>
      </c>
      <c r="H930">
        <v>3</v>
      </c>
      <c r="I930" t="s">
        <v>996</v>
      </c>
      <c r="J930" t="s">
        <v>6</v>
      </c>
      <c r="K930" t="s">
        <v>997</v>
      </c>
      <c r="L930">
        <v>1374</v>
      </c>
      <c r="N930">
        <v>1013</v>
      </c>
      <c r="O930" t="s">
        <v>998</v>
      </c>
      <c r="P930" t="s">
        <v>998</v>
      </c>
      <c r="Q930">
        <v>1</v>
      </c>
      <c r="X930">
        <v>0.32</v>
      </c>
      <c r="Y930">
        <v>1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30</v>
      </c>
      <c r="AG930">
        <v>0</v>
      </c>
      <c r="AH930">
        <v>2</v>
      </c>
      <c r="AI930">
        <v>16667727</v>
      </c>
      <c r="AJ930">
        <v>984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ROW(Source!A378)</f>
        <v>378</v>
      </c>
      <c r="B931">
        <v>16667741</v>
      </c>
      <c r="C931">
        <v>16667734</v>
      </c>
      <c r="D931">
        <v>15436556</v>
      </c>
      <c r="E931">
        <v>1</v>
      </c>
      <c r="F931">
        <v>1</v>
      </c>
      <c r="G931">
        <v>1</v>
      </c>
      <c r="H931">
        <v>1</v>
      </c>
      <c r="I931" t="s">
        <v>809</v>
      </c>
      <c r="J931" t="s">
        <v>6</v>
      </c>
      <c r="K931" t="s">
        <v>810</v>
      </c>
      <c r="L931">
        <v>1191</v>
      </c>
      <c r="N931">
        <v>1013</v>
      </c>
      <c r="O931" t="s">
        <v>727</v>
      </c>
      <c r="P931" t="s">
        <v>727</v>
      </c>
      <c r="Q931">
        <v>1</v>
      </c>
      <c r="X931">
        <v>1.68</v>
      </c>
      <c r="Y931">
        <v>0</v>
      </c>
      <c r="Z931">
        <v>0</v>
      </c>
      <c r="AA931">
        <v>0</v>
      </c>
      <c r="AB931">
        <v>9.6199999999999992</v>
      </c>
      <c r="AC931">
        <v>0</v>
      </c>
      <c r="AD931">
        <v>1</v>
      </c>
      <c r="AE931">
        <v>1</v>
      </c>
      <c r="AF931" t="s">
        <v>6</v>
      </c>
      <c r="AG931">
        <v>1.68</v>
      </c>
      <c r="AH931">
        <v>2</v>
      </c>
      <c r="AI931">
        <v>16667735</v>
      </c>
      <c r="AJ931">
        <v>985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ROW(Source!A378)</f>
        <v>378</v>
      </c>
      <c r="B932">
        <v>16667742</v>
      </c>
      <c r="C932">
        <v>16667734</v>
      </c>
      <c r="D932">
        <v>15165918</v>
      </c>
      <c r="E932">
        <v>1</v>
      </c>
      <c r="F932">
        <v>1</v>
      </c>
      <c r="G932">
        <v>1</v>
      </c>
      <c r="H932">
        <v>3</v>
      </c>
      <c r="I932" t="s">
        <v>1110</v>
      </c>
      <c r="J932" t="s">
        <v>1111</v>
      </c>
      <c r="K932" t="s">
        <v>1112</v>
      </c>
      <c r="L932">
        <v>1346</v>
      </c>
      <c r="N932">
        <v>1009</v>
      </c>
      <c r="O932" t="s">
        <v>124</v>
      </c>
      <c r="P932" t="s">
        <v>124</v>
      </c>
      <c r="Q932">
        <v>1</v>
      </c>
      <c r="X932">
        <v>5.0000000000000001E-4</v>
      </c>
      <c r="Y932">
        <v>27.74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6</v>
      </c>
      <c r="AG932">
        <v>5.0000000000000001E-4</v>
      </c>
      <c r="AH932">
        <v>2</v>
      </c>
      <c r="AI932">
        <v>16667736</v>
      </c>
      <c r="AJ932">
        <v>986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ROW(Source!A378)</f>
        <v>378</v>
      </c>
      <c r="B933">
        <v>16667743</v>
      </c>
      <c r="C933">
        <v>16667734</v>
      </c>
      <c r="D933">
        <v>15170072</v>
      </c>
      <c r="E933">
        <v>1</v>
      </c>
      <c r="F933">
        <v>1</v>
      </c>
      <c r="G933">
        <v>1</v>
      </c>
      <c r="H933">
        <v>3</v>
      </c>
      <c r="I933" t="s">
        <v>1113</v>
      </c>
      <c r="J933" t="s">
        <v>1114</v>
      </c>
      <c r="K933" t="s">
        <v>1115</v>
      </c>
      <c r="L933">
        <v>1355</v>
      </c>
      <c r="N933">
        <v>1010</v>
      </c>
      <c r="O933" t="s">
        <v>279</v>
      </c>
      <c r="P933" t="s">
        <v>279</v>
      </c>
      <c r="Q933">
        <v>100</v>
      </c>
      <c r="X933">
        <v>2.5000000000000001E-2</v>
      </c>
      <c r="Y933">
        <v>83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0</v>
      </c>
      <c r="AF933" t="s">
        <v>6</v>
      </c>
      <c r="AG933">
        <v>2.5000000000000001E-2</v>
      </c>
      <c r="AH933">
        <v>2</v>
      </c>
      <c r="AI933">
        <v>16667737</v>
      </c>
      <c r="AJ933">
        <v>987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ROW(Source!A378)</f>
        <v>378</v>
      </c>
      <c r="B934">
        <v>16667744</v>
      </c>
      <c r="C934">
        <v>16667734</v>
      </c>
      <c r="D934">
        <v>15171982</v>
      </c>
      <c r="E934">
        <v>1</v>
      </c>
      <c r="F934">
        <v>1</v>
      </c>
      <c r="G934">
        <v>1</v>
      </c>
      <c r="H934">
        <v>3</v>
      </c>
      <c r="I934" t="s">
        <v>822</v>
      </c>
      <c r="J934" t="s">
        <v>823</v>
      </c>
      <c r="K934" t="s">
        <v>824</v>
      </c>
      <c r="L934">
        <v>1348</v>
      </c>
      <c r="N934">
        <v>1009</v>
      </c>
      <c r="O934" t="s">
        <v>120</v>
      </c>
      <c r="P934" t="s">
        <v>120</v>
      </c>
      <c r="Q934">
        <v>1000</v>
      </c>
      <c r="X934">
        <v>1.0000000000000001E-5</v>
      </c>
      <c r="Y934">
        <v>729.98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6</v>
      </c>
      <c r="AG934">
        <v>1.0000000000000001E-5</v>
      </c>
      <c r="AH934">
        <v>2</v>
      </c>
      <c r="AI934">
        <v>16667738</v>
      </c>
      <c r="AJ934">
        <v>988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ROW(Source!A378)</f>
        <v>378</v>
      </c>
      <c r="B935">
        <v>16667745</v>
      </c>
      <c r="C935">
        <v>16667734</v>
      </c>
      <c r="D935">
        <v>15195043</v>
      </c>
      <c r="E935">
        <v>1</v>
      </c>
      <c r="F935">
        <v>1</v>
      </c>
      <c r="G935">
        <v>1</v>
      </c>
      <c r="H935">
        <v>3</v>
      </c>
      <c r="I935" t="s">
        <v>1116</v>
      </c>
      <c r="J935" t="s">
        <v>1117</v>
      </c>
      <c r="K935" t="s">
        <v>1118</v>
      </c>
      <c r="L935">
        <v>1346</v>
      </c>
      <c r="N935">
        <v>1009</v>
      </c>
      <c r="O935" t="s">
        <v>124</v>
      </c>
      <c r="P935" t="s">
        <v>124</v>
      </c>
      <c r="Q935">
        <v>1</v>
      </c>
      <c r="X935">
        <v>5.0000000000000001E-3</v>
      </c>
      <c r="Y935">
        <v>65.75</v>
      </c>
      <c r="Z935">
        <v>0</v>
      </c>
      <c r="AA935">
        <v>0</v>
      </c>
      <c r="AB935">
        <v>0</v>
      </c>
      <c r="AC935">
        <v>0</v>
      </c>
      <c r="AD935">
        <v>1</v>
      </c>
      <c r="AE935">
        <v>0</v>
      </c>
      <c r="AF935" t="s">
        <v>6</v>
      </c>
      <c r="AG935">
        <v>5.0000000000000001E-3</v>
      </c>
      <c r="AH935">
        <v>2</v>
      </c>
      <c r="AI935">
        <v>16667739</v>
      </c>
      <c r="AJ935">
        <v>989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ROW(Source!A378)</f>
        <v>378</v>
      </c>
      <c r="B936">
        <v>16667746</v>
      </c>
      <c r="C936">
        <v>16667734</v>
      </c>
      <c r="D936">
        <v>15164559</v>
      </c>
      <c r="E936">
        <v>17</v>
      </c>
      <c r="F936">
        <v>1</v>
      </c>
      <c r="G936">
        <v>1</v>
      </c>
      <c r="H936">
        <v>3</v>
      </c>
      <c r="I936" t="s">
        <v>996</v>
      </c>
      <c r="J936" t="s">
        <v>6</v>
      </c>
      <c r="K936" t="s">
        <v>997</v>
      </c>
      <c r="L936">
        <v>1374</v>
      </c>
      <c r="N936">
        <v>1013</v>
      </c>
      <c r="O936" t="s">
        <v>998</v>
      </c>
      <c r="P936" t="s">
        <v>998</v>
      </c>
      <c r="Q936">
        <v>1</v>
      </c>
      <c r="X936">
        <v>0.32</v>
      </c>
      <c r="Y936">
        <v>1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6</v>
      </c>
      <c r="AG936">
        <v>0.32</v>
      </c>
      <c r="AH936">
        <v>2</v>
      </c>
      <c r="AI936">
        <v>16667740</v>
      </c>
      <c r="AJ936">
        <v>990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ROW(Source!A379)</f>
        <v>379</v>
      </c>
      <c r="B937">
        <v>16667741</v>
      </c>
      <c r="C937">
        <v>16667734</v>
      </c>
      <c r="D937">
        <v>15436556</v>
      </c>
      <c r="E937">
        <v>1</v>
      </c>
      <c r="F937">
        <v>1</v>
      </c>
      <c r="G937">
        <v>1</v>
      </c>
      <c r="H937">
        <v>1</v>
      </c>
      <c r="I937" t="s">
        <v>809</v>
      </c>
      <c r="J937" t="s">
        <v>6</v>
      </c>
      <c r="K937" t="s">
        <v>810</v>
      </c>
      <c r="L937">
        <v>1191</v>
      </c>
      <c r="N937">
        <v>1013</v>
      </c>
      <c r="O937" t="s">
        <v>727</v>
      </c>
      <c r="P937" t="s">
        <v>727</v>
      </c>
      <c r="Q937">
        <v>1</v>
      </c>
      <c r="X937">
        <v>1.68</v>
      </c>
      <c r="Y937">
        <v>0</v>
      </c>
      <c r="Z937">
        <v>0</v>
      </c>
      <c r="AA937">
        <v>0</v>
      </c>
      <c r="AB937">
        <v>9.6199999999999992</v>
      </c>
      <c r="AC937">
        <v>0</v>
      </c>
      <c r="AD937">
        <v>1</v>
      </c>
      <c r="AE937">
        <v>1</v>
      </c>
      <c r="AF937" t="s">
        <v>6</v>
      </c>
      <c r="AG937">
        <v>1.68</v>
      </c>
      <c r="AH937">
        <v>2</v>
      </c>
      <c r="AI937">
        <v>16667735</v>
      </c>
      <c r="AJ937">
        <v>991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ROW(Source!A379)</f>
        <v>379</v>
      </c>
      <c r="B938">
        <v>16667742</v>
      </c>
      <c r="C938">
        <v>16667734</v>
      </c>
      <c r="D938">
        <v>15165918</v>
      </c>
      <c r="E938">
        <v>1</v>
      </c>
      <c r="F938">
        <v>1</v>
      </c>
      <c r="G938">
        <v>1</v>
      </c>
      <c r="H938">
        <v>3</v>
      </c>
      <c r="I938" t="s">
        <v>1110</v>
      </c>
      <c r="J938" t="s">
        <v>1111</v>
      </c>
      <c r="K938" t="s">
        <v>1112</v>
      </c>
      <c r="L938">
        <v>1346</v>
      </c>
      <c r="N938">
        <v>1009</v>
      </c>
      <c r="O938" t="s">
        <v>124</v>
      </c>
      <c r="P938" t="s">
        <v>124</v>
      </c>
      <c r="Q938">
        <v>1</v>
      </c>
      <c r="X938">
        <v>5.0000000000000001E-4</v>
      </c>
      <c r="Y938">
        <v>27.74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6</v>
      </c>
      <c r="AG938">
        <v>5.0000000000000001E-4</v>
      </c>
      <c r="AH938">
        <v>2</v>
      </c>
      <c r="AI938">
        <v>16667736</v>
      </c>
      <c r="AJ938">
        <v>992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ROW(Source!A379)</f>
        <v>379</v>
      </c>
      <c r="B939">
        <v>16667743</v>
      </c>
      <c r="C939">
        <v>16667734</v>
      </c>
      <c r="D939">
        <v>15170072</v>
      </c>
      <c r="E939">
        <v>1</v>
      </c>
      <c r="F939">
        <v>1</v>
      </c>
      <c r="G939">
        <v>1</v>
      </c>
      <c r="H939">
        <v>3</v>
      </c>
      <c r="I939" t="s">
        <v>1113</v>
      </c>
      <c r="J939" t="s">
        <v>1114</v>
      </c>
      <c r="K939" t="s">
        <v>1115</v>
      </c>
      <c r="L939">
        <v>1355</v>
      </c>
      <c r="N939">
        <v>1010</v>
      </c>
      <c r="O939" t="s">
        <v>279</v>
      </c>
      <c r="P939" t="s">
        <v>279</v>
      </c>
      <c r="Q939">
        <v>100</v>
      </c>
      <c r="X939">
        <v>2.5000000000000001E-2</v>
      </c>
      <c r="Y939">
        <v>83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6</v>
      </c>
      <c r="AG939">
        <v>2.5000000000000001E-2</v>
      </c>
      <c r="AH939">
        <v>2</v>
      </c>
      <c r="AI939">
        <v>16667737</v>
      </c>
      <c r="AJ939">
        <v>993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ROW(Source!A379)</f>
        <v>379</v>
      </c>
      <c r="B940">
        <v>16667744</v>
      </c>
      <c r="C940">
        <v>16667734</v>
      </c>
      <c r="D940">
        <v>15171982</v>
      </c>
      <c r="E940">
        <v>1</v>
      </c>
      <c r="F940">
        <v>1</v>
      </c>
      <c r="G940">
        <v>1</v>
      </c>
      <c r="H940">
        <v>3</v>
      </c>
      <c r="I940" t="s">
        <v>822</v>
      </c>
      <c r="J940" t="s">
        <v>823</v>
      </c>
      <c r="K940" t="s">
        <v>824</v>
      </c>
      <c r="L940">
        <v>1348</v>
      </c>
      <c r="N940">
        <v>1009</v>
      </c>
      <c r="O940" t="s">
        <v>120</v>
      </c>
      <c r="P940" t="s">
        <v>120</v>
      </c>
      <c r="Q940">
        <v>1000</v>
      </c>
      <c r="X940">
        <v>1.0000000000000001E-5</v>
      </c>
      <c r="Y940">
        <v>729.98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6</v>
      </c>
      <c r="AG940">
        <v>1.0000000000000001E-5</v>
      </c>
      <c r="AH940">
        <v>2</v>
      </c>
      <c r="AI940">
        <v>16667738</v>
      </c>
      <c r="AJ940">
        <v>994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ROW(Source!A379)</f>
        <v>379</v>
      </c>
      <c r="B941">
        <v>16667745</v>
      </c>
      <c r="C941">
        <v>16667734</v>
      </c>
      <c r="D941">
        <v>15195043</v>
      </c>
      <c r="E941">
        <v>1</v>
      </c>
      <c r="F941">
        <v>1</v>
      </c>
      <c r="G941">
        <v>1</v>
      </c>
      <c r="H941">
        <v>3</v>
      </c>
      <c r="I941" t="s">
        <v>1116</v>
      </c>
      <c r="J941" t="s">
        <v>1117</v>
      </c>
      <c r="K941" t="s">
        <v>1118</v>
      </c>
      <c r="L941">
        <v>1346</v>
      </c>
      <c r="N941">
        <v>1009</v>
      </c>
      <c r="O941" t="s">
        <v>124</v>
      </c>
      <c r="P941" t="s">
        <v>124</v>
      </c>
      <c r="Q941">
        <v>1</v>
      </c>
      <c r="X941">
        <v>5.0000000000000001E-3</v>
      </c>
      <c r="Y941">
        <v>65.75</v>
      </c>
      <c r="Z941">
        <v>0</v>
      </c>
      <c r="AA941">
        <v>0</v>
      </c>
      <c r="AB941">
        <v>0</v>
      </c>
      <c r="AC941">
        <v>0</v>
      </c>
      <c r="AD941">
        <v>1</v>
      </c>
      <c r="AE941">
        <v>0</v>
      </c>
      <c r="AF941" t="s">
        <v>6</v>
      </c>
      <c r="AG941">
        <v>5.0000000000000001E-3</v>
      </c>
      <c r="AH941">
        <v>2</v>
      </c>
      <c r="AI941">
        <v>16667739</v>
      </c>
      <c r="AJ941">
        <v>995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ROW(Source!A379)</f>
        <v>379</v>
      </c>
      <c r="B942">
        <v>16667746</v>
      </c>
      <c r="C942">
        <v>16667734</v>
      </c>
      <c r="D942">
        <v>15164559</v>
      </c>
      <c r="E942">
        <v>17</v>
      </c>
      <c r="F942">
        <v>1</v>
      </c>
      <c r="G942">
        <v>1</v>
      </c>
      <c r="H942">
        <v>3</v>
      </c>
      <c r="I942" t="s">
        <v>996</v>
      </c>
      <c r="J942" t="s">
        <v>6</v>
      </c>
      <c r="K942" t="s">
        <v>997</v>
      </c>
      <c r="L942">
        <v>1374</v>
      </c>
      <c r="N942">
        <v>1013</v>
      </c>
      <c r="O942" t="s">
        <v>998</v>
      </c>
      <c r="P942" t="s">
        <v>998</v>
      </c>
      <c r="Q942">
        <v>1</v>
      </c>
      <c r="X942">
        <v>0.32</v>
      </c>
      <c r="Y942">
        <v>1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6</v>
      </c>
      <c r="AG942">
        <v>0.32</v>
      </c>
      <c r="AH942">
        <v>2</v>
      </c>
      <c r="AI942">
        <v>16667740</v>
      </c>
      <c r="AJ942">
        <v>996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ROW(Source!A380)</f>
        <v>380</v>
      </c>
      <c r="B943">
        <v>16667751</v>
      </c>
      <c r="C943">
        <v>16667747</v>
      </c>
      <c r="D943">
        <v>15430517</v>
      </c>
      <c r="E943">
        <v>1</v>
      </c>
      <c r="F943">
        <v>1</v>
      </c>
      <c r="G943">
        <v>1</v>
      </c>
      <c r="H943">
        <v>1</v>
      </c>
      <c r="I943" t="s">
        <v>807</v>
      </c>
      <c r="J943" t="s">
        <v>6</v>
      </c>
      <c r="K943" t="s">
        <v>808</v>
      </c>
      <c r="L943">
        <v>1191</v>
      </c>
      <c r="N943">
        <v>1013</v>
      </c>
      <c r="O943" t="s">
        <v>727</v>
      </c>
      <c r="P943" t="s">
        <v>727</v>
      </c>
      <c r="Q943">
        <v>1</v>
      </c>
      <c r="X943">
        <v>9.64</v>
      </c>
      <c r="Y943">
        <v>0</v>
      </c>
      <c r="Z943">
        <v>0</v>
      </c>
      <c r="AA943">
        <v>0</v>
      </c>
      <c r="AB943">
        <v>7.8</v>
      </c>
      <c r="AC943">
        <v>0</v>
      </c>
      <c r="AD943">
        <v>1</v>
      </c>
      <c r="AE943">
        <v>1</v>
      </c>
      <c r="AF943" t="s">
        <v>6</v>
      </c>
      <c r="AG943">
        <v>9.64</v>
      </c>
      <c r="AH943">
        <v>2</v>
      </c>
      <c r="AI943">
        <v>16667748</v>
      </c>
      <c r="AJ943">
        <v>997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ROW(Source!A380)</f>
        <v>380</v>
      </c>
      <c r="B944">
        <v>16667752</v>
      </c>
      <c r="C944">
        <v>16667747</v>
      </c>
      <c r="D944">
        <v>15430395</v>
      </c>
      <c r="E944">
        <v>1</v>
      </c>
      <c r="F944">
        <v>1</v>
      </c>
      <c r="G944">
        <v>1</v>
      </c>
      <c r="H944">
        <v>1</v>
      </c>
      <c r="I944" t="s">
        <v>728</v>
      </c>
      <c r="J944" t="s">
        <v>6</v>
      </c>
      <c r="K944" t="s">
        <v>729</v>
      </c>
      <c r="L944">
        <v>1191</v>
      </c>
      <c r="N944">
        <v>1013</v>
      </c>
      <c r="O944" t="s">
        <v>727</v>
      </c>
      <c r="P944" t="s">
        <v>727</v>
      </c>
      <c r="Q944">
        <v>1</v>
      </c>
      <c r="X944">
        <v>0.01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2</v>
      </c>
      <c r="AF944" t="s">
        <v>6</v>
      </c>
      <c r="AG944">
        <v>0.01</v>
      </c>
      <c r="AH944">
        <v>2</v>
      </c>
      <c r="AI944">
        <v>16667749</v>
      </c>
      <c r="AJ944">
        <v>998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ROW(Source!A380)</f>
        <v>380</v>
      </c>
      <c r="B945">
        <v>16667753</v>
      </c>
      <c r="C945">
        <v>16667747</v>
      </c>
      <c r="D945">
        <v>15247974</v>
      </c>
      <c r="E945">
        <v>1</v>
      </c>
      <c r="F945">
        <v>1</v>
      </c>
      <c r="G945">
        <v>1</v>
      </c>
      <c r="H945">
        <v>2</v>
      </c>
      <c r="I945" t="s">
        <v>730</v>
      </c>
      <c r="J945" t="s">
        <v>731</v>
      </c>
      <c r="K945" t="s">
        <v>732</v>
      </c>
      <c r="L945">
        <v>1368</v>
      </c>
      <c r="N945">
        <v>1011</v>
      </c>
      <c r="O945" t="s">
        <v>733</v>
      </c>
      <c r="P945" t="s">
        <v>733</v>
      </c>
      <c r="Q945">
        <v>1</v>
      </c>
      <c r="X945">
        <v>0.01</v>
      </c>
      <c r="Y945">
        <v>0</v>
      </c>
      <c r="Z945">
        <v>31.26</v>
      </c>
      <c r="AA945">
        <v>13.5</v>
      </c>
      <c r="AB945">
        <v>0</v>
      </c>
      <c r="AC945">
        <v>0</v>
      </c>
      <c r="AD945">
        <v>1</v>
      </c>
      <c r="AE945">
        <v>0</v>
      </c>
      <c r="AF945" t="s">
        <v>6</v>
      </c>
      <c r="AG945">
        <v>0.01</v>
      </c>
      <c r="AH945">
        <v>2</v>
      </c>
      <c r="AI945">
        <v>16667750</v>
      </c>
      <c r="AJ945">
        <v>999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ROW(Source!A381)</f>
        <v>381</v>
      </c>
      <c r="B946">
        <v>16667751</v>
      </c>
      <c r="C946">
        <v>16667747</v>
      </c>
      <c r="D946">
        <v>15430517</v>
      </c>
      <c r="E946">
        <v>1</v>
      </c>
      <c r="F946">
        <v>1</v>
      </c>
      <c r="G946">
        <v>1</v>
      </c>
      <c r="H946">
        <v>1</v>
      </c>
      <c r="I946" t="s">
        <v>807</v>
      </c>
      <c r="J946" t="s">
        <v>6</v>
      </c>
      <c r="K946" t="s">
        <v>808</v>
      </c>
      <c r="L946">
        <v>1191</v>
      </c>
      <c r="N946">
        <v>1013</v>
      </c>
      <c r="O946" t="s">
        <v>727</v>
      </c>
      <c r="P946" t="s">
        <v>727</v>
      </c>
      <c r="Q946">
        <v>1</v>
      </c>
      <c r="X946">
        <v>9.64</v>
      </c>
      <c r="Y946">
        <v>0</v>
      </c>
      <c r="Z946">
        <v>0</v>
      </c>
      <c r="AA946">
        <v>0</v>
      </c>
      <c r="AB946">
        <v>7.8</v>
      </c>
      <c r="AC946">
        <v>0</v>
      </c>
      <c r="AD946">
        <v>1</v>
      </c>
      <c r="AE946">
        <v>1</v>
      </c>
      <c r="AF946" t="s">
        <v>6</v>
      </c>
      <c r="AG946">
        <v>9.64</v>
      </c>
      <c r="AH946">
        <v>2</v>
      </c>
      <c r="AI946">
        <v>16667748</v>
      </c>
      <c r="AJ946">
        <v>1000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ROW(Source!A381)</f>
        <v>381</v>
      </c>
      <c r="B947">
        <v>16667752</v>
      </c>
      <c r="C947">
        <v>16667747</v>
      </c>
      <c r="D947">
        <v>15430395</v>
      </c>
      <c r="E947">
        <v>1</v>
      </c>
      <c r="F947">
        <v>1</v>
      </c>
      <c r="G947">
        <v>1</v>
      </c>
      <c r="H947">
        <v>1</v>
      </c>
      <c r="I947" t="s">
        <v>728</v>
      </c>
      <c r="J947" t="s">
        <v>6</v>
      </c>
      <c r="K947" t="s">
        <v>729</v>
      </c>
      <c r="L947">
        <v>1191</v>
      </c>
      <c r="N947">
        <v>1013</v>
      </c>
      <c r="O947" t="s">
        <v>727</v>
      </c>
      <c r="P947" t="s">
        <v>727</v>
      </c>
      <c r="Q947">
        <v>1</v>
      </c>
      <c r="X947">
        <v>0.01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1</v>
      </c>
      <c r="AE947">
        <v>2</v>
      </c>
      <c r="AF947" t="s">
        <v>6</v>
      </c>
      <c r="AG947">
        <v>0.01</v>
      </c>
      <c r="AH947">
        <v>2</v>
      </c>
      <c r="AI947">
        <v>16667749</v>
      </c>
      <c r="AJ947">
        <v>1001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ROW(Source!A381)</f>
        <v>381</v>
      </c>
      <c r="B948">
        <v>16667753</v>
      </c>
      <c r="C948">
        <v>16667747</v>
      </c>
      <c r="D948">
        <v>15247974</v>
      </c>
      <c r="E948">
        <v>1</v>
      </c>
      <c r="F948">
        <v>1</v>
      </c>
      <c r="G948">
        <v>1</v>
      </c>
      <c r="H948">
        <v>2</v>
      </c>
      <c r="I948" t="s">
        <v>730</v>
      </c>
      <c r="J948" t="s">
        <v>731</v>
      </c>
      <c r="K948" t="s">
        <v>732</v>
      </c>
      <c r="L948">
        <v>1368</v>
      </c>
      <c r="N948">
        <v>1011</v>
      </c>
      <c r="O948" t="s">
        <v>733</v>
      </c>
      <c r="P948" t="s">
        <v>733</v>
      </c>
      <c r="Q948">
        <v>1</v>
      </c>
      <c r="X948">
        <v>0.01</v>
      </c>
      <c r="Y948">
        <v>0</v>
      </c>
      <c r="Z948">
        <v>31.26</v>
      </c>
      <c r="AA948">
        <v>13.5</v>
      </c>
      <c r="AB948">
        <v>0</v>
      </c>
      <c r="AC948">
        <v>0</v>
      </c>
      <c r="AD948">
        <v>1</v>
      </c>
      <c r="AE948">
        <v>0</v>
      </c>
      <c r="AF948" t="s">
        <v>6</v>
      </c>
      <c r="AG948">
        <v>0.01</v>
      </c>
      <c r="AH948">
        <v>2</v>
      </c>
      <c r="AI948">
        <v>16667750</v>
      </c>
      <c r="AJ948">
        <v>1002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ROW(Source!A382)</f>
        <v>382</v>
      </c>
      <c r="B949">
        <v>16667761</v>
      </c>
      <c r="C949">
        <v>16667754</v>
      </c>
      <c r="D949">
        <v>15435721</v>
      </c>
      <c r="E949">
        <v>1</v>
      </c>
      <c r="F949">
        <v>1</v>
      </c>
      <c r="G949">
        <v>1</v>
      </c>
      <c r="H949">
        <v>1</v>
      </c>
      <c r="I949" t="s">
        <v>923</v>
      </c>
      <c r="J949" t="s">
        <v>6</v>
      </c>
      <c r="K949" t="s">
        <v>924</v>
      </c>
      <c r="L949">
        <v>1191</v>
      </c>
      <c r="N949">
        <v>1013</v>
      </c>
      <c r="O949" t="s">
        <v>727</v>
      </c>
      <c r="P949" t="s">
        <v>727</v>
      </c>
      <c r="Q949">
        <v>1</v>
      </c>
      <c r="X949">
        <v>16.29</v>
      </c>
      <c r="Y949">
        <v>0</v>
      </c>
      <c r="Z949">
        <v>0</v>
      </c>
      <c r="AA949">
        <v>0</v>
      </c>
      <c r="AB949">
        <v>9.51</v>
      </c>
      <c r="AC949">
        <v>0</v>
      </c>
      <c r="AD949">
        <v>1</v>
      </c>
      <c r="AE949">
        <v>1</v>
      </c>
      <c r="AF949" t="s">
        <v>447</v>
      </c>
      <c r="AG949">
        <v>4.8869999999999996</v>
      </c>
      <c r="AH949">
        <v>2</v>
      </c>
      <c r="AI949">
        <v>16667755</v>
      </c>
      <c r="AJ949">
        <v>1003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ROW(Source!A382)</f>
        <v>382</v>
      </c>
      <c r="B950">
        <v>16667762</v>
      </c>
      <c r="C950">
        <v>16667754</v>
      </c>
      <c r="D950">
        <v>15430395</v>
      </c>
      <c r="E950">
        <v>1</v>
      </c>
      <c r="F950">
        <v>1</v>
      </c>
      <c r="G950">
        <v>1</v>
      </c>
      <c r="H950">
        <v>1</v>
      </c>
      <c r="I950" t="s">
        <v>728</v>
      </c>
      <c r="J950" t="s">
        <v>6</v>
      </c>
      <c r="K950" t="s">
        <v>729</v>
      </c>
      <c r="L950">
        <v>1191</v>
      </c>
      <c r="N950">
        <v>1013</v>
      </c>
      <c r="O950" t="s">
        <v>727</v>
      </c>
      <c r="P950" t="s">
        <v>727</v>
      </c>
      <c r="Q950">
        <v>1</v>
      </c>
      <c r="X950">
        <v>0.01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2</v>
      </c>
      <c r="AF950" t="s">
        <v>447</v>
      </c>
      <c r="AG950">
        <v>3.0000000000000001E-3</v>
      </c>
      <c r="AH950">
        <v>2</v>
      </c>
      <c r="AI950">
        <v>16667756</v>
      </c>
      <c r="AJ950">
        <v>1004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ROW(Source!A382)</f>
        <v>382</v>
      </c>
      <c r="B951">
        <v>16667763</v>
      </c>
      <c r="C951">
        <v>16667754</v>
      </c>
      <c r="D951">
        <v>15247974</v>
      </c>
      <c r="E951">
        <v>1</v>
      </c>
      <c r="F951">
        <v>1</v>
      </c>
      <c r="G951">
        <v>1</v>
      </c>
      <c r="H951">
        <v>2</v>
      </c>
      <c r="I951" t="s">
        <v>730</v>
      </c>
      <c r="J951" t="s">
        <v>731</v>
      </c>
      <c r="K951" t="s">
        <v>732</v>
      </c>
      <c r="L951">
        <v>1368</v>
      </c>
      <c r="N951">
        <v>1011</v>
      </c>
      <c r="O951" t="s">
        <v>733</v>
      </c>
      <c r="P951" t="s">
        <v>733</v>
      </c>
      <c r="Q951">
        <v>1</v>
      </c>
      <c r="X951">
        <v>0.01</v>
      </c>
      <c r="Y951">
        <v>0</v>
      </c>
      <c r="Z951">
        <v>31.26</v>
      </c>
      <c r="AA951">
        <v>13.5</v>
      </c>
      <c r="AB951">
        <v>0</v>
      </c>
      <c r="AC951">
        <v>0</v>
      </c>
      <c r="AD951">
        <v>1</v>
      </c>
      <c r="AE951">
        <v>0</v>
      </c>
      <c r="AF951" t="s">
        <v>447</v>
      </c>
      <c r="AG951">
        <v>3.0000000000000001E-3</v>
      </c>
      <c r="AH951">
        <v>2</v>
      </c>
      <c r="AI951">
        <v>16667757</v>
      </c>
      <c r="AJ951">
        <v>1005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ROW(Source!A382)</f>
        <v>382</v>
      </c>
      <c r="B952">
        <v>16667764</v>
      </c>
      <c r="C952">
        <v>16667754</v>
      </c>
      <c r="D952">
        <v>15170076</v>
      </c>
      <c r="E952">
        <v>1</v>
      </c>
      <c r="F952">
        <v>1</v>
      </c>
      <c r="G952">
        <v>1</v>
      </c>
      <c r="H952">
        <v>3</v>
      </c>
      <c r="I952" t="s">
        <v>940</v>
      </c>
      <c r="J952" t="s">
        <v>941</v>
      </c>
      <c r="K952" t="s">
        <v>942</v>
      </c>
      <c r="L952">
        <v>1356</v>
      </c>
      <c r="N952">
        <v>1010</v>
      </c>
      <c r="O952" t="s">
        <v>96</v>
      </c>
      <c r="P952" t="s">
        <v>96</v>
      </c>
      <c r="Q952">
        <v>1000</v>
      </c>
      <c r="X952">
        <v>0.2</v>
      </c>
      <c r="Y952">
        <v>180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30</v>
      </c>
      <c r="AG952">
        <v>0</v>
      </c>
      <c r="AH952">
        <v>2</v>
      </c>
      <c r="AI952">
        <v>16667758</v>
      </c>
      <c r="AJ952">
        <v>1006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ROW(Source!A382)</f>
        <v>382</v>
      </c>
      <c r="B953">
        <v>16667765</v>
      </c>
      <c r="C953">
        <v>16667754</v>
      </c>
      <c r="D953">
        <v>15170438</v>
      </c>
      <c r="E953">
        <v>1</v>
      </c>
      <c r="F953">
        <v>1</v>
      </c>
      <c r="G953">
        <v>1</v>
      </c>
      <c r="H953">
        <v>3</v>
      </c>
      <c r="I953" t="s">
        <v>1051</v>
      </c>
      <c r="J953" t="s">
        <v>1052</v>
      </c>
      <c r="K953" t="s">
        <v>1053</v>
      </c>
      <c r="L953">
        <v>1348</v>
      </c>
      <c r="N953">
        <v>1009</v>
      </c>
      <c r="O953" t="s">
        <v>120</v>
      </c>
      <c r="P953" t="s">
        <v>120</v>
      </c>
      <c r="Q953">
        <v>1000</v>
      </c>
      <c r="X953">
        <v>1E-3</v>
      </c>
      <c r="Y953">
        <v>12430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30</v>
      </c>
      <c r="AG953">
        <v>0</v>
      </c>
      <c r="AH953">
        <v>2</v>
      </c>
      <c r="AI953">
        <v>16667759</v>
      </c>
      <c r="AJ953">
        <v>1007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ROW(Source!A382)</f>
        <v>382</v>
      </c>
      <c r="B954">
        <v>16667766</v>
      </c>
      <c r="C954">
        <v>16667754</v>
      </c>
      <c r="D954">
        <v>15164559</v>
      </c>
      <c r="E954">
        <v>17</v>
      </c>
      <c r="F954">
        <v>1</v>
      </c>
      <c r="G954">
        <v>1</v>
      </c>
      <c r="H954">
        <v>3</v>
      </c>
      <c r="I954" t="s">
        <v>996</v>
      </c>
      <c r="J954" t="s">
        <v>6</v>
      </c>
      <c r="K954" t="s">
        <v>997</v>
      </c>
      <c r="L954">
        <v>1374</v>
      </c>
      <c r="N954">
        <v>1013</v>
      </c>
      <c r="O954" t="s">
        <v>998</v>
      </c>
      <c r="P954" t="s">
        <v>998</v>
      </c>
      <c r="Q954">
        <v>1</v>
      </c>
      <c r="X954">
        <v>3.1</v>
      </c>
      <c r="Y954">
        <v>1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30</v>
      </c>
      <c r="AG954">
        <v>0</v>
      </c>
      <c r="AH954">
        <v>2</v>
      </c>
      <c r="AI954">
        <v>16667760</v>
      </c>
      <c r="AJ954">
        <v>1008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ROW(Source!A383)</f>
        <v>383</v>
      </c>
      <c r="B955">
        <v>16667761</v>
      </c>
      <c r="C955">
        <v>16667754</v>
      </c>
      <c r="D955">
        <v>15435721</v>
      </c>
      <c r="E955">
        <v>1</v>
      </c>
      <c r="F955">
        <v>1</v>
      </c>
      <c r="G955">
        <v>1</v>
      </c>
      <c r="H955">
        <v>1</v>
      </c>
      <c r="I955" t="s">
        <v>923</v>
      </c>
      <c r="J955" t="s">
        <v>6</v>
      </c>
      <c r="K955" t="s">
        <v>924</v>
      </c>
      <c r="L955">
        <v>1191</v>
      </c>
      <c r="N955">
        <v>1013</v>
      </c>
      <c r="O955" t="s">
        <v>727</v>
      </c>
      <c r="P955" t="s">
        <v>727</v>
      </c>
      <c r="Q955">
        <v>1</v>
      </c>
      <c r="X955">
        <v>16.29</v>
      </c>
      <c r="Y955">
        <v>0</v>
      </c>
      <c r="Z955">
        <v>0</v>
      </c>
      <c r="AA955">
        <v>0</v>
      </c>
      <c r="AB955">
        <v>9.51</v>
      </c>
      <c r="AC955">
        <v>0</v>
      </c>
      <c r="AD955">
        <v>1</v>
      </c>
      <c r="AE955">
        <v>1</v>
      </c>
      <c r="AF955" t="s">
        <v>447</v>
      </c>
      <c r="AG955">
        <v>4.8869999999999996</v>
      </c>
      <c r="AH955">
        <v>2</v>
      </c>
      <c r="AI955">
        <v>16667755</v>
      </c>
      <c r="AJ955">
        <v>1009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ROW(Source!A383)</f>
        <v>383</v>
      </c>
      <c r="B956">
        <v>16667762</v>
      </c>
      <c r="C956">
        <v>16667754</v>
      </c>
      <c r="D956">
        <v>15430395</v>
      </c>
      <c r="E956">
        <v>1</v>
      </c>
      <c r="F956">
        <v>1</v>
      </c>
      <c r="G956">
        <v>1</v>
      </c>
      <c r="H956">
        <v>1</v>
      </c>
      <c r="I956" t="s">
        <v>728</v>
      </c>
      <c r="J956" t="s">
        <v>6</v>
      </c>
      <c r="K956" t="s">
        <v>729</v>
      </c>
      <c r="L956">
        <v>1191</v>
      </c>
      <c r="N956">
        <v>1013</v>
      </c>
      <c r="O956" t="s">
        <v>727</v>
      </c>
      <c r="P956" t="s">
        <v>727</v>
      </c>
      <c r="Q956">
        <v>1</v>
      </c>
      <c r="X956">
        <v>0.01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2</v>
      </c>
      <c r="AF956" t="s">
        <v>447</v>
      </c>
      <c r="AG956">
        <v>3.0000000000000001E-3</v>
      </c>
      <c r="AH956">
        <v>2</v>
      </c>
      <c r="AI956">
        <v>16667756</v>
      </c>
      <c r="AJ956">
        <v>1010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ROW(Source!A383)</f>
        <v>383</v>
      </c>
      <c r="B957">
        <v>16667763</v>
      </c>
      <c r="C957">
        <v>16667754</v>
      </c>
      <c r="D957">
        <v>15247974</v>
      </c>
      <c r="E957">
        <v>1</v>
      </c>
      <c r="F957">
        <v>1</v>
      </c>
      <c r="G957">
        <v>1</v>
      </c>
      <c r="H957">
        <v>2</v>
      </c>
      <c r="I957" t="s">
        <v>730</v>
      </c>
      <c r="J957" t="s">
        <v>731</v>
      </c>
      <c r="K957" t="s">
        <v>732</v>
      </c>
      <c r="L957">
        <v>1368</v>
      </c>
      <c r="N957">
        <v>1011</v>
      </c>
      <c r="O957" t="s">
        <v>733</v>
      </c>
      <c r="P957" t="s">
        <v>733</v>
      </c>
      <c r="Q957">
        <v>1</v>
      </c>
      <c r="X957">
        <v>0.01</v>
      </c>
      <c r="Y957">
        <v>0</v>
      </c>
      <c r="Z957">
        <v>31.26</v>
      </c>
      <c r="AA957">
        <v>13.5</v>
      </c>
      <c r="AB957">
        <v>0</v>
      </c>
      <c r="AC957">
        <v>0</v>
      </c>
      <c r="AD957">
        <v>1</v>
      </c>
      <c r="AE957">
        <v>0</v>
      </c>
      <c r="AF957" t="s">
        <v>447</v>
      </c>
      <c r="AG957">
        <v>3.0000000000000001E-3</v>
      </c>
      <c r="AH957">
        <v>2</v>
      </c>
      <c r="AI957">
        <v>16667757</v>
      </c>
      <c r="AJ957">
        <v>1011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ROW(Source!A383)</f>
        <v>383</v>
      </c>
      <c r="B958">
        <v>16667764</v>
      </c>
      <c r="C958">
        <v>16667754</v>
      </c>
      <c r="D958">
        <v>15170076</v>
      </c>
      <c r="E958">
        <v>1</v>
      </c>
      <c r="F958">
        <v>1</v>
      </c>
      <c r="G958">
        <v>1</v>
      </c>
      <c r="H958">
        <v>3</v>
      </c>
      <c r="I958" t="s">
        <v>940</v>
      </c>
      <c r="J958" t="s">
        <v>941</v>
      </c>
      <c r="K958" t="s">
        <v>942</v>
      </c>
      <c r="L958">
        <v>1356</v>
      </c>
      <c r="N958">
        <v>1010</v>
      </c>
      <c r="O958" t="s">
        <v>96</v>
      </c>
      <c r="P958" t="s">
        <v>96</v>
      </c>
      <c r="Q958">
        <v>1000</v>
      </c>
      <c r="X958">
        <v>0.2</v>
      </c>
      <c r="Y958">
        <v>180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30</v>
      </c>
      <c r="AG958">
        <v>0</v>
      </c>
      <c r="AH958">
        <v>2</v>
      </c>
      <c r="AI958">
        <v>16667758</v>
      </c>
      <c r="AJ958">
        <v>1012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ROW(Source!A383)</f>
        <v>383</v>
      </c>
      <c r="B959">
        <v>16667765</v>
      </c>
      <c r="C959">
        <v>16667754</v>
      </c>
      <c r="D959">
        <v>15170438</v>
      </c>
      <c r="E959">
        <v>1</v>
      </c>
      <c r="F959">
        <v>1</v>
      </c>
      <c r="G959">
        <v>1</v>
      </c>
      <c r="H959">
        <v>3</v>
      </c>
      <c r="I959" t="s">
        <v>1051</v>
      </c>
      <c r="J959" t="s">
        <v>1052</v>
      </c>
      <c r="K959" t="s">
        <v>1053</v>
      </c>
      <c r="L959">
        <v>1348</v>
      </c>
      <c r="N959">
        <v>1009</v>
      </c>
      <c r="O959" t="s">
        <v>120</v>
      </c>
      <c r="P959" t="s">
        <v>120</v>
      </c>
      <c r="Q959">
        <v>1000</v>
      </c>
      <c r="X959">
        <v>1E-3</v>
      </c>
      <c r="Y959">
        <v>12430</v>
      </c>
      <c r="Z959">
        <v>0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30</v>
      </c>
      <c r="AG959">
        <v>0</v>
      </c>
      <c r="AH959">
        <v>2</v>
      </c>
      <c r="AI959">
        <v>16667759</v>
      </c>
      <c r="AJ959">
        <v>1013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ROW(Source!A383)</f>
        <v>383</v>
      </c>
      <c r="B960">
        <v>16667766</v>
      </c>
      <c r="C960">
        <v>16667754</v>
      </c>
      <c r="D960">
        <v>15164559</v>
      </c>
      <c r="E960">
        <v>17</v>
      </c>
      <c r="F960">
        <v>1</v>
      </c>
      <c r="G960">
        <v>1</v>
      </c>
      <c r="H960">
        <v>3</v>
      </c>
      <c r="I960" t="s">
        <v>996</v>
      </c>
      <c r="J960" t="s">
        <v>6</v>
      </c>
      <c r="K960" t="s">
        <v>997</v>
      </c>
      <c r="L960">
        <v>1374</v>
      </c>
      <c r="N960">
        <v>1013</v>
      </c>
      <c r="O960" t="s">
        <v>998</v>
      </c>
      <c r="P960" t="s">
        <v>998</v>
      </c>
      <c r="Q960">
        <v>1</v>
      </c>
      <c r="X960">
        <v>3.1</v>
      </c>
      <c r="Y960">
        <v>1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30</v>
      </c>
      <c r="AG960">
        <v>0</v>
      </c>
      <c r="AH960">
        <v>2</v>
      </c>
      <c r="AI960">
        <v>16667760</v>
      </c>
      <c r="AJ960">
        <v>1014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okr452011</dc:creator>
  <cp:lastModifiedBy>Пользователь Windows</cp:lastModifiedBy>
  <cp:lastPrinted>2018-08-14T08:16:21Z</cp:lastPrinted>
  <dcterms:created xsi:type="dcterms:W3CDTF">2018-05-14T12:36:32Z</dcterms:created>
  <dcterms:modified xsi:type="dcterms:W3CDTF">2018-08-14T08:16:41Z</dcterms:modified>
</cp:coreProperties>
</file>