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0" windowHeight="118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ФЕР'!$28:$28</definedName>
    <definedName name="_xlnm.Print_Area" localSheetId="0">'Смета 12 гр. по ФЕР'!$A$1:$L$228</definedName>
  </definedNames>
  <calcPr calcId="152511"/>
</workbook>
</file>

<file path=xl/calcChain.xml><?xml version="1.0" encoding="utf-8"?>
<calcChain xmlns="http://schemas.openxmlformats.org/spreadsheetml/2006/main">
  <c r="C220" i="5" l="1"/>
  <c r="C219" i="5"/>
  <c r="C218" i="5"/>
  <c r="Z216" i="5"/>
  <c r="Y216" i="5"/>
  <c r="W216" i="5"/>
  <c r="J215" i="5"/>
  <c r="Z215" i="5"/>
  <c r="Y215" i="5"/>
  <c r="W215" i="5"/>
  <c r="F215" i="5"/>
  <c r="D215" i="5"/>
  <c r="C215" i="5"/>
  <c r="B215" i="5"/>
  <c r="A215" i="5"/>
  <c r="G214" i="5"/>
  <c r="E214" i="5"/>
  <c r="J213" i="5"/>
  <c r="E213" i="5"/>
  <c r="J212" i="5"/>
  <c r="E212" i="5"/>
  <c r="J211" i="5"/>
  <c r="G211" i="5"/>
  <c r="F211" i="5"/>
  <c r="J210" i="5"/>
  <c r="G210" i="5"/>
  <c r="F210" i="5"/>
  <c r="F209" i="5"/>
  <c r="E209" i="5"/>
  <c r="D209" i="5"/>
  <c r="I209" i="5"/>
  <c r="C209" i="5"/>
  <c r="B209" i="5"/>
  <c r="A209" i="5"/>
  <c r="Z208" i="5"/>
  <c r="Y208" i="5"/>
  <c r="W208" i="5"/>
  <c r="J207" i="5"/>
  <c r="Z207" i="5"/>
  <c r="Y207" i="5"/>
  <c r="W207" i="5"/>
  <c r="F207" i="5"/>
  <c r="D207" i="5"/>
  <c r="C207" i="5"/>
  <c r="B207" i="5"/>
  <c r="A207" i="5"/>
  <c r="G206" i="5"/>
  <c r="E206" i="5"/>
  <c r="J205" i="5"/>
  <c r="E205" i="5"/>
  <c r="J204" i="5"/>
  <c r="E204" i="5"/>
  <c r="J203" i="5"/>
  <c r="G203" i="5"/>
  <c r="F203" i="5"/>
  <c r="J202" i="5"/>
  <c r="G202" i="5"/>
  <c r="F202" i="5"/>
  <c r="J201" i="5"/>
  <c r="G201" i="5"/>
  <c r="F201" i="5"/>
  <c r="J200" i="5"/>
  <c r="G200" i="5"/>
  <c r="F200" i="5"/>
  <c r="F198" i="5"/>
  <c r="D198" i="5"/>
  <c r="I198" i="5"/>
  <c r="C198" i="5"/>
  <c r="B198" i="5"/>
  <c r="A198" i="5"/>
  <c r="Z197" i="5"/>
  <c r="Y197" i="5"/>
  <c r="W197" i="5"/>
  <c r="J196" i="5"/>
  <c r="Z196" i="5"/>
  <c r="Y196" i="5"/>
  <c r="W196" i="5"/>
  <c r="F196" i="5"/>
  <c r="D196" i="5"/>
  <c r="C196" i="5"/>
  <c r="B196" i="5"/>
  <c r="A196" i="5"/>
  <c r="G195" i="5"/>
  <c r="E195" i="5"/>
  <c r="J194" i="5"/>
  <c r="E194" i="5"/>
  <c r="J193" i="5"/>
  <c r="E193" i="5"/>
  <c r="J192" i="5"/>
  <c r="G192" i="5"/>
  <c r="F192" i="5"/>
  <c r="J191" i="5"/>
  <c r="G191" i="5"/>
  <c r="F191" i="5"/>
  <c r="F190" i="5"/>
  <c r="E190" i="5"/>
  <c r="D190" i="5"/>
  <c r="I190" i="5"/>
  <c r="C190" i="5"/>
  <c r="B190" i="5"/>
  <c r="A190" i="5"/>
  <c r="Z189" i="5"/>
  <c r="Y189" i="5"/>
  <c r="W189" i="5"/>
  <c r="J188" i="5"/>
  <c r="Z188" i="5"/>
  <c r="Y188" i="5"/>
  <c r="W188" i="5"/>
  <c r="F188" i="5"/>
  <c r="D188" i="5"/>
  <c r="C188" i="5"/>
  <c r="B188" i="5"/>
  <c r="A188" i="5"/>
  <c r="J187" i="5"/>
  <c r="Z187" i="5"/>
  <c r="Y187" i="5"/>
  <c r="W187" i="5"/>
  <c r="F187" i="5"/>
  <c r="D187" i="5"/>
  <c r="C187" i="5"/>
  <c r="B187" i="5"/>
  <c r="A187" i="5"/>
  <c r="G186" i="5"/>
  <c r="E186" i="5"/>
  <c r="J185" i="5"/>
  <c r="E185" i="5"/>
  <c r="J184" i="5"/>
  <c r="E184" i="5"/>
  <c r="J183" i="5"/>
  <c r="G183" i="5"/>
  <c r="F183" i="5"/>
  <c r="J182" i="5"/>
  <c r="G182" i="5"/>
  <c r="F182" i="5"/>
  <c r="J181" i="5"/>
  <c r="G181" i="5"/>
  <c r="F181" i="5"/>
  <c r="J180" i="5"/>
  <c r="G180" i="5"/>
  <c r="F180" i="5"/>
  <c r="F179" i="5"/>
  <c r="E179" i="5"/>
  <c r="D179" i="5"/>
  <c r="I179" i="5"/>
  <c r="C179" i="5"/>
  <c r="B179" i="5"/>
  <c r="A179" i="5"/>
  <c r="Z178" i="5"/>
  <c r="Y178" i="5"/>
  <c r="W178" i="5"/>
  <c r="J177" i="5"/>
  <c r="Z177" i="5"/>
  <c r="Y177" i="5"/>
  <c r="W177" i="5"/>
  <c r="F177" i="5"/>
  <c r="D177" i="5"/>
  <c r="C177" i="5"/>
  <c r="B177" i="5"/>
  <c r="A177" i="5"/>
  <c r="J176" i="5"/>
  <c r="Z176" i="5"/>
  <c r="Y176" i="5"/>
  <c r="W176" i="5"/>
  <c r="F176" i="5"/>
  <c r="D176" i="5"/>
  <c r="C176" i="5"/>
  <c r="B176" i="5"/>
  <c r="A176" i="5"/>
  <c r="J175" i="5"/>
  <c r="Z175" i="5"/>
  <c r="Y175" i="5"/>
  <c r="W175" i="5"/>
  <c r="F175" i="5"/>
  <c r="D175" i="5"/>
  <c r="C175" i="5"/>
  <c r="B175" i="5"/>
  <c r="A175" i="5"/>
  <c r="J174" i="5"/>
  <c r="Z174" i="5"/>
  <c r="Y174" i="5"/>
  <c r="W174" i="5"/>
  <c r="F174" i="5"/>
  <c r="D174" i="5"/>
  <c r="C174" i="5"/>
  <c r="B174" i="5"/>
  <c r="A174" i="5"/>
  <c r="G173" i="5"/>
  <c r="E173" i="5"/>
  <c r="J172" i="5"/>
  <c r="E172" i="5"/>
  <c r="J171" i="5"/>
  <c r="E171" i="5"/>
  <c r="J170" i="5"/>
  <c r="G170" i="5"/>
  <c r="F170" i="5"/>
  <c r="J169" i="5"/>
  <c r="G169" i="5"/>
  <c r="F169" i="5"/>
  <c r="J168" i="5"/>
  <c r="G168" i="5"/>
  <c r="F168" i="5"/>
  <c r="J167" i="5"/>
  <c r="G167" i="5"/>
  <c r="F167" i="5"/>
  <c r="F165" i="5"/>
  <c r="D165" i="5"/>
  <c r="I165" i="5"/>
  <c r="C165" i="5"/>
  <c r="B165" i="5"/>
  <c r="A165" i="5"/>
  <c r="Z164" i="5"/>
  <c r="Y164" i="5"/>
  <c r="W164" i="5"/>
  <c r="J163" i="5"/>
  <c r="Z163" i="5"/>
  <c r="Y163" i="5"/>
  <c r="W163" i="5"/>
  <c r="F163" i="5"/>
  <c r="D163" i="5"/>
  <c r="C163" i="5"/>
  <c r="B163" i="5"/>
  <c r="A163" i="5"/>
  <c r="J162" i="5"/>
  <c r="Z162" i="5"/>
  <c r="Y162" i="5"/>
  <c r="W162" i="5"/>
  <c r="F162" i="5"/>
  <c r="D162" i="5"/>
  <c r="C162" i="5"/>
  <c r="B162" i="5"/>
  <c r="A162" i="5"/>
  <c r="J161" i="5"/>
  <c r="Z161" i="5"/>
  <c r="Y161" i="5"/>
  <c r="W161" i="5"/>
  <c r="F161" i="5"/>
  <c r="D161" i="5"/>
  <c r="C161" i="5"/>
  <c r="B161" i="5"/>
  <c r="A161" i="5"/>
  <c r="J160" i="5"/>
  <c r="Z160" i="5"/>
  <c r="Y160" i="5"/>
  <c r="W160" i="5"/>
  <c r="F160" i="5"/>
  <c r="D160" i="5"/>
  <c r="C160" i="5"/>
  <c r="B160" i="5"/>
  <c r="A160" i="5"/>
  <c r="J159" i="5"/>
  <c r="Z159" i="5"/>
  <c r="Y159" i="5"/>
  <c r="W159" i="5"/>
  <c r="F159" i="5"/>
  <c r="D159" i="5"/>
  <c r="C159" i="5"/>
  <c r="B159" i="5"/>
  <c r="A159" i="5"/>
  <c r="J158" i="5"/>
  <c r="Z158" i="5"/>
  <c r="Y158" i="5"/>
  <c r="W158" i="5"/>
  <c r="F158" i="5"/>
  <c r="D158" i="5"/>
  <c r="C158" i="5"/>
  <c r="B158" i="5"/>
  <c r="A158" i="5"/>
  <c r="J157" i="5"/>
  <c r="Z157" i="5"/>
  <c r="Y157" i="5"/>
  <c r="W157" i="5"/>
  <c r="F157" i="5"/>
  <c r="D157" i="5"/>
  <c r="C157" i="5"/>
  <c r="B157" i="5"/>
  <c r="A157" i="5"/>
  <c r="G156" i="5"/>
  <c r="E156" i="5"/>
  <c r="J155" i="5"/>
  <c r="E155" i="5"/>
  <c r="J154" i="5"/>
  <c r="E154" i="5"/>
  <c r="J153" i="5"/>
  <c r="G153" i="5"/>
  <c r="F153" i="5"/>
  <c r="J152" i="5"/>
  <c r="G152" i="5"/>
  <c r="F152" i="5"/>
  <c r="J151" i="5"/>
  <c r="G151" i="5"/>
  <c r="F151" i="5"/>
  <c r="J150" i="5"/>
  <c r="G150" i="5"/>
  <c r="F150" i="5"/>
  <c r="F148" i="5"/>
  <c r="D148" i="5"/>
  <c r="I148" i="5"/>
  <c r="C148" i="5"/>
  <c r="B148" i="5"/>
  <c r="A148" i="5"/>
  <c r="Z147" i="5"/>
  <c r="Y147" i="5"/>
  <c r="W147" i="5"/>
  <c r="J146" i="5"/>
  <c r="Z146" i="5"/>
  <c r="Y146" i="5"/>
  <c r="W146" i="5"/>
  <c r="F146" i="5"/>
  <c r="D146" i="5"/>
  <c r="C146" i="5"/>
  <c r="B146" i="5"/>
  <c r="A146" i="5"/>
  <c r="J145" i="5"/>
  <c r="Z145" i="5"/>
  <c r="Y145" i="5"/>
  <c r="W145" i="5"/>
  <c r="F145" i="5"/>
  <c r="D145" i="5"/>
  <c r="C145" i="5"/>
  <c r="B145" i="5"/>
  <c r="A145" i="5"/>
  <c r="J144" i="5"/>
  <c r="Z144" i="5"/>
  <c r="Y144" i="5"/>
  <c r="W144" i="5"/>
  <c r="F144" i="5"/>
  <c r="D144" i="5"/>
  <c r="C144" i="5"/>
  <c r="B144" i="5"/>
  <c r="A144" i="5"/>
  <c r="G143" i="5"/>
  <c r="E143" i="5"/>
  <c r="J142" i="5"/>
  <c r="E142" i="5"/>
  <c r="J141" i="5"/>
  <c r="E141" i="5"/>
  <c r="J140" i="5"/>
  <c r="G140" i="5"/>
  <c r="F140" i="5"/>
  <c r="J139" i="5"/>
  <c r="G139" i="5"/>
  <c r="F139" i="5"/>
  <c r="F138" i="5"/>
  <c r="E138" i="5"/>
  <c r="D138" i="5"/>
  <c r="I138" i="5"/>
  <c r="C138" i="5"/>
  <c r="B138" i="5"/>
  <c r="A138" i="5"/>
  <c r="Z137" i="5"/>
  <c r="Y137" i="5"/>
  <c r="W137" i="5"/>
  <c r="J136" i="5"/>
  <c r="Z136" i="5"/>
  <c r="Y136" i="5"/>
  <c r="W136" i="5"/>
  <c r="F136" i="5"/>
  <c r="D136" i="5"/>
  <c r="C136" i="5"/>
  <c r="B136" i="5"/>
  <c r="A136" i="5"/>
  <c r="G135" i="5"/>
  <c r="E135" i="5"/>
  <c r="J134" i="5"/>
  <c r="E134" i="5"/>
  <c r="J133" i="5"/>
  <c r="E133" i="5"/>
  <c r="J132" i="5"/>
  <c r="G132" i="5"/>
  <c r="F132" i="5"/>
  <c r="J131" i="5"/>
  <c r="G131" i="5"/>
  <c r="F131" i="5"/>
  <c r="F130" i="5"/>
  <c r="E130" i="5"/>
  <c r="D130" i="5"/>
  <c r="I130" i="5"/>
  <c r="C130" i="5"/>
  <c r="B130" i="5"/>
  <c r="A130" i="5"/>
  <c r="Z129" i="5"/>
  <c r="Y129" i="5"/>
  <c r="W129" i="5"/>
  <c r="J128" i="5"/>
  <c r="Z128" i="5"/>
  <c r="Y128" i="5"/>
  <c r="W128" i="5"/>
  <c r="F128" i="5"/>
  <c r="D128" i="5"/>
  <c r="C128" i="5"/>
  <c r="B128" i="5"/>
  <c r="A128" i="5"/>
  <c r="G127" i="5"/>
  <c r="E127" i="5"/>
  <c r="J126" i="5"/>
  <c r="E126" i="5"/>
  <c r="J125" i="5"/>
  <c r="E125" i="5"/>
  <c r="J124" i="5"/>
  <c r="G124" i="5"/>
  <c r="F124" i="5"/>
  <c r="J123" i="5"/>
  <c r="G123" i="5"/>
  <c r="F123" i="5"/>
  <c r="F122" i="5"/>
  <c r="E122" i="5"/>
  <c r="D122" i="5"/>
  <c r="I122" i="5"/>
  <c r="C122" i="5"/>
  <c r="B122" i="5"/>
  <c r="A122" i="5"/>
  <c r="Z121" i="5"/>
  <c r="Y121" i="5"/>
  <c r="W121" i="5"/>
  <c r="J120" i="5"/>
  <c r="Z120" i="5"/>
  <c r="Y120" i="5"/>
  <c r="W120" i="5"/>
  <c r="F120" i="5"/>
  <c r="D120" i="5"/>
  <c r="C120" i="5"/>
  <c r="B120" i="5"/>
  <c r="A120" i="5"/>
  <c r="J119" i="5"/>
  <c r="Z119" i="5"/>
  <c r="Y119" i="5"/>
  <c r="W119" i="5"/>
  <c r="F119" i="5"/>
  <c r="D119" i="5"/>
  <c r="C119" i="5"/>
  <c r="B119" i="5"/>
  <c r="A119" i="5"/>
  <c r="G118" i="5"/>
  <c r="E118" i="5"/>
  <c r="J117" i="5"/>
  <c r="E117" i="5"/>
  <c r="J116" i="5"/>
  <c r="E116" i="5"/>
  <c r="J115" i="5"/>
  <c r="G115" i="5"/>
  <c r="F115" i="5"/>
  <c r="J114" i="5"/>
  <c r="G114" i="5"/>
  <c r="F114" i="5"/>
  <c r="J113" i="5"/>
  <c r="G113" i="5"/>
  <c r="F113" i="5"/>
  <c r="J112" i="5"/>
  <c r="G112" i="5"/>
  <c r="F112" i="5"/>
  <c r="F111" i="5"/>
  <c r="E111" i="5"/>
  <c r="D111" i="5"/>
  <c r="I111" i="5"/>
  <c r="C111" i="5"/>
  <c r="B111" i="5"/>
  <c r="A111" i="5"/>
  <c r="Z110" i="5"/>
  <c r="Y110" i="5"/>
  <c r="W110" i="5"/>
  <c r="J109" i="5"/>
  <c r="Z109" i="5"/>
  <c r="Y109" i="5"/>
  <c r="W109" i="5"/>
  <c r="F109" i="5"/>
  <c r="D109" i="5"/>
  <c r="C109" i="5"/>
  <c r="B109" i="5"/>
  <c r="A109" i="5"/>
  <c r="J108" i="5"/>
  <c r="Z108" i="5"/>
  <c r="Y108" i="5"/>
  <c r="W108" i="5"/>
  <c r="F108" i="5"/>
  <c r="D108" i="5"/>
  <c r="C108" i="5"/>
  <c r="B108" i="5"/>
  <c r="A108" i="5"/>
  <c r="G107" i="5"/>
  <c r="E107" i="5"/>
  <c r="J106" i="5"/>
  <c r="E106" i="5"/>
  <c r="J105" i="5"/>
  <c r="E105" i="5"/>
  <c r="J104" i="5"/>
  <c r="G104" i="5"/>
  <c r="F104" i="5"/>
  <c r="J103" i="5"/>
  <c r="G103" i="5"/>
  <c r="F103" i="5"/>
  <c r="J102" i="5"/>
  <c r="G102" i="5"/>
  <c r="F102" i="5"/>
  <c r="J101" i="5"/>
  <c r="G101" i="5"/>
  <c r="F101" i="5"/>
  <c r="F100" i="5"/>
  <c r="E100" i="5"/>
  <c r="D100" i="5"/>
  <c r="I100" i="5"/>
  <c r="C100" i="5"/>
  <c r="B100" i="5"/>
  <c r="A100" i="5"/>
  <c r="Z99" i="5"/>
  <c r="Y99" i="5"/>
  <c r="W99" i="5"/>
  <c r="J98" i="5"/>
  <c r="Z98" i="5"/>
  <c r="Y98" i="5"/>
  <c r="W98" i="5"/>
  <c r="F98" i="5"/>
  <c r="D98" i="5"/>
  <c r="C98" i="5"/>
  <c r="B98" i="5"/>
  <c r="A98" i="5"/>
  <c r="G97" i="5"/>
  <c r="E97" i="5"/>
  <c r="J96" i="5"/>
  <c r="E96" i="5"/>
  <c r="J95" i="5"/>
  <c r="E95" i="5"/>
  <c r="J94" i="5"/>
  <c r="G94" i="5"/>
  <c r="F94" i="5"/>
  <c r="J93" i="5"/>
  <c r="G93" i="5"/>
  <c r="F93" i="5"/>
  <c r="F92" i="5"/>
  <c r="E92" i="5"/>
  <c r="D92" i="5"/>
  <c r="I92" i="5"/>
  <c r="C92" i="5"/>
  <c r="B92" i="5"/>
  <c r="A92" i="5"/>
  <c r="Z91" i="5"/>
  <c r="Y91" i="5"/>
  <c r="W91" i="5"/>
  <c r="J90" i="5"/>
  <c r="Z90" i="5"/>
  <c r="Y90" i="5"/>
  <c r="W90" i="5"/>
  <c r="F90" i="5"/>
  <c r="D90" i="5"/>
  <c r="C90" i="5"/>
  <c r="B90" i="5"/>
  <c r="A90" i="5"/>
  <c r="G89" i="5"/>
  <c r="E89" i="5"/>
  <c r="J88" i="5"/>
  <c r="E88" i="5"/>
  <c r="J87" i="5"/>
  <c r="E87" i="5"/>
  <c r="J86" i="5"/>
  <c r="G86" i="5"/>
  <c r="F86" i="5"/>
  <c r="J85" i="5"/>
  <c r="G85" i="5"/>
  <c r="F85" i="5"/>
  <c r="F84" i="5"/>
  <c r="E84" i="5"/>
  <c r="D84" i="5"/>
  <c r="I84" i="5"/>
  <c r="C84" i="5"/>
  <c r="B84" i="5"/>
  <c r="A84" i="5"/>
  <c r="Z83" i="5"/>
  <c r="Y83" i="5"/>
  <c r="W83" i="5"/>
  <c r="J82" i="5"/>
  <c r="Z82" i="5"/>
  <c r="Y82" i="5"/>
  <c r="W82" i="5"/>
  <c r="F82" i="5"/>
  <c r="D82" i="5"/>
  <c r="C82" i="5"/>
  <c r="B82" i="5"/>
  <c r="A82" i="5"/>
  <c r="J81" i="5"/>
  <c r="Z81" i="5"/>
  <c r="Y81" i="5"/>
  <c r="W81" i="5"/>
  <c r="F81" i="5"/>
  <c r="D81" i="5"/>
  <c r="C81" i="5"/>
  <c r="B81" i="5"/>
  <c r="A81" i="5"/>
  <c r="G80" i="5"/>
  <c r="E80" i="5"/>
  <c r="J79" i="5"/>
  <c r="E79" i="5"/>
  <c r="J78" i="5"/>
  <c r="E78" i="5"/>
  <c r="J77" i="5"/>
  <c r="G77" i="5"/>
  <c r="F77" i="5"/>
  <c r="J76" i="5"/>
  <c r="G76" i="5"/>
  <c r="F76" i="5"/>
  <c r="F75" i="5"/>
  <c r="E75" i="5"/>
  <c r="D75" i="5"/>
  <c r="I75" i="5"/>
  <c r="C75" i="5"/>
  <c r="B75" i="5"/>
  <c r="A75" i="5"/>
  <c r="Z74" i="5"/>
  <c r="Y74" i="5"/>
  <c r="W74" i="5"/>
  <c r="J73" i="5"/>
  <c r="Z73" i="5"/>
  <c r="Y73" i="5"/>
  <c r="W73" i="5"/>
  <c r="F73" i="5"/>
  <c r="D73" i="5"/>
  <c r="C73" i="5"/>
  <c r="B73" i="5"/>
  <c r="A73" i="5"/>
  <c r="G72" i="5"/>
  <c r="E72" i="5"/>
  <c r="J71" i="5"/>
  <c r="E71" i="5"/>
  <c r="J70" i="5"/>
  <c r="E70" i="5"/>
  <c r="J69" i="5"/>
  <c r="G69" i="5"/>
  <c r="F69" i="5"/>
  <c r="J68" i="5"/>
  <c r="G68" i="5"/>
  <c r="F68" i="5"/>
  <c r="F67" i="5"/>
  <c r="E67" i="5"/>
  <c r="D67" i="5"/>
  <c r="I67" i="5"/>
  <c r="C67" i="5"/>
  <c r="B67" i="5"/>
  <c r="A67" i="5"/>
  <c r="Z66" i="5"/>
  <c r="Y66" i="5"/>
  <c r="W66" i="5"/>
  <c r="J65" i="5"/>
  <c r="Z65" i="5"/>
  <c r="Y65" i="5"/>
  <c r="W65" i="5"/>
  <c r="F65" i="5"/>
  <c r="D65" i="5"/>
  <c r="C65" i="5"/>
  <c r="B65" i="5"/>
  <c r="A65" i="5"/>
  <c r="J64" i="5"/>
  <c r="Z64" i="5"/>
  <c r="Y64" i="5"/>
  <c r="W64" i="5"/>
  <c r="F64" i="5"/>
  <c r="D64" i="5"/>
  <c r="C64" i="5"/>
  <c r="B64" i="5"/>
  <c r="A64" i="5"/>
  <c r="G63" i="5"/>
  <c r="E63" i="5"/>
  <c r="J62" i="5"/>
  <c r="E62" i="5"/>
  <c r="J61" i="5"/>
  <c r="E61" i="5"/>
  <c r="J60" i="5"/>
  <c r="G60" i="5"/>
  <c r="F60" i="5"/>
  <c r="J59" i="5"/>
  <c r="G59" i="5"/>
  <c r="F59" i="5"/>
  <c r="J58" i="5"/>
  <c r="G58" i="5"/>
  <c r="F58" i="5"/>
  <c r="J57" i="5"/>
  <c r="G57" i="5"/>
  <c r="F57" i="5"/>
  <c r="F55" i="5"/>
  <c r="D55" i="5"/>
  <c r="I55" i="5"/>
  <c r="C55" i="5"/>
  <c r="B55" i="5"/>
  <c r="A55" i="5"/>
  <c r="Z54" i="5"/>
  <c r="Y54" i="5"/>
  <c r="W54" i="5"/>
  <c r="J53" i="5"/>
  <c r="Z53" i="5"/>
  <c r="Y53" i="5"/>
  <c r="W53" i="5"/>
  <c r="F53" i="5"/>
  <c r="D53" i="5"/>
  <c r="C53" i="5"/>
  <c r="B53" i="5"/>
  <c r="A53" i="5"/>
  <c r="G52" i="5"/>
  <c r="E52" i="5"/>
  <c r="J51" i="5"/>
  <c r="E51" i="5"/>
  <c r="J50" i="5"/>
  <c r="E50" i="5"/>
  <c r="J49" i="5"/>
  <c r="G49" i="5"/>
  <c r="F49" i="5"/>
  <c r="J48" i="5"/>
  <c r="G48" i="5"/>
  <c r="F48" i="5"/>
  <c r="F47" i="5"/>
  <c r="E47" i="5"/>
  <c r="D47" i="5"/>
  <c r="I47" i="5"/>
  <c r="C47" i="5"/>
  <c r="B47" i="5"/>
  <c r="A47" i="5"/>
  <c r="Z46" i="5"/>
  <c r="Y46" i="5"/>
  <c r="W46" i="5"/>
  <c r="J45" i="5"/>
  <c r="Z45" i="5"/>
  <c r="Y45" i="5"/>
  <c r="W45" i="5"/>
  <c r="F45" i="5"/>
  <c r="D45" i="5"/>
  <c r="C45" i="5"/>
  <c r="B45" i="5"/>
  <c r="A45" i="5"/>
  <c r="G44" i="5"/>
  <c r="E44" i="5"/>
  <c r="J43" i="5"/>
  <c r="E43" i="5"/>
  <c r="J42" i="5"/>
  <c r="E42" i="5"/>
  <c r="J41" i="5"/>
  <c r="G41" i="5"/>
  <c r="F41" i="5"/>
  <c r="J40" i="5"/>
  <c r="G40" i="5"/>
  <c r="F40" i="5"/>
  <c r="F39" i="5"/>
  <c r="E39" i="5"/>
  <c r="D39" i="5"/>
  <c r="I39" i="5"/>
  <c r="C39" i="5"/>
  <c r="B39" i="5"/>
  <c r="A39" i="5"/>
  <c r="Z38" i="5"/>
  <c r="Y38" i="5"/>
  <c r="W38" i="5"/>
  <c r="J37" i="5"/>
  <c r="Z37" i="5"/>
  <c r="Y37" i="5"/>
  <c r="W37" i="5"/>
  <c r="F37" i="5"/>
  <c r="D37" i="5"/>
  <c r="C37" i="5"/>
  <c r="B37" i="5"/>
  <c r="A37" i="5"/>
  <c r="G36" i="5"/>
  <c r="E36" i="5"/>
  <c r="J35" i="5"/>
  <c r="E35" i="5"/>
  <c r="J34" i="5"/>
  <c r="E34" i="5"/>
  <c r="J33" i="5"/>
  <c r="G33" i="5"/>
  <c r="F33" i="5"/>
  <c r="J32" i="5"/>
  <c r="G32" i="5"/>
  <c r="F32" i="5"/>
  <c r="J31" i="5"/>
  <c r="G31" i="5"/>
  <c r="F31" i="5"/>
  <c r="J30" i="5"/>
  <c r="G30" i="5"/>
  <c r="F30" i="5"/>
  <c r="F29" i="5"/>
  <c r="E29" i="5"/>
  <c r="D29" i="5"/>
  <c r="I29" i="5"/>
  <c r="C29" i="5"/>
  <c r="B29" i="5"/>
  <c r="A29" i="5"/>
  <c r="B14" i="5"/>
  <c r="B12" i="5"/>
  <c r="A1" i="5"/>
  <c r="G21" i="5" l="1"/>
  <c r="G19" i="5"/>
  <c r="G22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" i="3"/>
  <c r="CX1" i="3"/>
  <c r="CY1" i="3"/>
  <c r="CZ1" i="3"/>
  <c r="DA1" i="3"/>
  <c r="A2" i="3"/>
  <c r="CX2" i="3"/>
  <c r="CY2" i="3"/>
  <c r="CZ2" i="3"/>
  <c r="DA2" i="3"/>
  <c r="A3" i="3"/>
  <c r="CX3" i="3"/>
  <c r="CY3" i="3"/>
  <c r="CZ3" i="3"/>
  <c r="DA3" i="3"/>
  <c r="A4" i="3"/>
  <c r="CX4" i="3"/>
  <c r="CY4" i="3"/>
  <c r="CZ4" i="3"/>
  <c r="DA4" i="3"/>
  <c r="A5" i="3"/>
  <c r="CX5" i="3"/>
  <c r="CY5" i="3"/>
  <c r="CZ5" i="3"/>
  <c r="DA5" i="3"/>
  <c r="A6" i="3"/>
  <c r="CX6" i="3"/>
  <c r="CY6" i="3"/>
  <c r="CZ6" i="3"/>
  <c r="DA6" i="3"/>
  <c r="A7" i="3"/>
  <c r="CX7" i="3"/>
  <c r="CY7" i="3"/>
  <c r="CZ7" i="3"/>
  <c r="DA7" i="3"/>
  <c r="A8" i="3"/>
  <c r="CX8" i="3"/>
  <c r="CY8" i="3"/>
  <c r="CZ8" i="3"/>
  <c r="DA8" i="3"/>
  <c r="A9" i="3"/>
  <c r="CX9" i="3"/>
  <c r="CY9" i="3"/>
  <c r="CZ9" i="3"/>
  <c r="DA9" i="3"/>
  <c r="A10" i="3"/>
  <c r="CX10" i="3"/>
  <c r="CY10" i="3"/>
  <c r="CZ10" i="3"/>
  <c r="DA10" i="3"/>
  <c r="A11" i="3"/>
  <c r="CX11" i="3"/>
  <c r="CY11" i="3"/>
  <c r="CZ11" i="3"/>
  <c r="DA11" i="3"/>
  <c r="A12" i="3"/>
  <c r="CX12" i="3"/>
  <c r="CY12" i="3"/>
  <c r="CZ12" i="3"/>
  <c r="DA12" i="3"/>
  <c r="A13" i="3"/>
  <c r="CX13" i="3"/>
  <c r="CY13" i="3"/>
  <c r="CZ13" i="3"/>
  <c r="DA13" i="3"/>
  <c r="A14" i="3"/>
  <c r="CX14" i="3"/>
  <c r="CY14" i="3"/>
  <c r="CZ14" i="3"/>
  <c r="DA14" i="3"/>
  <c r="A15" i="3"/>
  <c r="CX15" i="3"/>
  <c r="CY15" i="3"/>
  <c r="CZ15" i="3"/>
  <c r="DA15" i="3"/>
  <c r="A16" i="3"/>
  <c r="CX16" i="3"/>
  <c r="CY16" i="3"/>
  <c r="CZ16" i="3"/>
  <c r="DA16" i="3"/>
  <c r="A17" i="3"/>
  <c r="CX17" i="3"/>
  <c r="CY17" i="3"/>
  <c r="CZ17" i="3"/>
  <c r="DA17" i="3"/>
  <c r="A18" i="3"/>
  <c r="CX18" i="3"/>
  <c r="CY18" i="3"/>
  <c r="CZ18" i="3"/>
  <c r="DA18" i="3"/>
  <c r="A19" i="3"/>
  <c r="CX19" i="3"/>
  <c r="CY19" i="3"/>
  <c r="CZ19" i="3"/>
  <c r="DA19" i="3"/>
  <c r="A20" i="3"/>
  <c r="CX20" i="3"/>
  <c r="CY20" i="3"/>
  <c r="CZ20" i="3"/>
  <c r="DA20" i="3"/>
  <c r="A21" i="3"/>
  <c r="CX21" i="3"/>
  <c r="CY21" i="3"/>
  <c r="CZ21" i="3"/>
  <c r="DA21" i="3"/>
  <c r="A22" i="3"/>
  <c r="CX22" i="3"/>
  <c r="CY22" i="3"/>
  <c r="CZ22" i="3"/>
  <c r="DA22" i="3"/>
  <c r="A23" i="3"/>
  <c r="CX23" i="3"/>
  <c r="CY23" i="3"/>
  <c r="CZ23" i="3"/>
  <c r="DA23" i="3"/>
  <c r="A24" i="3"/>
  <c r="CX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X73" i="3"/>
  <c r="CY73" i="3"/>
  <c r="CZ73" i="3"/>
  <c r="DA73" i="3"/>
  <c r="A74" i="3"/>
  <c r="CX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X91" i="3"/>
  <c r="CY91" i="3"/>
  <c r="CZ91" i="3"/>
  <c r="DA91" i="3"/>
  <c r="A92" i="3"/>
  <c r="CX92" i="3"/>
  <c r="CY92" i="3"/>
  <c r="CZ92" i="3"/>
  <c r="DA92" i="3"/>
  <c r="A93" i="3"/>
  <c r="CX93" i="3"/>
  <c r="CY93" i="3"/>
  <c r="CZ93" i="3"/>
  <c r="DA93" i="3"/>
  <c r="A94" i="3"/>
  <c r="CX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X170" i="3"/>
  <c r="CY170" i="3"/>
  <c r="CZ170" i="3"/>
  <c r="DA170" i="3"/>
  <c r="A171" i="3"/>
  <c r="CX171" i="3"/>
  <c r="CY171" i="3"/>
  <c r="CZ171" i="3"/>
  <c r="DA171" i="3"/>
  <c r="A172" i="3"/>
  <c r="CX172" i="3"/>
  <c r="CY172" i="3"/>
  <c r="CZ172" i="3"/>
  <c r="DA172" i="3"/>
  <c r="A173" i="3"/>
  <c r="CX173" i="3"/>
  <c r="CY173" i="3"/>
  <c r="CZ173" i="3"/>
  <c r="DA173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AC24" i="1"/>
  <c r="AE24" i="1"/>
  <c r="AF24" i="1"/>
  <c r="AG24" i="1"/>
  <c r="CU24" i="1" s="1"/>
  <c r="T24" i="1" s="1"/>
  <c r="AH24" i="1"/>
  <c r="AI24" i="1"/>
  <c r="CW24" i="1" s="1"/>
  <c r="V24" i="1" s="1"/>
  <c r="AJ24" i="1"/>
  <c r="CT24" i="1"/>
  <c r="S24" i="1" s="1"/>
  <c r="K30" i="5" s="1"/>
  <c r="CV24" i="1"/>
  <c r="U24" i="1" s="1"/>
  <c r="CX24" i="1"/>
  <c r="W24" i="1" s="1"/>
  <c r="FR24" i="1"/>
  <c r="GL24" i="1"/>
  <c r="GN24" i="1"/>
  <c r="GP24" i="1"/>
  <c r="GV24" i="1"/>
  <c r="GX24" i="1" s="1"/>
  <c r="I25" i="1"/>
  <c r="E37" i="5" s="1"/>
  <c r="AC25" i="1"/>
  <c r="AE25" i="1"/>
  <c r="AD25" i="1" s="1"/>
  <c r="CR25" i="1" s="1"/>
  <c r="AF25" i="1"/>
  <c r="CT25" i="1" s="1"/>
  <c r="S25" i="1" s="1"/>
  <c r="AG25" i="1"/>
  <c r="CU25" i="1" s="1"/>
  <c r="T25" i="1" s="1"/>
  <c r="AH25" i="1"/>
  <c r="CV25" i="1" s="1"/>
  <c r="U25" i="1" s="1"/>
  <c r="AI25" i="1"/>
  <c r="CW25" i="1" s="1"/>
  <c r="AJ25" i="1"/>
  <c r="CS25" i="1"/>
  <c r="R25" i="1" s="1"/>
  <c r="GK25" i="1" s="1"/>
  <c r="CX25" i="1"/>
  <c r="W25" i="1" s="1"/>
  <c r="FR25" i="1"/>
  <c r="GL25" i="1"/>
  <c r="GN25" i="1"/>
  <c r="GP25" i="1"/>
  <c r="GV25" i="1"/>
  <c r="GX25" i="1" s="1"/>
  <c r="C26" i="1"/>
  <c r="D26" i="1"/>
  <c r="AC26" i="1"/>
  <c r="H41" i="5" s="1"/>
  <c r="AE26" i="1"/>
  <c r="AD26" i="1" s="1"/>
  <c r="CR26" i="1" s="1"/>
  <c r="Q26" i="1" s="1"/>
  <c r="AF26" i="1"/>
  <c r="AG26" i="1"/>
  <c r="AH26" i="1"/>
  <c r="CV26" i="1" s="1"/>
  <c r="U26" i="1" s="1"/>
  <c r="AI26" i="1"/>
  <c r="CW26" i="1" s="1"/>
  <c r="V26" i="1" s="1"/>
  <c r="AJ26" i="1"/>
  <c r="CT26" i="1"/>
  <c r="S26" i="1" s="1"/>
  <c r="K40" i="5" s="1"/>
  <c r="CU26" i="1"/>
  <c r="T26" i="1" s="1"/>
  <c r="CX26" i="1"/>
  <c r="W26" i="1" s="1"/>
  <c r="FR26" i="1"/>
  <c r="GL26" i="1"/>
  <c r="GN26" i="1"/>
  <c r="GP26" i="1"/>
  <c r="GV26" i="1"/>
  <c r="GX26" i="1" s="1"/>
  <c r="I27" i="1"/>
  <c r="E45" i="5" s="1"/>
  <c r="AC27" i="1"/>
  <c r="AE27" i="1"/>
  <c r="AD27" i="1" s="1"/>
  <c r="CR27" i="1" s="1"/>
  <c r="Q27" i="1" s="1"/>
  <c r="AF27" i="1"/>
  <c r="CT27" i="1" s="1"/>
  <c r="S27" i="1" s="1"/>
  <c r="AG27" i="1"/>
  <c r="AH27" i="1"/>
  <c r="CV27" i="1" s="1"/>
  <c r="U27" i="1" s="1"/>
  <c r="AI27" i="1"/>
  <c r="CW27" i="1" s="1"/>
  <c r="AJ27" i="1"/>
  <c r="CX27" i="1" s="1"/>
  <c r="W27" i="1" s="1"/>
  <c r="CQ27" i="1"/>
  <c r="CU27" i="1"/>
  <c r="T27" i="1" s="1"/>
  <c r="FR27" i="1"/>
  <c r="GL27" i="1"/>
  <c r="GN27" i="1"/>
  <c r="GP27" i="1"/>
  <c r="GV27" i="1"/>
  <c r="GX27" i="1"/>
  <c r="C28" i="1"/>
  <c r="D28" i="1"/>
  <c r="AC28" i="1"/>
  <c r="H49" i="5" s="1"/>
  <c r="AE28" i="1"/>
  <c r="AD28" i="1" s="1"/>
  <c r="AF28" i="1"/>
  <c r="AG28" i="1"/>
  <c r="AH28" i="1"/>
  <c r="AI28" i="1"/>
  <c r="CW28" i="1" s="1"/>
  <c r="V28" i="1" s="1"/>
  <c r="AJ28" i="1"/>
  <c r="CX28" i="1" s="1"/>
  <c r="W28" i="1" s="1"/>
  <c r="CU28" i="1"/>
  <c r="T28" i="1" s="1"/>
  <c r="CV28" i="1"/>
  <c r="U28" i="1" s="1"/>
  <c r="FR28" i="1"/>
  <c r="GL28" i="1"/>
  <c r="GN28" i="1"/>
  <c r="GP28" i="1"/>
  <c r="GV28" i="1"/>
  <c r="GX28" i="1"/>
  <c r="I29" i="1"/>
  <c r="E53" i="5" s="1"/>
  <c r="AC29" i="1"/>
  <c r="CQ29" i="1" s="1"/>
  <c r="AE29" i="1"/>
  <c r="AD29" i="1" s="1"/>
  <c r="AF29" i="1"/>
  <c r="CT29" i="1" s="1"/>
  <c r="AG29" i="1"/>
  <c r="CU29" i="1" s="1"/>
  <c r="T29" i="1" s="1"/>
  <c r="AH29" i="1"/>
  <c r="CV29" i="1" s="1"/>
  <c r="U29" i="1" s="1"/>
  <c r="AI29" i="1"/>
  <c r="CW29" i="1" s="1"/>
  <c r="AJ29" i="1"/>
  <c r="CX29" i="1" s="1"/>
  <c r="W29" i="1" s="1"/>
  <c r="CR29" i="1"/>
  <c r="Q29" i="1" s="1"/>
  <c r="FR29" i="1"/>
  <c r="GL29" i="1"/>
  <c r="GN29" i="1"/>
  <c r="GP29" i="1"/>
  <c r="GV29" i="1"/>
  <c r="GX29" i="1" s="1"/>
  <c r="C30" i="1"/>
  <c r="D30" i="1"/>
  <c r="I30" i="1"/>
  <c r="AC30" i="1"/>
  <c r="CQ30" i="1" s="1"/>
  <c r="P30" i="1" s="1"/>
  <c r="K60" i="5" s="1"/>
  <c r="AE30" i="1"/>
  <c r="AF30" i="1"/>
  <c r="AG30" i="1"/>
  <c r="CU30" i="1" s="1"/>
  <c r="T30" i="1" s="1"/>
  <c r="AH30" i="1"/>
  <c r="AI30" i="1"/>
  <c r="CW30" i="1" s="1"/>
  <c r="V30" i="1" s="1"/>
  <c r="AJ30" i="1"/>
  <c r="CX30" i="1" s="1"/>
  <c r="CV30" i="1"/>
  <c r="U30" i="1" s="1"/>
  <c r="FR30" i="1"/>
  <c r="GL30" i="1"/>
  <c r="GN30" i="1"/>
  <c r="GP30" i="1"/>
  <c r="GV30" i="1"/>
  <c r="AC31" i="1"/>
  <c r="CQ31" i="1" s="1"/>
  <c r="AE31" i="1"/>
  <c r="CS31" i="1" s="1"/>
  <c r="AF31" i="1"/>
  <c r="AG31" i="1"/>
  <c r="CU31" i="1" s="1"/>
  <c r="AH31" i="1"/>
  <c r="CV31" i="1" s="1"/>
  <c r="AI31" i="1"/>
  <c r="AJ31" i="1"/>
  <c r="CT31" i="1"/>
  <c r="CW31" i="1"/>
  <c r="CX31" i="1"/>
  <c r="FR31" i="1"/>
  <c r="GL31" i="1"/>
  <c r="GN31" i="1"/>
  <c r="GP31" i="1"/>
  <c r="GV31" i="1"/>
  <c r="AC32" i="1"/>
  <c r="AE32" i="1"/>
  <c r="CS32" i="1" s="1"/>
  <c r="AF32" i="1"/>
  <c r="CT32" i="1" s="1"/>
  <c r="AG32" i="1"/>
  <c r="CU32" i="1" s="1"/>
  <c r="AH32" i="1"/>
  <c r="AI32" i="1"/>
  <c r="CW32" i="1" s="1"/>
  <c r="AJ32" i="1"/>
  <c r="CX32" i="1" s="1"/>
  <c r="CV32" i="1"/>
  <c r="FR32" i="1"/>
  <c r="GL32" i="1"/>
  <c r="GN32" i="1"/>
  <c r="GP32" i="1"/>
  <c r="GV32" i="1"/>
  <c r="C33" i="1"/>
  <c r="D33" i="1"/>
  <c r="AC33" i="1"/>
  <c r="H69" i="5" s="1"/>
  <c r="AE33" i="1"/>
  <c r="AD33" i="1" s="1"/>
  <c r="AF33" i="1"/>
  <c r="AG33" i="1"/>
  <c r="CU33" i="1" s="1"/>
  <c r="T33" i="1" s="1"/>
  <c r="AH33" i="1"/>
  <c r="CV33" i="1" s="1"/>
  <c r="U33" i="1" s="1"/>
  <c r="AI33" i="1"/>
  <c r="AJ33" i="1"/>
  <c r="CX33" i="1" s="1"/>
  <c r="W33" i="1" s="1"/>
  <c r="CR33" i="1"/>
  <c r="Q33" i="1" s="1"/>
  <c r="CT33" i="1"/>
  <c r="S33" i="1" s="1"/>
  <c r="K68" i="5" s="1"/>
  <c r="CW33" i="1"/>
  <c r="V33" i="1" s="1"/>
  <c r="FR33" i="1"/>
  <c r="GL33" i="1"/>
  <c r="GN33" i="1"/>
  <c r="GP33" i="1"/>
  <c r="GV33" i="1"/>
  <c r="GX33" i="1" s="1"/>
  <c r="I34" i="1"/>
  <c r="E73" i="5" s="1"/>
  <c r="AC34" i="1"/>
  <c r="CQ34" i="1" s="1"/>
  <c r="AE34" i="1"/>
  <c r="AD34" i="1" s="1"/>
  <c r="AF34" i="1"/>
  <c r="AG34" i="1"/>
  <c r="AH34" i="1"/>
  <c r="CV34" i="1" s="1"/>
  <c r="AI34" i="1"/>
  <c r="CW34" i="1" s="1"/>
  <c r="AJ34" i="1"/>
  <c r="CX34" i="1" s="1"/>
  <c r="CU34" i="1"/>
  <c r="T34" i="1" s="1"/>
  <c r="FR34" i="1"/>
  <c r="GL34" i="1"/>
  <c r="GN34" i="1"/>
  <c r="GP34" i="1"/>
  <c r="GV34" i="1"/>
  <c r="GX34" i="1"/>
  <c r="C35" i="1"/>
  <c r="D35" i="1"/>
  <c r="AC35" i="1"/>
  <c r="H77" i="5" s="1"/>
  <c r="AE35" i="1"/>
  <c r="AD35" i="1" s="1"/>
  <c r="CR35" i="1" s="1"/>
  <c r="Q35" i="1" s="1"/>
  <c r="AF35" i="1"/>
  <c r="CT35" i="1" s="1"/>
  <c r="S35" i="1" s="1"/>
  <c r="CY35" i="1" s="1"/>
  <c r="X35" i="1" s="1"/>
  <c r="T75" i="5" s="1"/>
  <c r="AG35" i="1"/>
  <c r="AH35" i="1"/>
  <c r="CV35" i="1" s="1"/>
  <c r="U35" i="1" s="1"/>
  <c r="AI35" i="1"/>
  <c r="CW35" i="1" s="1"/>
  <c r="V35" i="1" s="1"/>
  <c r="AJ35" i="1"/>
  <c r="CX35" i="1" s="1"/>
  <c r="W35" i="1" s="1"/>
  <c r="CS35" i="1"/>
  <c r="R35" i="1" s="1"/>
  <c r="GK35" i="1" s="1"/>
  <c r="CU35" i="1"/>
  <c r="T35" i="1" s="1"/>
  <c r="FR35" i="1"/>
  <c r="GL35" i="1"/>
  <c r="GN35" i="1"/>
  <c r="GP35" i="1"/>
  <c r="GV35" i="1"/>
  <c r="GX35" i="1" s="1"/>
  <c r="I36" i="1"/>
  <c r="E81" i="5" s="1"/>
  <c r="AC36" i="1"/>
  <c r="AE36" i="1"/>
  <c r="AD36" i="1" s="1"/>
  <c r="CR36" i="1" s="1"/>
  <c r="Q36" i="1" s="1"/>
  <c r="AF36" i="1"/>
  <c r="AG36" i="1"/>
  <c r="CU36" i="1" s="1"/>
  <c r="AH36" i="1"/>
  <c r="AI36" i="1"/>
  <c r="AJ36" i="1"/>
  <c r="CX36" i="1" s="1"/>
  <c r="CV36" i="1"/>
  <c r="U36" i="1" s="1"/>
  <c r="CW36" i="1"/>
  <c r="V36" i="1" s="1"/>
  <c r="FR36" i="1"/>
  <c r="GL36" i="1"/>
  <c r="GN36" i="1"/>
  <c r="GP36" i="1"/>
  <c r="GV36" i="1"/>
  <c r="I37" i="1"/>
  <c r="AC37" i="1"/>
  <c r="CQ37" i="1" s="1"/>
  <c r="AE37" i="1"/>
  <c r="AD37" i="1" s="1"/>
  <c r="CR37" i="1" s="1"/>
  <c r="AF37" i="1"/>
  <c r="AG37" i="1"/>
  <c r="AH37" i="1"/>
  <c r="CV37" i="1" s="1"/>
  <c r="U37" i="1" s="1"/>
  <c r="AI37" i="1"/>
  <c r="CW37" i="1" s="1"/>
  <c r="AJ37" i="1"/>
  <c r="CX37" i="1" s="1"/>
  <c r="CS37" i="1"/>
  <c r="R37" i="1" s="1"/>
  <c r="GK37" i="1" s="1"/>
  <c r="CU37" i="1"/>
  <c r="FR37" i="1"/>
  <c r="GL37" i="1"/>
  <c r="GN37" i="1"/>
  <c r="GP37" i="1"/>
  <c r="GV37" i="1"/>
  <c r="C38" i="1"/>
  <c r="D38" i="1"/>
  <c r="AC38" i="1"/>
  <c r="H86" i="5" s="1"/>
  <c r="AE38" i="1"/>
  <c r="AD38" i="1" s="1"/>
  <c r="CR38" i="1" s="1"/>
  <c r="Q38" i="1" s="1"/>
  <c r="AF38" i="1"/>
  <c r="AG38" i="1"/>
  <c r="CU38" i="1" s="1"/>
  <c r="T38" i="1" s="1"/>
  <c r="AH38" i="1"/>
  <c r="CV38" i="1" s="1"/>
  <c r="U38" i="1" s="1"/>
  <c r="AI38" i="1"/>
  <c r="AJ38" i="1"/>
  <c r="CQ38" i="1"/>
  <c r="P38" i="1" s="1"/>
  <c r="CT38" i="1"/>
  <c r="S38" i="1" s="1"/>
  <c r="K85" i="5" s="1"/>
  <c r="CW38" i="1"/>
  <c r="V38" i="1" s="1"/>
  <c r="CX38" i="1"/>
  <c r="W38" i="1" s="1"/>
  <c r="FR38" i="1"/>
  <c r="GL38" i="1"/>
  <c r="GN38" i="1"/>
  <c r="GP38" i="1"/>
  <c r="GV38" i="1"/>
  <c r="GX38" i="1" s="1"/>
  <c r="I39" i="1"/>
  <c r="E90" i="5" s="1"/>
  <c r="AC39" i="1"/>
  <c r="AE39" i="1"/>
  <c r="AD39" i="1" s="1"/>
  <c r="CR39" i="1" s="1"/>
  <c r="Q39" i="1" s="1"/>
  <c r="AF39" i="1"/>
  <c r="CT39" i="1" s="1"/>
  <c r="S39" i="1" s="1"/>
  <c r="AG39" i="1"/>
  <c r="CU39" i="1" s="1"/>
  <c r="AH39" i="1"/>
  <c r="AI39" i="1"/>
  <c r="CW39" i="1" s="1"/>
  <c r="V39" i="1" s="1"/>
  <c r="AJ39" i="1"/>
  <c r="CX39" i="1" s="1"/>
  <c r="W39" i="1" s="1"/>
  <c r="CV39" i="1"/>
  <c r="U39" i="1" s="1"/>
  <c r="FR39" i="1"/>
  <c r="GL39" i="1"/>
  <c r="GN39" i="1"/>
  <c r="GP39" i="1"/>
  <c r="GV39" i="1"/>
  <c r="GX39" i="1"/>
  <c r="C40" i="1"/>
  <c r="D40" i="1"/>
  <c r="AC40" i="1"/>
  <c r="H94" i="5" s="1"/>
  <c r="AE40" i="1"/>
  <c r="CS40" i="1" s="1"/>
  <c r="R40" i="1" s="1"/>
  <c r="GK40" i="1" s="1"/>
  <c r="AF40" i="1"/>
  <c r="CT40" i="1" s="1"/>
  <c r="S40" i="1" s="1"/>
  <c r="CY40" i="1" s="1"/>
  <c r="X40" i="1" s="1"/>
  <c r="T92" i="5" s="1"/>
  <c r="AG40" i="1"/>
  <c r="CU40" i="1" s="1"/>
  <c r="T40" i="1" s="1"/>
  <c r="AH40" i="1"/>
  <c r="CV40" i="1" s="1"/>
  <c r="U40" i="1" s="1"/>
  <c r="AI40" i="1"/>
  <c r="CW40" i="1" s="1"/>
  <c r="V40" i="1" s="1"/>
  <c r="AJ40" i="1"/>
  <c r="CX40" i="1" s="1"/>
  <c r="W40" i="1" s="1"/>
  <c r="CQ40" i="1"/>
  <c r="P40" i="1" s="1"/>
  <c r="K94" i="5" s="1"/>
  <c r="FR40" i="1"/>
  <c r="GL40" i="1"/>
  <c r="GN40" i="1"/>
  <c r="GP40" i="1"/>
  <c r="GV40" i="1"/>
  <c r="GX40" i="1" s="1"/>
  <c r="I41" i="1"/>
  <c r="E98" i="5" s="1"/>
  <c r="AC41" i="1"/>
  <c r="AE41" i="1"/>
  <c r="AD41" i="1" s="1"/>
  <c r="CR41" i="1" s="1"/>
  <c r="Q41" i="1" s="1"/>
  <c r="AF41" i="1"/>
  <c r="AG41" i="1"/>
  <c r="AH41" i="1"/>
  <c r="CV41" i="1" s="1"/>
  <c r="U41" i="1" s="1"/>
  <c r="AI41" i="1"/>
  <c r="CW41" i="1" s="1"/>
  <c r="V41" i="1" s="1"/>
  <c r="AJ41" i="1"/>
  <c r="CT41" i="1"/>
  <c r="S41" i="1" s="1"/>
  <c r="CU41" i="1"/>
  <c r="T41" i="1" s="1"/>
  <c r="CX41" i="1"/>
  <c r="W41" i="1" s="1"/>
  <c r="FR41" i="1"/>
  <c r="GL41" i="1"/>
  <c r="GN41" i="1"/>
  <c r="GP41" i="1"/>
  <c r="GV41" i="1"/>
  <c r="GX41" i="1" s="1"/>
  <c r="C42" i="1"/>
  <c r="D42" i="1"/>
  <c r="AC42" i="1"/>
  <c r="AE42" i="1"/>
  <c r="AF42" i="1"/>
  <c r="CT42" i="1" s="1"/>
  <c r="S42" i="1" s="1"/>
  <c r="K101" i="5" s="1"/>
  <c r="AG42" i="1"/>
  <c r="CU42" i="1" s="1"/>
  <c r="T42" i="1" s="1"/>
  <c r="AH42" i="1"/>
  <c r="CV42" i="1" s="1"/>
  <c r="U42" i="1" s="1"/>
  <c r="AI42" i="1"/>
  <c r="CW42" i="1" s="1"/>
  <c r="V42" i="1" s="1"/>
  <c r="AJ42" i="1"/>
  <c r="CX42" i="1" s="1"/>
  <c r="W42" i="1" s="1"/>
  <c r="CS42" i="1"/>
  <c r="R42" i="1" s="1"/>
  <c r="FR42" i="1"/>
  <c r="GL42" i="1"/>
  <c r="GN42" i="1"/>
  <c r="GP42" i="1"/>
  <c r="GV42" i="1"/>
  <c r="GX42" i="1" s="1"/>
  <c r="I43" i="1"/>
  <c r="E108" i="5" s="1"/>
  <c r="AC43" i="1"/>
  <c r="AE43" i="1"/>
  <c r="AD43" i="1" s="1"/>
  <c r="AF43" i="1"/>
  <c r="AG43" i="1"/>
  <c r="CU43" i="1" s="1"/>
  <c r="T43" i="1" s="1"/>
  <c r="AH43" i="1"/>
  <c r="CV43" i="1" s="1"/>
  <c r="AI43" i="1"/>
  <c r="AJ43" i="1"/>
  <c r="CX43" i="1" s="1"/>
  <c r="CQ43" i="1"/>
  <c r="P43" i="1" s="1"/>
  <c r="CS43" i="1"/>
  <c r="CW43" i="1"/>
  <c r="FR43" i="1"/>
  <c r="GL43" i="1"/>
  <c r="GN43" i="1"/>
  <c r="GP43" i="1"/>
  <c r="GV43" i="1"/>
  <c r="I44" i="1"/>
  <c r="E109" i="5" s="1"/>
  <c r="AC44" i="1"/>
  <c r="AE44" i="1"/>
  <c r="CS44" i="1" s="1"/>
  <c r="AF44" i="1"/>
  <c r="CT44" i="1" s="1"/>
  <c r="AG44" i="1"/>
  <c r="AH44" i="1"/>
  <c r="CV44" i="1" s="1"/>
  <c r="AI44" i="1"/>
  <c r="CW44" i="1" s="1"/>
  <c r="AJ44" i="1"/>
  <c r="CU44" i="1"/>
  <c r="T44" i="1" s="1"/>
  <c r="CX44" i="1"/>
  <c r="FR44" i="1"/>
  <c r="GL44" i="1"/>
  <c r="GN44" i="1"/>
  <c r="GP44" i="1"/>
  <c r="GV44" i="1"/>
  <c r="C45" i="1"/>
  <c r="D45" i="1"/>
  <c r="AC45" i="1"/>
  <c r="AE45" i="1"/>
  <c r="CS45" i="1" s="1"/>
  <c r="R45" i="1" s="1"/>
  <c r="AF45" i="1"/>
  <c r="AG45" i="1"/>
  <c r="CU45" i="1" s="1"/>
  <c r="T45" i="1" s="1"/>
  <c r="AH45" i="1"/>
  <c r="AI45" i="1"/>
  <c r="AJ45" i="1"/>
  <c r="CX45" i="1" s="1"/>
  <c r="W45" i="1" s="1"/>
  <c r="CT45" i="1"/>
  <c r="S45" i="1" s="1"/>
  <c r="K112" i="5" s="1"/>
  <c r="CV45" i="1"/>
  <c r="U45" i="1" s="1"/>
  <c r="CW45" i="1"/>
  <c r="V45" i="1" s="1"/>
  <c r="FR45" i="1"/>
  <c r="GL45" i="1"/>
  <c r="GN45" i="1"/>
  <c r="GP45" i="1"/>
  <c r="GV45" i="1"/>
  <c r="GX45" i="1"/>
  <c r="I46" i="1"/>
  <c r="E119" i="5" s="1"/>
  <c r="AC46" i="1"/>
  <c r="AE46" i="1"/>
  <c r="AD46" i="1" s="1"/>
  <c r="AF46" i="1"/>
  <c r="AG46" i="1"/>
  <c r="CU46" i="1" s="1"/>
  <c r="T46" i="1" s="1"/>
  <c r="AH46" i="1"/>
  <c r="CV46" i="1" s="1"/>
  <c r="AI46" i="1"/>
  <c r="CW46" i="1" s="1"/>
  <c r="V46" i="1" s="1"/>
  <c r="AJ46" i="1"/>
  <c r="CX46" i="1" s="1"/>
  <c r="CQ46" i="1"/>
  <c r="P46" i="1" s="1"/>
  <c r="FR46" i="1"/>
  <c r="GL46" i="1"/>
  <c r="GN46" i="1"/>
  <c r="GP46" i="1"/>
  <c r="GV46" i="1"/>
  <c r="GX46" i="1"/>
  <c r="I47" i="1"/>
  <c r="E120" i="5" s="1"/>
  <c r="AC47" i="1"/>
  <c r="AE47" i="1"/>
  <c r="CS47" i="1" s="1"/>
  <c r="R47" i="1" s="1"/>
  <c r="GK47" i="1" s="1"/>
  <c r="AF47" i="1"/>
  <c r="CT47" i="1" s="1"/>
  <c r="S47" i="1" s="1"/>
  <c r="AG47" i="1"/>
  <c r="AH47" i="1"/>
  <c r="AI47" i="1"/>
  <c r="CW47" i="1" s="1"/>
  <c r="V47" i="1" s="1"/>
  <c r="AJ47" i="1"/>
  <c r="CX47" i="1" s="1"/>
  <c r="W47" i="1" s="1"/>
  <c r="CQ47" i="1"/>
  <c r="CU47" i="1"/>
  <c r="T47" i="1" s="1"/>
  <c r="CV47" i="1"/>
  <c r="U47" i="1" s="1"/>
  <c r="FR47" i="1"/>
  <c r="GL47" i="1"/>
  <c r="GN47" i="1"/>
  <c r="GP47" i="1"/>
  <c r="GV47" i="1"/>
  <c r="GX47" i="1" s="1"/>
  <c r="C48" i="1"/>
  <c r="D48" i="1"/>
  <c r="AC48" i="1"/>
  <c r="AE48" i="1"/>
  <c r="AD48" i="1" s="1"/>
  <c r="CR48" i="1" s="1"/>
  <c r="Q48" i="1" s="1"/>
  <c r="AF48" i="1"/>
  <c r="CT48" i="1" s="1"/>
  <c r="S48" i="1" s="1"/>
  <c r="K123" i="5" s="1"/>
  <c r="AG48" i="1"/>
  <c r="CU48" i="1" s="1"/>
  <c r="T48" i="1" s="1"/>
  <c r="AH48" i="1"/>
  <c r="CV48" i="1" s="1"/>
  <c r="U48" i="1" s="1"/>
  <c r="AI48" i="1"/>
  <c r="CW48" i="1" s="1"/>
  <c r="V48" i="1" s="1"/>
  <c r="AJ48" i="1"/>
  <c r="CX48" i="1" s="1"/>
  <c r="W48" i="1" s="1"/>
  <c r="CS48" i="1"/>
  <c r="R48" i="1" s="1"/>
  <c r="GK48" i="1" s="1"/>
  <c r="FR48" i="1"/>
  <c r="GL48" i="1"/>
  <c r="GN48" i="1"/>
  <c r="GP48" i="1"/>
  <c r="GV48" i="1"/>
  <c r="GX48" i="1" s="1"/>
  <c r="I49" i="1"/>
  <c r="E128" i="5" s="1"/>
  <c r="AC49" i="1"/>
  <c r="CQ49" i="1" s="1"/>
  <c r="P49" i="1" s="1"/>
  <c r="AE49" i="1"/>
  <c r="AD49" i="1" s="1"/>
  <c r="AF49" i="1"/>
  <c r="AG49" i="1"/>
  <c r="AH49" i="1"/>
  <c r="CV49" i="1" s="1"/>
  <c r="U49" i="1" s="1"/>
  <c r="AI49" i="1"/>
  <c r="CW49" i="1" s="1"/>
  <c r="V49" i="1" s="1"/>
  <c r="AJ49" i="1"/>
  <c r="CX49" i="1" s="1"/>
  <c r="W49" i="1" s="1"/>
  <c r="CU49" i="1"/>
  <c r="T49" i="1" s="1"/>
  <c r="FR49" i="1"/>
  <c r="GL49" i="1"/>
  <c r="GN49" i="1"/>
  <c r="GP49" i="1"/>
  <c r="GV49" i="1"/>
  <c r="GX49" i="1" s="1"/>
  <c r="C50" i="1"/>
  <c r="D50" i="1"/>
  <c r="AC50" i="1"/>
  <c r="CQ50" i="1" s="1"/>
  <c r="P50" i="1" s="1"/>
  <c r="K132" i="5" s="1"/>
  <c r="AE50" i="1"/>
  <c r="AD50" i="1" s="1"/>
  <c r="CR50" i="1" s="1"/>
  <c r="Q50" i="1" s="1"/>
  <c r="AF50" i="1"/>
  <c r="AG50" i="1"/>
  <c r="CU50" i="1" s="1"/>
  <c r="T50" i="1" s="1"/>
  <c r="AH50" i="1"/>
  <c r="CV50" i="1" s="1"/>
  <c r="U50" i="1" s="1"/>
  <c r="AI50" i="1"/>
  <c r="AJ50" i="1"/>
  <c r="CX50" i="1" s="1"/>
  <c r="W50" i="1" s="1"/>
  <c r="CT50" i="1"/>
  <c r="S50" i="1" s="1"/>
  <c r="K131" i="5" s="1"/>
  <c r="CW50" i="1"/>
  <c r="V50" i="1" s="1"/>
  <c r="FR50" i="1"/>
  <c r="GL50" i="1"/>
  <c r="GN50" i="1"/>
  <c r="GP50" i="1"/>
  <c r="GV50" i="1"/>
  <c r="GX50" i="1" s="1"/>
  <c r="I51" i="1"/>
  <c r="E136" i="5" s="1"/>
  <c r="AC51" i="1"/>
  <c r="AB51" i="1" s="1"/>
  <c r="AE51" i="1"/>
  <c r="AD51" i="1" s="1"/>
  <c r="CR51" i="1" s="1"/>
  <c r="AF51" i="1"/>
  <c r="AG51" i="1"/>
  <c r="CU51" i="1" s="1"/>
  <c r="AH51" i="1"/>
  <c r="CV51" i="1" s="1"/>
  <c r="U51" i="1" s="1"/>
  <c r="AI51" i="1"/>
  <c r="CW51" i="1" s="1"/>
  <c r="AJ51" i="1"/>
  <c r="CX51" i="1" s="1"/>
  <c r="W51" i="1" s="1"/>
  <c r="CT51" i="1"/>
  <c r="S51" i="1" s="1"/>
  <c r="FR51" i="1"/>
  <c r="GL51" i="1"/>
  <c r="GN51" i="1"/>
  <c r="GP51" i="1"/>
  <c r="GV51" i="1"/>
  <c r="GX51" i="1" s="1"/>
  <c r="C52" i="1"/>
  <c r="D52" i="1"/>
  <c r="AC52" i="1"/>
  <c r="H140" i="5" s="1"/>
  <c r="AE52" i="1"/>
  <c r="CS52" i="1" s="1"/>
  <c r="R52" i="1" s="1"/>
  <c r="AF52" i="1"/>
  <c r="AG52" i="1"/>
  <c r="CU52" i="1" s="1"/>
  <c r="T52" i="1" s="1"/>
  <c r="AH52" i="1"/>
  <c r="AI52" i="1"/>
  <c r="CW52" i="1" s="1"/>
  <c r="V52" i="1" s="1"/>
  <c r="AJ52" i="1"/>
  <c r="CT52" i="1"/>
  <c r="S52" i="1" s="1"/>
  <c r="CZ52" i="1" s="1"/>
  <c r="Y52" i="1" s="1"/>
  <c r="V138" i="5" s="1"/>
  <c r="CV52" i="1"/>
  <c r="U52" i="1" s="1"/>
  <c r="CX52" i="1"/>
  <c r="W52" i="1" s="1"/>
  <c r="FR52" i="1"/>
  <c r="GK52" i="1"/>
  <c r="GL52" i="1"/>
  <c r="GN52" i="1"/>
  <c r="GP52" i="1"/>
  <c r="GV52" i="1"/>
  <c r="GX52" i="1" s="1"/>
  <c r="I53" i="1"/>
  <c r="E144" i="5" s="1"/>
  <c r="AC53" i="1"/>
  <c r="AE53" i="1"/>
  <c r="AD53" i="1" s="1"/>
  <c r="CR53" i="1" s="1"/>
  <c r="Q53" i="1" s="1"/>
  <c r="AF53" i="1"/>
  <c r="CT53" i="1" s="1"/>
  <c r="S53" i="1" s="1"/>
  <c r="AG53" i="1"/>
  <c r="AH53" i="1"/>
  <c r="CV53" i="1" s="1"/>
  <c r="AI53" i="1"/>
  <c r="CW53" i="1" s="1"/>
  <c r="V53" i="1" s="1"/>
  <c r="AJ53" i="1"/>
  <c r="CX53" i="1" s="1"/>
  <c r="W53" i="1" s="1"/>
  <c r="CQ53" i="1"/>
  <c r="CU53" i="1"/>
  <c r="T53" i="1" s="1"/>
  <c r="FR53" i="1"/>
  <c r="GL53" i="1"/>
  <c r="GN53" i="1"/>
  <c r="GP53" i="1"/>
  <c r="GV53" i="1"/>
  <c r="GX53" i="1"/>
  <c r="I54" i="1"/>
  <c r="E145" i="5" s="1"/>
  <c r="AC54" i="1"/>
  <c r="AE54" i="1"/>
  <c r="AD54" i="1" s="1"/>
  <c r="CR54" i="1" s="1"/>
  <c r="AF54" i="1"/>
  <c r="CT54" i="1" s="1"/>
  <c r="S54" i="1" s="1"/>
  <c r="AG54" i="1"/>
  <c r="CU54" i="1" s="1"/>
  <c r="AH54" i="1"/>
  <c r="AI54" i="1"/>
  <c r="CW54" i="1" s="1"/>
  <c r="AJ54" i="1"/>
  <c r="CX54" i="1" s="1"/>
  <c r="W54" i="1" s="1"/>
  <c r="CS54" i="1"/>
  <c r="CV54" i="1"/>
  <c r="FR54" i="1"/>
  <c r="GL54" i="1"/>
  <c r="GN54" i="1"/>
  <c r="GP54" i="1"/>
  <c r="GV54" i="1"/>
  <c r="GX54" i="1" s="1"/>
  <c r="I55" i="1"/>
  <c r="E146" i="5" s="1"/>
  <c r="AC55" i="1"/>
  <c r="AE55" i="1"/>
  <c r="AD55" i="1" s="1"/>
  <c r="AF55" i="1"/>
  <c r="AG55" i="1"/>
  <c r="CU55" i="1" s="1"/>
  <c r="T55" i="1" s="1"/>
  <c r="AH55" i="1"/>
  <c r="AI55" i="1"/>
  <c r="CW55" i="1" s="1"/>
  <c r="AJ55" i="1"/>
  <c r="CX55" i="1" s="1"/>
  <c r="W55" i="1" s="1"/>
  <c r="CQ55" i="1"/>
  <c r="P55" i="1" s="1"/>
  <c r="CV55" i="1"/>
  <c r="U55" i="1" s="1"/>
  <c r="FR55" i="1"/>
  <c r="GL55" i="1"/>
  <c r="GN55" i="1"/>
  <c r="GP55" i="1"/>
  <c r="GV55" i="1"/>
  <c r="GX55" i="1" s="1"/>
  <c r="C56" i="1"/>
  <c r="D56" i="1"/>
  <c r="I56" i="1"/>
  <c r="AC56" i="1"/>
  <c r="AE56" i="1"/>
  <c r="AF56" i="1"/>
  <c r="AG56" i="1"/>
  <c r="CU56" i="1" s="1"/>
  <c r="AH56" i="1"/>
  <c r="CV56" i="1" s="1"/>
  <c r="U56" i="1" s="1"/>
  <c r="AI56" i="1"/>
  <c r="CW56" i="1" s="1"/>
  <c r="V56" i="1" s="1"/>
  <c r="AJ56" i="1"/>
  <c r="CX56" i="1"/>
  <c r="W56" i="1" s="1"/>
  <c r="FR56" i="1"/>
  <c r="GL56" i="1"/>
  <c r="GN56" i="1"/>
  <c r="GP56" i="1"/>
  <c r="GV56" i="1"/>
  <c r="GX56" i="1" s="1"/>
  <c r="I57" i="1"/>
  <c r="E157" i="5" s="1"/>
  <c r="AC57" i="1"/>
  <c r="AE57" i="1"/>
  <c r="AD57" i="1" s="1"/>
  <c r="CR57" i="1" s="1"/>
  <c r="AF57" i="1"/>
  <c r="AG57" i="1"/>
  <c r="CU57" i="1" s="1"/>
  <c r="T57" i="1" s="1"/>
  <c r="AH57" i="1"/>
  <c r="AI57" i="1"/>
  <c r="CW57" i="1" s="1"/>
  <c r="AJ57" i="1"/>
  <c r="CX57" i="1" s="1"/>
  <c r="CS57" i="1"/>
  <c r="R57" i="1" s="1"/>
  <c r="GK57" i="1" s="1"/>
  <c r="CV57" i="1"/>
  <c r="FR57" i="1"/>
  <c r="GL57" i="1"/>
  <c r="GN57" i="1"/>
  <c r="GP57" i="1"/>
  <c r="GV57" i="1"/>
  <c r="GX57" i="1" s="1"/>
  <c r="AC58" i="1"/>
  <c r="AE58" i="1"/>
  <c r="AF58" i="1"/>
  <c r="CT58" i="1" s="1"/>
  <c r="AG58" i="1"/>
  <c r="CU58" i="1" s="1"/>
  <c r="AH58" i="1"/>
  <c r="AI58" i="1"/>
  <c r="CW58" i="1" s="1"/>
  <c r="AJ58" i="1"/>
  <c r="CX58" i="1" s="1"/>
  <c r="CV58" i="1"/>
  <c r="FR58" i="1"/>
  <c r="GL58" i="1"/>
  <c r="GN58" i="1"/>
  <c r="GP58" i="1"/>
  <c r="GV58" i="1"/>
  <c r="AC59" i="1"/>
  <c r="AE59" i="1"/>
  <c r="AD59" i="1" s="1"/>
  <c r="CR59" i="1" s="1"/>
  <c r="AF59" i="1"/>
  <c r="AG59" i="1"/>
  <c r="AH59" i="1"/>
  <c r="CV59" i="1" s="1"/>
  <c r="AI59" i="1"/>
  <c r="AJ59" i="1"/>
  <c r="CX59" i="1" s="1"/>
  <c r="CQ59" i="1"/>
  <c r="CS59" i="1"/>
  <c r="CU59" i="1"/>
  <c r="CW59" i="1"/>
  <c r="FR59" i="1"/>
  <c r="GL59" i="1"/>
  <c r="GN59" i="1"/>
  <c r="GP59" i="1"/>
  <c r="GV59" i="1"/>
  <c r="AC60" i="1"/>
  <c r="AE60" i="1"/>
  <c r="AF60" i="1"/>
  <c r="CT60" i="1" s="1"/>
  <c r="AG60" i="1"/>
  <c r="CU60" i="1" s="1"/>
  <c r="AH60" i="1"/>
  <c r="AI60" i="1"/>
  <c r="CW60" i="1" s="1"/>
  <c r="AJ60" i="1"/>
  <c r="CV60" i="1"/>
  <c r="CX60" i="1"/>
  <c r="FR60" i="1"/>
  <c r="GL60" i="1"/>
  <c r="GN60" i="1"/>
  <c r="GP60" i="1"/>
  <c r="GV60" i="1"/>
  <c r="I61" i="1"/>
  <c r="AC61" i="1"/>
  <c r="AD61" i="1"/>
  <c r="CR61" i="1" s="1"/>
  <c r="Q61" i="1" s="1"/>
  <c r="AE61" i="1"/>
  <c r="AF61" i="1"/>
  <c r="AG61" i="1"/>
  <c r="CU61" i="1" s="1"/>
  <c r="AH61" i="1"/>
  <c r="CV61" i="1" s="1"/>
  <c r="U61" i="1" s="1"/>
  <c r="AI61" i="1"/>
  <c r="AJ61" i="1"/>
  <c r="CQ61" i="1"/>
  <c r="P61" i="1" s="1"/>
  <c r="CS61" i="1"/>
  <c r="R61" i="1" s="1"/>
  <c r="GK61" i="1" s="1"/>
  <c r="CW61" i="1"/>
  <c r="V61" i="1" s="1"/>
  <c r="CX61" i="1"/>
  <c r="W61" i="1" s="1"/>
  <c r="FR61" i="1"/>
  <c r="GL61" i="1"/>
  <c r="GN61" i="1"/>
  <c r="GP61" i="1"/>
  <c r="GV61" i="1"/>
  <c r="I62" i="1"/>
  <c r="E162" i="5" s="1"/>
  <c r="AC62" i="1"/>
  <c r="AE62" i="1"/>
  <c r="AF62" i="1"/>
  <c r="AG62" i="1"/>
  <c r="CU62" i="1" s="1"/>
  <c r="T62" i="1" s="1"/>
  <c r="AH62" i="1"/>
  <c r="AI62" i="1"/>
  <c r="CW62" i="1" s="1"/>
  <c r="V62" i="1" s="1"/>
  <c r="AJ62" i="1"/>
  <c r="CT62" i="1"/>
  <c r="S62" i="1" s="1"/>
  <c r="CV62" i="1"/>
  <c r="U62" i="1" s="1"/>
  <c r="CX62" i="1"/>
  <c r="W62" i="1" s="1"/>
  <c r="FR62" i="1"/>
  <c r="GL62" i="1"/>
  <c r="GN62" i="1"/>
  <c r="GP62" i="1"/>
  <c r="GV62" i="1"/>
  <c r="GX62" i="1" s="1"/>
  <c r="I63" i="1"/>
  <c r="AC63" i="1"/>
  <c r="AD63" i="1"/>
  <c r="AE63" i="1"/>
  <c r="AF63" i="1"/>
  <c r="AG63" i="1"/>
  <c r="CU63" i="1" s="1"/>
  <c r="T63" i="1" s="1"/>
  <c r="AH63" i="1"/>
  <c r="CV63" i="1" s="1"/>
  <c r="AI63" i="1"/>
  <c r="AJ63" i="1"/>
  <c r="CX63" i="1" s="1"/>
  <c r="CQ63" i="1"/>
  <c r="CR63" i="1"/>
  <c r="CS63" i="1"/>
  <c r="CW63" i="1"/>
  <c r="FR63" i="1"/>
  <c r="GL63" i="1"/>
  <c r="GN63" i="1"/>
  <c r="GP63" i="1"/>
  <c r="GV63" i="1"/>
  <c r="C64" i="1"/>
  <c r="D64" i="1"/>
  <c r="I64" i="1"/>
  <c r="AC64" i="1"/>
  <c r="AE64" i="1"/>
  <c r="AF64" i="1"/>
  <c r="AG64" i="1"/>
  <c r="CU64" i="1" s="1"/>
  <c r="AH64" i="1"/>
  <c r="AI64" i="1"/>
  <c r="AJ64" i="1"/>
  <c r="CX64" i="1" s="1"/>
  <c r="CS64" i="1"/>
  <c r="R64" i="1" s="1"/>
  <c r="CV64" i="1"/>
  <c r="CW64" i="1"/>
  <c r="FR64" i="1"/>
  <c r="GL64" i="1"/>
  <c r="GN64" i="1"/>
  <c r="GP64" i="1"/>
  <c r="GV64" i="1"/>
  <c r="AC65" i="1"/>
  <c r="CQ65" i="1" s="1"/>
  <c r="AE65" i="1"/>
  <c r="AD65" i="1" s="1"/>
  <c r="AF65" i="1"/>
  <c r="AG65" i="1"/>
  <c r="CU65" i="1" s="1"/>
  <c r="AH65" i="1"/>
  <c r="CV65" i="1" s="1"/>
  <c r="AI65" i="1"/>
  <c r="CW65" i="1" s="1"/>
  <c r="AJ65" i="1"/>
  <c r="CX65" i="1" s="1"/>
  <c r="CS65" i="1"/>
  <c r="FR65" i="1"/>
  <c r="GL65" i="1"/>
  <c r="GN65" i="1"/>
  <c r="GP65" i="1"/>
  <c r="GV65" i="1"/>
  <c r="AC66" i="1"/>
  <c r="AD66" i="1"/>
  <c r="CR66" i="1" s="1"/>
  <c r="AE66" i="1"/>
  <c r="CS66" i="1" s="1"/>
  <c r="AF66" i="1"/>
  <c r="AG66" i="1"/>
  <c r="AH66" i="1"/>
  <c r="CV66" i="1" s="1"/>
  <c r="AI66" i="1"/>
  <c r="CW66" i="1" s="1"/>
  <c r="AJ66" i="1"/>
  <c r="CU66" i="1"/>
  <c r="CX66" i="1"/>
  <c r="FR66" i="1"/>
  <c r="GL66" i="1"/>
  <c r="GN66" i="1"/>
  <c r="GP66" i="1"/>
  <c r="GV66" i="1"/>
  <c r="AC67" i="1"/>
  <c r="AE67" i="1"/>
  <c r="AD67" i="1" s="1"/>
  <c r="CR67" i="1" s="1"/>
  <c r="AF67" i="1"/>
  <c r="CT67" i="1" s="1"/>
  <c r="AG67" i="1"/>
  <c r="CU67" i="1" s="1"/>
  <c r="AH67" i="1"/>
  <c r="CV67" i="1" s="1"/>
  <c r="AI67" i="1"/>
  <c r="AJ67" i="1"/>
  <c r="CQ67" i="1"/>
  <c r="CW67" i="1"/>
  <c r="CX67" i="1"/>
  <c r="FR67" i="1"/>
  <c r="GL67" i="1"/>
  <c r="GN67" i="1"/>
  <c r="GP67" i="1"/>
  <c r="GV67" i="1"/>
  <c r="AC68" i="1"/>
  <c r="AE68" i="1"/>
  <c r="AD68" i="1" s="1"/>
  <c r="AF68" i="1"/>
  <c r="AG68" i="1"/>
  <c r="CU68" i="1" s="1"/>
  <c r="AH68" i="1"/>
  <c r="AI68" i="1"/>
  <c r="AJ68" i="1"/>
  <c r="CX68" i="1" s="1"/>
  <c r="CR68" i="1"/>
  <c r="CS68" i="1"/>
  <c r="CV68" i="1"/>
  <c r="CW68" i="1"/>
  <c r="FR68" i="1"/>
  <c r="GL68" i="1"/>
  <c r="GN68" i="1"/>
  <c r="GP68" i="1"/>
  <c r="GV68" i="1"/>
  <c r="C69" i="1"/>
  <c r="D69" i="1"/>
  <c r="AC69" i="1"/>
  <c r="AE69" i="1"/>
  <c r="AD69" i="1" s="1"/>
  <c r="AF69" i="1"/>
  <c r="AG69" i="1"/>
  <c r="AH69" i="1"/>
  <c r="CV69" i="1" s="1"/>
  <c r="U69" i="1" s="1"/>
  <c r="AI69" i="1"/>
  <c r="CW69" i="1" s="1"/>
  <c r="V69" i="1" s="1"/>
  <c r="AJ69" i="1"/>
  <c r="CX69" i="1" s="1"/>
  <c r="W69" i="1" s="1"/>
  <c r="CU69" i="1"/>
  <c r="T69" i="1" s="1"/>
  <c r="FR69" i="1"/>
  <c r="GL69" i="1"/>
  <c r="GN69" i="1"/>
  <c r="GP69" i="1"/>
  <c r="GV69" i="1"/>
  <c r="GX69" i="1" s="1"/>
  <c r="I70" i="1"/>
  <c r="AC70" i="1"/>
  <c r="AE70" i="1"/>
  <c r="AD70" i="1" s="1"/>
  <c r="CR70" i="1" s="1"/>
  <c r="AF70" i="1"/>
  <c r="CT70" i="1" s="1"/>
  <c r="S70" i="1" s="1"/>
  <c r="AG70" i="1"/>
  <c r="CU70" i="1" s="1"/>
  <c r="AH70" i="1"/>
  <c r="CV70" i="1" s="1"/>
  <c r="AI70" i="1"/>
  <c r="AJ70" i="1"/>
  <c r="CQ70" i="1"/>
  <c r="P70" i="1" s="1"/>
  <c r="CW70" i="1"/>
  <c r="CX70" i="1"/>
  <c r="FR70" i="1"/>
  <c r="GL70" i="1"/>
  <c r="GN70" i="1"/>
  <c r="GP70" i="1"/>
  <c r="GV70" i="1"/>
  <c r="I71" i="1"/>
  <c r="E188" i="5" s="1"/>
  <c r="AC71" i="1"/>
  <c r="AE71" i="1"/>
  <c r="AD71" i="1" s="1"/>
  <c r="AF71" i="1"/>
  <c r="CT71" i="1" s="1"/>
  <c r="S71" i="1" s="1"/>
  <c r="AG71" i="1"/>
  <c r="CU71" i="1" s="1"/>
  <c r="T71" i="1" s="1"/>
  <c r="AH71" i="1"/>
  <c r="AI71" i="1"/>
  <c r="AJ71" i="1"/>
  <c r="CX71" i="1" s="1"/>
  <c r="W71" i="1" s="1"/>
  <c r="CV71" i="1"/>
  <c r="U71" i="1" s="1"/>
  <c r="CW71" i="1"/>
  <c r="V71" i="1" s="1"/>
  <c r="FR71" i="1"/>
  <c r="GL71" i="1"/>
  <c r="GN71" i="1"/>
  <c r="GP71" i="1"/>
  <c r="GV71" i="1"/>
  <c r="C72" i="1"/>
  <c r="D72" i="1"/>
  <c r="AC72" i="1"/>
  <c r="AE72" i="1"/>
  <c r="CS72" i="1" s="1"/>
  <c r="R72" i="1" s="1"/>
  <c r="AF72" i="1"/>
  <c r="AG72" i="1"/>
  <c r="AH72" i="1"/>
  <c r="CV72" i="1" s="1"/>
  <c r="U72" i="1" s="1"/>
  <c r="AI72" i="1"/>
  <c r="CW72" i="1" s="1"/>
  <c r="V72" i="1" s="1"/>
  <c r="AJ72" i="1"/>
  <c r="CX72" i="1" s="1"/>
  <c r="W72" i="1" s="1"/>
  <c r="CU72" i="1"/>
  <c r="T72" i="1" s="1"/>
  <c r="FR72" i="1"/>
  <c r="GK72" i="1"/>
  <c r="GL72" i="1"/>
  <c r="GN72" i="1"/>
  <c r="GP72" i="1"/>
  <c r="GV72" i="1"/>
  <c r="GX72" i="1" s="1"/>
  <c r="I73" i="1"/>
  <c r="AC73" i="1"/>
  <c r="AE73" i="1"/>
  <c r="AD73" i="1" s="1"/>
  <c r="CR73" i="1" s="1"/>
  <c r="Q73" i="1" s="1"/>
  <c r="AF73" i="1"/>
  <c r="CT73" i="1" s="1"/>
  <c r="S73" i="1" s="1"/>
  <c r="AG73" i="1"/>
  <c r="CU73" i="1" s="1"/>
  <c r="AH73" i="1"/>
  <c r="CV73" i="1" s="1"/>
  <c r="AI73" i="1"/>
  <c r="AJ73" i="1"/>
  <c r="CQ73" i="1"/>
  <c r="P73" i="1" s="1"/>
  <c r="CW73" i="1"/>
  <c r="V73" i="1" s="1"/>
  <c r="CX73" i="1"/>
  <c r="W73" i="1" s="1"/>
  <c r="FR73" i="1"/>
  <c r="GL73" i="1"/>
  <c r="GN73" i="1"/>
  <c r="GP73" i="1"/>
  <c r="GV73" i="1"/>
  <c r="C74" i="1"/>
  <c r="D74" i="1"/>
  <c r="I74" i="1"/>
  <c r="AC74" i="1"/>
  <c r="AE74" i="1"/>
  <c r="AF74" i="1"/>
  <c r="CT74" i="1" s="1"/>
  <c r="S74" i="1" s="1"/>
  <c r="AG74" i="1"/>
  <c r="CU74" i="1" s="1"/>
  <c r="T74" i="1" s="1"/>
  <c r="AH74" i="1"/>
  <c r="AI74" i="1"/>
  <c r="CW74" i="1" s="1"/>
  <c r="AJ74" i="1"/>
  <c r="CQ74" i="1"/>
  <c r="P74" i="1" s="1"/>
  <c r="CV74" i="1"/>
  <c r="CX74" i="1"/>
  <c r="W74" i="1" s="1"/>
  <c r="FR74" i="1"/>
  <c r="GL74" i="1"/>
  <c r="GN74" i="1"/>
  <c r="GP74" i="1"/>
  <c r="GV74" i="1"/>
  <c r="AC75" i="1"/>
  <c r="AE75" i="1"/>
  <c r="AD75" i="1" s="1"/>
  <c r="CR75" i="1" s="1"/>
  <c r="AF75" i="1"/>
  <c r="CT75" i="1" s="1"/>
  <c r="AG75" i="1"/>
  <c r="AH75" i="1"/>
  <c r="CV75" i="1" s="1"/>
  <c r="AI75" i="1"/>
  <c r="CW75" i="1" s="1"/>
  <c r="AJ75" i="1"/>
  <c r="CU75" i="1"/>
  <c r="CX75" i="1"/>
  <c r="FR75" i="1"/>
  <c r="GL75" i="1"/>
  <c r="GN75" i="1"/>
  <c r="GP75" i="1"/>
  <c r="GV75" i="1"/>
  <c r="C76" i="1"/>
  <c r="D76" i="1"/>
  <c r="P76" i="1"/>
  <c r="K211" i="5" s="1"/>
  <c r="AC76" i="1"/>
  <c r="H211" i="5" s="1"/>
  <c r="AE76" i="1"/>
  <c r="AD76" i="1" s="1"/>
  <c r="CR76" i="1" s="1"/>
  <c r="Q76" i="1" s="1"/>
  <c r="AF76" i="1"/>
  <c r="AG76" i="1"/>
  <c r="AH76" i="1"/>
  <c r="CV76" i="1" s="1"/>
  <c r="U76" i="1" s="1"/>
  <c r="AI76" i="1"/>
  <c r="CW76" i="1" s="1"/>
  <c r="V76" i="1" s="1"/>
  <c r="AJ76" i="1"/>
  <c r="CX76" i="1" s="1"/>
  <c r="W76" i="1" s="1"/>
  <c r="CQ76" i="1"/>
  <c r="CS76" i="1"/>
  <c r="R76" i="1" s="1"/>
  <c r="GK76" i="1" s="1"/>
  <c r="CU76" i="1"/>
  <c r="T76" i="1" s="1"/>
  <c r="FR76" i="1"/>
  <c r="GL76" i="1"/>
  <c r="GN76" i="1"/>
  <c r="GP76" i="1"/>
  <c r="GV76" i="1"/>
  <c r="GX76" i="1" s="1"/>
  <c r="I77" i="1"/>
  <c r="E215" i="5" s="1"/>
  <c r="AC77" i="1"/>
  <c r="AE77" i="1"/>
  <c r="CS77" i="1" s="1"/>
  <c r="AF77" i="1"/>
  <c r="AG77" i="1"/>
  <c r="AH77" i="1"/>
  <c r="CV77" i="1" s="1"/>
  <c r="AI77" i="1"/>
  <c r="CW77" i="1" s="1"/>
  <c r="AJ77" i="1"/>
  <c r="CX77" i="1" s="1"/>
  <c r="W77" i="1" s="1"/>
  <c r="CU77" i="1"/>
  <c r="T77" i="1" s="1"/>
  <c r="FR77" i="1"/>
  <c r="GL77" i="1"/>
  <c r="GN77" i="1"/>
  <c r="GP77" i="1"/>
  <c r="GV77" i="1"/>
  <c r="B79" i="1"/>
  <c r="B22" i="1" s="1"/>
  <c r="C79" i="1"/>
  <c r="C22" i="1" s="1"/>
  <c r="D79" i="1"/>
  <c r="D22" i="1" s="1"/>
  <c r="F79" i="1"/>
  <c r="F22" i="1" s="1"/>
  <c r="G79" i="1"/>
  <c r="BX79" i="1"/>
  <c r="BX22" i="1" s="1"/>
  <c r="CB79" i="1"/>
  <c r="CB22" i="1" s="1"/>
  <c r="CK79" i="1"/>
  <c r="CK22" i="1" s="1"/>
  <c r="CL79" i="1"/>
  <c r="CL22" i="1" s="1"/>
  <c r="B111" i="1"/>
  <c r="B18" i="1" s="1"/>
  <c r="C111" i="1"/>
  <c r="C18" i="1" s="1"/>
  <c r="D111" i="1"/>
  <c r="D18" i="1" s="1"/>
  <c r="F111" i="1"/>
  <c r="F18" i="1" s="1"/>
  <c r="G111" i="1"/>
  <c r="G18" i="1" s="1"/>
  <c r="AB71" i="1" l="1"/>
  <c r="W70" i="1"/>
  <c r="GX64" i="1"/>
  <c r="W64" i="1"/>
  <c r="U57" i="1"/>
  <c r="V55" i="1"/>
  <c r="U54" i="1"/>
  <c r="V54" i="1"/>
  <c r="Q54" i="1"/>
  <c r="CS53" i="1"/>
  <c r="R53" i="1" s="1"/>
  <c r="GK53" i="1" s="1"/>
  <c r="U53" i="1"/>
  <c r="CS51" i="1"/>
  <c r="AD47" i="1"/>
  <c r="CR47" i="1" s="1"/>
  <c r="Q47" i="1" s="1"/>
  <c r="S44" i="1"/>
  <c r="CS41" i="1"/>
  <c r="R41" i="1" s="1"/>
  <c r="GK41" i="1" s="1"/>
  <c r="AD40" i="1"/>
  <c r="CR40" i="1" s="1"/>
  <c r="Q40" i="1" s="1"/>
  <c r="S29" i="1"/>
  <c r="CS27" i="1"/>
  <c r="R27" i="1" s="1"/>
  <c r="GK27" i="1" s="1"/>
  <c r="CQ26" i="1"/>
  <c r="P26" i="1" s="1"/>
  <c r="V74" i="1"/>
  <c r="AD72" i="1"/>
  <c r="CR72" i="1" s="1"/>
  <c r="Q72" i="1" s="1"/>
  <c r="GX71" i="1"/>
  <c r="V70" i="1"/>
  <c r="Q70" i="1"/>
  <c r="V64" i="1"/>
  <c r="R63" i="1"/>
  <c r="GK63" i="1" s="1"/>
  <c r="AB57" i="1"/>
  <c r="CS55" i="1"/>
  <c r="R55" i="1" s="1"/>
  <c r="P53" i="1"/>
  <c r="P47" i="1"/>
  <c r="U46" i="1"/>
  <c r="GX44" i="1"/>
  <c r="V43" i="1"/>
  <c r="GX36" i="1"/>
  <c r="W36" i="1"/>
  <c r="V29" i="1"/>
  <c r="CQ28" i="1"/>
  <c r="P28" i="1" s="1"/>
  <c r="K49" i="5" s="1"/>
  <c r="V25" i="1"/>
  <c r="Q25" i="1"/>
  <c r="U77" i="1"/>
  <c r="CS75" i="1"/>
  <c r="GX74" i="1"/>
  <c r="H203" i="5"/>
  <c r="CR71" i="1"/>
  <c r="Q71" i="1" s="1"/>
  <c r="U64" i="1"/>
  <c r="R54" i="1"/>
  <c r="GK54" i="1" s="1"/>
  <c r="T54" i="1"/>
  <c r="W44" i="1"/>
  <c r="U44" i="1"/>
  <c r="R43" i="1"/>
  <c r="GK43" i="1" s="1"/>
  <c r="P29" i="1"/>
  <c r="L216" i="5"/>
  <c r="Q216" i="5" s="1"/>
  <c r="L214" i="5"/>
  <c r="K200" i="5"/>
  <c r="AB65" i="1"/>
  <c r="CR65" i="1"/>
  <c r="L197" i="5"/>
  <c r="Q197" i="5" s="1"/>
  <c r="L195" i="5"/>
  <c r="L189" i="5"/>
  <c r="Q189" i="5" s="1"/>
  <c r="L186" i="5"/>
  <c r="G22" i="1"/>
  <c r="A217" i="5"/>
  <c r="S215" i="5"/>
  <c r="U215" i="5"/>
  <c r="CT76" i="1"/>
  <c r="S76" i="1" s="1"/>
  <c r="H210" i="5"/>
  <c r="S209" i="5"/>
  <c r="H212" i="5" s="1"/>
  <c r="U209" i="5"/>
  <c r="H213" i="5" s="1"/>
  <c r="BZ79" i="1"/>
  <c r="CQ75" i="1"/>
  <c r="K203" i="5"/>
  <c r="CS74" i="1"/>
  <c r="R74" i="1" s="1"/>
  <c r="H202" i="5"/>
  <c r="R202" i="5" s="1"/>
  <c r="C199" i="5"/>
  <c r="E198" i="5"/>
  <c r="CP73" i="1"/>
  <c r="O73" i="1" s="1"/>
  <c r="K196" i="5" s="1"/>
  <c r="H196" i="5"/>
  <c r="X196" i="5" s="1"/>
  <c r="T73" i="1"/>
  <c r="E196" i="5"/>
  <c r="H191" i="5"/>
  <c r="R191" i="5" s="1"/>
  <c r="S190" i="5"/>
  <c r="U190" i="5"/>
  <c r="CP70" i="1"/>
  <c r="O70" i="1" s="1"/>
  <c r="K187" i="5" s="1"/>
  <c r="H187" i="5"/>
  <c r="X187" i="5" s="1"/>
  <c r="T70" i="1"/>
  <c r="E187" i="5"/>
  <c r="H180" i="5"/>
  <c r="S179" i="5"/>
  <c r="U179" i="5"/>
  <c r="CR69" i="1"/>
  <c r="Q69" i="1" s="1"/>
  <c r="K181" i="5" s="1"/>
  <c r="H181" i="5"/>
  <c r="CQ68" i="1"/>
  <c r="BY79" i="1"/>
  <c r="GK64" i="1"/>
  <c r="K169" i="5"/>
  <c r="P63" i="1"/>
  <c r="E163" i="5"/>
  <c r="AD62" i="1"/>
  <c r="H162" i="5" s="1"/>
  <c r="X162" i="5" s="1"/>
  <c r="CS62" i="1"/>
  <c r="R62" i="1" s="1"/>
  <c r="GK62" i="1" s="1"/>
  <c r="AB55" i="1"/>
  <c r="CR55" i="1"/>
  <c r="Q55" i="1" s="1"/>
  <c r="BC79" i="1"/>
  <c r="BC22" i="1" s="1"/>
  <c r="GX77" i="1"/>
  <c r="CT77" i="1"/>
  <c r="S77" i="1" s="1"/>
  <c r="V77" i="1"/>
  <c r="R77" i="1"/>
  <c r="GK77" i="1" s="1"/>
  <c r="AB75" i="1"/>
  <c r="I75" i="1"/>
  <c r="U207" i="5" s="1"/>
  <c r="U74" i="1"/>
  <c r="H200" i="5"/>
  <c r="R200" i="5" s="1"/>
  <c r="U198" i="5"/>
  <c r="S198" i="5"/>
  <c r="AD74" i="1"/>
  <c r="AB74" i="1" s="1"/>
  <c r="CS73" i="1"/>
  <c r="R73" i="1" s="1"/>
  <c r="GK73" i="1" s="1"/>
  <c r="U73" i="1"/>
  <c r="S196" i="5"/>
  <c r="U196" i="5"/>
  <c r="CT72" i="1"/>
  <c r="S72" i="1" s="1"/>
  <c r="AB72" i="1"/>
  <c r="H192" i="5"/>
  <c r="CS71" i="1"/>
  <c r="R71" i="1" s="1"/>
  <c r="GK71" i="1" s="1"/>
  <c r="S188" i="5"/>
  <c r="U188" i="5"/>
  <c r="CQ71" i="1"/>
  <c r="P71" i="1" s="1"/>
  <c r="H188" i="5"/>
  <c r="X188" i="5" s="1"/>
  <c r="CS70" i="1"/>
  <c r="R70" i="1" s="1"/>
  <c r="GK70" i="1" s="1"/>
  <c r="U70" i="1"/>
  <c r="S187" i="5"/>
  <c r="U187" i="5"/>
  <c r="CT69" i="1"/>
  <c r="S69" i="1" s="1"/>
  <c r="CS69" i="1"/>
  <c r="R69" i="1" s="1"/>
  <c r="H182" i="5"/>
  <c r="R182" i="5" s="1"/>
  <c r="AB69" i="1"/>
  <c r="H183" i="5"/>
  <c r="CT68" i="1"/>
  <c r="AB68" i="1"/>
  <c r="CD79" i="1"/>
  <c r="AU79" i="1" s="1"/>
  <c r="CS67" i="1"/>
  <c r="CT66" i="1"/>
  <c r="AB66" i="1"/>
  <c r="CT65" i="1"/>
  <c r="L178" i="5"/>
  <c r="Q178" i="5" s="1"/>
  <c r="L173" i="5"/>
  <c r="S165" i="5"/>
  <c r="H167" i="5"/>
  <c r="U165" i="5"/>
  <c r="CT64" i="1"/>
  <c r="S64" i="1" s="1"/>
  <c r="K167" i="5" s="1"/>
  <c r="CQ64" i="1"/>
  <c r="H170" i="5"/>
  <c r="GX63" i="1"/>
  <c r="Q63" i="1"/>
  <c r="U63" i="1"/>
  <c r="CT63" i="1"/>
  <c r="S163" i="5"/>
  <c r="U163" i="5"/>
  <c r="AB63" i="1"/>
  <c r="S161" i="5"/>
  <c r="U161" i="5"/>
  <c r="CT61" i="1"/>
  <c r="S61" i="1" s="1"/>
  <c r="CY61" i="1" s="1"/>
  <c r="X61" i="1" s="1"/>
  <c r="T161" i="5" s="1"/>
  <c r="CS60" i="1"/>
  <c r="AD60" i="1"/>
  <c r="CR60" i="1" s="1"/>
  <c r="CT59" i="1"/>
  <c r="AB59" i="1"/>
  <c r="L164" i="5"/>
  <c r="Q164" i="5" s="1"/>
  <c r="L156" i="5"/>
  <c r="L147" i="5"/>
  <c r="Q147" i="5" s="1"/>
  <c r="L143" i="5"/>
  <c r="L129" i="5"/>
  <c r="Q129" i="5" s="1"/>
  <c r="L127" i="5"/>
  <c r="GK45" i="1"/>
  <c r="K114" i="5"/>
  <c r="AB43" i="1"/>
  <c r="CR43" i="1"/>
  <c r="Q43" i="1" s="1"/>
  <c r="CP43" i="1" s="1"/>
  <c r="O43" i="1" s="1"/>
  <c r="K108" i="5" s="1"/>
  <c r="L110" i="5"/>
  <c r="Q110" i="5" s="1"/>
  <c r="L107" i="5"/>
  <c r="AD64" i="1"/>
  <c r="H169" i="5"/>
  <c r="R169" i="5" s="1"/>
  <c r="I67" i="1"/>
  <c r="E176" i="5" s="1"/>
  <c r="C166" i="5"/>
  <c r="E165" i="5"/>
  <c r="V63" i="1"/>
  <c r="H163" i="5"/>
  <c r="X163" i="5" s="1"/>
  <c r="S162" i="5"/>
  <c r="U162" i="5"/>
  <c r="CQ62" i="1"/>
  <c r="P62" i="1" s="1"/>
  <c r="CP61" i="1"/>
  <c r="O61" i="1" s="1"/>
  <c r="K161" i="5" s="1"/>
  <c r="H161" i="5"/>
  <c r="X161" i="5" s="1"/>
  <c r="T61" i="1"/>
  <c r="E161" i="5"/>
  <c r="CQ57" i="1"/>
  <c r="P57" i="1" s="1"/>
  <c r="V57" i="1"/>
  <c r="Q57" i="1"/>
  <c r="AD56" i="1"/>
  <c r="H152" i="5"/>
  <c r="R152" i="5" s="1"/>
  <c r="C149" i="5"/>
  <c r="E148" i="5"/>
  <c r="CT55" i="1"/>
  <c r="S55" i="1" s="1"/>
  <c r="CY55" i="1" s="1"/>
  <c r="X55" i="1" s="1"/>
  <c r="T146" i="5" s="1"/>
  <c r="U146" i="5"/>
  <c r="S146" i="5"/>
  <c r="U145" i="5"/>
  <c r="S145" i="5"/>
  <c r="CQ54" i="1"/>
  <c r="H145" i="5"/>
  <c r="X145" i="5" s="1"/>
  <c r="AB53" i="1"/>
  <c r="H144" i="5"/>
  <c r="X144" i="5" s="1"/>
  <c r="U138" i="5"/>
  <c r="H139" i="5"/>
  <c r="S138" i="5"/>
  <c r="R51" i="1"/>
  <c r="GK51" i="1" s="1"/>
  <c r="V51" i="1"/>
  <c r="T51" i="1"/>
  <c r="Q51" i="1"/>
  <c r="CS50" i="1"/>
  <c r="R50" i="1" s="1"/>
  <c r="GK50" i="1" s="1"/>
  <c r="L137" i="5"/>
  <c r="Q137" i="5" s="1"/>
  <c r="L135" i="5"/>
  <c r="U130" i="5"/>
  <c r="H131" i="5"/>
  <c r="R131" i="5" s="1"/>
  <c r="S130" i="5"/>
  <c r="CS49" i="1"/>
  <c r="R49" i="1" s="1"/>
  <c r="CT49" i="1"/>
  <c r="S49" i="1" s="1"/>
  <c r="CZ49" i="1" s="1"/>
  <c r="Y49" i="1" s="1"/>
  <c r="V128" i="5" s="1"/>
  <c r="U128" i="5"/>
  <c r="S128" i="5"/>
  <c r="H128" i="5"/>
  <c r="X128" i="5" s="1"/>
  <c r="CP47" i="1"/>
  <c r="O47" i="1" s="1"/>
  <c r="K120" i="5" s="1"/>
  <c r="H120" i="5"/>
  <c r="X120" i="5" s="1"/>
  <c r="CS46" i="1"/>
  <c r="R46" i="1" s="1"/>
  <c r="GK46" i="1" s="1"/>
  <c r="CT46" i="1"/>
  <c r="S46" i="1" s="1"/>
  <c r="U119" i="5"/>
  <c r="S119" i="5"/>
  <c r="H119" i="5"/>
  <c r="X119" i="5" s="1"/>
  <c r="L121" i="5"/>
  <c r="Q121" i="5" s="1"/>
  <c r="L118" i="5"/>
  <c r="U111" i="5"/>
  <c r="H112" i="5"/>
  <c r="S111" i="5"/>
  <c r="CQ45" i="1"/>
  <c r="P45" i="1" s="1"/>
  <c r="H115" i="5"/>
  <c r="V44" i="1"/>
  <c r="R44" i="1"/>
  <c r="GK44" i="1" s="1"/>
  <c r="GX43" i="1"/>
  <c r="W43" i="1"/>
  <c r="U43" i="1"/>
  <c r="CT43" i="1"/>
  <c r="S43" i="1" s="1"/>
  <c r="CY43" i="1" s="1"/>
  <c r="X43" i="1" s="1"/>
  <c r="T108" i="5" s="1"/>
  <c r="S108" i="5"/>
  <c r="U108" i="5"/>
  <c r="GK42" i="1"/>
  <c r="K103" i="5"/>
  <c r="AD42" i="1"/>
  <c r="H103" i="5"/>
  <c r="R103" i="5" s="1"/>
  <c r="S98" i="5"/>
  <c r="U98" i="5"/>
  <c r="CS39" i="1"/>
  <c r="R39" i="1" s="1"/>
  <c r="GK39" i="1" s="1"/>
  <c r="S90" i="5"/>
  <c r="U90" i="5"/>
  <c r="CQ39" i="1"/>
  <c r="P39" i="1" s="1"/>
  <c r="CP39" i="1" s="1"/>
  <c r="O39" i="1" s="1"/>
  <c r="K90" i="5" s="1"/>
  <c r="H90" i="5"/>
  <c r="X90" i="5" s="1"/>
  <c r="CS38" i="1"/>
  <c r="R38" i="1" s="1"/>
  <c r="GK38" i="1" s="1"/>
  <c r="L91" i="5"/>
  <c r="Q91" i="5" s="1"/>
  <c r="L89" i="5"/>
  <c r="H85" i="5"/>
  <c r="G91" i="5" s="1"/>
  <c r="O91" i="5" s="1"/>
  <c r="S84" i="5"/>
  <c r="H87" i="5" s="1"/>
  <c r="U84" i="5"/>
  <c r="H88" i="5" s="1"/>
  <c r="T37" i="1"/>
  <c r="V37" i="1"/>
  <c r="Q37" i="1"/>
  <c r="CT36" i="1"/>
  <c r="S36" i="1" s="1"/>
  <c r="S81" i="5"/>
  <c r="U81" i="5"/>
  <c r="H81" i="5"/>
  <c r="X81" i="5" s="1"/>
  <c r="CZ35" i="1"/>
  <c r="Y35" i="1" s="1"/>
  <c r="V75" i="5" s="1"/>
  <c r="K76" i="5"/>
  <c r="L83" i="5"/>
  <c r="Q83" i="5" s="1"/>
  <c r="L80" i="5"/>
  <c r="H76" i="5"/>
  <c r="R76" i="5" s="1"/>
  <c r="S75" i="5"/>
  <c r="U75" i="5"/>
  <c r="V34" i="1"/>
  <c r="L74" i="5"/>
  <c r="Q74" i="5" s="1"/>
  <c r="L72" i="5"/>
  <c r="CS33" i="1"/>
  <c r="R33" i="1" s="1"/>
  <c r="GK33" i="1" s="1"/>
  <c r="H68" i="5"/>
  <c r="S67" i="5"/>
  <c r="U67" i="5"/>
  <c r="GX30" i="1"/>
  <c r="W30" i="1"/>
  <c r="CT30" i="1"/>
  <c r="S30" i="1" s="1"/>
  <c r="K57" i="5" s="1"/>
  <c r="H57" i="5"/>
  <c r="R57" i="5" s="1"/>
  <c r="U55" i="5"/>
  <c r="S55" i="5"/>
  <c r="H60" i="5"/>
  <c r="L54" i="5"/>
  <c r="Q54" i="5" s="1"/>
  <c r="L52" i="5"/>
  <c r="CS28" i="1"/>
  <c r="R28" i="1" s="1"/>
  <c r="GK28" i="1" s="1"/>
  <c r="CT28" i="1"/>
  <c r="S28" i="1" s="1"/>
  <c r="K48" i="5" s="1"/>
  <c r="U47" i="5"/>
  <c r="H48" i="5"/>
  <c r="R48" i="5" s="1"/>
  <c r="S47" i="5"/>
  <c r="V27" i="1"/>
  <c r="P27" i="1"/>
  <c r="AB27" i="1"/>
  <c r="H45" i="5"/>
  <c r="X45" i="5" s="1"/>
  <c r="L46" i="5"/>
  <c r="Q46" i="5" s="1"/>
  <c r="L44" i="5"/>
  <c r="U39" i="5"/>
  <c r="H40" i="5"/>
  <c r="R40" i="5" s="1"/>
  <c r="S39" i="5"/>
  <c r="U37" i="5"/>
  <c r="S37" i="5"/>
  <c r="H37" i="5"/>
  <c r="X37" i="5" s="1"/>
  <c r="AD24" i="1"/>
  <c r="H32" i="5"/>
  <c r="R32" i="5" s="1"/>
  <c r="CT57" i="1"/>
  <c r="S57" i="1" s="1"/>
  <c r="CP57" i="1" s="1"/>
  <c r="O57" i="1" s="1"/>
  <c r="K157" i="5" s="1"/>
  <c r="U157" i="5"/>
  <c r="S157" i="5"/>
  <c r="H157" i="5"/>
  <c r="X157" i="5" s="1"/>
  <c r="CT56" i="1"/>
  <c r="S56" i="1" s="1"/>
  <c r="K150" i="5" s="1"/>
  <c r="H150" i="5"/>
  <c r="U148" i="5"/>
  <c r="S148" i="5"/>
  <c r="CQ56" i="1"/>
  <c r="P56" i="1" s="1"/>
  <c r="H153" i="5"/>
  <c r="CP55" i="1"/>
  <c r="O55" i="1" s="1"/>
  <c r="K146" i="5" s="1"/>
  <c r="H146" i="5"/>
  <c r="X146" i="5" s="1"/>
  <c r="AB54" i="1"/>
  <c r="U144" i="5"/>
  <c r="S144" i="5"/>
  <c r="CY52" i="1"/>
  <c r="X52" i="1" s="1"/>
  <c r="T138" i="5" s="1"/>
  <c r="K139" i="5"/>
  <c r="U136" i="5"/>
  <c r="S136" i="5"/>
  <c r="CQ51" i="1"/>
  <c r="H136" i="5"/>
  <c r="X136" i="5" s="1"/>
  <c r="AB50" i="1"/>
  <c r="H132" i="5"/>
  <c r="U122" i="5"/>
  <c r="H126" i="5" s="1"/>
  <c r="H123" i="5"/>
  <c r="R123" i="5" s="1"/>
  <c r="S122" i="5"/>
  <c r="CQ48" i="1"/>
  <c r="P48" i="1" s="1"/>
  <c r="K124" i="5" s="1"/>
  <c r="H124" i="5"/>
  <c r="U120" i="5"/>
  <c r="S120" i="5"/>
  <c r="AD45" i="1"/>
  <c r="H114" i="5"/>
  <c r="R114" i="5" s="1"/>
  <c r="S109" i="5"/>
  <c r="U109" i="5"/>
  <c r="CQ44" i="1"/>
  <c r="P44" i="1" s="1"/>
  <c r="H108" i="5"/>
  <c r="X108" i="5" s="1"/>
  <c r="H101" i="5"/>
  <c r="R101" i="5" s="1"/>
  <c r="S100" i="5"/>
  <c r="U100" i="5"/>
  <c r="CQ42" i="1"/>
  <c r="P42" i="1" s="1"/>
  <c r="K104" i="5" s="1"/>
  <c r="H104" i="5"/>
  <c r="AB41" i="1"/>
  <c r="H98" i="5"/>
  <c r="X98" i="5" s="1"/>
  <c r="CZ40" i="1"/>
  <c r="Y40" i="1" s="1"/>
  <c r="V92" i="5" s="1"/>
  <c r="K93" i="5"/>
  <c r="L99" i="5"/>
  <c r="Q99" i="5" s="1"/>
  <c r="L97" i="5"/>
  <c r="H93" i="5"/>
  <c r="S92" i="5"/>
  <c r="U92" i="5"/>
  <c r="CP38" i="1"/>
  <c r="O38" i="1" s="1"/>
  <c r="K86" i="5"/>
  <c r="CT37" i="1"/>
  <c r="S82" i="5"/>
  <c r="U82" i="5"/>
  <c r="H82" i="5"/>
  <c r="X82" i="5" s="1"/>
  <c r="GX37" i="1"/>
  <c r="E82" i="5"/>
  <c r="CT34" i="1"/>
  <c r="S73" i="5"/>
  <c r="U73" i="5"/>
  <c r="H73" i="5"/>
  <c r="X73" i="5" s="1"/>
  <c r="L66" i="5"/>
  <c r="Q66" i="5" s="1"/>
  <c r="L63" i="5"/>
  <c r="AD30" i="1"/>
  <c r="H59" i="5"/>
  <c r="R59" i="5" s="1"/>
  <c r="C56" i="5"/>
  <c r="E55" i="5"/>
  <c r="U53" i="5"/>
  <c r="S53" i="5"/>
  <c r="AB29" i="1"/>
  <c r="H53" i="5"/>
  <c r="X53" i="5" s="1"/>
  <c r="U45" i="5"/>
  <c r="S45" i="5"/>
  <c r="CP26" i="1"/>
  <c r="O26" i="1" s="1"/>
  <c r="K41" i="5"/>
  <c r="L38" i="5"/>
  <c r="Q38" i="5" s="1"/>
  <c r="L36" i="5"/>
  <c r="U29" i="5"/>
  <c r="H35" i="5" s="1"/>
  <c r="H30" i="5"/>
  <c r="S29" i="5"/>
  <c r="CQ24" i="1"/>
  <c r="P24" i="1" s="1"/>
  <c r="K33" i="5" s="1"/>
  <c r="H33" i="5"/>
  <c r="X216" i="5"/>
  <c r="CY64" i="1"/>
  <c r="X64" i="1" s="1"/>
  <c r="T165" i="5" s="1"/>
  <c r="CZ64" i="1"/>
  <c r="Y64" i="1" s="1"/>
  <c r="V165" i="5" s="1"/>
  <c r="BZ22" i="1"/>
  <c r="AQ79" i="1"/>
  <c r="CP71" i="1"/>
  <c r="O71" i="1" s="1"/>
  <c r="K188" i="5" s="1"/>
  <c r="BY22" i="1"/>
  <c r="AP79" i="1"/>
  <c r="CI79" i="1"/>
  <c r="R67" i="1"/>
  <c r="GK67" i="1" s="1"/>
  <c r="W67" i="1"/>
  <c r="S67" i="1"/>
  <c r="T67" i="1"/>
  <c r="GX67" i="1"/>
  <c r="CD22" i="1"/>
  <c r="CY62" i="1"/>
  <c r="X62" i="1" s="1"/>
  <c r="T162" i="5" s="1"/>
  <c r="CZ62" i="1"/>
  <c r="Y62" i="1" s="1"/>
  <c r="V162" i="5" s="1"/>
  <c r="AB76" i="1"/>
  <c r="CG79" i="1"/>
  <c r="AS79" i="1"/>
  <c r="AO79" i="1"/>
  <c r="V75" i="1"/>
  <c r="CY74" i="1"/>
  <c r="X74" i="1" s="1"/>
  <c r="GX73" i="1"/>
  <c r="AB73" i="1"/>
  <c r="GX70" i="1"/>
  <c r="AB70" i="1"/>
  <c r="AB67" i="1"/>
  <c r="I65" i="1"/>
  <c r="P64" i="1"/>
  <c r="W63" i="1"/>
  <c r="S63" i="1"/>
  <c r="CP63" i="1" s="1"/>
  <c r="O63" i="1" s="1"/>
  <c r="K163" i="5" s="1"/>
  <c r="GX61" i="1"/>
  <c r="AB61" i="1"/>
  <c r="CS56" i="1"/>
  <c r="R56" i="1" s="1"/>
  <c r="CX109" i="3"/>
  <c r="CX113" i="3"/>
  <c r="CX117" i="3"/>
  <c r="CX121" i="3"/>
  <c r="CX110" i="3"/>
  <c r="CX114" i="3"/>
  <c r="CX118" i="3"/>
  <c r="CX111" i="3"/>
  <c r="CX115" i="3"/>
  <c r="CX119" i="3"/>
  <c r="CX112" i="3"/>
  <c r="CX116" i="3"/>
  <c r="CX120" i="3"/>
  <c r="I58" i="1"/>
  <c r="E158" i="5" s="1"/>
  <c r="I59" i="1"/>
  <c r="I60" i="1"/>
  <c r="GX60" i="1" s="1"/>
  <c r="GK55" i="1"/>
  <c r="CZ55" i="1"/>
  <c r="Y55" i="1" s="1"/>
  <c r="V146" i="5" s="1"/>
  <c r="CP53" i="1"/>
  <c r="O53" i="1" s="1"/>
  <c r="K144" i="5" s="1"/>
  <c r="CP50" i="1"/>
  <c r="O50" i="1" s="1"/>
  <c r="GK49" i="1"/>
  <c r="CP40" i="1"/>
  <c r="O40" i="1" s="1"/>
  <c r="GX75" i="1"/>
  <c r="T75" i="1"/>
  <c r="CZ73" i="1"/>
  <c r="Y73" i="1" s="1"/>
  <c r="V196" i="5" s="1"/>
  <c r="CQ72" i="1"/>
  <c r="P72" i="1" s="1"/>
  <c r="CZ70" i="1"/>
  <c r="Y70" i="1" s="1"/>
  <c r="CQ69" i="1"/>
  <c r="P69" i="1" s="1"/>
  <c r="CQ66" i="1"/>
  <c r="T64" i="1"/>
  <c r="CZ61" i="1"/>
  <c r="Y61" i="1" s="1"/>
  <c r="CQ60" i="1"/>
  <c r="V58" i="1"/>
  <c r="CS58" i="1"/>
  <c r="AD58" i="1"/>
  <c r="CR58" i="1" s="1"/>
  <c r="GM55" i="1"/>
  <c r="CY54" i="1"/>
  <c r="X54" i="1" s="1"/>
  <c r="T145" i="5" s="1"/>
  <c r="CR46" i="1"/>
  <c r="Q46" i="1" s="1"/>
  <c r="AB46" i="1"/>
  <c r="CY45" i="1"/>
  <c r="X45" i="1" s="1"/>
  <c r="CZ45" i="1"/>
  <c r="Y45" i="1" s="1"/>
  <c r="V111" i="5" s="1"/>
  <c r="CZ76" i="1"/>
  <c r="Y76" i="1" s="1"/>
  <c r="V209" i="5" s="1"/>
  <c r="U67" i="1"/>
  <c r="Q67" i="1"/>
  <c r="CX125" i="3"/>
  <c r="CX129" i="3"/>
  <c r="CX133" i="3"/>
  <c r="CX122" i="3"/>
  <c r="CX126" i="3"/>
  <c r="CX130" i="3"/>
  <c r="CX123" i="3"/>
  <c r="CX127" i="3"/>
  <c r="CX131" i="3"/>
  <c r="CX124" i="3"/>
  <c r="CX128" i="3"/>
  <c r="CX132" i="3"/>
  <c r="I66" i="1"/>
  <c r="CQ58" i="1"/>
  <c r="P58" i="1" s="1"/>
  <c r="CZ53" i="1"/>
  <c r="Y53" i="1" s="1"/>
  <c r="V144" i="5" s="1"/>
  <c r="CY53" i="1"/>
  <c r="X53" i="1" s="1"/>
  <c r="T144" i="5" s="1"/>
  <c r="CZ50" i="1"/>
  <c r="Y50" i="1" s="1"/>
  <c r="V130" i="5" s="1"/>
  <c r="CY50" i="1"/>
  <c r="X50" i="1" s="1"/>
  <c r="T130" i="5" s="1"/>
  <c r="CY44" i="1"/>
  <c r="X44" i="1" s="1"/>
  <c r="T109" i="5" s="1"/>
  <c r="CP76" i="1"/>
  <c r="O76" i="1" s="1"/>
  <c r="BB79" i="1"/>
  <c r="CQ77" i="1"/>
  <c r="P77" i="1" s="1"/>
  <c r="AD77" i="1"/>
  <c r="CR77" i="1" s="1"/>
  <c r="Q77" i="1" s="1"/>
  <c r="U75" i="1"/>
  <c r="Q75" i="1"/>
  <c r="I68" i="1"/>
  <c r="U177" i="5" s="1"/>
  <c r="W65" i="1"/>
  <c r="S65" i="1"/>
  <c r="W57" i="1"/>
  <c r="CQ52" i="1"/>
  <c r="P52" i="1" s="1"/>
  <c r="K140" i="5" s="1"/>
  <c r="CY51" i="1"/>
  <c r="X51" i="1" s="1"/>
  <c r="T136" i="5" s="1"/>
  <c r="CZ51" i="1"/>
  <c r="Y51" i="1" s="1"/>
  <c r="V136" i="5" s="1"/>
  <c r="CR49" i="1"/>
  <c r="Q49" i="1" s="1"/>
  <c r="CP49" i="1" s="1"/>
  <c r="O49" i="1" s="1"/>
  <c r="K128" i="5" s="1"/>
  <c r="AB49" i="1"/>
  <c r="CY48" i="1"/>
  <c r="X48" i="1" s="1"/>
  <c r="T122" i="5" s="1"/>
  <c r="CZ48" i="1"/>
  <c r="Y48" i="1" s="1"/>
  <c r="V122" i="5" s="1"/>
  <c r="CP48" i="1"/>
  <c r="O48" i="1" s="1"/>
  <c r="CY47" i="1"/>
  <c r="X47" i="1" s="1"/>
  <c r="CZ47" i="1"/>
  <c r="Y47" i="1" s="1"/>
  <c r="CY42" i="1"/>
  <c r="X42" i="1" s="1"/>
  <c r="CZ42" i="1"/>
  <c r="Y42" i="1" s="1"/>
  <c r="V100" i="5" s="1"/>
  <c r="CZ39" i="1"/>
  <c r="Y39" i="1" s="1"/>
  <c r="V90" i="5" s="1"/>
  <c r="CX157" i="3"/>
  <c r="CX161" i="3"/>
  <c r="CX165" i="3"/>
  <c r="CX169" i="3"/>
  <c r="CX158" i="3"/>
  <c r="CX162" i="3"/>
  <c r="CX166" i="3"/>
  <c r="CX155" i="3"/>
  <c r="CX159" i="3"/>
  <c r="CX163" i="3"/>
  <c r="CX167" i="3"/>
  <c r="CX156" i="3"/>
  <c r="CX160" i="3"/>
  <c r="CX164" i="3"/>
  <c r="CX168" i="3"/>
  <c r="T56" i="1"/>
  <c r="AB56" i="1"/>
  <c r="P54" i="1"/>
  <c r="CP54" i="1" s="1"/>
  <c r="O54" i="1" s="1"/>
  <c r="K145" i="5" s="1"/>
  <c r="AD52" i="1"/>
  <c r="CR52" i="1" s="1"/>
  <c r="Q52" i="1" s="1"/>
  <c r="P51" i="1"/>
  <c r="CP51" i="1" s="1"/>
  <c r="O51" i="1" s="1"/>
  <c r="K136" i="5" s="1"/>
  <c r="W46" i="1"/>
  <c r="AD44" i="1"/>
  <c r="CR44" i="1" s="1"/>
  <c r="Q44" i="1" s="1"/>
  <c r="CP44" i="1" s="1"/>
  <c r="O44" i="1" s="1"/>
  <c r="K109" i="5" s="1"/>
  <c r="CQ41" i="1"/>
  <c r="P41" i="1" s="1"/>
  <c r="CP41" i="1" s="1"/>
  <c r="O41" i="1" s="1"/>
  <c r="K98" i="5" s="1"/>
  <c r="T39" i="1"/>
  <c r="AB39" i="1"/>
  <c r="W37" i="1"/>
  <c r="S37" i="1"/>
  <c r="CS36" i="1"/>
  <c r="R36" i="1" s="1"/>
  <c r="GK36" i="1" s="1"/>
  <c r="CQ36" i="1"/>
  <c r="P36" i="1" s="1"/>
  <c r="CP36" i="1" s="1"/>
  <c r="O36" i="1" s="1"/>
  <c r="K81" i="5" s="1"/>
  <c r="AB36" i="1"/>
  <c r="P34" i="1"/>
  <c r="CZ41" i="1"/>
  <c r="Y41" i="1" s="1"/>
  <c r="V98" i="5" s="1"/>
  <c r="CY41" i="1"/>
  <c r="X41" i="1" s="1"/>
  <c r="T98" i="5" s="1"/>
  <c r="K95" i="5" s="1"/>
  <c r="P37" i="1"/>
  <c r="AB35" i="1"/>
  <c r="CQ35" i="1"/>
  <c r="P35" i="1" s="1"/>
  <c r="CZ33" i="1"/>
  <c r="Y33" i="1" s="1"/>
  <c r="V67" i="5" s="1"/>
  <c r="CQ32" i="1"/>
  <c r="AB47" i="1"/>
  <c r="AB45" i="1"/>
  <c r="AB38" i="1"/>
  <c r="CZ38" i="1"/>
  <c r="Y38" i="1" s="1"/>
  <c r="CY38" i="1"/>
  <c r="X38" i="1" s="1"/>
  <c r="CR34" i="1"/>
  <c r="Q34" i="1" s="1"/>
  <c r="AB34" i="1"/>
  <c r="CQ33" i="1"/>
  <c r="P33" i="1" s="1"/>
  <c r="AB33" i="1"/>
  <c r="AB48" i="1"/>
  <c r="AB40" i="1"/>
  <c r="AB37" i="1"/>
  <c r="CS34" i="1"/>
  <c r="R34" i="1" s="1"/>
  <c r="GK34" i="1" s="1"/>
  <c r="U34" i="1"/>
  <c r="T36" i="1"/>
  <c r="W34" i="1"/>
  <c r="S34" i="1"/>
  <c r="AD32" i="1"/>
  <c r="CR32" i="1" s="1"/>
  <c r="CX25" i="3"/>
  <c r="CX29" i="3"/>
  <c r="CX26" i="3"/>
  <c r="CX30" i="3"/>
  <c r="CX27" i="3"/>
  <c r="I31" i="1"/>
  <c r="CX28" i="3"/>
  <c r="I32" i="1"/>
  <c r="U65" i="5" s="1"/>
  <c r="AD31" i="1"/>
  <c r="CR31" i="1" s="1"/>
  <c r="CS30" i="1"/>
  <c r="R30" i="1" s="1"/>
  <c r="CP29" i="1"/>
  <c r="O29" i="1" s="1"/>
  <c r="K53" i="5" s="1"/>
  <c r="CY28" i="1"/>
  <c r="X28" i="1" s="1"/>
  <c r="T47" i="5" s="1"/>
  <c r="CP27" i="1"/>
  <c r="O27" i="1" s="1"/>
  <c r="K45" i="5" s="1"/>
  <c r="R32" i="1"/>
  <c r="GK32" i="1" s="1"/>
  <c r="AB30" i="1"/>
  <c r="CR28" i="1"/>
  <c r="Q28" i="1" s="1"/>
  <c r="CP28" i="1" s="1"/>
  <c r="O28" i="1" s="1"/>
  <c r="AB28" i="1"/>
  <c r="CY27" i="1"/>
  <c r="X27" i="1" s="1"/>
  <c r="T45" i="5" s="1"/>
  <c r="CZ27" i="1"/>
  <c r="Y27" i="1" s="1"/>
  <c r="V45" i="5" s="1"/>
  <c r="AB26" i="1"/>
  <c r="CY25" i="1"/>
  <c r="X25" i="1" s="1"/>
  <c r="T37" i="5" s="1"/>
  <c r="CZ25" i="1"/>
  <c r="Y25" i="1" s="1"/>
  <c r="V37" i="5" s="1"/>
  <c r="AB25" i="1"/>
  <c r="CS24" i="1"/>
  <c r="R24" i="1" s="1"/>
  <c r="AB24" i="1"/>
  <c r="CS29" i="1"/>
  <c r="R29" i="1" s="1"/>
  <c r="CY29" i="1" s="1"/>
  <c r="X29" i="1" s="1"/>
  <c r="T53" i="5" s="1"/>
  <c r="CS26" i="1"/>
  <c r="R26" i="1" s="1"/>
  <c r="GK26" i="1" s="1"/>
  <c r="CQ25" i="1"/>
  <c r="P25" i="1" s="1"/>
  <c r="CY39" i="1" l="1"/>
  <c r="X39" i="1" s="1"/>
  <c r="CP46" i="1"/>
  <c r="O46" i="1" s="1"/>
  <c r="K119" i="5" s="1"/>
  <c r="CZ71" i="1"/>
  <c r="Y71" i="1" s="1"/>
  <c r="V188" i="5" s="1"/>
  <c r="H96" i="5"/>
  <c r="G99" i="5" s="1"/>
  <c r="O99" i="5" s="1"/>
  <c r="H105" i="5"/>
  <c r="CZ28" i="1"/>
  <c r="Y28" i="1" s="1"/>
  <c r="V47" i="5" s="1"/>
  <c r="CZ43" i="1"/>
  <c r="Y43" i="1" s="1"/>
  <c r="CZ44" i="1"/>
  <c r="Y44" i="1" s="1"/>
  <c r="V109" i="5" s="1"/>
  <c r="CZ77" i="1"/>
  <c r="Y77" i="1" s="1"/>
  <c r="V215" i="5" s="1"/>
  <c r="K213" i="5" s="1"/>
  <c r="F95" i="1"/>
  <c r="CY71" i="1"/>
  <c r="X71" i="1" s="1"/>
  <c r="T188" i="5" s="1"/>
  <c r="H34" i="5"/>
  <c r="H95" i="5"/>
  <c r="H125" i="5"/>
  <c r="G129" i="5" s="1"/>
  <c r="O129" i="5" s="1"/>
  <c r="BC111" i="1"/>
  <c r="H160" i="5"/>
  <c r="X160" i="5" s="1"/>
  <c r="CZ56" i="1"/>
  <c r="Y56" i="1" s="1"/>
  <c r="V148" i="5" s="1"/>
  <c r="X129" i="5"/>
  <c r="CY33" i="1"/>
  <c r="X33" i="1" s="1"/>
  <c r="T67" i="5" s="1"/>
  <c r="H205" i="5"/>
  <c r="CZ54" i="1"/>
  <c r="Y54" i="1" s="1"/>
  <c r="V145" i="5" s="1"/>
  <c r="K142" i="5" s="1"/>
  <c r="CY30" i="1"/>
  <c r="X30" i="1" s="1"/>
  <c r="T55" i="5" s="1"/>
  <c r="K59" i="5"/>
  <c r="T31" i="1"/>
  <c r="E64" i="5"/>
  <c r="U31" i="1"/>
  <c r="GO43" i="1"/>
  <c r="V108" i="5"/>
  <c r="K106" i="5" s="1"/>
  <c r="GO38" i="1"/>
  <c r="T84" i="5"/>
  <c r="V32" i="1"/>
  <c r="K50" i="5"/>
  <c r="Q31" i="1"/>
  <c r="GX32" i="1"/>
  <c r="W32" i="1"/>
  <c r="CP33" i="1"/>
  <c r="O33" i="1" s="1"/>
  <c r="K69" i="5"/>
  <c r="GM38" i="1"/>
  <c r="V84" i="5"/>
  <c r="K88" i="5" s="1"/>
  <c r="P32" i="1"/>
  <c r="CP35" i="1"/>
  <c r="O35" i="1" s="1"/>
  <c r="K77" i="5"/>
  <c r="GO47" i="1"/>
  <c r="T120" i="5"/>
  <c r="K126" i="5"/>
  <c r="K134" i="5"/>
  <c r="AB58" i="1"/>
  <c r="T66" i="1"/>
  <c r="E175" i="5"/>
  <c r="GO55" i="1"/>
  <c r="R58" i="1"/>
  <c r="GK58" i="1" s="1"/>
  <c r="CP69" i="1"/>
  <c r="O69" i="1" s="1"/>
  <c r="K183" i="5"/>
  <c r="CP72" i="1"/>
  <c r="O72" i="1" s="1"/>
  <c r="K192" i="5"/>
  <c r="T32" i="1"/>
  <c r="GX59" i="1"/>
  <c r="E159" i="5"/>
  <c r="GX58" i="1"/>
  <c r="U65" i="1"/>
  <c r="E174" i="5"/>
  <c r="T198" i="5"/>
  <c r="R30" i="5"/>
  <c r="H64" i="5"/>
  <c r="X64" i="5" s="1"/>
  <c r="S64" i="5"/>
  <c r="R93" i="5"/>
  <c r="X99" i="5"/>
  <c r="K96" i="5"/>
  <c r="J99" i="5" s="1"/>
  <c r="P99" i="5" s="1"/>
  <c r="H106" i="5"/>
  <c r="H113" i="5"/>
  <c r="CR45" i="1"/>
  <c r="Q45" i="1" s="1"/>
  <c r="K113" i="5" s="1"/>
  <c r="CR24" i="1"/>
  <c r="Q24" i="1" s="1"/>
  <c r="H31" i="5"/>
  <c r="G38" i="5" s="1"/>
  <c r="O38" i="5" s="1"/>
  <c r="H42" i="5"/>
  <c r="H43" i="5"/>
  <c r="H70" i="5"/>
  <c r="H79" i="5"/>
  <c r="R85" i="5"/>
  <c r="X91" i="5"/>
  <c r="CR42" i="1"/>
  <c r="Q42" i="1" s="1"/>
  <c r="H102" i="5"/>
  <c r="K115" i="5"/>
  <c r="R112" i="5"/>
  <c r="CY49" i="1"/>
  <c r="X49" i="1" s="1"/>
  <c r="T128" i="5" s="1"/>
  <c r="H133" i="5"/>
  <c r="H134" i="5"/>
  <c r="H141" i="5"/>
  <c r="H142" i="5"/>
  <c r="S158" i="5"/>
  <c r="H159" i="5"/>
  <c r="X159" i="5" s="1"/>
  <c r="U160" i="5"/>
  <c r="AB42" i="1"/>
  <c r="S159" i="5"/>
  <c r="S174" i="5"/>
  <c r="S176" i="5"/>
  <c r="CY69" i="1"/>
  <c r="X69" i="1" s="1"/>
  <c r="T179" i="5" s="1"/>
  <c r="K180" i="5"/>
  <c r="CZ69" i="1"/>
  <c r="Y69" i="1" s="1"/>
  <c r="V179" i="5" s="1"/>
  <c r="CY72" i="1"/>
  <c r="X72" i="1" s="1"/>
  <c r="T190" i="5" s="1"/>
  <c r="K191" i="5"/>
  <c r="CZ72" i="1"/>
  <c r="Y72" i="1" s="1"/>
  <c r="V190" i="5" s="1"/>
  <c r="K194" i="5" s="1"/>
  <c r="H204" i="5"/>
  <c r="S75" i="1"/>
  <c r="E207" i="5"/>
  <c r="S207" i="5"/>
  <c r="CY77" i="1"/>
  <c r="X77" i="1" s="1"/>
  <c r="T215" i="5" s="1"/>
  <c r="H174" i="5"/>
  <c r="X174" i="5" s="1"/>
  <c r="S175" i="5"/>
  <c r="H176" i="5"/>
  <c r="X176" i="5" s="1"/>
  <c r="V67" i="1"/>
  <c r="H184" i="5"/>
  <c r="H194" i="5"/>
  <c r="K202" i="5"/>
  <c r="GK74" i="1"/>
  <c r="P75" i="1"/>
  <c r="W75" i="1"/>
  <c r="R210" i="5"/>
  <c r="CY73" i="1"/>
  <c r="X73" i="1" s="1"/>
  <c r="CY24" i="1"/>
  <c r="X24" i="1" s="1"/>
  <c r="T29" i="5" s="1"/>
  <c r="K34" i="5" s="1"/>
  <c r="K32" i="5"/>
  <c r="U32" i="1"/>
  <c r="E65" i="5"/>
  <c r="Q32" i="1"/>
  <c r="K153" i="5"/>
  <c r="S32" i="1"/>
  <c r="GM39" i="1"/>
  <c r="T90" i="5"/>
  <c r="T100" i="5"/>
  <c r="K105" i="5" s="1"/>
  <c r="GM47" i="1"/>
  <c r="V120" i="5"/>
  <c r="K125" i="5"/>
  <c r="J129" i="5" s="1"/>
  <c r="P129" i="5" s="1"/>
  <c r="GX68" i="1"/>
  <c r="E177" i="5"/>
  <c r="CP75" i="1"/>
  <c r="O75" i="1" s="1"/>
  <c r="K207" i="5" s="1"/>
  <c r="K133" i="5"/>
  <c r="J137" i="5" s="1"/>
  <c r="P137" i="5" s="1"/>
  <c r="T68" i="1"/>
  <c r="GM43" i="1"/>
  <c r="T111" i="5"/>
  <c r="GM61" i="1"/>
  <c r="V161" i="5"/>
  <c r="V187" i="5"/>
  <c r="CY36" i="1"/>
  <c r="X36" i="1" s="1"/>
  <c r="T81" i="5" s="1"/>
  <c r="Q60" i="1"/>
  <c r="E160" i="5"/>
  <c r="GK56" i="1"/>
  <c r="K152" i="5"/>
  <c r="K170" i="5"/>
  <c r="CR30" i="1"/>
  <c r="Q30" i="1" s="1"/>
  <c r="H58" i="5"/>
  <c r="U64" i="5"/>
  <c r="H62" i="5" s="1"/>
  <c r="H65" i="5"/>
  <c r="X65" i="5" s="1"/>
  <c r="S65" i="5"/>
  <c r="X110" i="5"/>
  <c r="H109" i="5"/>
  <c r="X109" i="5" s="1"/>
  <c r="K141" i="5"/>
  <c r="R150" i="5"/>
  <c r="H50" i="5"/>
  <c r="G54" i="5" s="1"/>
  <c r="O54" i="5" s="1"/>
  <c r="H51" i="5"/>
  <c r="H61" i="5"/>
  <c r="H71" i="5"/>
  <c r="R68" i="5"/>
  <c r="X74" i="5"/>
  <c r="G74" i="5"/>
  <c r="O74" i="5" s="1"/>
  <c r="H78" i="5"/>
  <c r="G83" i="5" s="1"/>
  <c r="O83" i="5" s="1"/>
  <c r="H116" i="5"/>
  <c r="G121" i="5" s="1"/>
  <c r="O121" i="5" s="1"/>
  <c r="H117" i="5"/>
  <c r="R139" i="5"/>
  <c r="G147" i="5"/>
  <c r="O147" i="5" s="1"/>
  <c r="CR56" i="1"/>
  <c r="Q56" i="1" s="1"/>
  <c r="K151" i="5" s="1"/>
  <c r="H151" i="5"/>
  <c r="H158" i="5"/>
  <c r="X158" i="5" s="1"/>
  <c r="U158" i="5"/>
  <c r="S160" i="5"/>
  <c r="H154" i="5" s="1"/>
  <c r="H168" i="5"/>
  <c r="CR64" i="1"/>
  <c r="Q64" i="1" s="1"/>
  <c r="K168" i="5" s="1"/>
  <c r="U159" i="5"/>
  <c r="R167" i="5"/>
  <c r="AB64" i="1"/>
  <c r="U174" i="5"/>
  <c r="H175" i="5"/>
  <c r="X175" i="5" s="1"/>
  <c r="U176" i="5"/>
  <c r="K182" i="5"/>
  <c r="GK69" i="1"/>
  <c r="CR74" i="1"/>
  <c r="Q74" i="1" s="1"/>
  <c r="H201" i="5"/>
  <c r="X208" i="5" s="1"/>
  <c r="L208" i="5"/>
  <c r="Q208" i="5" s="1"/>
  <c r="L217" i="5" s="1"/>
  <c r="L206" i="5"/>
  <c r="H215" i="5"/>
  <c r="X215" i="5" s="1"/>
  <c r="AB60" i="1"/>
  <c r="AB62" i="1"/>
  <c r="CR62" i="1"/>
  <c r="Q62" i="1" s="1"/>
  <c r="CP62" i="1" s="1"/>
  <c r="O62" i="1" s="1"/>
  <c r="K162" i="5" s="1"/>
  <c r="U175" i="5"/>
  <c r="P67" i="1"/>
  <c r="CP67" i="1" s="1"/>
  <c r="O67" i="1" s="1"/>
  <c r="K176" i="5" s="1"/>
  <c r="H177" i="5"/>
  <c r="X177" i="5" s="1"/>
  <c r="S177" i="5"/>
  <c r="H185" i="5"/>
  <c r="X189" i="5" s="1"/>
  <c r="R180" i="5"/>
  <c r="G189" i="5"/>
  <c r="O189" i="5" s="1"/>
  <c r="H193" i="5"/>
  <c r="H207" i="5"/>
  <c r="X207" i="5" s="1"/>
  <c r="R75" i="1"/>
  <c r="GK75" i="1" s="1"/>
  <c r="CY76" i="1"/>
  <c r="X76" i="1" s="1"/>
  <c r="T209" i="5" s="1"/>
  <c r="K212" i="5" s="1"/>
  <c r="K210" i="5"/>
  <c r="CY70" i="1"/>
  <c r="X70" i="1" s="1"/>
  <c r="T187" i="5" s="1"/>
  <c r="CZ74" i="1"/>
  <c r="Y74" i="1" s="1"/>
  <c r="V198" i="5" s="1"/>
  <c r="GO44" i="1"/>
  <c r="GM44" i="1"/>
  <c r="GM28" i="1"/>
  <c r="GO28" i="1"/>
  <c r="CZ34" i="1"/>
  <c r="Y34" i="1" s="1"/>
  <c r="V73" i="5" s="1"/>
  <c r="K71" i="5" s="1"/>
  <c r="CY34" i="1"/>
  <c r="X34" i="1" s="1"/>
  <c r="T73" i="5" s="1"/>
  <c r="K70" i="5" s="1"/>
  <c r="GM35" i="1"/>
  <c r="GO35" i="1"/>
  <c r="AB31" i="1"/>
  <c r="CZ24" i="1"/>
  <c r="Y24" i="1" s="1"/>
  <c r="V29" i="5" s="1"/>
  <c r="K35" i="5" s="1"/>
  <c r="R31" i="1"/>
  <c r="GK31" i="1" s="1"/>
  <c r="GO54" i="1"/>
  <c r="GM54" i="1"/>
  <c r="GO76" i="1"/>
  <c r="GM76" i="1"/>
  <c r="Q59" i="1"/>
  <c r="P66" i="1"/>
  <c r="T58" i="1"/>
  <c r="U58" i="1"/>
  <c r="R60" i="1"/>
  <c r="GK60" i="1" s="1"/>
  <c r="CY56" i="1"/>
  <c r="X56" i="1" s="1"/>
  <c r="CP37" i="1"/>
  <c r="O37" i="1" s="1"/>
  <c r="K82" i="5" s="1"/>
  <c r="GO49" i="1"/>
  <c r="GM49" i="1"/>
  <c r="GO48" i="1"/>
  <c r="GM48" i="1"/>
  <c r="AB52" i="1"/>
  <c r="W59" i="1"/>
  <c r="CP77" i="1"/>
  <c r="O77" i="1" s="1"/>
  <c r="K215" i="5" s="1"/>
  <c r="W58" i="1"/>
  <c r="Q58" i="1"/>
  <c r="P60" i="1"/>
  <c r="P68" i="1"/>
  <c r="CZ36" i="1"/>
  <c r="Y36" i="1" s="1"/>
  <c r="GO40" i="1"/>
  <c r="GM40" i="1"/>
  <c r="V60" i="1"/>
  <c r="V66" i="1"/>
  <c r="AB77" i="1"/>
  <c r="CG22" i="1"/>
  <c r="AX79" i="1"/>
  <c r="Q66" i="1"/>
  <c r="S58" i="1"/>
  <c r="GX65" i="1"/>
  <c r="GM71" i="1"/>
  <c r="GO71" i="1"/>
  <c r="V68" i="1"/>
  <c r="W68" i="1"/>
  <c r="GK24" i="1"/>
  <c r="GM33" i="1"/>
  <c r="GO33" i="1"/>
  <c r="CP32" i="1"/>
  <c r="O32" i="1" s="1"/>
  <c r="K65" i="5" s="1"/>
  <c r="CP34" i="1"/>
  <c r="O34" i="1" s="1"/>
  <c r="K73" i="5" s="1"/>
  <c r="CY37" i="1"/>
  <c r="X37" i="1" s="1"/>
  <c r="T82" i="5" s="1"/>
  <c r="CZ37" i="1"/>
  <c r="Y37" i="1" s="1"/>
  <c r="V82" i="5" s="1"/>
  <c r="GM41" i="1"/>
  <c r="GO41" i="1"/>
  <c r="GM51" i="1"/>
  <c r="GO51" i="1"/>
  <c r="CY57" i="1"/>
  <c r="X57" i="1" s="1"/>
  <c r="T157" i="5" s="1"/>
  <c r="CZ57" i="1"/>
  <c r="Y57" i="1" s="1"/>
  <c r="BB22" i="1"/>
  <c r="F92" i="1"/>
  <c r="BB111" i="1"/>
  <c r="GM69" i="1"/>
  <c r="GO69" i="1"/>
  <c r="GM50" i="1"/>
  <c r="GO50" i="1"/>
  <c r="U60" i="1"/>
  <c r="W60" i="1"/>
  <c r="S60" i="1"/>
  <c r="S68" i="1"/>
  <c r="T60" i="1"/>
  <c r="CI22" i="1"/>
  <c r="AZ79" i="1"/>
  <c r="U68" i="1"/>
  <c r="GM62" i="1"/>
  <c r="GO62" i="1"/>
  <c r="CP25" i="1"/>
  <c r="O25" i="1" s="1"/>
  <c r="K37" i="5" s="1"/>
  <c r="GO27" i="1"/>
  <c r="GM27" i="1"/>
  <c r="CZ26" i="1"/>
  <c r="Y26" i="1" s="1"/>
  <c r="V39" i="5" s="1"/>
  <c r="K43" i="5" s="1"/>
  <c r="S31" i="1"/>
  <c r="GX31" i="1"/>
  <c r="P31" i="1"/>
  <c r="CP31" i="1" s="1"/>
  <c r="O31" i="1" s="1"/>
  <c r="K64" i="5" s="1"/>
  <c r="W31" i="1"/>
  <c r="AB32" i="1"/>
  <c r="BC18" i="1"/>
  <c r="F127" i="1"/>
  <c r="GO39" i="1"/>
  <c r="GM53" i="1"/>
  <c r="GO53" i="1"/>
  <c r="V59" i="1"/>
  <c r="R59" i="1"/>
  <c r="GK59" i="1" s="1"/>
  <c r="T59" i="1"/>
  <c r="Q65" i="1"/>
  <c r="V65" i="1"/>
  <c r="R65" i="1"/>
  <c r="GK65" i="1" s="1"/>
  <c r="T65" i="1"/>
  <c r="AO22" i="1"/>
  <c r="F83" i="1"/>
  <c r="AO111" i="1"/>
  <c r="P59" i="1"/>
  <c r="CP59" i="1" s="1"/>
  <c r="O59" i="1" s="1"/>
  <c r="K159" i="5" s="1"/>
  <c r="GO61" i="1"/>
  <c r="CZ67" i="1"/>
  <c r="Y67" i="1" s="1"/>
  <c r="CY67" i="1"/>
  <c r="X67" i="1" s="1"/>
  <c r="AP22" i="1"/>
  <c r="F88" i="1"/>
  <c r="AP111" i="1"/>
  <c r="GO70" i="1"/>
  <c r="GK30" i="1"/>
  <c r="CZ30" i="1"/>
  <c r="Y30" i="1" s="1"/>
  <c r="V31" i="1"/>
  <c r="AI79" i="1" s="1"/>
  <c r="U66" i="1"/>
  <c r="W66" i="1"/>
  <c r="S66" i="1"/>
  <c r="GK29" i="1"/>
  <c r="GM29" i="1" s="1"/>
  <c r="CZ29" i="1"/>
  <c r="Y29" i="1" s="1"/>
  <c r="CY26" i="1"/>
  <c r="X26" i="1" s="1"/>
  <c r="T39" i="5" s="1"/>
  <c r="K42" i="5" s="1"/>
  <c r="J46" i="5" s="1"/>
  <c r="P46" i="5" s="1"/>
  <c r="CY32" i="1"/>
  <c r="X32" i="1" s="1"/>
  <c r="T65" i="5" s="1"/>
  <c r="CZ32" i="1"/>
  <c r="Y32" i="1" s="1"/>
  <c r="V65" i="5" s="1"/>
  <c r="AB44" i="1"/>
  <c r="CY46" i="1"/>
  <c r="X46" i="1" s="1"/>
  <c r="T119" i="5" s="1"/>
  <c r="CZ46" i="1"/>
  <c r="Y46" i="1" s="1"/>
  <c r="CP52" i="1"/>
  <c r="O52" i="1" s="1"/>
  <c r="S59" i="1"/>
  <c r="GX66" i="1"/>
  <c r="GM72" i="1"/>
  <c r="GO72" i="1"/>
  <c r="CY63" i="1"/>
  <c r="X63" i="1" s="1"/>
  <c r="T163" i="5" s="1"/>
  <c r="CZ63" i="1"/>
  <c r="Y63" i="1" s="1"/>
  <c r="R66" i="1"/>
  <c r="GK66" i="1" s="1"/>
  <c r="AS22" i="1"/>
  <c r="F96" i="1"/>
  <c r="AS111" i="1"/>
  <c r="P65" i="1"/>
  <c r="CP65" i="1" s="1"/>
  <c r="O65" i="1" s="1"/>
  <c r="K174" i="5" s="1"/>
  <c r="AU22" i="1"/>
  <c r="AU111" i="1"/>
  <c r="F98" i="1"/>
  <c r="U59" i="1"/>
  <c r="AH79" i="1" s="1"/>
  <c r="AQ22" i="1"/>
  <c r="AQ111" i="1"/>
  <c r="F89" i="1"/>
  <c r="Q68" i="1"/>
  <c r="R68" i="1"/>
  <c r="GK68" i="1" s="1"/>
  <c r="AG79" i="1" l="1"/>
  <c r="J74" i="5"/>
  <c r="P74" i="5" s="1"/>
  <c r="H171" i="5"/>
  <c r="H155" i="5"/>
  <c r="CP45" i="1"/>
  <c r="O45" i="1" s="1"/>
  <c r="G46" i="5"/>
  <c r="O46" i="5" s="1"/>
  <c r="H172" i="5"/>
  <c r="J147" i="5"/>
  <c r="P147" i="5" s="1"/>
  <c r="X164" i="5"/>
  <c r="G164" i="5"/>
  <c r="O164" i="5" s="1"/>
  <c r="X178" i="5"/>
  <c r="GO63" i="1"/>
  <c r="V163" i="5"/>
  <c r="V55" i="5"/>
  <c r="GM63" i="1"/>
  <c r="GM67" i="1"/>
  <c r="V176" i="5"/>
  <c r="AJ79" i="1"/>
  <c r="AD79" i="1"/>
  <c r="GM36" i="1"/>
  <c r="V81" i="5"/>
  <c r="K79" i="5" s="1"/>
  <c r="T148" i="5"/>
  <c r="J216" i="5"/>
  <c r="P216" i="5" s="1"/>
  <c r="G197" i="5"/>
  <c r="O197" i="5" s="1"/>
  <c r="X197" i="5"/>
  <c r="G208" i="5"/>
  <c r="O208" i="5" s="1"/>
  <c r="G178" i="5"/>
  <c r="O178" i="5" s="1"/>
  <c r="X54" i="5"/>
  <c r="K58" i="5"/>
  <c r="CP30" i="1"/>
  <c r="O30" i="1" s="1"/>
  <c r="GO30" i="1" s="1"/>
  <c r="K78" i="5"/>
  <c r="J83" i="5" s="1"/>
  <c r="P83" i="5" s="1"/>
  <c r="GM70" i="1"/>
  <c r="CP56" i="1"/>
  <c r="O56" i="1" s="1"/>
  <c r="GM56" i="1" s="1"/>
  <c r="T196" i="5"/>
  <c r="K193" i="5" s="1"/>
  <c r="J197" i="5" s="1"/>
  <c r="P197" i="5" s="1"/>
  <c r="GM73" i="1"/>
  <c r="GO73" i="1"/>
  <c r="CZ75" i="1"/>
  <c r="Y75" i="1" s="1"/>
  <c r="V207" i="5" s="1"/>
  <c r="K205" i="5" s="1"/>
  <c r="CY75" i="1"/>
  <c r="X75" i="1" s="1"/>
  <c r="X147" i="5"/>
  <c r="X137" i="5"/>
  <c r="G137" i="5"/>
  <c r="O137" i="5" s="1"/>
  <c r="X121" i="5"/>
  <c r="CP42" i="1"/>
  <c r="O42" i="1" s="1"/>
  <c r="K102" i="5"/>
  <c r="J110" i="5" s="1"/>
  <c r="P110" i="5" s="1"/>
  <c r="X83" i="5"/>
  <c r="X46" i="5"/>
  <c r="X38" i="5"/>
  <c r="G24" i="5"/>
  <c r="E16" i="2"/>
  <c r="I19" i="5"/>
  <c r="GM46" i="1"/>
  <c r="V119" i="5"/>
  <c r="K117" i="5" s="1"/>
  <c r="GO29" i="1"/>
  <c r="V53" i="5"/>
  <c r="K51" i="5" s="1"/>
  <c r="J54" i="5" s="1"/>
  <c r="P54" i="5" s="1"/>
  <c r="GM30" i="1"/>
  <c r="G16" i="2"/>
  <c r="G18" i="2" s="1"/>
  <c r="I21" i="5"/>
  <c r="GO67" i="1"/>
  <c r="T176" i="5"/>
  <c r="GO57" i="1"/>
  <c r="V157" i="5"/>
  <c r="CP58" i="1"/>
  <c r="O58" i="1" s="1"/>
  <c r="K158" i="5" s="1"/>
  <c r="GM57" i="1"/>
  <c r="K201" i="5"/>
  <c r="CP74" i="1"/>
  <c r="O74" i="1" s="1"/>
  <c r="G66" i="5"/>
  <c r="O66" i="5" s="1"/>
  <c r="X66" i="5"/>
  <c r="CP64" i="1"/>
  <c r="O64" i="1" s="1"/>
  <c r="K116" i="5"/>
  <c r="J121" i="5" s="1"/>
  <c r="P121" i="5" s="1"/>
  <c r="G216" i="5"/>
  <c r="O216" i="5" s="1"/>
  <c r="K185" i="5"/>
  <c r="J189" i="5" s="1"/>
  <c r="P189" i="5" s="1"/>
  <c r="K184" i="5"/>
  <c r="G110" i="5"/>
  <c r="O110" i="5" s="1"/>
  <c r="K31" i="5"/>
  <c r="J38" i="5" s="1"/>
  <c r="P38" i="5" s="1"/>
  <c r="CP24" i="1"/>
  <c r="O24" i="1" s="1"/>
  <c r="K87" i="5"/>
  <c r="J91" i="5" s="1"/>
  <c r="P91" i="5" s="1"/>
  <c r="AD22" i="1"/>
  <c r="Q79" i="1"/>
  <c r="AH22" i="1"/>
  <c r="U79" i="1"/>
  <c r="AI22" i="1"/>
  <c r="V79" i="1"/>
  <c r="AO18" i="1"/>
  <c r="F115" i="1"/>
  <c r="BB18" i="1"/>
  <c r="F124" i="1"/>
  <c r="CZ65" i="1"/>
  <c r="Y65" i="1" s="1"/>
  <c r="V174" i="5" s="1"/>
  <c r="GO46" i="1"/>
  <c r="AS18" i="1"/>
  <c r="F128" i="1"/>
  <c r="GM26" i="1"/>
  <c r="GO26" i="1"/>
  <c r="CJ79" i="1"/>
  <c r="CY60" i="1"/>
  <c r="X60" i="1" s="1"/>
  <c r="T160" i="5" s="1"/>
  <c r="CZ60" i="1"/>
  <c r="Y60" i="1" s="1"/>
  <c r="V160" i="5" s="1"/>
  <c r="GM77" i="1"/>
  <c r="GO77" i="1"/>
  <c r="AQ18" i="1"/>
  <c r="F121" i="1"/>
  <c r="AU18" i="1"/>
  <c r="F130" i="1"/>
  <c r="E18" i="2"/>
  <c r="CZ59" i="1"/>
  <c r="Y59" i="1" s="1"/>
  <c r="V159" i="5" s="1"/>
  <c r="CY59" i="1"/>
  <c r="X59" i="1" s="1"/>
  <c r="CY31" i="1"/>
  <c r="X31" i="1" s="1"/>
  <c r="CZ31" i="1"/>
  <c r="Y31" i="1" s="1"/>
  <c r="AF79" i="1"/>
  <c r="AC79" i="1"/>
  <c r="CY68" i="1"/>
  <c r="X68" i="1" s="1"/>
  <c r="T177" i="5" s="1"/>
  <c r="CZ68" i="1"/>
  <c r="Y68" i="1" s="1"/>
  <c r="V177" i="5" s="1"/>
  <c r="CY58" i="1"/>
  <c r="X58" i="1" s="1"/>
  <c r="T158" i="5" s="1"/>
  <c r="CZ58" i="1"/>
  <c r="Y58" i="1" s="1"/>
  <c r="V158" i="5" s="1"/>
  <c r="GO36" i="1"/>
  <c r="GM24" i="1"/>
  <c r="AJ22" i="1"/>
  <c r="W79" i="1"/>
  <c r="GO25" i="1"/>
  <c r="GM25" i="1"/>
  <c r="AZ22" i="1"/>
  <c r="F90" i="1"/>
  <c r="AZ111" i="1"/>
  <c r="CY65" i="1"/>
  <c r="X65" i="1" s="1"/>
  <c r="GO34" i="1"/>
  <c r="GM34" i="1"/>
  <c r="AE79" i="1"/>
  <c r="GO24" i="1"/>
  <c r="CP68" i="1"/>
  <c r="O68" i="1" s="1"/>
  <c r="K177" i="5" s="1"/>
  <c r="AG22" i="1"/>
  <c r="T79" i="1"/>
  <c r="GO52" i="1"/>
  <c r="GM52" i="1"/>
  <c r="AP18" i="1"/>
  <c r="F120" i="1"/>
  <c r="GO65" i="1"/>
  <c r="CY66" i="1"/>
  <c r="X66" i="1" s="1"/>
  <c r="T175" i="5" s="1"/>
  <c r="CZ66" i="1"/>
  <c r="Y66" i="1" s="1"/>
  <c r="V175" i="5" s="1"/>
  <c r="GO32" i="1"/>
  <c r="GM32" i="1"/>
  <c r="AX22" i="1"/>
  <c r="F86" i="1"/>
  <c r="AX111" i="1"/>
  <c r="GO37" i="1"/>
  <c r="GM37" i="1"/>
  <c r="CP66" i="1"/>
  <c r="O66" i="1" s="1"/>
  <c r="K175" i="5" s="1"/>
  <c r="GO59" i="1"/>
  <c r="CP60" i="1"/>
  <c r="O60" i="1" s="1"/>
  <c r="K160" i="5" s="1"/>
  <c r="G217" i="5" l="1"/>
  <c r="GM45" i="1"/>
  <c r="GO45" i="1"/>
  <c r="GM65" i="1"/>
  <c r="T174" i="5"/>
  <c r="K171" i="5" s="1"/>
  <c r="AL79" i="1"/>
  <c r="V64" i="5"/>
  <c r="GM59" i="1"/>
  <c r="T159" i="5"/>
  <c r="K154" i="5" s="1"/>
  <c r="J164" i="5" s="1"/>
  <c r="P164" i="5" s="1"/>
  <c r="GM58" i="1"/>
  <c r="G18" i="5"/>
  <c r="GM74" i="1"/>
  <c r="GO74" i="1"/>
  <c r="K155" i="5"/>
  <c r="G20" i="5"/>
  <c r="GO31" i="1"/>
  <c r="T64" i="5"/>
  <c r="K61" i="5" s="1"/>
  <c r="K172" i="5"/>
  <c r="GO58" i="1"/>
  <c r="GO64" i="1"/>
  <c r="GM64" i="1"/>
  <c r="GM42" i="1"/>
  <c r="GO42" i="1"/>
  <c r="T207" i="5"/>
  <c r="K204" i="5" s="1"/>
  <c r="J208" i="5" s="1"/>
  <c r="P208" i="5" s="1"/>
  <c r="GM75" i="1"/>
  <c r="GO75" i="1"/>
  <c r="GO56" i="1"/>
  <c r="K62" i="5"/>
  <c r="J66" i="5" s="1"/>
  <c r="P66" i="5" s="1"/>
  <c r="AL22" i="1"/>
  <c r="Y79" i="1"/>
  <c r="AE22" i="1"/>
  <c r="R79" i="1"/>
  <c r="AZ18" i="1"/>
  <c r="F122" i="1"/>
  <c r="GM60" i="1"/>
  <c r="GO60" i="1"/>
  <c r="W22" i="1"/>
  <c r="F103" i="1"/>
  <c r="W111" i="1"/>
  <c r="AC22" i="1"/>
  <c r="CH79" i="1"/>
  <c r="P79" i="1"/>
  <c r="CF79" i="1"/>
  <c r="CE79" i="1"/>
  <c r="AK79" i="1"/>
  <c r="GM31" i="1"/>
  <c r="V22" i="1"/>
  <c r="F102" i="1"/>
  <c r="V111" i="1"/>
  <c r="Q22" i="1"/>
  <c r="F91" i="1"/>
  <c r="Q111" i="1"/>
  <c r="AB79" i="1"/>
  <c r="GM68" i="1"/>
  <c r="GO68" i="1"/>
  <c r="AF22" i="1"/>
  <c r="S79" i="1"/>
  <c r="CJ22" i="1"/>
  <c r="BA79" i="1"/>
  <c r="U22" i="1"/>
  <c r="F101" i="1"/>
  <c r="I23" i="5" s="1"/>
  <c r="G23" i="5" s="1"/>
  <c r="U111" i="1"/>
  <c r="T22" i="1"/>
  <c r="F100" i="1"/>
  <c r="T111" i="1"/>
  <c r="AX18" i="1"/>
  <c r="F118" i="1"/>
  <c r="GM66" i="1"/>
  <c r="GO66" i="1"/>
  <c r="CC79" i="1" s="1"/>
  <c r="CA79" i="1" l="1"/>
  <c r="AR79" i="1" s="1"/>
  <c r="J178" i="5"/>
  <c r="P178" i="5" s="1"/>
  <c r="J217" i="5" s="1"/>
  <c r="CC22" i="1"/>
  <c r="AT79" i="1"/>
  <c r="T18" i="1"/>
  <c r="F132" i="1"/>
  <c r="P22" i="1"/>
  <c r="P111" i="1"/>
  <c r="F82" i="1"/>
  <c r="S22" i="1"/>
  <c r="F94" i="1"/>
  <c r="S111" i="1"/>
  <c r="AB22" i="1"/>
  <c r="O79" i="1"/>
  <c r="V18" i="1"/>
  <c r="F134" i="1"/>
  <c r="AK22" i="1"/>
  <c r="X79" i="1"/>
  <c r="CH22" i="1"/>
  <c r="AY79" i="1"/>
  <c r="Y22" i="1"/>
  <c r="F105" i="1"/>
  <c r="Y111" i="1"/>
  <c r="Q18" i="1"/>
  <c r="F123" i="1"/>
  <c r="CE22" i="1"/>
  <c r="AV79" i="1"/>
  <c r="R22" i="1"/>
  <c r="F93" i="1"/>
  <c r="R111" i="1"/>
  <c r="U18" i="1"/>
  <c r="F133" i="1"/>
  <c r="BA22" i="1"/>
  <c r="F99" i="1"/>
  <c r="BA111" i="1"/>
  <c r="CF22" i="1"/>
  <c r="AW79" i="1"/>
  <c r="W18" i="1"/>
  <c r="F135" i="1"/>
  <c r="CA22" i="1" l="1"/>
  <c r="J16" i="2"/>
  <c r="J18" i="2" s="1"/>
  <c r="I24" i="5"/>
  <c r="H16" i="2"/>
  <c r="H18" i="2" s="1"/>
  <c r="I22" i="5"/>
  <c r="BA18" i="1"/>
  <c r="F131" i="1"/>
  <c r="AV22" i="1"/>
  <c r="F84" i="1"/>
  <c r="AV111" i="1"/>
  <c r="Y18" i="1"/>
  <c r="F137" i="1"/>
  <c r="R18" i="1"/>
  <c r="F125" i="1"/>
  <c r="X22" i="1"/>
  <c r="F104" i="1"/>
  <c r="X111" i="1"/>
  <c r="O22" i="1"/>
  <c r="F81" i="1"/>
  <c r="O111" i="1"/>
  <c r="AR22" i="1"/>
  <c r="F106" i="1"/>
  <c r="F107" i="1" s="1"/>
  <c r="J218" i="5" s="1"/>
  <c r="AR111" i="1"/>
  <c r="AW22" i="1"/>
  <c r="AW111" i="1"/>
  <c r="F85" i="1"/>
  <c r="AY22" i="1"/>
  <c r="AY111" i="1"/>
  <c r="F87" i="1"/>
  <c r="S18" i="1"/>
  <c r="F126" i="1"/>
  <c r="P18" i="1"/>
  <c r="F114" i="1"/>
  <c r="AT22" i="1"/>
  <c r="F97" i="1"/>
  <c r="AT111" i="1"/>
  <c r="F16" i="2" l="1"/>
  <c r="I20" i="5"/>
  <c r="AT18" i="1"/>
  <c r="F129" i="1"/>
  <c r="AY18" i="1"/>
  <c r="F119" i="1"/>
  <c r="O18" i="1"/>
  <c r="F113" i="1"/>
  <c r="F18" i="2"/>
  <c r="I16" i="2"/>
  <c r="I18" i="2" s="1"/>
  <c r="AR18" i="1"/>
  <c r="F138" i="1"/>
  <c r="F108" i="1"/>
  <c r="AV18" i="1"/>
  <c r="F116" i="1"/>
  <c r="AW18" i="1"/>
  <c r="F117" i="1"/>
  <c r="X18" i="1"/>
  <c r="F136" i="1"/>
  <c r="F109" i="1" l="1"/>
  <c r="J219" i="5"/>
  <c r="J220" i="5" l="1"/>
  <c r="I18" i="5"/>
</calcChain>
</file>

<file path=xl/sharedStrings.xml><?xml version="1.0" encoding="utf-8"?>
<sst xmlns="http://schemas.openxmlformats.org/spreadsheetml/2006/main" count="4603" uniqueCount="591">
  <si>
    <t>Smeta.RU  (495) 974-1589</t>
  </si>
  <si>
    <t>_PS_</t>
  </si>
  <si>
    <t>Smeta.RU</t>
  </si>
  <si>
    <t/>
  </si>
  <si>
    <t>Новый объект</t>
  </si>
  <si>
    <t>Пожарная сигнализация 2018 год</t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</si>
  <si>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</si>
  <si>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</si>
  <si>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</si>
  <si>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</si>
  <si>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</si>
  <si>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</si>
  <si>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</si>
  <si>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м10-04-077-15</t>
  </si>
  <si>
    <t>Пульт служебной связи и контроля</t>
  </si>
  <si>
    <t>ШТ</t>
  </si>
  <si>
    <t>ФЕРм-2001, м10-04-077-15, приказ Минстроя России №1039/пр от 30.12.2016г.</t>
  </si>
  <si>
    <t>Монтажные работы</t>
  </si>
  <si>
    <t>Связь:  монтаж теле- радио оборудования ( отдел 4 и 5 )  - (при устройстве средств посадки самолетов : НР=95%, СП=55% - {АВИА}=1)</t>
  </si>
  <si>
    <t>мФЕР-10</t>
  </si>
  <si>
    <t>1,1</t>
  </si>
  <si>
    <t>61.2.04.10-0004</t>
  </si>
  <si>
    <t>Пульт контроля и управления охранно-пожарный, марка "С2000- М"</t>
  </si>
  <si>
    <t>шт.</t>
  </si>
  <si>
    <t>ФССЦ-2001, 61.2.04.10-0004, приказ Минстроя России №1039/пр от 30.12.2016г.</t>
  </si>
  <si>
    <t>2</t>
  </si>
  <si>
    <t>м10-04-066-01прим.</t>
  </si>
  <si>
    <t>Блок коммутации телевизионных камерных кабелей на количество разъемов 3 (Блок защитный коммутационный)</t>
  </si>
  <si>
    <t>ФЕРм-2001, м10-04-066-01, приказ Минстроя России №1039/пр от 30.12.2016г.</t>
  </si>
  <si>
    <t>2,1</t>
  </si>
  <si>
    <t>61.2.07.11-0181</t>
  </si>
  <si>
    <t>Блок защитный коммутационный (БЗК исп.02) прим.</t>
  </si>
  <si>
    <t>10 шт.</t>
  </si>
  <si>
    <t>ФССЦ-2001, 61.2.07.11-0181, приказ Минстроя России №1039/пр от 30.12.2016г.</t>
  </si>
  <si>
    <t>3</t>
  </si>
  <si>
    <t>м10-08-001-02</t>
  </si>
  <si>
    <t>Приборы ПС приемно-контрольные, пусковые, концентратор блок базовый на 20 лучей</t>
  </si>
  <si>
    <t>ФЕРм-2001, м10-08-001-02,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</si>
  <si>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</si>
  <si>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3,1</t>
  </si>
  <si>
    <t>61.2.07.04-0002</t>
  </si>
  <si>
    <t>Контроллер двухпроводной линии связи, марка "С2000-КДЛ"</t>
  </si>
  <si>
    <t>ФССЦ-2001, 61.2.07.04-0002, приказ Минстроя России №1039/пр от 30.12.2016г.</t>
  </si>
  <si>
    <t>4</t>
  </si>
  <si>
    <t>м10-01-003-06</t>
  </si>
  <si>
    <t>Блок релейный</t>
  </si>
  <si>
    <t>10 ШТ</t>
  </si>
  <si>
    <t>ФЕРм-2001, м10-01-003-06,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</si>
  <si>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</si>
  <si>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4,1</t>
  </si>
  <si>
    <t>61.2.07.02-0080</t>
  </si>
  <si>
    <t>Блок сигнально-пусковой (релейный блок), марка "С2000-СП2"</t>
  </si>
  <si>
    <t>ФССЦ-2001, 61.2.07.02-0080, приказ Минстроя России №1039/пр от 30.12.2016г.</t>
  </si>
  <si>
    <t>4,2</t>
  </si>
  <si>
    <t>61.2.07.02-0081</t>
  </si>
  <si>
    <t>Блок сигнально-пусковой, марка "С2000-СП1" исп. 01</t>
  </si>
  <si>
    <t>ФССЦ-2001, 61.2.07.02-0081, приказ Минстроя России №1039/пр от 30.12.2016г.</t>
  </si>
  <si>
    <t>5</t>
  </si>
  <si>
    <t>м10-08-003-03</t>
  </si>
  <si>
    <t>Устройство ультразвуковое, блок питания и контроля</t>
  </si>
  <si>
    <t>ФЕРм-2001, м10-08-003-03, приказ Минстроя России №1039/пр от 30.12.2016г.</t>
  </si>
  <si>
    <t>5,1</t>
  </si>
  <si>
    <t>61.2.07.02-0035</t>
  </si>
  <si>
    <t>Блок контроля и индикации, марка "С2000-БКИ"</t>
  </si>
  <si>
    <t>ФССЦ-2001, 61.2.07.02-0035, приказ Минстроя России №1039/пр от 30.12.2016г.</t>
  </si>
  <si>
    <t>6</t>
  </si>
  <si>
    <t>м10-08-002-03</t>
  </si>
  <si>
    <t>Извещатель ПС автоматический тепловой, дымовой, световой во взрывозащищенном исполнении</t>
  </si>
  <si>
    <t>ФЕРм-2001, м10-08-002-03, приказ Минстроя России №1039/пр от 30.12.2016г.</t>
  </si>
  <si>
    <t>6,1</t>
  </si>
  <si>
    <t>61.2.02.01-0055</t>
  </si>
  <si>
    <t>Извещатель пожарный дымовой ИП-212-7М1А оптико–электронный адресно-аналоговый (ДИП-34А-03) прим</t>
  </si>
  <si>
    <t>ФССЦ-2001, 61.2.02.01-0055, приказ Минстроя России №1039/пр от 30.12.2016г.</t>
  </si>
  <si>
    <t>6,2</t>
  </si>
  <si>
    <t>61.2.02.02-0051</t>
  </si>
  <si>
    <t>Извещатель пожарный тепловой максимально- дифференциальный адресно-аналоговый, марка "С2000-ИП"</t>
  </si>
  <si>
    <t>ФССЦ-2001, 61.2.02.02-0051, приказ Минстроя России №1039/пр от 30.12.2016г.</t>
  </si>
  <si>
    <t>7</t>
  </si>
  <si>
    <t>м10-08-001-01 прим.</t>
  </si>
  <si>
    <t>Приборы ПС приемно-контрольные, пусковые, концентратор блок базовый на 10 лучей</t>
  </si>
  <si>
    <t>ФЕРм-2001, м10-08-001-01, приказ Минстроя России №1039/пр от 30.12.2016г.</t>
  </si>
  <si>
    <t>7,1</t>
  </si>
  <si>
    <t>61.2.07.02-0051</t>
  </si>
  <si>
    <t>Блок разветвительно-изолирующий, марка "БРИЗ", размер 50x30x25 мм</t>
  </si>
  <si>
    <t>ФССЦ-2001, 61.2.07.02-0051, приказ Минстроя России №1039/пр от 30.12.2016г.</t>
  </si>
  <si>
    <t>8</t>
  </si>
  <si>
    <t>м10-01-039-06 прим.</t>
  </si>
  <si>
    <t>Реле, ключ, кнопка и др. с подготовкой места установки</t>
  </si>
  <si>
    <t>ФЕРм-2001, м10-01-039-06, приказ Минстроя России №1039/пр от 30.12.2016г.</t>
  </si>
  <si>
    <t>8,1</t>
  </si>
  <si>
    <t>61.2.02.03-0026</t>
  </si>
  <si>
    <t>Извещатель пожарный ручной ИПР-513-3АМ прим.</t>
  </si>
  <si>
    <t>ФССЦ-2001, 61.2.02.03-0026, приказ Минстроя России №1039/пр от 30.12.2016г.</t>
  </si>
  <si>
    <t>9</t>
  </si>
  <si>
    <t>м10-02-016-06</t>
  </si>
  <si>
    <t>Отдельно устанавливаемый преобразователь или блок питания</t>
  </si>
  <si>
    <t>ФЕРм-2001, м10-02-016-06, приказ Минстроя России №1039/пр от 30.12.2016г.</t>
  </si>
  <si>
    <t>9,1</t>
  </si>
  <si>
    <t>62.4.02.02-0038</t>
  </si>
  <si>
    <t>Источник резервного питания, марка "РИП 12" исп. 15 прим.</t>
  </si>
  <si>
    <t>ФССЦ-2001, 62.4.02.02-0038, приказ Минстроя России №1039/пр от 30.12.2016г.</t>
  </si>
  <si>
    <t>9,2</t>
  </si>
  <si>
    <t>62.4.02.01-0061</t>
  </si>
  <si>
    <t>Источник бесперебойного питания СКАТ- UPS1000 (24V), без аккумулятора прим.</t>
  </si>
  <si>
    <t>ФССЦ-2001, 62.4.02.01-0061, приказ Минстроя России №1039/пр от 30.12.2016г.</t>
  </si>
  <si>
    <t>10</t>
  </si>
  <si>
    <t>м10-02-016-07</t>
  </si>
  <si>
    <t>Отдельно устанавливаемый усилитель дуплексный или абонентский</t>
  </si>
  <si>
    <t>ФЕРм-2001, м10-02-016-07, приказ Минстроя России №1039/пр от 30.12.2016г.</t>
  </si>
  <si>
    <t>10,1</t>
  </si>
  <si>
    <t>61.2.04.12-0010</t>
  </si>
  <si>
    <t>Усилитель трансляционный зональный с голосовым модулем PAM-480A+VF (Усилитель оповещения 100В 120Вт ROXTON SX-240   прим.</t>
  </si>
  <si>
    <t>ФССЦ-2001, 61.2.04.12-0010, приказ Минстроя России №1039/пр от 30.12.2016г.</t>
  </si>
  <si>
    <t>10,2</t>
  </si>
  <si>
    <t>61.3.06.02-0003</t>
  </si>
  <si>
    <t>Консоль микрофонная удаленная "Тромбон-УК-М", размер 55х183х132 мм (Микрофонная консоль ROXTON-SX-R31)прим.</t>
  </si>
  <si>
    <t>ФССЦ-2001, 61.3.06.02-0003, приказ Минстроя России №1039/пр от 30.12.2016г.</t>
  </si>
  <si>
    <t>11</t>
  </si>
  <si>
    <t>м10-04-101-07</t>
  </si>
  <si>
    <t>Громкоговоритель или звуковая колонка в помещении</t>
  </si>
  <si>
    <t>ФЕРм-2001, м10-04-101-07, приказ Минстроя России №1039/пр от 30.12.2016г.</t>
  </si>
  <si>
    <t>11,1</t>
  </si>
  <si>
    <t>61.2.07.05-0032</t>
  </si>
  <si>
    <t>Модуль акустический для трансляционной сети с напряжением 100 В, для установки на стене "ОРФЕЙ" АМ исп. 3 (Модуль акустический настенный 100В или 1Вт,100-15000 Гц,220х135х70мм,0..+50С.Контроль линии СонатаТ-Л-100-3/1Вт)прим.</t>
  </si>
  <si>
    <t>ФССЦ-2001, 61.2.07.05-0032, приказ Минстроя России №1039/пр от 30.12.2016г.</t>
  </si>
  <si>
    <t>12</t>
  </si>
  <si>
    <t>м10-04-101-15</t>
  </si>
  <si>
    <t>Транспарант световой (табло)</t>
  </si>
  <si>
    <t>ФЕРм-2001, м10-04-101-15, приказ Минстроя России №1039/пр от 30.12.2016г.</t>
  </si>
  <si>
    <t>12,1</t>
  </si>
  <si>
    <t>61.2.04.07-0010</t>
  </si>
  <si>
    <t>Оповещатель световой МОЛНИЯ-220 РИП (Табло световое " ВЫХОД" адресное С2000-ОСТ исп.01) прим.</t>
  </si>
  <si>
    <t>ФССЦ-2001, 61.2.04.07-0010, приказ Минстроя России №1039/пр от 30.12.2016г.</t>
  </si>
  <si>
    <t>13</t>
  </si>
  <si>
    <t>м08-01-121-01</t>
  </si>
  <si>
    <t>Аккумулятор кислотный стационарный, тип С-1, СК-1 и боксов прим.</t>
  </si>
  <si>
    <t>ФЕРм-2001, м08-01-121-01, приказ Минстроя России №1039/пр от 30.12.2016г.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</si>
  <si>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</si>
  <si>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</si>
  <si>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13,1</t>
  </si>
  <si>
    <t>62.4.01.01-0006</t>
  </si>
  <si>
    <t>Батарея аккумуляторная АКБ-17 12В/17 А/ч</t>
  </si>
  <si>
    <t>ФССЦ-2001, 62.4.01.01-0006, приказ Минстроя России №1039/пр от 30.12.2016г.</t>
  </si>
  <si>
    <t>13,2</t>
  </si>
  <si>
    <t>62.4.01.01-0009</t>
  </si>
  <si>
    <t>Батарея аккумуляторная АКБ-40 12В/40 А/ч</t>
  </si>
  <si>
    <t>ФССЦ-2001, 62.4.01.01-0009, приказ Минстроя России №1039/пр от 30.12.2016г.</t>
  </si>
  <si>
    <t>13,3</t>
  </si>
  <si>
    <t>20.4.04.01-0001</t>
  </si>
  <si>
    <t>Бокс 12В 2х17А/ч для установки  аккумуляторов  и 40а4 с элементами защиты</t>
  </si>
  <si>
    <t>ФССЦ-2001, 20.4.04.01-0001, приказ Минстроя России №1039/пр от 30.12.2016г.</t>
  </si>
  <si>
    <t>14</t>
  </si>
  <si>
    <t>м08-02-390-01</t>
  </si>
  <si>
    <t>Короба пластмассовые шириной до 40 мм</t>
  </si>
  <si>
    <t>100 м</t>
  </si>
  <si>
    <t>ФЕРм-2001, м08-02-390-01, приказ Минстроя России №1039/пр от 30.12.2016г.</t>
  </si>
  <si>
    <t>14,1</t>
  </si>
  <si>
    <t>20.2.05.04-0025</t>
  </si>
  <si>
    <t>Кабель-канал (короб)  ДКС 25x17 мм прим.</t>
  </si>
  <si>
    <t>ФССЦ-2001, 20.2.05.04-0025, приказ Минстроя России №1039/пр от 30.12.2016г.</t>
  </si>
  <si>
    <t>14,2</t>
  </si>
  <si>
    <t>20.2.05.04-0024</t>
  </si>
  <si>
    <t>Кабель-канал (короб)  ДКС 22x10 мм прим.</t>
  </si>
  <si>
    <t>ФССЦ-2001, 20.2.05.04-0024, приказ Минстроя России №1039/пр от 30.12.2016г.</t>
  </si>
  <si>
    <t>14,3</t>
  </si>
  <si>
    <t>20.2.05.09-0012</t>
  </si>
  <si>
    <t>Угол внешний для короба  ДКС 25х17 мм прим.</t>
  </si>
  <si>
    <t>100 шт.</t>
  </si>
  <si>
    <t>ФССЦ-2001, 20.2.05.09-0012, приказ Минстроя России №1039/пр от 30.12.2016г.</t>
  </si>
  <si>
    <t>14,4</t>
  </si>
  <si>
    <t>20.2.05.09-0032</t>
  </si>
  <si>
    <t>Угол внутренний для короба  ДКС 25х17 мм прим.</t>
  </si>
  <si>
    <t>ФССЦ-2001, 20.2.05.09-0032, приказ Минстроя России №1039/пр от 30.12.2016г.</t>
  </si>
  <si>
    <t>14,5</t>
  </si>
  <si>
    <t>20.2.05.03-0002</t>
  </si>
  <si>
    <t>Заглушка для короба  ДКС 25х17 мм прим.</t>
  </si>
  <si>
    <t>ФССЦ-2001, 20.2.05.03-0002, приказ Минстроя России №1039/пр от 30.12.2016г.</t>
  </si>
  <si>
    <t>14,6</t>
  </si>
  <si>
    <t>20.2.05.10-0012</t>
  </si>
  <si>
    <t>Соединение на стык для короба  ДКС 25х17 мм</t>
  </si>
  <si>
    <t>ФССЦ-2001, 20.2.05.10-0012, приказ Минстроя России №1039/пр от 30.12.2016г.</t>
  </si>
  <si>
    <t>14,7</t>
  </si>
  <si>
    <t>20.2.05.10-0011</t>
  </si>
  <si>
    <t>Соединение на стык для короба  ДКС 22х10 мм прим.</t>
  </si>
  <si>
    <t>ФССЦ-2001, 20.2.05.10-0011, приказ Минстроя России №1039/пр от 30.12.2016г.</t>
  </si>
  <si>
    <t>15</t>
  </si>
  <si>
    <t>м08-02-399-01</t>
  </si>
  <si>
    <t>Провод в коробах, сечением до 6 мм2</t>
  </si>
  <si>
    <t>ФЕРм-2001, м08-02-399-01, приказ Минстроя России №1039/пр от 30.12.2016г.</t>
  </si>
  <si>
    <t>15,1</t>
  </si>
  <si>
    <t>21.1.08.01-0061</t>
  </si>
  <si>
    <t>Кабели коаксиальные парной скрутки огнестойкие для систем пожарной сигнализации, марки КПКВнг-FRLS 1x2x0,5</t>
  </si>
  <si>
    <t>1000 м</t>
  </si>
  <si>
    <t>ФССЦ-2001, 21.1.08.01-0061, приказ Минстроя России №1039/пр от 30.12.2016г.</t>
  </si>
  <si>
    <t>1000 М</t>
  </si>
  <si>
    <t>15,2</t>
  </si>
  <si>
    <t>21.1.08.01-0062</t>
  </si>
  <si>
    <t>Кабели коаксиальные парной скрутки огнестойкие для систем пожарной сигнализации, марки КПКВнг-FRLS 1x2x0,75</t>
  </si>
  <si>
    <t>ФССЦ-2001, 21.1.08.01-0062, приказ Минстроя России №1039/пр от 30.12.2016г.</t>
  </si>
  <si>
    <t>15,3</t>
  </si>
  <si>
    <t>21.1.06.10-0155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</si>
  <si>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2х1,5ок(N)</t>
  </si>
  <si>
    <t>ФССЦ-2001, 21.1.06.10-0155, приказ Минстроя России №1039/пр от 30.12.2016г.</t>
  </si>
  <si>
    <t>15,4</t>
  </si>
  <si>
    <t>21.1.06.10-0168</t>
  </si>
  <si>
    <t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3х1,5ок(N,РЕ)</t>
  </si>
  <si>
    <t>ФССЦ-2001, 21.1.06.10-0168, приказ Минстроя России №1039/пр от 30.12.2016г.</t>
  </si>
  <si>
    <t>16</t>
  </si>
  <si>
    <t>м08-03-599-12 прим.</t>
  </si>
  <si>
    <t>Щитки осветительные, устанавливаемые на стене болтами на конструкции, масса щитка до 6 кг (щиты монтажный ЩМП-4,ЩИТ распределительный ЩРн-П-4 IP30) в комплекте с динрейкой и сальником.</t>
  </si>
  <si>
    <t>ФЕРм-2001, м08-03-599-12, приказ Минстроя России №1039/пр от 30.12.2016г.</t>
  </si>
  <si>
    <t>16,1</t>
  </si>
  <si>
    <t>22.1.01.01-0001</t>
  </si>
  <si>
    <t>Шкаф распределительный   навесной ЩРн-П-4 IP30 пластиковый белый прозрачная дверь.</t>
  </si>
  <si>
    <t>ФССЦ-2001, 22.1.01.01-0001, приказ Минстроя России №1039/пр от 30.12.2016г.</t>
  </si>
  <si>
    <t>16,2</t>
  </si>
  <si>
    <t>62.1.02.22-0092</t>
  </si>
  <si>
    <t>Шкаф монтажный ЩМП-800х650х250(ЩП-4)IP54У2 металлический)</t>
  </si>
  <si>
    <t>ФССЦ-2001, 62.1.02.22-0092, приказ Минстроя России №1039/пр от 30.12.2016г.</t>
  </si>
  <si>
    <t>17</t>
  </si>
  <si>
    <t>м10-08-019-01 прим.</t>
  </si>
  <si>
    <t>Коробка ответвительная на стене (монтажная)</t>
  </si>
  <si>
    <t>ФЕРм-2001, м10-08-019-01, приказ Минстроя России №1039/пр от 30.12.2016г.</t>
  </si>
  <si>
    <t>17,1</t>
  </si>
  <si>
    <t>20.5.02.03-0003</t>
  </si>
  <si>
    <t>Коробка коммутационная КС-4 (КРН 4/1Р)</t>
  </si>
  <si>
    <t>ФССЦ-2001, 20.5.02.03-0003, приказ Минстроя России №1039/пр от 30.12.2016г.</t>
  </si>
  <si>
    <t>18</t>
  </si>
  <si>
    <t>м10-06-036-06</t>
  </si>
  <si>
    <t>Труба стальная для слаботочных сетей, требующих экранирования, с креплением накладными скобами, диаметр до 40 мм</t>
  </si>
  <si>
    <t>ФЕРм-2001, м10-06-036-06, приказ Минстроя России №1039/пр от 30.12.2016г.</t>
  </si>
  <si>
    <t>Связь: линии связи кабельные  городские (отдел 6, раздел 2)</t>
  </si>
  <si>
    <t>18,1</t>
  </si>
  <si>
    <t>23.7.01.03-0003</t>
  </si>
  <si>
    <t>Трубопроводы из стальных  неоцинкованных труб с гильзами и креплениями диаметром 25 мм прим.</t>
  </si>
  <si>
    <t>м</t>
  </si>
  <si>
    <t>ФССЦ-2001, 23.7.01.03-0003, приказ Минстроя России №1039/пр от 30.12.2016г.</t>
  </si>
  <si>
    <t>19</t>
  </si>
  <si>
    <t>м08-03-575-01</t>
  </si>
  <si>
    <t>Прибор или аппарат</t>
  </si>
  <si>
    <t>ФЕРм-2001, м08-03-575-01, приказ Минстроя России №1039/пр от 30.12.2016г.</t>
  </si>
  <si>
    <t>19,1</t>
  </si>
  <si>
    <t>62.1.01.09-0004</t>
  </si>
  <si>
    <t>Выключатели автоматические «IEK» ВА47-29 1Р до 10А, характеристика С прим.</t>
  </si>
  <si>
    <t>ФССЦ-2001, 62.1.01.09-0004, приказ Минстроя России №1039/пр от 30.12.2016г.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</si>
  <si>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</si>
  <si>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</si>
  <si>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</si>
  <si>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</si>
  <si>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</si>
  <si>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</si>
  <si>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</si>
  <si>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</si>
  <si>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</si>
  <si>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</si>
  <si>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</si>
  <si>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</si>
  <si>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</si>
  <si>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</si>
  <si>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</si>
  <si>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</si>
  <si>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</si>
  <si>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</si>
  <si>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</si>
  <si>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</si>
  <si>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</si>
  <si>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</si>
  <si>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</si>
  <si>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</si>
  <si>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</si>
  <si>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</si>
  <si>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</si>
  <si>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</si>
  <si>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</si>
  <si>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</si>
  <si>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</si>
  <si>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</si>
  <si>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</si>
  <si>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</si>
  <si>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</si>
  <si>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</si>
  <si>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</si>
  <si>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</si>
  <si>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</si>
  <si>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</si>
  <si>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</si>
  <si>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</si>
  <si>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</si>
  <si>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</si>
  <si>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</si>
  <si>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</si>
  <si>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</si>
  <si>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</si>
  <si>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</si>
  <si>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</si>
  <si>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</si>
  <si>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</si>
  <si>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и1</t>
  </si>
  <si>
    <t>Итого</t>
  </si>
  <si>
    <t>и2</t>
  </si>
  <si>
    <t>НДС 18%</t>
  </si>
  <si>
    <t>и3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</si>
  <si>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</si>
  <si>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</si>
  <si>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</si>
  <si>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</si>
  <si>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</si>
  <si>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</si>
  <si>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</si>
  <si>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</si>
  <si>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</si>
  <si>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</si>
  <si>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</si>
  <si>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</si>
  <si>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</si>
  <si>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</si>
  <si>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</si>
  <si>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</si>
  <si>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</si>
  <si>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</si>
  <si>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</si>
  <si>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</si>
  <si>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</si>
  <si>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</si>
  <si>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</si>
  <si>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</si>
  <si>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</si>
  <si>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</si>
  <si>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</si>
  <si>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</si>
  <si>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</si>
  <si>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</si>
  <si>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</si>
  <si>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</si>
  <si>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</si>
  <si>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</si>
  <si>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</si>
  <si>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</si>
  <si>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</si>
  <si>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</si>
  <si>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</si>
  <si>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</si>
  <si>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</si>
  <si>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</si>
  <si>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</si>
  <si>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</si>
  <si>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</si>
  <si>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</si>
  <si>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</si>
  <si>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</si>
  <si>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</si>
  <si>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</si>
  <si>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</si>
  <si>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</si>
  <si>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</si>
  <si>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</si>
  <si>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</si>
  <si>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</si>
  <si>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</si>
  <si>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</si>
  <si>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</si>
  <si>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</si>
  <si>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</si>
  <si>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</si>
  <si>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</si>
  <si>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</si>
  <si>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1-100-40</t>
  </si>
  <si>
    <t>Рабочий среднего разряда 4</t>
  </si>
  <si>
    <t>чел.-ч.</t>
  </si>
  <si>
    <t>4-100-00</t>
  </si>
  <si>
    <t>Затраты труда машинистов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</si>
  <si>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</si>
  <si>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</si>
  <si>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</si>
  <si>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маш.-ч</t>
  </si>
  <si>
    <t>01.7.19.11-0012</t>
  </si>
  <si>
    <t>ФССЦ-2001, 01.7.19.11-0012, приказ Минстроя России №1039/пр от 30.12.2016г.</t>
  </si>
  <si>
    <t>Трубки резиновые технические для автомобилей АвтоВАЗа и других заводов</t>
  </si>
  <si>
    <t>т</t>
  </si>
  <si>
    <t>01.7.20.04-0003</t>
  </si>
  <si>
    <t>ФССЦ-2001, 01.7.20.04-0003, приказ Минстроя России №1039/пр от 30.12.2016г.</t>
  </si>
  <si>
    <t>Нитки суровые</t>
  </si>
  <si>
    <t>кг</t>
  </si>
  <si>
    <t>10.3.02.03-0011</t>
  </si>
  <si>
    <t>ФССЦ-2001, 10.3.02.03-0011, приказ Минстроя России №1039/пр от 30.12.2016г.</t>
  </si>
  <si>
    <t>Припои оловянно-свинцовые бессурьмянистые марки ПОС30</t>
  </si>
  <si>
    <t>20.2.10.03-0021</t>
  </si>
  <si>
    <t>ФССЦ-2001, 20.2.10.03-0021, приказ Минстроя России №1039/пр от 30.12.2016г.</t>
  </si>
  <si>
    <t>Наконечники кабельные П6-4Д-МУЗ</t>
  </si>
  <si>
    <t>25.2.01.01-0017</t>
  </si>
  <si>
    <t>ФССЦ-2001, 25.2.01.01-0017, приказ Минстроя России №1039/пр от 30.12.2016г.</t>
  </si>
  <si>
    <t>Бирки маркировочные пластмассовые</t>
  </si>
  <si>
    <t>999-9950</t>
  </si>
  <si>
    <t>Вспомогательные ненормируемые материалы (2% от ОЗП)</t>
  </si>
  <si>
    <t>РУБ</t>
  </si>
  <si>
    <t>1-100-45</t>
  </si>
  <si>
    <t>Рабочий среднего разряда 4.5</t>
  </si>
  <si>
    <t>01.7.03.04-0001</t>
  </si>
  <si>
    <t>ФССЦ-2001, 01.7.03.04-0001, приказ Минстроя России №1039/пр от 30.12.2016г.</t>
  </si>
  <si>
    <t>Электроэнергия</t>
  </si>
  <si>
    <t>КВТ-Ч</t>
  </si>
  <si>
    <t>01.7.06.05-0042</t>
  </si>
  <si>
    <t>ФССЦ-2001, 01.7.06.05-0042, приказ Минстроя России №1039/пр от 30.12.2016г.</t>
  </si>
  <si>
    <t>Лента липкая изоляционная на поликасиновом компаунде марки ЛСЭПЛ, шириной 20-30 мм, толщиной от 0,14 до 0,19 мм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</si>
  <si>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</si>
  <si>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</si>
  <si>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</si>
  <si>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1-100-43</t>
  </si>
  <si>
    <t>Рабочий среднего разряда 4.3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</si>
  <si>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</si>
  <si>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</si>
  <si>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</si>
  <si>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</si>
  <si>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</si>
  <si>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</si>
  <si>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1-100-44</t>
  </si>
  <si>
    <t>Рабочий среднего разряда 4.4</t>
  </si>
  <si>
    <t>03.1.01.01-0002</t>
  </si>
  <si>
    <t>ФССЦ-2001, 03.1.01.01-0002, приказ Минстроя России №1039/пр от 30.12.2016г.</t>
  </si>
  <si>
    <t>Гипсовые вяжущие, марка Г3</t>
  </si>
  <si>
    <t>1-100-54</t>
  </si>
  <si>
    <t>Рабочий среднего разряда 5.4</t>
  </si>
  <si>
    <t>1-100-30</t>
  </si>
  <si>
    <t>Рабочий среднего разряда 3</t>
  </si>
  <si>
    <t>1-100-50</t>
  </si>
  <si>
    <t>Рабочий среднего разряда 5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</si>
  <si>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</si>
  <si>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</si>
  <si>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</si>
  <si>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10.2.02.08-0001</t>
  </si>
  <si>
    <t>ФССЦ-2001, 10.2.02.08-0001, приказ Минстроя России №1039/пр от 30.12.2016г.</t>
  </si>
  <si>
    <t>Проволока медная круглая электротехническая ММ (мягкая) диаметром 1,0-3,0 мм и выше</t>
  </si>
  <si>
    <t>14.3.02.01-0219</t>
  </si>
  <si>
    <t>ФССЦ-2001, 14.3.02.01-0219, приказ Минстроя России №1039/пр от 30.12.2016г.</t>
  </si>
  <si>
    <t>Краска водоэмульсионная ВЭАК-1180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</si>
  <si>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</si>
  <si>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</si>
  <si>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</si>
  <si>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20.2.10.03-0020</t>
  </si>
  <si>
    <t>ФССЦ-2001, 20.2.10.03-0020, приказ Минстроя России №1039/пр от 30.12.2016г.</t>
  </si>
  <si>
    <t>Наконечники кабельные П2.5-4Д-МУ3</t>
  </si>
  <si>
    <t>22.2.02.15-0001</t>
  </si>
  <si>
    <t>ФССЦ-2001, 22.2.02.15-0001, приказ Минстроя России №1039/пр от 30.12.2016г.</t>
  </si>
  <si>
    <t>Скрепы 10х2</t>
  </si>
  <si>
    <t>24.3.01.01-0004</t>
  </si>
  <si>
    <t>ФССЦ-2001, 24.3.01.01-0004, приказ Минстроя России №1039/пр от 30.12.2016г.</t>
  </si>
  <si>
    <t>Трубка полихлорвиниловая ПХВ-305 диаметром 6-10 мм</t>
  </si>
  <si>
    <t>01.3.01.07-0009</t>
  </si>
  <si>
    <t>ФССЦ-2001, 01.3.01.07-0009, приказ Минстроя России №1039/пр от 30.12.2016г.</t>
  </si>
  <si>
    <t>Спирт этиловый ректификованный технический, сорт I</t>
  </si>
  <si>
    <t>1-100-35</t>
  </si>
  <si>
    <t>Рабочий среднего разряда 3.5</t>
  </si>
  <si>
    <t>21.2.03.09-0105</t>
  </si>
  <si>
    <t>ФССЦ-2001, 21.2.03.09-0105, приказ Минстроя России №1039/пр от 30.12.2016г.</t>
  </si>
  <si>
    <t>Провода силовые с медной жилой с резиновой изоляцией, в оплетке из хлопчатобумажной пряжи, пропитанной противогнилостным составом марки ПРТО сечением 1х1,5 мм2</t>
  </si>
  <si>
    <t>22.2.02.23-0011</t>
  </si>
  <si>
    <t>ФССЦ-2001, 22.2.02.23-0011, приказ Минстроя России №1039/пр от 30.12.2016г.</t>
  </si>
  <si>
    <t>Глухари</t>
  </si>
  <si>
    <t>01.3.03.05-0002</t>
  </si>
  <si>
    <t>ФССЦ-2001, 01.3.03.05-0002, приказ Минстроя России №1039/пр от 30.12.2016г.</t>
  </si>
  <si>
    <t>Кислота серная аккумуляторная, сорт высший</t>
  </si>
  <si>
    <t>01.3.05.23-0061</t>
  </si>
  <si>
    <t>ФССЦ-2001, 01.3.05.23-0061, приказ Минстроя России №1039/пр от 30.12.2016г.</t>
  </si>
  <si>
    <t>Натр едкий (сода каустическая) технический, марки ТД</t>
  </si>
  <si>
    <t>01.7.03.01-0005</t>
  </si>
  <si>
    <t>ФССЦ-2001, 01.7.03.01-0005, приказ Минстроя России №1039/пр от 30.12.2016г.</t>
  </si>
  <si>
    <t>Вода дистиллированная</t>
  </si>
  <si>
    <t>10.1.01.02-0011</t>
  </si>
  <si>
    <t>ФССЦ-2001, 10.1.01.02-0011, приказ Минстроя России №1039/пр от 30.12.2016г.</t>
  </si>
  <si>
    <t>Алюминиевые сплавы литейные в чушках марки АК5М2</t>
  </si>
  <si>
    <t>1-100-39</t>
  </si>
  <si>
    <t>Рабочий среднего разряда 3.9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</si>
  <si>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</si>
  <si>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</si>
  <si>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</si>
  <si>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</si>
  <si>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</si>
  <si>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</si>
  <si>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1000 шт.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</si>
  <si>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</si>
  <si>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</si>
  <si>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</si>
  <si>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1-100-38</t>
  </si>
  <si>
    <t>Рабочий среднего разряда 3.8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</si>
  <si>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</si>
  <si>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</si>
  <si>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</si>
  <si>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</si>
  <si>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</si>
  <si>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</si>
  <si>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</si>
  <si>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</si>
  <si>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</si>
  <si>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01.7.06.07-0001</t>
  </si>
  <si>
    <t>ФССЦ-2001, 01.7.06.07-0001, приказ Минстроя России №1039/пр от 30.12.2016г.</t>
  </si>
  <si>
    <t>Лента К226</t>
  </si>
  <si>
    <t>14.4.02.09-0001</t>
  </si>
  <si>
    <t>ФССЦ-2001, 14.4.02.09-0001, приказ Минстроя России №1039/пр от 30.12.2016г.</t>
  </si>
  <si>
    <t>Краска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</si>
  <si>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</si>
  <si>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</si>
  <si>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</si>
  <si>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</si>
  <si>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</si>
  <si>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</si>
  <si>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</si>
  <si>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</si>
  <si>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20.1.02.23-0082</t>
  </si>
  <si>
    <t>ФССЦ-2001, 20.1.02.23-0082, приказ Минстроя России №1039/пр от 30.12.2016г.</t>
  </si>
  <si>
    <t>Перемычки гибкие, тип ПГС-50</t>
  </si>
  <si>
    <t>20.2.02.01-0019</t>
  </si>
  <si>
    <t>ФССЦ-2001, 20.2.02.01-0019, приказ Минстроя России №1039/пр от 30.12.2016г.</t>
  </si>
  <si>
    <t>Втулки изолирующие</t>
  </si>
  <si>
    <t>20.5.04.09-0001</t>
  </si>
  <si>
    <t>ФССЦ-2001, 20.5.04.09-0001, приказ Минстроя России №1039/пр от 30.12.2016г.</t>
  </si>
  <si>
    <t>Сжимы ответвительные</t>
  </si>
  <si>
    <t>24.3.01.01-0002</t>
  </si>
  <si>
    <t>ФССЦ-2001, 24.3.01.01-0002, приказ Минстроя России №1039/пр от 30.12.2016г.</t>
  </si>
  <si>
    <t>Трубка полихлорвиниловая</t>
  </si>
  <si>
    <t>1-100-41</t>
  </si>
  <si>
    <t>Рабочий среднего разряда 4.1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</si>
  <si>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</si>
  <si>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</si>
  <si>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</si>
  <si>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1-100-32</t>
  </si>
  <si>
    <t>Рабочий среднего разряда 3.2</t>
  </si>
  <si>
    <t>91.06.03-060</t>
  </si>
  <si>
    <t>ФСЭМ-2001, 91.06.03-060, приказ Минстроя России №1039/пр от 30.12.2016г.</t>
  </si>
  <si>
    <t>Лебедки электрические тяговым усилием до 5,79 кН (0,59 т)</t>
  </si>
  <si>
    <t>91.14.02-002</t>
  </si>
  <si>
    <t>ФСЭМ-2001, 91.14.02-002, приказ Минстроя России №1039/пр от 30.12.2016г.</t>
  </si>
  <si>
    <t>Автомобили бортовые, грузоподъемность до 8 т</t>
  </si>
  <si>
    <t>01.7.11.07-0044</t>
  </si>
  <si>
    <t>ФССЦ-2001, 01.7.11.07-0044, приказ Минстроя России №1039/пр от 30.12.2016г.</t>
  </si>
  <si>
    <t>Электроды диаметром 5 мм Э42</t>
  </si>
  <si>
    <t>01.7.15.07-0081</t>
  </si>
  <si>
    <t>ФССЦ-2001, 01.7.15.07-0081, приказ Минстроя России №1039/пр от 30.12.2016г.</t>
  </si>
  <si>
    <t>Дюбель-гвоздь</t>
  </si>
  <si>
    <t>08.3.03.04-0014</t>
  </si>
  <si>
    <t>ФССЦ-2001, 08.3.03.04-0014, приказ Минстроя России №1039/пр от 30.12.2016г.</t>
  </si>
  <si>
    <t>Проволока светлая диаметром 3,0 мм</t>
  </si>
  <si>
    <t>08.3.07.01-0011</t>
  </si>
  <si>
    <t>ФССЦ-2001, 08.3.07.01-0011, приказ Минстроя России №1039/пр от 30.12.2016г.</t>
  </si>
  <si>
    <t>Полосовой горячекатаный прокат толщиной 10-75 мм, при ширине 100-200 мм, из углеродистой стали обыкновенного качества марки Ст6сп</t>
  </si>
  <si>
    <t>14.4.03.03-0102</t>
  </si>
  <si>
    <t>ФССЦ-2001, 14.4.03.03-0102, приказ Минстроя России №1039/пр от 30.12.2016г.</t>
  </si>
  <si>
    <t>Лак БТ-577</t>
  </si>
  <si>
    <t>20.2.02.01-0014</t>
  </si>
  <si>
    <t>ФССЦ-2001, 20.2.02.01-0014, приказ Минстроя России №1039/пр от 30.12.2016г.</t>
  </si>
  <si>
    <t>Втулки В42</t>
  </si>
  <si>
    <t>20.2.02.02-0014</t>
  </si>
  <si>
    <t>ФССЦ-2001, 20.2.02.02-0014, приказ Минстроя России №1039/пр от 30.12.2016г.</t>
  </si>
  <si>
    <t>Заглушки У469 УХЛ2;У470 УХЛ2</t>
  </si>
  <si>
    <t>999-0005</t>
  </si>
  <si>
    <t>Масса оборудования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</si>
  <si>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</si>
  <si>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</si>
  <si>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</si>
  <si>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</si>
  <si>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</si>
  <si>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</si>
  <si>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</si>
  <si>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</si>
  <si>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</si>
  <si>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</si>
  <si>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</si>
  <si>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</si>
  <si>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</si>
  <si>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</si>
  <si>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</si>
  <si>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</si>
  <si>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</si>
  <si>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</si>
  <si>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</si>
  <si>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</si>
  <si>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</si>
  <si>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</si>
  <si>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</si>
  <si>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 квартал 2018 года</t>
  </si>
  <si>
    <t>Зарплата</t>
  </si>
  <si>
    <t>в т.ч. зарплата машинистов</t>
  </si>
  <si>
    <t>Материальные ресурсы</t>
  </si>
  <si>
    <t>НР от ФОТ</t>
  </si>
  <si>
    <t>%</t>
  </si>
  <si>
    <t>СП от ФОТ</t>
  </si>
  <si>
    <t>Затраты труда</t>
  </si>
  <si>
    <t>чел-ч</t>
  </si>
  <si>
    <t xml:space="preserve">   </t>
  </si>
  <si>
    <t xml:space="preserve"> СМЕТА </t>
  </si>
  <si>
    <t>Монтаж комплекса систем пожарной безопасности согласно рабочей документации № 001/05-2018-ПС в здании общежития  Димитровградского инженерно-технологического института - филиала НИЯУ МИФИ (ДИТИ НИЯУ МИФИ) по адресу: Ульяновская обл., г. Димитровград, ул. Куйбышева, д. 302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</si>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</sst>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8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0" fillId="0" borderId="0" xfId="0" applyNumberFormat="1"/>
    <xf numFmtId="0" fontId="9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164" fontId="10" fillId="0" borderId="0" xfId="0" applyNumberFormat="1" applyFont="1" applyAlignment="1">
      <alignment horizontal="right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1" fillId="0" borderId="2" xfId="0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9" fillId="0" borderId="0" xfId="0" applyFont="1"/>
    <xf numFmtId="0" fontId="0" fillId="0" borderId="0" xfId="0" applyBorder="1"/>
    <xf numFmtId="0" fontId="11" fillId="0" borderId="0" xfId="0" applyFont="1" applyBorder="1" applyAlignment="1">
      <alignment horizontal="right"/>
    </xf>
    <xf numFmtId="0" fontId="11" fillId="0" borderId="0" xfId="0" applyFont="1" applyBorder="1"/>
    <xf numFmtId="0" fontId="11" fillId="0" borderId="0" xfId="0" applyFont="1" applyBorder="1" applyAlignment="1">
      <alignment horizontal="left" wrapText="1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10" fillId="0" borderId="0" xfId="0" applyFont="1" applyBorder="1" applyAlignment="1">
      <alignment horizontal="center" vertical="top"/>
    </xf>
    <xf numFmtId="0" fontId="11" fillId="0" borderId="2" xfId="0" applyFont="1" applyBorder="1" applyAlignment="1">
      <alignment horizontal="left"/>
    </xf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164" fontId="14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230"/>
  <sheetViews>
    <sheetView tabSelected="1" zoomScaleNormal="100" workbookViewId="0">
      <selection activeCell="H237" sqref="H237"/>
    </sheetView>
  </sheetViews>
  <sheetFormatPr defaultRowHeight="12.75" x14ac:dyDescent="0.2"/>
  <cols>
    <col min="1" max="1" width="5.7109375" customWidth="1"/>
    <col min="2" max="2" width="16.14062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36" width="0" hidden="1" customWidth="1"/>
  </cols>
  <sheetData>
    <row r="1" spans="1:12" x14ac:dyDescent="0.2">
      <c r="A1" s="9" t="str">
        <f>Source!B1</f>
        <v>Smeta.RU  (495) 974-1589</v>
      </c>
      <c r="H1" s="48" t="s">
        <v>590</v>
      </c>
    </row>
    <row r="2" spans="1:12" ht="14.25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1"/>
      <c r="L2" s="11"/>
    </row>
    <row r="3" spans="1:12" ht="16.5" x14ac:dyDescent="0.25">
      <c r="A3" s="12"/>
      <c r="B3" s="53"/>
      <c r="C3" s="53"/>
      <c r="D3" s="53"/>
      <c r="E3" s="53"/>
      <c r="F3" s="11"/>
      <c r="G3" s="11"/>
      <c r="H3" s="53"/>
      <c r="I3" s="53"/>
      <c r="J3" s="53"/>
      <c r="K3" s="53"/>
      <c r="L3" s="53"/>
    </row>
    <row r="4" spans="1:12" ht="14.25" x14ac:dyDescent="0.2">
      <c r="A4" s="11"/>
      <c r="B4" s="54"/>
      <c r="C4" s="54"/>
      <c r="D4" s="54"/>
      <c r="E4" s="54"/>
      <c r="F4" s="11"/>
      <c r="G4" s="11"/>
      <c r="H4" s="54"/>
      <c r="I4" s="54"/>
      <c r="J4" s="54"/>
      <c r="K4" s="54"/>
      <c r="L4" s="54"/>
    </row>
    <row r="5" spans="1:12" ht="14.25" x14ac:dyDescent="0.2">
      <c r="A5" s="13"/>
      <c r="B5" s="13"/>
      <c r="C5" s="14"/>
      <c r="D5" s="14"/>
      <c r="E5" s="14"/>
      <c r="F5" s="11"/>
      <c r="G5" s="11"/>
      <c r="H5" s="15"/>
      <c r="I5" s="14"/>
      <c r="J5" s="14"/>
      <c r="K5" s="14"/>
      <c r="L5" s="15"/>
    </row>
    <row r="6" spans="1:12" ht="14.25" x14ac:dyDescent="0.2">
      <c r="A6" s="15"/>
      <c r="B6" s="54"/>
      <c r="C6" s="54"/>
      <c r="D6" s="54"/>
      <c r="E6" s="54"/>
      <c r="F6" s="11"/>
      <c r="G6" s="11"/>
      <c r="H6" s="54"/>
      <c r="I6" s="54"/>
      <c r="J6" s="54"/>
      <c r="K6" s="54"/>
      <c r="L6" s="54"/>
    </row>
    <row r="7" spans="1:12" ht="14.25" x14ac:dyDescent="0.2">
      <c r="A7" s="16"/>
      <c r="B7" s="52"/>
      <c r="C7" s="52"/>
      <c r="D7" s="52"/>
      <c r="E7" s="52"/>
      <c r="F7" s="11"/>
      <c r="G7" s="11"/>
      <c r="H7" s="52"/>
      <c r="I7" s="52"/>
      <c r="J7" s="52"/>
      <c r="K7" s="52"/>
      <c r="L7" s="52"/>
    </row>
    <row r="10" spans="1:12" ht="14.25" x14ac:dyDescent="0.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 ht="15.75" x14ac:dyDescent="0.25">
      <c r="A11" s="17"/>
      <c r="B11" s="55" t="s">
        <v>588</v>
      </c>
      <c r="C11" s="55"/>
      <c r="D11" s="55"/>
      <c r="E11" s="55"/>
      <c r="F11" s="55"/>
      <c r="G11" s="55"/>
      <c r="H11" s="55"/>
      <c r="I11" s="55"/>
      <c r="J11" s="55"/>
      <c r="K11" s="55"/>
      <c r="L11" s="17"/>
    </row>
    <row r="12" spans="1:12" ht="18" hidden="1" x14ac:dyDescent="0.25">
      <c r="A12" s="17"/>
      <c r="B12" s="56" t="str">
        <f>IF(Source!G20&lt;&gt;"Новая локальная смета", Source!G20, "")</f>
        <v/>
      </c>
      <c r="C12" s="56"/>
      <c r="D12" s="56"/>
      <c r="E12" s="56"/>
      <c r="F12" s="56"/>
      <c r="G12" s="56"/>
      <c r="H12" s="56"/>
      <c r="I12" s="56"/>
      <c r="J12" s="56"/>
      <c r="K12" s="56"/>
      <c r="L12" s="17"/>
    </row>
    <row r="13" spans="1:12" ht="14.25" hidden="1" x14ac:dyDescent="0.2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spans="1:12" ht="75.75" customHeight="1" x14ac:dyDescent="0.25">
      <c r="A14" s="11"/>
      <c r="B14" s="56" t="str">
        <f>IF(Source!G12&lt;&gt;"Новый объект", Source!G12, "")</f>
        <v>Монтаж комплекса систем пожарной безопасности согласно рабочей документации № 001/05-2018-ПС в здании общежития  Димитровградского инженерно-технологического института - филиала НИЯУ МИФИ (ДИТИ НИЯУ МИФИ) по адресу: Ульяновская обл., г. Димитровград, ул. Куйбышева, д. 302</v>
      </c>
      <c r="C14" s="56"/>
      <c r="D14" s="56"/>
      <c r="E14" s="56"/>
      <c r="F14" s="56"/>
      <c r="G14" s="56"/>
      <c r="H14" s="56"/>
      <c r="I14" s="56"/>
      <c r="J14" s="56"/>
      <c r="K14" s="56"/>
      <c r="L14" s="18"/>
    </row>
    <row r="15" spans="1:12" ht="14.25" x14ac:dyDescent="0.2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1:12" ht="14.25" x14ac:dyDescent="0.2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</row>
    <row r="17" spans="1:22" ht="14.25" x14ac:dyDescent="0.2">
      <c r="A17" s="11"/>
      <c r="B17" s="11"/>
      <c r="C17" s="11"/>
      <c r="D17" s="11"/>
      <c r="E17" s="19"/>
      <c r="F17" s="19"/>
      <c r="G17" s="57" t="s">
        <v>555</v>
      </c>
      <c r="H17" s="57"/>
      <c r="I17" s="57" t="s">
        <v>556</v>
      </c>
      <c r="J17" s="57"/>
      <c r="K17" s="11"/>
      <c r="L17" s="11"/>
    </row>
    <row r="18" spans="1:22" ht="15" x14ac:dyDescent="0.25">
      <c r="A18" s="11"/>
      <c r="B18" s="11"/>
      <c r="C18" s="58" t="s">
        <v>557</v>
      </c>
      <c r="D18" s="58"/>
      <c r="E18" s="58"/>
      <c r="F18" s="58"/>
      <c r="G18" s="59">
        <f>SUM(O29:O217)/1000</f>
        <v>202.50379000000001</v>
      </c>
      <c r="H18" s="59"/>
      <c r="I18" s="59">
        <f>(Source!F109/1000)</f>
        <v>1581.87852</v>
      </c>
      <c r="J18" s="59"/>
      <c r="K18" s="60" t="s">
        <v>558</v>
      </c>
      <c r="L18" s="60"/>
    </row>
    <row r="19" spans="1:22" ht="14.25" x14ac:dyDescent="0.2">
      <c r="A19" s="11"/>
      <c r="B19" s="11"/>
      <c r="C19" s="61" t="s">
        <v>559</v>
      </c>
      <c r="D19" s="61"/>
      <c r="E19" s="61"/>
      <c r="F19" s="61"/>
      <c r="G19" s="59">
        <f>SUM(W29:W217)/1000</f>
        <v>0</v>
      </c>
      <c r="H19" s="59"/>
      <c r="I19" s="59">
        <f>(Source!F96)/1000</f>
        <v>0</v>
      </c>
      <c r="J19" s="59"/>
      <c r="K19" s="60" t="s">
        <v>558</v>
      </c>
      <c r="L19" s="60"/>
    </row>
    <row r="20" spans="1:22" ht="14.25" x14ac:dyDescent="0.2">
      <c r="A20" s="11"/>
      <c r="B20" s="11"/>
      <c r="C20" s="61" t="s">
        <v>560</v>
      </c>
      <c r="D20" s="61"/>
      <c r="E20" s="61"/>
      <c r="F20" s="61"/>
      <c r="G20" s="59">
        <f>SUM(X29:X217)/1000</f>
        <v>202.50378999999995</v>
      </c>
      <c r="H20" s="59"/>
      <c r="I20" s="59">
        <f>(Source!F97)/1000</f>
        <v>1340.57502</v>
      </c>
      <c r="J20" s="59"/>
      <c r="K20" s="60" t="s">
        <v>558</v>
      </c>
      <c r="L20" s="60"/>
    </row>
    <row r="21" spans="1:22" ht="14.25" x14ac:dyDescent="0.2">
      <c r="A21" s="11"/>
      <c r="B21" s="11"/>
      <c r="C21" s="61" t="s">
        <v>561</v>
      </c>
      <c r="D21" s="61"/>
      <c r="E21" s="61"/>
      <c r="F21" s="61"/>
      <c r="G21" s="59">
        <f>SUM(Y29:Y217)/1000</f>
        <v>0</v>
      </c>
      <c r="H21" s="59"/>
      <c r="I21" s="59">
        <f>(Source!F88)/1000</f>
        <v>0</v>
      </c>
      <c r="J21" s="59"/>
      <c r="K21" s="60" t="s">
        <v>558</v>
      </c>
      <c r="L21" s="60"/>
    </row>
    <row r="22" spans="1:22" ht="14.25" x14ac:dyDescent="0.2">
      <c r="A22" s="11"/>
      <c r="B22" s="11"/>
      <c r="C22" s="61" t="s">
        <v>562</v>
      </c>
      <c r="D22" s="61"/>
      <c r="E22" s="61"/>
      <c r="F22" s="61"/>
      <c r="G22" s="59">
        <f>SUM(Z29:Z217)/1000</f>
        <v>0</v>
      </c>
      <c r="H22" s="59"/>
      <c r="I22" s="59">
        <f>(Source!F98+Source!F99)/1000</f>
        <v>0</v>
      </c>
      <c r="J22" s="59"/>
      <c r="K22" s="60" t="s">
        <v>558</v>
      </c>
      <c r="L22" s="60"/>
    </row>
    <row r="23" spans="1:22" ht="15" x14ac:dyDescent="0.25">
      <c r="A23" s="11"/>
      <c r="B23" s="11"/>
      <c r="C23" s="58" t="s">
        <v>563</v>
      </c>
      <c r="D23" s="58"/>
      <c r="E23" s="58"/>
      <c r="F23" s="58"/>
      <c r="G23" s="59">
        <f>I23</f>
        <v>2121.1713999999997</v>
      </c>
      <c r="H23" s="59"/>
      <c r="I23" s="59">
        <f>(Source!F101+Source!F102)</f>
        <v>2121.1713999999997</v>
      </c>
      <c r="J23" s="59"/>
      <c r="K23" s="60" t="s">
        <v>564</v>
      </c>
      <c r="L23" s="60"/>
    </row>
    <row r="24" spans="1:22" ht="15" x14ac:dyDescent="0.25">
      <c r="A24" s="11"/>
      <c r="B24" s="11"/>
      <c r="C24" s="58" t="s">
        <v>565</v>
      </c>
      <c r="D24" s="58"/>
      <c r="E24" s="58"/>
      <c r="F24" s="58"/>
      <c r="G24" s="59">
        <f>SUM(R29:R217)/1000</f>
        <v>21.824600000000004</v>
      </c>
      <c r="H24" s="59"/>
      <c r="I24" s="59">
        <f>(Source!F94+ Source!F93)/1000</f>
        <v>144.47884000000002</v>
      </c>
      <c r="J24" s="59"/>
      <c r="K24" s="60" t="s">
        <v>558</v>
      </c>
      <c r="L24" s="60"/>
    </row>
    <row r="25" spans="1:22" ht="14.25" x14ac:dyDescent="0.2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22" ht="14.25" x14ac:dyDescent="0.2">
      <c r="A26" s="63" t="s">
        <v>578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</row>
    <row r="27" spans="1:22" ht="57" x14ac:dyDescent="0.2">
      <c r="A27" s="20" t="s">
        <v>566</v>
      </c>
      <c r="B27" s="20" t="s">
        <v>567</v>
      </c>
      <c r="C27" s="20" t="s">
        <v>568</v>
      </c>
      <c r="D27" s="20" t="s">
        <v>569</v>
      </c>
      <c r="E27" s="20" t="s">
        <v>570</v>
      </c>
      <c r="F27" s="20" t="s">
        <v>571</v>
      </c>
      <c r="G27" s="20" t="s">
        <v>572</v>
      </c>
      <c r="H27" s="20" t="s">
        <v>573</v>
      </c>
      <c r="I27" s="20" t="s">
        <v>574</v>
      </c>
      <c r="J27" s="20" t="s">
        <v>575</v>
      </c>
      <c r="K27" s="20" t="s">
        <v>576</v>
      </c>
      <c r="L27" s="20" t="s">
        <v>577</v>
      </c>
    </row>
    <row r="28" spans="1:22" ht="14.25" x14ac:dyDescent="0.2">
      <c r="A28" s="21">
        <v>1</v>
      </c>
      <c r="B28" s="21">
        <v>2</v>
      </c>
      <c r="C28" s="21">
        <v>3</v>
      </c>
      <c r="D28" s="21">
        <v>4</v>
      </c>
      <c r="E28" s="21">
        <v>5</v>
      </c>
      <c r="F28" s="21">
        <v>6</v>
      </c>
      <c r="G28" s="21">
        <v>7</v>
      </c>
      <c r="H28" s="21">
        <v>8</v>
      </c>
      <c r="I28" s="21">
        <v>9</v>
      </c>
      <c r="J28" s="21">
        <v>10</v>
      </c>
      <c r="K28" s="21">
        <v>11</v>
      </c>
      <c r="L28" s="22">
        <v>12</v>
      </c>
    </row>
    <row r="29" spans="1:22" ht="14.25" x14ac:dyDescent="0.2">
      <c r="A29" s="43" t="str">
        <f>Source!E24</f>
        <v>1</v>
      </c>
      <c r="B29" s="44" t="str">
        <f>Source!F24</f>
        <v>м10-04-077-15</v>
      </c>
      <c r="C29" s="44" t="str">
        <f>Source!G24</f>
        <v>Пульт служебной связи и контроля</v>
      </c>
      <c r="D29" s="28" t="str">
        <f>Source!H24</f>
        <v>ШТ</v>
      </c>
      <c r="E29" s="10">
        <f>Source!I24</f>
        <v>1</v>
      </c>
      <c r="F29" s="29">
        <f>Source!AL24+Source!AM24+Source!AO24</f>
        <v>1170.69</v>
      </c>
      <c r="G29" s="30"/>
      <c r="H29" s="29"/>
      <c r="I29" s="30" t="str">
        <f>Source!BO24</f>
        <v/>
      </c>
      <c r="J29" s="30"/>
      <c r="K29" s="29"/>
      <c r="L29" s="31"/>
      <c r="S29">
        <f>ROUND((Source!FX24/100)*((ROUND(Source!AF24*Source!I24, 2)+ROUND(Source!AE24*Source!I24, 2))), 2)</f>
        <v>690.15</v>
      </c>
      <c r="T29">
        <f>Source!X24</f>
        <v>4568.78</v>
      </c>
      <c r="U29">
        <f>ROUND((Source!FY24/100)*((ROUND(Source!AF24*Source!I24, 2)+ROUND(Source!AE24*Source!I24, 2))), 2)</f>
        <v>487.6</v>
      </c>
      <c r="V29">
        <f>Source!Y24</f>
        <v>3227.94</v>
      </c>
    </row>
    <row r="30" spans="1:22" ht="14.25" x14ac:dyDescent="0.2">
      <c r="A30" s="43"/>
      <c r="B30" s="44"/>
      <c r="C30" s="44" t="s">
        <v>579</v>
      </c>
      <c r="D30" s="28"/>
      <c r="E30" s="10"/>
      <c r="F30" s="29">
        <f>Source!AO24</f>
        <v>712.84</v>
      </c>
      <c r="G30" s="30" t="str">
        <f>Source!DG24</f>
        <v/>
      </c>
      <c r="H30" s="29">
        <f>ROUND(Source!AF24*Source!I24, 2)</f>
        <v>712.84</v>
      </c>
      <c r="I30" s="30"/>
      <c r="J30" s="30">
        <f>IF(Source!BA24&lt;&gt; 0, Source!BA24, 1)</f>
        <v>6.62</v>
      </c>
      <c r="K30" s="29">
        <f>Source!S24</f>
        <v>4719</v>
      </c>
      <c r="L30" s="31"/>
      <c r="R30">
        <f>H30</f>
        <v>712.84</v>
      </c>
    </row>
    <row r="31" spans="1:22" ht="14.25" x14ac:dyDescent="0.2">
      <c r="A31" s="43"/>
      <c r="B31" s="44"/>
      <c r="C31" s="44" t="s">
        <v>266</v>
      </c>
      <c r="D31" s="28"/>
      <c r="E31" s="10"/>
      <c r="F31" s="29">
        <f>Source!AM24</f>
        <v>333.86</v>
      </c>
      <c r="G31" s="30" t="str">
        <f>Source!DE24</f>
        <v/>
      </c>
      <c r="H31" s="29">
        <f>ROUND(Source!AD24*Source!I24, 2)</f>
        <v>333.86</v>
      </c>
      <c r="I31" s="30"/>
      <c r="J31" s="30">
        <f>IF(Source!BB24&lt;&gt; 0, Source!BB24, 1)</f>
        <v>6.62</v>
      </c>
      <c r="K31" s="29">
        <f>Source!Q24</f>
        <v>2210.15</v>
      </c>
      <c r="L31" s="31"/>
    </row>
    <row r="32" spans="1:22" ht="14.25" x14ac:dyDescent="0.2">
      <c r="A32" s="43"/>
      <c r="B32" s="44"/>
      <c r="C32" s="44" t="s">
        <v>580</v>
      </c>
      <c r="D32" s="28"/>
      <c r="E32" s="10"/>
      <c r="F32" s="29">
        <f>Source!AN24</f>
        <v>37.32</v>
      </c>
      <c r="G32" s="30" t="str">
        <f>Source!DF24</f>
        <v/>
      </c>
      <c r="H32" s="32">
        <f>ROUND(Source!AE24*Source!I24, 2)</f>
        <v>37.32</v>
      </c>
      <c r="I32" s="30"/>
      <c r="J32" s="30">
        <f>IF(Source!BS24&lt;&gt; 0, Source!BS24, 1)</f>
        <v>6.62</v>
      </c>
      <c r="K32" s="32">
        <f>Source!R24</f>
        <v>247.06</v>
      </c>
      <c r="L32" s="31"/>
      <c r="R32">
        <f>H32</f>
        <v>37.32</v>
      </c>
    </row>
    <row r="33" spans="1:26" ht="14.25" x14ac:dyDescent="0.2">
      <c r="A33" s="43"/>
      <c r="B33" s="44"/>
      <c r="C33" s="44" t="s">
        <v>581</v>
      </c>
      <c r="D33" s="28"/>
      <c r="E33" s="10"/>
      <c r="F33" s="29">
        <f>Source!AL24</f>
        <v>123.99</v>
      </c>
      <c r="G33" s="30" t="str">
        <f>Source!DD24</f>
        <v/>
      </c>
      <c r="H33" s="29">
        <f>ROUND(Source!AC24*Source!I24, 2)</f>
        <v>123.99</v>
      </c>
      <c r="I33" s="30"/>
      <c r="J33" s="30">
        <f>IF(Source!BC24&lt;&gt; 0, Source!BC24, 1)</f>
        <v>6.62</v>
      </c>
      <c r="K33" s="29">
        <f>Source!P24</f>
        <v>820.81</v>
      </c>
      <c r="L33" s="31"/>
    </row>
    <row r="34" spans="1:26" ht="14.25" x14ac:dyDescent="0.2">
      <c r="A34" s="43"/>
      <c r="B34" s="44"/>
      <c r="C34" s="44" t="s">
        <v>582</v>
      </c>
      <c r="D34" s="28" t="s">
        <v>583</v>
      </c>
      <c r="E34" s="10">
        <f>Source!BZ24</f>
        <v>92</v>
      </c>
      <c r="F34" s="47"/>
      <c r="G34" s="30"/>
      <c r="H34" s="29">
        <f>SUM(S29:S37)</f>
        <v>690.15</v>
      </c>
      <c r="I34" s="33"/>
      <c r="J34" s="27">
        <f>Source!AT24</f>
        <v>92</v>
      </c>
      <c r="K34" s="29">
        <f>SUM(T29:T37)</f>
        <v>4568.78</v>
      </c>
      <c r="L34" s="31"/>
    </row>
    <row r="35" spans="1:26" ht="14.25" x14ac:dyDescent="0.2">
      <c r="A35" s="43"/>
      <c r="B35" s="44"/>
      <c r="C35" s="44" t="s">
        <v>584</v>
      </c>
      <c r="D35" s="28" t="s">
        <v>583</v>
      </c>
      <c r="E35" s="10">
        <f>Source!CA24</f>
        <v>65</v>
      </c>
      <c r="F35" s="47"/>
      <c r="G35" s="30"/>
      <c r="H35" s="29">
        <f>SUM(U29:U37)</f>
        <v>487.6</v>
      </c>
      <c r="I35" s="33"/>
      <c r="J35" s="27">
        <f>Source!AU24</f>
        <v>65</v>
      </c>
      <c r="K35" s="29">
        <f>SUM(V29:V37)</f>
        <v>3227.94</v>
      </c>
      <c r="L35" s="31"/>
    </row>
    <row r="36" spans="1:26" ht="14.25" x14ac:dyDescent="0.2">
      <c r="A36" s="43"/>
      <c r="B36" s="44"/>
      <c r="C36" s="44" t="s">
        <v>585</v>
      </c>
      <c r="D36" s="28" t="s">
        <v>586</v>
      </c>
      <c r="E36" s="10">
        <f>Source!AQ24</f>
        <v>74.099999999999994</v>
      </c>
      <c r="F36" s="29"/>
      <c r="G36" s="30" t="str">
        <f>Source!DI24</f>
        <v/>
      </c>
      <c r="H36" s="29"/>
      <c r="I36" s="30"/>
      <c r="J36" s="30"/>
      <c r="K36" s="29"/>
      <c r="L36" s="34">
        <f>Source!U24</f>
        <v>74.099999999999994</v>
      </c>
    </row>
    <row r="37" spans="1:26" ht="28.5" x14ac:dyDescent="0.2">
      <c r="A37" s="45" t="str">
        <f>Source!E25</f>
        <v>1,1</v>
      </c>
      <c r="B37" s="46" t="str">
        <f>Source!F25</f>
        <v>61.2.04.10-0004</v>
      </c>
      <c r="C37" s="46" t="str">
        <f>Source!G25</f>
        <v>Пульт контроля и управления охранно-пожарный, марка "С2000- М"</v>
      </c>
      <c r="D37" s="35" t="str">
        <f>Source!H25</f>
        <v>шт.</v>
      </c>
      <c r="E37" s="36">
        <f>Source!I25</f>
        <v>1</v>
      </c>
      <c r="F37" s="37">
        <f>Source!AL25+Source!AM25+Source!AO25</f>
        <v>627.51</v>
      </c>
      <c r="G37" s="38" t="s">
        <v>3</v>
      </c>
      <c r="H37" s="37">
        <f>ROUND(Source!AC25*Source!I25, 2)+ROUND(Source!AD25*Source!I25, 2)+ROUND(Source!AF25*Source!I25, 2)</f>
        <v>627.51</v>
      </c>
      <c r="I37" s="39"/>
      <c r="J37" s="39">
        <f>IF(Source!BC25&lt;&gt; 0, Source!BC25, 1)</f>
        <v>6.62</v>
      </c>
      <c r="K37" s="37">
        <f>Source!O25</f>
        <v>4154.12</v>
      </c>
      <c r="L37" s="40"/>
      <c r="S37">
        <f>ROUND((Source!FX25/100)*((ROUND(Source!AF25*Source!I25, 2)+ROUND(Source!AE25*Source!I25, 2))), 2)</f>
        <v>0</v>
      </c>
      <c r="T37">
        <f>Source!X25</f>
        <v>0</v>
      </c>
      <c r="U37">
        <f>ROUND((Source!FY25/100)*((ROUND(Source!AF25*Source!I25, 2)+ROUND(Source!AE25*Source!I25, 2))), 2)</f>
        <v>0</v>
      </c>
      <c r="V37">
        <f>Source!Y25</f>
        <v>0</v>
      </c>
      <c r="W37">
        <f>IF(Source!BI25&lt;=1,H37, 0)</f>
        <v>0</v>
      </c>
      <c r="X37">
        <f>IF(Source!BI25=2,H37, 0)</f>
        <v>627.51</v>
      </c>
      <c r="Y37">
        <f>IF(Source!BI25=3,H37, 0)</f>
        <v>0</v>
      </c>
      <c r="Z37">
        <f>IF(Source!BI25=4,H37, 0)</f>
        <v>0</v>
      </c>
    </row>
    <row r="38" spans="1:26" ht="15" x14ac:dyDescent="0.25">
      <c r="G38" s="66">
        <f>H30+H31+H33+H34+H35+SUM(H37:H37)</f>
        <v>2975.95</v>
      </c>
      <c r="H38" s="66"/>
      <c r="J38" s="66">
        <f>K30+K31+K33+K34+K35+SUM(K37:K37)</f>
        <v>19700.8</v>
      </c>
      <c r="K38" s="66"/>
      <c r="L38" s="41">
        <f>Source!U24</f>
        <v>74.099999999999994</v>
      </c>
      <c r="O38" s="23">
        <f>G38</f>
        <v>2975.95</v>
      </c>
      <c r="P38" s="23">
        <f>J38</f>
        <v>19700.8</v>
      </c>
      <c r="Q38" s="23">
        <f>L38</f>
        <v>74.099999999999994</v>
      </c>
      <c r="W38">
        <f>IF(Source!BI24&lt;=1,H30+H31+H33+H34+H35, 0)</f>
        <v>0</v>
      </c>
      <c r="X38">
        <f>IF(Source!BI24=2,H30+H31+H33+H34+H35, 0)</f>
        <v>2348.44</v>
      </c>
      <c r="Y38">
        <f>IF(Source!BI24=3,H30+H31+H33+H34+H35, 0)</f>
        <v>0</v>
      </c>
      <c r="Z38">
        <f>IF(Source!BI24=4,H30+H31+H33+H34+H35, 0)</f>
        <v>0</v>
      </c>
    </row>
    <row r="39" spans="1:26" ht="57" x14ac:dyDescent="0.2">
      <c r="A39" s="43" t="str">
        <f>Source!E26</f>
        <v>2</v>
      </c>
      <c r="B39" s="44" t="str">
        <f>Source!F26</f>
        <v>м10-04-066-01прим.</v>
      </c>
      <c r="C39" s="44" t="str">
        <f>Source!G26</f>
        <v>Блок коммутации телевизионных камерных кабелей на количество разъемов 3 (Блок защитный коммутационный)</v>
      </c>
      <c r="D39" s="28" t="str">
        <f>Source!H26</f>
        <v>ШТ</v>
      </c>
      <c r="E39" s="10">
        <f>Source!I26</f>
        <v>1</v>
      </c>
      <c r="F39" s="29">
        <f>Source!AL26+Source!AM26+Source!AO26</f>
        <v>334.72</v>
      </c>
      <c r="G39" s="30"/>
      <c r="H39" s="29"/>
      <c r="I39" s="30" t="str">
        <f>Source!BO26</f>
        <v/>
      </c>
      <c r="J39" s="30"/>
      <c r="K39" s="29"/>
      <c r="L39" s="31"/>
      <c r="S39">
        <f>ROUND((Source!FX26/100)*((ROUND(Source!AF26*Source!I26, 2)+ROUND(Source!AE26*Source!I26, 2))), 2)</f>
        <v>152.35</v>
      </c>
      <c r="T39">
        <f>Source!X26</f>
        <v>1008.57</v>
      </c>
      <c r="U39">
        <f>ROUND((Source!FY26/100)*((ROUND(Source!AF26*Source!I26, 2)+ROUND(Source!AE26*Source!I26, 2))), 2)</f>
        <v>107.64</v>
      </c>
      <c r="V39">
        <f>Source!Y26</f>
        <v>712.58</v>
      </c>
    </row>
    <row r="40" spans="1:26" ht="14.25" x14ac:dyDescent="0.2">
      <c r="A40" s="43"/>
      <c r="B40" s="44"/>
      <c r="C40" s="44" t="s">
        <v>579</v>
      </c>
      <c r="D40" s="28"/>
      <c r="E40" s="10"/>
      <c r="F40" s="29">
        <f>Source!AO26</f>
        <v>165.6</v>
      </c>
      <c r="G40" s="30" t="str">
        <f>Source!DG26</f>
        <v/>
      </c>
      <c r="H40" s="29">
        <f>ROUND(Source!AF26*Source!I26, 2)</f>
        <v>165.6</v>
      </c>
      <c r="I40" s="30"/>
      <c r="J40" s="30">
        <f>IF(Source!BA26&lt;&gt; 0, Source!BA26, 1)</f>
        <v>6.62</v>
      </c>
      <c r="K40" s="29">
        <f>Source!S26</f>
        <v>1096.27</v>
      </c>
      <c r="L40" s="31"/>
      <c r="R40">
        <f>H40</f>
        <v>165.6</v>
      </c>
    </row>
    <row r="41" spans="1:26" ht="14.25" x14ac:dyDescent="0.2">
      <c r="A41" s="43"/>
      <c r="B41" s="44"/>
      <c r="C41" s="44" t="s">
        <v>581</v>
      </c>
      <c r="D41" s="28"/>
      <c r="E41" s="10"/>
      <c r="F41" s="29">
        <f>Source!AL26</f>
        <v>169.12</v>
      </c>
      <c r="G41" s="30" t="str">
        <f>Source!DD26</f>
        <v/>
      </c>
      <c r="H41" s="29">
        <f>ROUND(Source!AC26*Source!I26, 2)</f>
        <v>169.12</v>
      </c>
      <c r="I41" s="30"/>
      <c r="J41" s="30">
        <f>IF(Source!BC26&lt;&gt; 0, Source!BC26, 1)</f>
        <v>6.62</v>
      </c>
      <c r="K41" s="29">
        <f>Source!P26</f>
        <v>1119.57</v>
      </c>
      <c r="L41" s="31"/>
    </row>
    <row r="42" spans="1:26" ht="14.25" x14ac:dyDescent="0.2">
      <c r="A42" s="43"/>
      <c r="B42" s="44"/>
      <c r="C42" s="44" t="s">
        <v>582</v>
      </c>
      <c r="D42" s="28" t="s">
        <v>583</v>
      </c>
      <c r="E42" s="10">
        <f>Source!BZ26</f>
        <v>92</v>
      </c>
      <c r="F42" s="47"/>
      <c r="G42" s="30"/>
      <c r="H42" s="29">
        <f>SUM(S39:S45)</f>
        <v>152.35</v>
      </c>
      <c r="I42" s="33"/>
      <c r="J42" s="27">
        <f>Source!AT26</f>
        <v>92</v>
      </c>
      <c r="K42" s="29">
        <f>SUM(T39:T45)</f>
        <v>1008.57</v>
      </c>
      <c r="L42" s="31"/>
    </row>
    <row r="43" spans="1:26" ht="14.25" x14ac:dyDescent="0.2">
      <c r="A43" s="43"/>
      <c r="B43" s="44"/>
      <c r="C43" s="44" t="s">
        <v>584</v>
      </c>
      <c r="D43" s="28" t="s">
        <v>583</v>
      </c>
      <c r="E43" s="10">
        <f>Source!CA26</f>
        <v>65</v>
      </c>
      <c r="F43" s="47"/>
      <c r="G43" s="30"/>
      <c r="H43" s="29">
        <f>SUM(U39:U45)</f>
        <v>107.64</v>
      </c>
      <c r="I43" s="33"/>
      <c r="J43" s="27">
        <f>Source!AU26</f>
        <v>65</v>
      </c>
      <c r="K43" s="29">
        <f>SUM(V39:V45)</f>
        <v>712.58</v>
      </c>
      <c r="L43" s="31"/>
    </row>
    <row r="44" spans="1:26" ht="14.25" x14ac:dyDescent="0.2">
      <c r="A44" s="43"/>
      <c r="B44" s="44"/>
      <c r="C44" s="44" t="s">
        <v>585</v>
      </c>
      <c r="D44" s="28" t="s">
        <v>586</v>
      </c>
      <c r="E44" s="10">
        <f>Source!AQ26</f>
        <v>16</v>
      </c>
      <c r="F44" s="29"/>
      <c r="G44" s="30" t="str">
        <f>Source!DI26</f>
        <v/>
      </c>
      <c r="H44" s="29"/>
      <c r="I44" s="30"/>
      <c r="J44" s="30"/>
      <c r="K44" s="29"/>
      <c r="L44" s="34">
        <f>Source!U26</f>
        <v>16</v>
      </c>
    </row>
    <row r="45" spans="1:26" ht="28.5" x14ac:dyDescent="0.2">
      <c r="A45" s="45" t="str">
        <f>Source!E27</f>
        <v>2,1</v>
      </c>
      <c r="B45" s="46" t="str">
        <f>Source!F27</f>
        <v>61.2.07.11-0181</v>
      </c>
      <c r="C45" s="46" t="str">
        <f>Source!G27</f>
        <v>Блок защитный коммутационный (БЗК исп.02) прим.</v>
      </c>
      <c r="D45" s="35" t="str">
        <f>Source!H27</f>
        <v>10 шт.</v>
      </c>
      <c r="E45" s="36">
        <f>Source!I27</f>
        <v>0.1</v>
      </c>
      <c r="F45" s="37">
        <f>Source!AL27+Source!AM27+Source!AO27</f>
        <v>1329.1</v>
      </c>
      <c r="G45" s="38" t="s">
        <v>3</v>
      </c>
      <c r="H45" s="37">
        <f>ROUND(Source!AC27*Source!I27, 2)+ROUND(Source!AD27*Source!I27, 2)+ROUND(Source!AF27*Source!I27, 2)</f>
        <v>132.91</v>
      </c>
      <c r="I45" s="39"/>
      <c r="J45" s="39">
        <f>IF(Source!BC27&lt;&gt; 0, Source!BC27, 1)</f>
        <v>6.62</v>
      </c>
      <c r="K45" s="37">
        <f>Source!O27</f>
        <v>879.86</v>
      </c>
      <c r="L45" s="40"/>
      <c r="S45">
        <f>ROUND((Source!FX27/100)*((ROUND(Source!AF27*Source!I27, 2)+ROUND(Source!AE27*Source!I27, 2))), 2)</f>
        <v>0</v>
      </c>
      <c r="T45">
        <f>Source!X27</f>
        <v>0</v>
      </c>
      <c r="U45">
        <f>ROUND((Source!FY27/100)*((ROUND(Source!AF27*Source!I27, 2)+ROUND(Source!AE27*Source!I27, 2))), 2)</f>
        <v>0</v>
      </c>
      <c r="V45">
        <f>Source!Y27</f>
        <v>0</v>
      </c>
      <c r="W45">
        <f>IF(Source!BI27&lt;=1,H45, 0)</f>
        <v>0</v>
      </c>
      <c r="X45">
        <f>IF(Source!BI27=2,H45, 0)</f>
        <v>132.91</v>
      </c>
      <c r="Y45">
        <f>IF(Source!BI27=3,H45, 0)</f>
        <v>0</v>
      </c>
      <c r="Z45">
        <f>IF(Source!BI27=4,H45, 0)</f>
        <v>0</v>
      </c>
    </row>
    <row r="46" spans="1:26" ht="15" x14ac:dyDescent="0.25">
      <c r="G46" s="66">
        <f>H40+H41+H42+H43+SUM(H45:H45)</f>
        <v>727.62</v>
      </c>
      <c r="H46" s="66"/>
      <c r="J46" s="66">
        <f>K40+K41+K42+K43+SUM(K45:K45)</f>
        <v>4816.8500000000004</v>
      </c>
      <c r="K46" s="66"/>
      <c r="L46" s="41">
        <f>Source!U26</f>
        <v>16</v>
      </c>
      <c r="O46" s="23">
        <f>G46</f>
        <v>727.62</v>
      </c>
      <c r="P46" s="23">
        <f>J46</f>
        <v>4816.8500000000004</v>
      </c>
      <c r="Q46" s="23">
        <f>L46</f>
        <v>16</v>
      </c>
      <c r="W46">
        <f>IF(Source!BI26&lt;=1,H40+H41+H42+H43, 0)</f>
        <v>0</v>
      </c>
      <c r="X46">
        <f>IF(Source!BI26=2,H40+H41+H42+H43, 0)</f>
        <v>594.71</v>
      </c>
      <c r="Y46">
        <f>IF(Source!BI26=3,H40+H41+H42+H43, 0)</f>
        <v>0</v>
      </c>
      <c r="Z46">
        <f>IF(Source!BI26=4,H40+H41+H42+H43, 0)</f>
        <v>0</v>
      </c>
    </row>
    <row r="47" spans="1:26" ht="42.75" x14ac:dyDescent="0.2">
      <c r="A47" s="43" t="str">
        <f>Source!E28</f>
        <v>3</v>
      </c>
      <c r="B47" s="44" t="str">
        <f>Source!F28</f>
        <v>м10-08-001-02</v>
      </c>
      <c r="C47" s="44" t="str">
        <f>Source!G28</f>
        <v>Приборы ПС приемно-контрольные, пусковые, концентратор блок базовый на 20 лучей</v>
      </c>
      <c r="D47" s="28" t="str">
        <f>Source!H28</f>
        <v>ШТ</v>
      </c>
      <c r="E47" s="10">
        <f>Source!I28</f>
        <v>4</v>
      </c>
      <c r="F47" s="29">
        <f>Source!AL28+Source!AM28+Source!AO28</f>
        <v>130.22999999999999</v>
      </c>
      <c r="G47" s="30"/>
      <c r="H47" s="29"/>
      <c r="I47" s="30" t="str">
        <f>Source!BO28</f>
        <v/>
      </c>
      <c r="J47" s="30"/>
      <c r="K47" s="29"/>
      <c r="L47" s="31"/>
      <c r="S47">
        <f>ROUND((Source!FX28/100)*((ROUND(Source!AF28*Source!I28, 2)+ROUND(Source!AE28*Source!I28, 2))), 2)</f>
        <v>376.64</v>
      </c>
      <c r="T47">
        <f>Source!X28</f>
        <v>2493.36</v>
      </c>
      <c r="U47">
        <f>ROUND((Source!FY28/100)*((ROUND(Source!AF28*Source!I28, 2)+ROUND(Source!AE28*Source!I28, 2))), 2)</f>
        <v>282.48</v>
      </c>
      <c r="V47">
        <f>Source!Y28</f>
        <v>1870.02</v>
      </c>
    </row>
    <row r="48" spans="1:26" ht="14.25" x14ac:dyDescent="0.2">
      <c r="A48" s="43"/>
      <c r="B48" s="44"/>
      <c r="C48" s="44" t="s">
        <v>579</v>
      </c>
      <c r="D48" s="28"/>
      <c r="E48" s="10"/>
      <c r="F48" s="29">
        <f>Source!AO28</f>
        <v>117.7</v>
      </c>
      <c r="G48" s="30" t="str">
        <f>Source!DG28</f>
        <v/>
      </c>
      <c r="H48" s="29">
        <f>ROUND(Source!AF28*Source!I28, 2)</f>
        <v>470.8</v>
      </c>
      <c r="I48" s="30"/>
      <c r="J48" s="30">
        <f>IF(Source!BA28&lt;&gt; 0, Source!BA28, 1)</f>
        <v>6.62</v>
      </c>
      <c r="K48" s="29">
        <f>Source!S28</f>
        <v>3116.7</v>
      </c>
      <c r="L48" s="31"/>
      <c r="R48">
        <f>H48</f>
        <v>470.8</v>
      </c>
    </row>
    <row r="49" spans="1:26" ht="14.25" x14ac:dyDescent="0.2">
      <c r="A49" s="43"/>
      <c r="B49" s="44"/>
      <c r="C49" s="44" t="s">
        <v>581</v>
      </c>
      <c r="D49" s="28"/>
      <c r="E49" s="10"/>
      <c r="F49" s="29">
        <f>Source!AL28</f>
        <v>12.53</v>
      </c>
      <c r="G49" s="30" t="str">
        <f>Source!DD28</f>
        <v/>
      </c>
      <c r="H49" s="29">
        <f>ROUND(Source!AC28*Source!I28, 2)</f>
        <v>50.12</v>
      </c>
      <c r="I49" s="30"/>
      <c r="J49" s="30">
        <f>IF(Source!BC28&lt;&gt; 0, Source!BC28, 1)</f>
        <v>6.62</v>
      </c>
      <c r="K49" s="29">
        <f>Source!P28</f>
        <v>331.79</v>
      </c>
      <c r="L49" s="31"/>
    </row>
    <row r="50" spans="1:26" ht="14.25" x14ac:dyDescent="0.2">
      <c r="A50" s="43"/>
      <c r="B50" s="44"/>
      <c r="C50" s="44" t="s">
        <v>582</v>
      </c>
      <c r="D50" s="28" t="s">
        <v>583</v>
      </c>
      <c r="E50" s="10">
        <f>Source!BZ28</f>
        <v>80</v>
      </c>
      <c r="F50" s="47"/>
      <c r="G50" s="30"/>
      <c r="H50" s="29">
        <f>SUM(S47:S53)</f>
        <v>376.64</v>
      </c>
      <c r="I50" s="33"/>
      <c r="J50" s="27">
        <f>Source!AT28</f>
        <v>80</v>
      </c>
      <c r="K50" s="29">
        <f>SUM(T47:T53)</f>
        <v>2493.36</v>
      </c>
      <c r="L50" s="31"/>
    </row>
    <row r="51" spans="1:26" ht="14.25" x14ac:dyDescent="0.2">
      <c r="A51" s="43"/>
      <c r="B51" s="44"/>
      <c r="C51" s="44" t="s">
        <v>584</v>
      </c>
      <c r="D51" s="28" t="s">
        <v>583</v>
      </c>
      <c r="E51" s="10">
        <f>Source!CA28</f>
        <v>60</v>
      </c>
      <c r="F51" s="47"/>
      <c r="G51" s="30"/>
      <c r="H51" s="29">
        <f>SUM(U47:U53)</f>
        <v>282.48</v>
      </c>
      <c r="I51" s="33"/>
      <c r="J51" s="27">
        <f>Source!AU28</f>
        <v>60</v>
      </c>
      <c r="K51" s="29">
        <f>SUM(V47:V53)</f>
        <v>1870.02</v>
      </c>
      <c r="L51" s="31"/>
    </row>
    <row r="52" spans="1:26" ht="14.25" x14ac:dyDescent="0.2">
      <c r="A52" s="43"/>
      <c r="B52" s="44"/>
      <c r="C52" s="44" t="s">
        <v>585</v>
      </c>
      <c r="D52" s="28" t="s">
        <v>586</v>
      </c>
      <c r="E52" s="10">
        <f>Source!AQ28</f>
        <v>11.7</v>
      </c>
      <c r="F52" s="29"/>
      <c r="G52" s="30" t="str">
        <f>Source!DI28</f>
        <v/>
      </c>
      <c r="H52" s="29"/>
      <c r="I52" s="30"/>
      <c r="J52" s="30"/>
      <c r="K52" s="29"/>
      <c r="L52" s="34">
        <f>Source!U28</f>
        <v>46.8</v>
      </c>
    </row>
    <row r="53" spans="1:26" ht="28.5" x14ac:dyDescent="0.2">
      <c r="A53" s="45" t="str">
        <f>Source!E29</f>
        <v>3,1</v>
      </c>
      <c r="B53" s="46" t="str">
        <f>Source!F29</f>
        <v>61.2.07.04-0002</v>
      </c>
      <c r="C53" s="46" t="str">
        <f>Source!G29</f>
        <v>Контроллер двухпроводной линии связи, марка "С2000-КДЛ"</v>
      </c>
      <c r="D53" s="35" t="str">
        <f>Source!H29</f>
        <v>шт.</v>
      </c>
      <c r="E53" s="36">
        <f>Source!I29</f>
        <v>4</v>
      </c>
      <c r="F53" s="37">
        <f>Source!AL29+Source!AM29+Source!AO29</f>
        <v>175.63</v>
      </c>
      <c r="G53" s="38" t="s">
        <v>3</v>
      </c>
      <c r="H53" s="37">
        <f>ROUND(Source!AC29*Source!I29, 2)+ROUND(Source!AD29*Source!I29, 2)+ROUND(Source!AF29*Source!I29, 2)</f>
        <v>702.52</v>
      </c>
      <c r="I53" s="39"/>
      <c r="J53" s="39">
        <f>IF(Source!BC29&lt;&gt; 0, Source!BC29, 1)</f>
        <v>6.62</v>
      </c>
      <c r="K53" s="37">
        <f>Source!O29</f>
        <v>4650.68</v>
      </c>
      <c r="L53" s="40"/>
      <c r="S53">
        <f>ROUND((Source!FX29/100)*((ROUND(Source!AF29*Source!I29, 2)+ROUND(Source!AE29*Source!I29, 2))), 2)</f>
        <v>0</v>
      </c>
      <c r="T53">
        <f>Source!X29</f>
        <v>0</v>
      </c>
      <c r="U53">
        <f>ROUND((Source!FY29/100)*((ROUND(Source!AF29*Source!I29, 2)+ROUND(Source!AE29*Source!I29, 2))), 2)</f>
        <v>0</v>
      </c>
      <c r="V53">
        <f>Source!Y29</f>
        <v>0</v>
      </c>
      <c r="W53">
        <f>IF(Source!BI29&lt;=1,H53, 0)</f>
        <v>0</v>
      </c>
      <c r="X53">
        <f>IF(Source!BI29=2,H53, 0)</f>
        <v>702.52</v>
      </c>
      <c r="Y53">
        <f>IF(Source!BI29=3,H53, 0)</f>
        <v>0</v>
      </c>
      <c r="Z53">
        <f>IF(Source!BI29=4,H53, 0)</f>
        <v>0</v>
      </c>
    </row>
    <row r="54" spans="1:26" ht="15" x14ac:dyDescent="0.25">
      <c r="G54" s="66">
        <f>H48+H49+H50+H51+SUM(H53:H53)</f>
        <v>1882.56</v>
      </c>
      <c r="H54" s="66"/>
      <c r="J54" s="66">
        <f>K48+K49+K50+K51+SUM(K53:K53)</f>
        <v>12462.550000000001</v>
      </c>
      <c r="K54" s="66"/>
      <c r="L54" s="41">
        <f>Source!U28</f>
        <v>46.8</v>
      </c>
      <c r="O54" s="23">
        <f>G54</f>
        <v>1882.56</v>
      </c>
      <c r="P54" s="23">
        <f>J54</f>
        <v>12462.550000000001</v>
      </c>
      <c r="Q54" s="23">
        <f>L54</f>
        <v>46.8</v>
      </c>
      <c r="W54">
        <f>IF(Source!BI28&lt;=1,H48+H49+H50+H51, 0)</f>
        <v>0</v>
      </c>
      <c r="X54">
        <f>IF(Source!BI28=2,H48+H49+H50+H51, 0)</f>
        <v>1180.04</v>
      </c>
      <c r="Y54">
        <f>IF(Source!BI28=3,H48+H49+H50+H51, 0)</f>
        <v>0</v>
      </c>
      <c r="Z54">
        <f>IF(Source!BI28=4,H48+H49+H50+H51, 0)</f>
        <v>0</v>
      </c>
    </row>
    <row r="55" spans="1:26" ht="14.25" x14ac:dyDescent="0.2">
      <c r="A55" s="43" t="str">
        <f>Source!E30</f>
        <v>4</v>
      </c>
      <c r="B55" s="44" t="str">
        <f>Source!F30</f>
        <v>м10-01-003-06</v>
      </c>
      <c r="C55" s="44" t="str">
        <f>Source!G30</f>
        <v>Блок релейный</v>
      </c>
      <c r="D55" s="28" t="str">
        <f>Source!H30</f>
        <v>10 ШТ</v>
      </c>
      <c r="E55" s="10">
        <f>Source!I30</f>
        <v>0.2</v>
      </c>
      <c r="F55" s="29">
        <f>Source!AL30+Source!AM30+Source!AO30</f>
        <v>23.61</v>
      </c>
      <c r="G55" s="30"/>
      <c r="H55" s="29"/>
      <c r="I55" s="30" t="str">
        <f>Source!BO30</f>
        <v/>
      </c>
      <c r="J55" s="30"/>
      <c r="K55" s="29"/>
      <c r="L55" s="31"/>
      <c r="S55">
        <f>ROUND((Source!FX30/100)*((ROUND(Source!AF30*Source!I30, 2)+ROUND(Source!AE30*Source!I30, 2))), 2)</f>
        <v>2.82</v>
      </c>
      <c r="T55">
        <f>Source!X30</f>
        <v>18.72</v>
      </c>
      <c r="U55">
        <f>ROUND((Source!FY30/100)*((ROUND(Source!AF30*Source!I30, 2)+ROUND(Source!AE30*Source!I30, 2))), 2)</f>
        <v>2.12</v>
      </c>
      <c r="V55">
        <f>Source!Y30</f>
        <v>14.04</v>
      </c>
    </row>
    <row r="56" spans="1:26" x14ac:dyDescent="0.2">
      <c r="C56" s="24" t="str">
        <f>"Объем: "&amp;Source!I30&amp;"=2/"&amp;"10"</f>
        <v>Объем: 0,2=2/10</v>
      </c>
    </row>
    <row r="57" spans="1:26" ht="14.25" x14ac:dyDescent="0.2">
      <c r="A57" s="43"/>
      <c r="B57" s="44"/>
      <c r="C57" s="44" t="s">
        <v>579</v>
      </c>
      <c r="D57" s="28"/>
      <c r="E57" s="10"/>
      <c r="F57" s="29">
        <f>Source!AO30</f>
        <v>16.97</v>
      </c>
      <c r="G57" s="30" t="str">
        <f>Source!DG30</f>
        <v/>
      </c>
      <c r="H57" s="29">
        <f>ROUND(Source!AF30*Source!I30, 2)</f>
        <v>3.39</v>
      </c>
      <c r="I57" s="30"/>
      <c r="J57" s="30">
        <f>IF(Source!BA30&lt;&gt; 0, Source!BA30, 1)</f>
        <v>6.62</v>
      </c>
      <c r="K57" s="29">
        <f>Source!S30</f>
        <v>22.47</v>
      </c>
      <c r="L57" s="31"/>
      <c r="R57">
        <f>H57</f>
        <v>3.39</v>
      </c>
    </row>
    <row r="58" spans="1:26" ht="14.25" x14ac:dyDescent="0.2">
      <c r="A58" s="43"/>
      <c r="B58" s="44"/>
      <c r="C58" s="44" t="s">
        <v>266</v>
      </c>
      <c r="D58" s="28"/>
      <c r="E58" s="10"/>
      <c r="F58" s="29">
        <f>Source!AM30</f>
        <v>6.3</v>
      </c>
      <c r="G58" s="30" t="str">
        <f>Source!DE30</f>
        <v/>
      </c>
      <c r="H58" s="29">
        <f>ROUND(Source!AD30*Source!I30, 2)</f>
        <v>1.26</v>
      </c>
      <c r="I58" s="30"/>
      <c r="J58" s="30">
        <f>IF(Source!BB30&lt;&gt; 0, Source!BB30, 1)</f>
        <v>6.62</v>
      </c>
      <c r="K58" s="29">
        <f>Source!Q30</f>
        <v>8.34</v>
      </c>
      <c r="L58" s="31"/>
    </row>
    <row r="59" spans="1:26" ht="14.25" x14ac:dyDescent="0.2">
      <c r="A59" s="43"/>
      <c r="B59" s="44"/>
      <c r="C59" s="44" t="s">
        <v>580</v>
      </c>
      <c r="D59" s="28"/>
      <c r="E59" s="10"/>
      <c r="F59" s="29">
        <f>Source!AN30</f>
        <v>0.7</v>
      </c>
      <c r="G59" s="30" t="str">
        <f>Source!DF30</f>
        <v/>
      </c>
      <c r="H59" s="32">
        <f>ROUND(Source!AE30*Source!I30, 2)</f>
        <v>0.14000000000000001</v>
      </c>
      <c r="I59" s="30"/>
      <c r="J59" s="30">
        <f>IF(Source!BS30&lt;&gt; 0, Source!BS30, 1)</f>
        <v>6.62</v>
      </c>
      <c r="K59" s="32">
        <f>Source!R30</f>
        <v>0.93</v>
      </c>
      <c r="L59" s="31"/>
      <c r="R59">
        <f>H59</f>
        <v>0.14000000000000001</v>
      </c>
    </row>
    <row r="60" spans="1:26" ht="14.25" x14ac:dyDescent="0.2">
      <c r="A60" s="43"/>
      <c r="B60" s="44"/>
      <c r="C60" s="44" t="s">
        <v>581</v>
      </c>
      <c r="D60" s="28"/>
      <c r="E60" s="10"/>
      <c r="F60" s="29">
        <f>Source!AL30</f>
        <v>0.34</v>
      </c>
      <c r="G60" s="30" t="str">
        <f>Source!DD30</f>
        <v/>
      </c>
      <c r="H60" s="29">
        <f>ROUND(Source!AC30*Source!I30, 2)</f>
        <v>7.0000000000000007E-2</v>
      </c>
      <c r="I60" s="30"/>
      <c r="J60" s="30">
        <f>IF(Source!BC30&lt;&gt; 0, Source!BC30, 1)</f>
        <v>6.62</v>
      </c>
      <c r="K60" s="29">
        <f>Source!P30</f>
        <v>0.45</v>
      </c>
      <c r="L60" s="31"/>
    </row>
    <row r="61" spans="1:26" ht="14.25" x14ac:dyDescent="0.2">
      <c r="A61" s="43"/>
      <c r="B61" s="44"/>
      <c r="C61" s="44" t="s">
        <v>582</v>
      </c>
      <c r="D61" s="28" t="s">
        <v>583</v>
      </c>
      <c r="E61" s="10">
        <f>Source!BZ30</f>
        <v>80</v>
      </c>
      <c r="F61" s="47"/>
      <c r="G61" s="30"/>
      <c r="H61" s="29">
        <f>SUM(S55:S65)</f>
        <v>2.82</v>
      </c>
      <c r="I61" s="33"/>
      <c r="J61" s="27">
        <f>Source!AT30</f>
        <v>80</v>
      </c>
      <c r="K61" s="29">
        <f>SUM(T55:T65)</f>
        <v>18.72</v>
      </c>
      <c r="L61" s="31"/>
    </row>
    <row r="62" spans="1:26" ht="14.25" x14ac:dyDescent="0.2">
      <c r="A62" s="43"/>
      <c r="B62" s="44"/>
      <c r="C62" s="44" t="s">
        <v>584</v>
      </c>
      <c r="D62" s="28" t="s">
        <v>583</v>
      </c>
      <c r="E62" s="10">
        <f>Source!CA30</f>
        <v>60</v>
      </c>
      <c r="F62" s="47"/>
      <c r="G62" s="30"/>
      <c r="H62" s="29">
        <f>SUM(U55:U65)</f>
        <v>2.12</v>
      </c>
      <c r="I62" s="33"/>
      <c r="J62" s="27">
        <f>Source!AU30</f>
        <v>60</v>
      </c>
      <c r="K62" s="29">
        <f>SUM(V55:V65)</f>
        <v>14.04</v>
      </c>
      <c r="L62" s="31"/>
    </row>
    <row r="63" spans="1:26" ht="14.25" x14ac:dyDescent="0.2">
      <c r="A63" s="43"/>
      <c r="B63" s="44"/>
      <c r="C63" s="44" t="s">
        <v>585</v>
      </c>
      <c r="D63" s="28" t="s">
        <v>586</v>
      </c>
      <c r="E63" s="10">
        <f>Source!AQ30</f>
        <v>1.64</v>
      </c>
      <c r="F63" s="29"/>
      <c r="G63" s="30" t="str">
        <f>Source!DI30</f>
        <v/>
      </c>
      <c r="H63" s="29"/>
      <c r="I63" s="30"/>
      <c r="J63" s="30"/>
      <c r="K63" s="29"/>
      <c r="L63" s="34">
        <f>Source!U30</f>
        <v>0.32800000000000001</v>
      </c>
    </row>
    <row r="64" spans="1:26" ht="28.5" x14ac:dyDescent="0.2">
      <c r="A64" s="43" t="str">
        <f>Source!E31</f>
        <v>4,1</v>
      </c>
      <c r="B64" s="44" t="str">
        <f>Source!F31</f>
        <v>61.2.07.02-0080</v>
      </c>
      <c r="C64" s="44" t="str">
        <f>Source!G31</f>
        <v>Блок сигнально-пусковой (релейный блок), марка "С2000-СП2"</v>
      </c>
      <c r="D64" s="28" t="str">
        <f>Source!H31</f>
        <v>шт.</v>
      </c>
      <c r="E64" s="10">
        <f>Source!I31</f>
        <v>1</v>
      </c>
      <c r="F64" s="29">
        <f>Source!AL31+Source!AM31+Source!AO31</f>
        <v>97.47</v>
      </c>
      <c r="G64" s="42" t="s">
        <v>3</v>
      </c>
      <c r="H64" s="29">
        <f>ROUND(Source!AC31*Source!I31, 2)+ROUND(Source!AD31*Source!I31, 2)+ROUND(Source!AF31*Source!I31, 2)</f>
        <v>97.47</v>
      </c>
      <c r="I64" s="30"/>
      <c r="J64" s="30">
        <f>IF(Source!BC31&lt;&gt; 0, Source!BC31, 1)</f>
        <v>6.62</v>
      </c>
      <c r="K64" s="29">
        <f>Source!O31</f>
        <v>645.25</v>
      </c>
      <c r="L64" s="31"/>
      <c r="S64">
        <f>ROUND((Source!FX31/100)*((ROUND(Source!AF31*Source!I31, 2)+ROUND(Source!AE31*Source!I31, 2))), 2)</f>
        <v>0</v>
      </c>
      <c r="T64">
        <f>Source!X31</f>
        <v>0</v>
      </c>
      <c r="U64">
        <f>ROUND((Source!FY31/100)*((ROUND(Source!AF31*Source!I31, 2)+ROUND(Source!AE31*Source!I31, 2))), 2)</f>
        <v>0</v>
      </c>
      <c r="V64">
        <f>Source!Y31</f>
        <v>0</v>
      </c>
      <c r="W64">
        <f>IF(Source!BI31&lt;=1,H64, 0)</f>
        <v>0</v>
      </c>
      <c r="X64">
        <f>IF(Source!BI31=2,H64, 0)</f>
        <v>97.47</v>
      </c>
      <c r="Y64">
        <f>IF(Source!BI31=3,H64, 0)</f>
        <v>0</v>
      </c>
      <c r="Z64">
        <f>IF(Source!BI31=4,H64, 0)</f>
        <v>0</v>
      </c>
    </row>
    <row r="65" spans="1:26" ht="28.5" x14ac:dyDescent="0.2">
      <c r="A65" s="45" t="str">
        <f>Source!E32</f>
        <v>4,2</v>
      </c>
      <c r="B65" s="46" t="str">
        <f>Source!F32</f>
        <v>61.2.07.02-0081</v>
      </c>
      <c r="C65" s="46" t="str">
        <f>Source!G32</f>
        <v>Блок сигнально-пусковой, марка "С2000-СП1" исп. 01</v>
      </c>
      <c r="D65" s="35" t="str">
        <f>Source!H32</f>
        <v>шт.</v>
      </c>
      <c r="E65" s="36">
        <f>Source!I32</f>
        <v>1</v>
      </c>
      <c r="F65" s="37">
        <f>Source!AL32+Source!AM32+Source!AO32</f>
        <v>175.97</v>
      </c>
      <c r="G65" s="38" t="s">
        <v>3</v>
      </c>
      <c r="H65" s="37">
        <f>ROUND(Source!AC32*Source!I32, 2)+ROUND(Source!AD32*Source!I32, 2)+ROUND(Source!AF32*Source!I32, 2)</f>
        <v>175.97</v>
      </c>
      <c r="I65" s="39"/>
      <c r="J65" s="39">
        <f>IF(Source!BC32&lt;&gt; 0, Source!BC32, 1)</f>
        <v>6.62</v>
      </c>
      <c r="K65" s="37">
        <f>Source!O32</f>
        <v>1164.92</v>
      </c>
      <c r="L65" s="40"/>
      <c r="S65">
        <f>ROUND((Source!FX32/100)*((ROUND(Source!AF32*Source!I32, 2)+ROUND(Source!AE32*Source!I32, 2))), 2)</f>
        <v>0</v>
      </c>
      <c r="T65">
        <f>Source!X32</f>
        <v>0</v>
      </c>
      <c r="U65">
        <f>ROUND((Source!FY32/100)*((ROUND(Source!AF32*Source!I32, 2)+ROUND(Source!AE32*Source!I32, 2))), 2)</f>
        <v>0</v>
      </c>
      <c r="V65">
        <f>Source!Y32</f>
        <v>0</v>
      </c>
      <c r="W65">
        <f>IF(Source!BI32&lt;=1,H65, 0)</f>
        <v>0</v>
      </c>
      <c r="X65">
        <f>IF(Source!BI32=2,H65, 0)</f>
        <v>175.97</v>
      </c>
      <c r="Y65">
        <f>IF(Source!BI32=3,H65, 0)</f>
        <v>0</v>
      </c>
      <c r="Z65">
        <f>IF(Source!BI32=4,H65, 0)</f>
        <v>0</v>
      </c>
    </row>
    <row r="66" spans="1:26" ht="15" x14ac:dyDescent="0.25">
      <c r="G66" s="66">
        <f>H57+H58+H60+H61+H62+SUM(H64:H65)</f>
        <v>283.10000000000002</v>
      </c>
      <c r="H66" s="66"/>
      <c r="J66" s="66">
        <f>K57+K58+K60+K61+K62+SUM(K64:K65)</f>
        <v>1874.19</v>
      </c>
      <c r="K66" s="66"/>
      <c r="L66" s="41">
        <f>Source!U30</f>
        <v>0.32800000000000001</v>
      </c>
      <c r="O66" s="23">
        <f>G66</f>
        <v>283.10000000000002</v>
      </c>
      <c r="P66" s="23">
        <f>J66</f>
        <v>1874.19</v>
      </c>
      <c r="Q66" s="23">
        <f>L66</f>
        <v>0.32800000000000001</v>
      </c>
      <c r="W66">
        <f>IF(Source!BI30&lt;=1,H57+H58+H60+H61+H62, 0)</f>
        <v>0</v>
      </c>
      <c r="X66">
        <f>IF(Source!BI30=2,H57+H58+H60+H61+H62, 0)</f>
        <v>9.66</v>
      </c>
      <c r="Y66">
        <f>IF(Source!BI30=3,H57+H58+H60+H61+H62, 0)</f>
        <v>0</v>
      </c>
      <c r="Z66">
        <f>IF(Source!BI30=4,H57+H58+H60+H61+H62, 0)</f>
        <v>0</v>
      </c>
    </row>
    <row r="67" spans="1:26" ht="28.5" x14ac:dyDescent="0.2">
      <c r="A67" s="43" t="str">
        <f>Source!E33</f>
        <v>5</v>
      </c>
      <c r="B67" s="44" t="str">
        <f>Source!F33</f>
        <v>м10-08-003-03</v>
      </c>
      <c r="C67" s="44" t="str">
        <f>Source!G33</f>
        <v>Устройство ультразвуковое, блок питания и контроля</v>
      </c>
      <c r="D67" s="28" t="str">
        <f>Source!H33</f>
        <v>ШТ</v>
      </c>
      <c r="E67" s="10">
        <f>Source!I33</f>
        <v>1</v>
      </c>
      <c r="F67" s="29">
        <f>Source!AL33+Source!AM33+Source!AO33</f>
        <v>41.089999999999996</v>
      </c>
      <c r="G67" s="30"/>
      <c r="H67" s="29"/>
      <c r="I67" s="30" t="str">
        <f>Source!BO33</f>
        <v/>
      </c>
      <c r="J67" s="30"/>
      <c r="K67" s="29"/>
      <c r="L67" s="31"/>
      <c r="S67">
        <f>ROUND((Source!FX33/100)*((ROUND(Source!AF33*Source!I33, 2)+ROUND(Source!AE33*Source!I33, 2))), 2)</f>
        <v>29.41</v>
      </c>
      <c r="T67">
        <f>Source!X33</f>
        <v>194.68</v>
      </c>
      <c r="U67">
        <f>ROUND((Source!FY33/100)*((ROUND(Source!AF33*Source!I33, 2)+ROUND(Source!AE33*Source!I33, 2))), 2)</f>
        <v>22.06</v>
      </c>
      <c r="V67">
        <f>Source!Y33</f>
        <v>146.01</v>
      </c>
    </row>
    <row r="68" spans="1:26" ht="14.25" x14ac:dyDescent="0.2">
      <c r="A68" s="43"/>
      <c r="B68" s="44"/>
      <c r="C68" s="44" t="s">
        <v>579</v>
      </c>
      <c r="D68" s="28"/>
      <c r="E68" s="10"/>
      <c r="F68" s="29">
        <f>Source!AO33</f>
        <v>36.76</v>
      </c>
      <c r="G68" s="30" t="str">
        <f>Source!DG33</f>
        <v/>
      </c>
      <c r="H68" s="29">
        <f>ROUND(Source!AF33*Source!I33, 2)</f>
        <v>36.76</v>
      </c>
      <c r="I68" s="30"/>
      <c r="J68" s="30">
        <f>IF(Source!BA33&lt;&gt; 0, Source!BA33, 1)</f>
        <v>6.62</v>
      </c>
      <c r="K68" s="29">
        <f>Source!S33</f>
        <v>243.35</v>
      </c>
      <c r="L68" s="31"/>
      <c r="R68">
        <f>H68</f>
        <v>36.76</v>
      </c>
    </row>
    <row r="69" spans="1:26" ht="14.25" x14ac:dyDescent="0.2">
      <c r="A69" s="43"/>
      <c r="B69" s="44"/>
      <c r="C69" s="44" t="s">
        <v>581</v>
      </c>
      <c r="D69" s="28"/>
      <c r="E69" s="10"/>
      <c r="F69" s="29">
        <f>Source!AL33</f>
        <v>4.33</v>
      </c>
      <c r="G69" s="30" t="str">
        <f>Source!DD33</f>
        <v/>
      </c>
      <c r="H69" s="29">
        <f>ROUND(Source!AC33*Source!I33, 2)</f>
        <v>4.33</v>
      </c>
      <c r="I69" s="30"/>
      <c r="J69" s="30">
        <f>IF(Source!BC33&lt;&gt; 0, Source!BC33, 1)</f>
        <v>6.62</v>
      </c>
      <c r="K69" s="29">
        <f>Source!P33</f>
        <v>28.66</v>
      </c>
      <c r="L69" s="31"/>
    </row>
    <row r="70" spans="1:26" ht="14.25" x14ac:dyDescent="0.2">
      <c r="A70" s="43"/>
      <c r="B70" s="44"/>
      <c r="C70" s="44" t="s">
        <v>582</v>
      </c>
      <c r="D70" s="28" t="s">
        <v>583</v>
      </c>
      <c r="E70" s="10">
        <f>Source!BZ33</f>
        <v>80</v>
      </c>
      <c r="F70" s="47"/>
      <c r="G70" s="30"/>
      <c r="H70" s="29">
        <f>SUM(S67:S73)</f>
        <v>29.41</v>
      </c>
      <c r="I70" s="33"/>
      <c r="J70" s="27">
        <f>Source!AT33</f>
        <v>80</v>
      </c>
      <c r="K70" s="29">
        <f>SUM(T67:T73)</f>
        <v>194.68</v>
      </c>
      <c r="L70" s="31"/>
    </row>
    <row r="71" spans="1:26" ht="14.25" x14ac:dyDescent="0.2">
      <c r="A71" s="43"/>
      <c r="B71" s="44"/>
      <c r="C71" s="44" t="s">
        <v>584</v>
      </c>
      <c r="D71" s="28" t="s">
        <v>583</v>
      </c>
      <c r="E71" s="10">
        <f>Source!CA33</f>
        <v>60</v>
      </c>
      <c r="F71" s="47"/>
      <c r="G71" s="30"/>
      <c r="H71" s="29">
        <f>SUM(U67:U73)</f>
        <v>22.06</v>
      </c>
      <c r="I71" s="33"/>
      <c r="J71" s="27">
        <f>Source!AU33</f>
        <v>60</v>
      </c>
      <c r="K71" s="29">
        <f>SUM(V67:V73)</f>
        <v>146.01</v>
      </c>
      <c r="L71" s="31"/>
    </row>
    <row r="72" spans="1:26" ht="14.25" x14ac:dyDescent="0.2">
      <c r="A72" s="43"/>
      <c r="B72" s="44"/>
      <c r="C72" s="44" t="s">
        <v>585</v>
      </c>
      <c r="D72" s="28" t="s">
        <v>586</v>
      </c>
      <c r="E72" s="10">
        <f>Source!AQ33</f>
        <v>3.6</v>
      </c>
      <c r="F72" s="29"/>
      <c r="G72" s="30" t="str">
        <f>Source!DI33</f>
        <v/>
      </c>
      <c r="H72" s="29"/>
      <c r="I72" s="30"/>
      <c r="J72" s="30"/>
      <c r="K72" s="29"/>
      <c r="L72" s="34">
        <f>Source!U33</f>
        <v>3.6</v>
      </c>
    </row>
    <row r="73" spans="1:26" ht="28.5" x14ac:dyDescent="0.2">
      <c r="A73" s="45" t="str">
        <f>Source!E34</f>
        <v>5,1</v>
      </c>
      <c r="B73" s="46" t="str">
        <f>Source!F34</f>
        <v>61.2.07.02-0035</v>
      </c>
      <c r="C73" s="46" t="str">
        <f>Source!G34</f>
        <v>Блок контроля и индикации, марка "С2000-БКИ"</v>
      </c>
      <c r="D73" s="35" t="str">
        <f>Source!H34</f>
        <v>шт.</v>
      </c>
      <c r="E73" s="36">
        <f>Source!I34</f>
        <v>1</v>
      </c>
      <c r="F73" s="37">
        <f>Source!AL34+Source!AM34+Source!AO34</f>
        <v>396.74</v>
      </c>
      <c r="G73" s="38" t="s">
        <v>3</v>
      </c>
      <c r="H73" s="37">
        <f>ROUND(Source!AC34*Source!I34, 2)+ROUND(Source!AD34*Source!I34, 2)+ROUND(Source!AF34*Source!I34, 2)</f>
        <v>396.74</v>
      </c>
      <c r="I73" s="39"/>
      <c r="J73" s="39">
        <f>IF(Source!BC34&lt;&gt; 0, Source!BC34, 1)</f>
        <v>6.62</v>
      </c>
      <c r="K73" s="37">
        <f>Source!O34</f>
        <v>2626.42</v>
      </c>
      <c r="L73" s="40"/>
      <c r="S73">
        <f>ROUND((Source!FX34/100)*((ROUND(Source!AF34*Source!I34, 2)+ROUND(Source!AE34*Source!I34, 2))), 2)</f>
        <v>0</v>
      </c>
      <c r="T73">
        <f>Source!X34</f>
        <v>0</v>
      </c>
      <c r="U73">
        <f>ROUND((Source!FY34/100)*((ROUND(Source!AF34*Source!I34, 2)+ROUND(Source!AE34*Source!I34, 2))), 2)</f>
        <v>0</v>
      </c>
      <c r="V73">
        <f>Source!Y34</f>
        <v>0</v>
      </c>
      <c r="W73">
        <f>IF(Source!BI34&lt;=1,H73, 0)</f>
        <v>0</v>
      </c>
      <c r="X73">
        <f>IF(Source!BI34=2,H73, 0)</f>
        <v>396.74</v>
      </c>
      <c r="Y73">
        <f>IF(Source!BI34=3,H73, 0)</f>
        <v>0</v>
      </c>
      <c r="Z73">
        <f>IF(Source!BI34=4,H73, 0)</f>
        <v>0</v>
      </c>
    </row>
    <row r="74" spans="1:26" ht="15" x14ac:dyDescent="0.25">
      <c r="G74" s="66">
        <f>H68+H69+H70+H71+SUM(H73:H73)</f>
        <v>489.3</v>
      </c>
      <c r="H74" s="66"/>
      <c r="J74" s="66">
        <f>K68+K69+K70+K71+SUM(K73:K73)</f>
        <v>3239.12</v>
      </c>
      <c r="K74" s="66"/>
      <c r="L74" s="41">
        <f>Source!U33</f>
        <v>3.6</v>
      </c>
      <c r="O74" s="23">
        <f>G74</f>
        <v>489.3</v>
      </c>
      <c r="P74" s="23">
        <f>J74</f>
        <v>3239.12</v>
      </c>
      <c r="Q74" s="23">
        <f>L74</f>
        <v>3.6</v>
      </c>
      <c r="W74">
        <f>IF(Source!BI33&lt;=1,H68+H69+H70+H71, 0)</f>
        <v>0</v>
      </c>
      <c r="X74">
        <f>IF(Source!BI33=2,H68+H69+H70+H71, 0)</f>
        <v>92.56</v>
      </c>
      <c r="Y74">
        <f>IF(Source!BI33=3,H68+H69+H70+H71, 0)</f>
        <v>0</v>
      </c>
      <c r="Z74">
        <f>IF(Source!BI33=4,H68+H69+H70+H71, 0)</f>
        <v>0</v>
      </c>
    </row>
    <row r="75" spans="1:26" ht="42.75" x14ac:dyDescent="0.2">
      <c r="A75" s="43" t="str">
        <f>Source!E35</f>
        <v>6</v>
      </c>
      <c r="B75" s="44" t="str">
        <f>Source!F35</f>
        <v>м10-08-002-03</v>
      </c>
      <c r="C75" s="44" t="str">
        <f>Source!G35</f>
        <v>Извещатель ПС автоматический тепловой, дымовой, световой во взрывозащищенном исполнении</v>
      </c>
      <c r="D75" s="28" t="str">
        <f>Source!H35</f>
        <v>ШТ</v>
      </c>
      <c r="E75" s="10">
        <f>Source!I35</f>
        <v>399</v>
      </c>
      <c r="F75" s="29">
        <f>Source!AL35+Source!AM35+Source!AO35</f>
        <v>23.03</v>
      </c>
      <c r="G75" s="30"/>
      <c r="H75" s="29"/>
      <c r="I75" s="30" t="str">
        <f>Source!BO35</f>
        <v/>
      </c>
      <c r="J75" s="30"/>
      <c r="K75" s="29"/>
      <c r="L75" s="31"/>
      <c r="S75">
        <f>ROUND((Source!FX35/100)*((ROUND(Source!AF35*Source!I35, 2)+ROUND(Source!AE35*Source!I35, 2))), 2)</f>
        <v>6339.31</v>
      </c>
      <c r="T75">
        <f>Source!X35</f>
        <v>41966.25</v>
      </c>
      <c r="U75">
        <f>ROUND((Source!FY35/100)*((ROUND(Source!AF35*Source!I35, 2)+ROUND(Source!AE35*Source!I35, 2))), 2)</f>
        <v>4754.4799999999996</v>
      </c>
      <c r="V75">
        <f>Source!Y35</f>
        <v>31474.69</v>
      </c>
    </row>
    <row r="76" spans="1:26" ht="14.25" x14ac:dyDescent="0.2">
      <c r="A76" s="43"/>
      <c r="B76" s="44"/>
      <c r="C76" s="44" t="s">
        <v>579</v>
      </c>
      <c r="D76" s="28"/>
      <c r="E76" s="10"/>
      <c r="F76" s="29">
        <f>Source!AO35</f>
        <v>19.86</v>
      </c>
      <c r="G76" s="30" t="str">
        <f>Source!DG35</f>
        <v/>
      </c>
      <c r="H76" s="29">
        <f>ROUND(Source!AF35*Source!I35, 2)</f>
        <v>7924.14</v>
      </c>
      <c r="I76" s="30"/>
      <c r="J76" s="30">
        <f>IF(Source!BA35&lt;&gt; 0, Source!BA35, 1)</f>
        <v>6.62</v>
      </c>
      <c r="K76" s="29">
        <f>Source!S35</f>
        <v>52457.81</v>
      </c>
      <c r="L76" s="31"/>
      <c r="R76">
        <f>H76</f>
        <v>7924.14</v>
      </c>
    </row>
    <row r="77" spans="1:26" ht="14.25" x14ac:dyDescent="0.2">
      <c r="A77" s="43"/>
      <c r="B77" s="44"/>
      <c r="C77" s="44" t="s">
        <v>581</v>
      </c>
      <c r="D77" s="28"/>
      <c r="E77" s="10"/>
      <c r="F77" s="29">
        <f>Source!AL35</f>
        <v>3.17</v>
      </c>
      <c r="G77" s="30" t="str">
        <f>Source!DD35</f>
        <v/>
      </c>
      <c r="H77" s="29">
        <f>ROUND(Source!AC35*Source!I35, 2)</f>
        <v>1264.83</v>
      </c>
      <c r="I77" s="30"/>
      <c r="J77" s="30">
        <f>IF(Source!BC35&lt;&gt; 0, Source!BC35, 1)</f>
        <v>6.62</v>
      </c>
      <c r="K77" s="29">
        <f>Source!P35</f>
        <v>8373.17</v>
      </c>
      <c r="L77" s="31"/>
    </row>
    <row r="78" spans="1:26" ht="14.25" x14ac:dyDescent="0.2">
      <c r="A78" s="43"/>
      <c r="B78" s="44"/>
      <c r="C78" s="44" t="s">
        <v>582</v>
      </c>
      <c r="D78" s="28" t="s">
        <v>583</v>
      </c>
      <c r="E78" s="10">
        <f>Source!BZ35</f>
        <v>80</v>
      </c>
      <c r="F78" s="47"/>
      <c r="G78" s="30"/>
      <c r="H78" s="29">
        <f>SUM(S75:S82)</f>
        <v>6339.31</v>
      </c>
      <c r="I78" s="33"/>
      <c r="J78" s="27">
        <f>Source!AT35</f>
        <v>80</v>
      </c>
      <c r="K78" s="29">
        <f>SUM(T75:T82)</f>
        <v>41966.25</v>
      </c>
      <c r="L78" s="31"/>
    </row>
    <row r="79" spans="1:26" ht="14.25" x14ac:dyDescent="0.2">
      <c r="A79" s="43"/>
      <c r="B79" s="44"/>
      <c r="C79" s="44" t="s">
        <v>584</v>
      </c>
      <c r="D79" s="28" t="s">
        <v>583</v>
      </c>
      <c r="E79" s="10">
        <f>Source!CA35</f>
        <v>60</v>
      </c>
      <c r="F79" s="47"/>
      <c r="G79" s="30"/>
      <c r="H79" s="29">
        <f>SUM(U75:U82)</f>
        <v>4754.4799999999996</v>
      </c>
      <c r="I79" s="33"/>
      <c r="J79" s="27">
        <f>Source!AU35</f>
        <v>60</v>
      </c>
      <c r="K79" s="29">
        <f>SUM(V75:V82)</f>
        <v>31474.69</v>
      </c>
      <c r="L79" s="31"/>
    </row>
    <row r="80" spans="1:26" ht="14.25" x14ac:dyDescent="0.2">
      <c r="A80" s="43"/>
      <c r="B80" s="44"/>
      <c r="C80" s="44" t="s">
        <v>585</v>
      </c>
      <c r="D80" s="28" t="s">
        <v>586</v>
      </c>
      <c r="E80" s="10">
        <f>Source!AQ35</f>
        <v>1.68</v>
      </c>
      <c r="F80" s="29"/>
      <c r="G80" s="30" t="str">
        <f>Source!DI35</f>
        <v/>
      </c>
      <c r="H80" s="29"/>
      <c r="I80" s="30"/>
      <c r="J80" s="30"/>
      <c r="K80" s="29"/>
      <c r="L80" s="34">
        <f>Source!U35</f>
        <v>670.31999999999994</v>
      </c>
    </row>
    <row r="81" spans="1:26" ht="57" x14ac:dyDescent="0.2">
      <c r="A81" s="43" t="str">
        <f>Source!E36</f>
        <v>6,1</v>
      </c>
      <c r="B81" s="44" t="str">
        <f>Source!F36</f>
        <v>61.2.02.01-0055</v>
      </c>
      <c r="C81" s="44" t="str">
        <f>Source!G36</f>
        <v>Извещатель пожарный дымовой ИП-212-7М1А оптико–электронный адресно-аналоговый (ДИП-34А-03) прим</v>
      </c>
      <c r="D81" s="28" t="str">
        <f>Source!H36</f>
        <v>10 шт.</v>
      </c>
      <c r="E81" s="10">
        <f>Source!I36</f>
        <v>36.700000000000003</v>
      </c>
      <c r="F81" s="29">
        <f>Source!AL36+Source!AM36+Source!AO36</f>
        <v>1579.33</v>
      </c>
      <c r="G81" s="42" t="s">
        <v>3</v>
      </c>
      <c r="H81" s="29">
        <f>ROUND(Source!AC36*Source!I36, 2)+ROUND(Source!AD36*Source!I36, 2)+ROUND(Source!AF36*Source!I36, 2)</f>
        <v>57961.41</v>
      </c>
      <c r="I81" s="30"/>
      <c r="J81" s="30">
        <f>IF(Source!BC36&lt;&gt; 0, Source!BC36, 1)</f>
        <v>6.62</v>
      </c>
      <c r="K81" s="29">
        <f>Source!O36</f>
        <v>383704.54</v>
      </c>
      <c r="L81" s="31"/>
      <c r="S81">
        <f>ROUND((Source!FX36/100)*((ROUND(Source!AF36*Source!I36, 2)+ROUND(Source!AE36*Source!I36, 2))), 2)</f>
        <v>0</v>
      </c>
      <c r="T81">
        <f>Source!X36</f>
        <v>0</v>
      </c>
      <c r="U81">
        <f>ROUND((Source!FY36/100)*((ROUND(Source!AF36*Source!I36, 2)+ROUND(Source!AE36*Source!I36, 2))), 2)</f>
        <v>0</v>
      </c>
      <c r="V81">
        <f>Source!Y36</f>
        <v>0</v>
      </c>
      <c r="W81">
        <f>IF(Source!BI36&lt;=1,H81, 0)</f>
        <v>0</v>
      </c>
      <c r="X81">
        <f>IF(Source!BI36=2,H81, 0)</f>
        <v>57961.41</v>
      </c>
      <c r="Y81">
        <f>IF(Source!BI36=3,H81, 0)</f>
        <v>0</v>
      </c>
      <c r="Z81">
        <f>IF(Source!BI36=4,H81, 0)</f>
        <v>0</v>
      </c>
    </row>
    <row r="82" spans="1:26" ht="57" x14ac:dyDescent="0.2">
      <c r="A82" s="45" t="str">
        <f>Source!E37</f>
        <v>6,2</v>
      </c>
      <c r="B82" s="46" t="str">
        <f>Source!F37</f>
        <v>61.2.02.02-0051</v>
      </c>
      <c r="C82" s="46" t="str">
        <f>Source!G37</f>
        <v>Извещатель пожарный тепловой максимально- дифференциальный адресно-аналоговый, марка "С2000-ИП"</v>
      </c>
      <c r="D82" s="35" t="str">
        <f>Source!H37</f>
        <v>шт.</v>
      </c>
      <c r="E82" s="36">
        <f>Source!I37</f>
        <v>32</v>
      </c>
      <c r="F82" s="37">
        <f>Source!AL37+Source!AM37+Source!AO37</f>
        <v>137.34</v>
      </c>
      <c r="G82" s="38" t="s">
        <v>3</v>
      </c>
      <c r="H82" s="37">
        <f>ROUND(Source!AC37*Source!I37, 2)+ROUND(Source!AD37*Source!I37, 2)+ROUND(Source!AF37*Source!I37, 2)</f>
        <v>4394.88</v>
      </c>
      <c r="I82" s="39"/>
      <c r="J82" s="39">
        <f>IF(Source!BC37&lt;&gt; 0, Source!BC37, 1)</f>
        <v>6.62</v>
      </c>
      <c r="K82" s="37">
        <f>Source!O37</f>
        <v>29094.11</v>
      </c>
      <c r="L82" s="40"/>
      <c r="S82">
        <f>ROUND((Source!FX37/100)*((ROUND(Source!AF37*Source!I37, 2)+ROUND(Source!AE37*Source!I37, 2))), 2)</f>
        <v>0</v>
      </c>
      <c r="T82">
        <f>Source!X37</f>
        <v>0</v>
      </c>
      <c r="U82">
        <f>ROUND((Source!FY37/100)*((ROUND(Source!AF37*Source!I37, 2)+ROUND(Source!AE37*Source!I37, 2))), 2)</f>
        <v>0</v>
      </c>
      <c r="V82">
        <f>Source!Y37</f>
        <v>0</v>
      </c>
      <c r="W82">
        <f>IF(Source!BI37&lt;=1,H82, 0)</f>
        <v>0</v>
      </c>
      <c r="X82">
        <f>IF(Source!BI37=2,H82, 0)</f>
        <v>4394.88</v>
      </c>
      <c r="Y82">
        <f>IF(Source!BI37=3,H82, 0)</f>
        <v>0</v>
      </c>
      <c r="Z82">
        <f>IF(Source!BI37=4,H82, 0)</f>
        <v>0</v>
      </c>
    </row>
    <row r="83" spans="1:26" ht="15" x14ac:dyDescent="0.25">
      <c r="G83" s="66">
        <f>H76+H77+H78+H79+SUM(H81:H82)</f>
        <v>82639.05</v>
      </c>
      <c r="H83" s="66"/>
      <c r="J83" s="66">
        <f>K76+K77+K78+K79+SUM(K81:K82)</f>
        <v>547070.56999999995</v>
      </c>
      <c r="K83" s="66"/>
      <c r="L83" s="41">
        <f>Source!U35</f>
        <v>670.31999999999994</v>
      </c>
      <c r="O83" s="23">
        <f>G83</f>
        <v>82639.05</v>
      </c>
      <c r="P83" s="23">
        <f>J83</f>
        <v>547070.56999999995</v>
      </c>
      <c r="Q83" s="23">
        <f>L83</f>
        <v>670.31999999999994</v>
      </c>
      <c r="W83">
        <f>IF(Source!BI35&lt;=1,H76+H77+H78+H79, 0)</f>
        <v>0</v>
      </c>
      <c r="X83">
        <f>IF(Source!BI35=2,H76+H77+H78+H79, 0)</f>
        <v>20282.760000000002</v>
      </c>
      <c r="Y83">
        <f>IF(Source!BI35=3,H76+H77+H78+H79, 0)</f>
        <v>0</v>
      </c>
      <c r="Z83">
        <f>IF(Source!BI35=4,H76+H77+H78+H79, 0)</f>
        <v>0</v>
      </c>
    </row>
    <row r="84" spans="1:26" ht="42.75" x14ac:dyDescent="0.2">
      <c r="A84" s="43" t="str">
        <f>Source!E38</f>
        <v>7</v>
      </c>
      <c r="B84" s="44" t="str">
        <f>Source!F38</f>
        <v>м10-08-001-01 прим.</v>
      </c>
      <c r="C84" s="44" t="str">
        <f>Source!G38</f>
        <v>Приборы ПС приемно-контрольные, пусковые, концентратор блок базовый на 10 лучей</v>
      </c>
      <c r="D84" s="28" t="str">
        <f>Source!H38</f>
        <v>ШТ</v>
      </c>
      <c r="E84" s="10">
        <f>Source!I38</f>
        <v>18</v>
      </c>
      <c r="F84" s="29">
        <f>Source!AL38+Source!AM38+Source!AO38</f>
        <v>81.040000000000006</v>
      </c>
      <c r="G84" s="30"/>
      <c r="H84" s="29"/>
      <c r="I84" s="30" t="str">
        <f>Source!BO38</f>
        <v/>
      </c>
      <c r="J84" s="30"/>
      <c r="K84" s="29"/>
      <c r="L84" s="31"/>
      <c r="S84">
        <f>ROUND((Source!FX38/100)*((ROUND(Source!AF38*Source!I38, 2)+ROUND(Source!AE38*Source!I38, 2))), 2)</f>
        <v>1042.99</v>
      </c>
      <c r="T84">
        <f>Source!X38</f>
        <v>6904.61</v>
      </c>
      <c r="U84">
        <f>ROUND((Source!FY38/100)*((ROUND(Source!AF38*Source!I38, 2)+ROUND(Source!AE38*Source!I38, 2))), 2)</f>
        <v>782.24</v>
      </c>
      <c r="V84">
        <f>Source!Y38</f>
        <v>5178.46</v>
      </c>
    </row>
    <row r="85" spans="1:26" ht="14.25" x14ac:dyDescent="0.2">
      <c r="A85" s="43"/>
      <c r="B85" s="44"/>
      <c r="C85" s="44" t="s">
        <v>579</v>
      </c>
      <c r="D85" s="28"/>
      <c r="E85" s="10"/>
      <c r="F85" s="29">
        <f>Source!AO38</f>
        <v>72.430000000000007</v>
      </c>
      <c r="G85" s="30" t="str">
        <f>Source!DG38</f>
        <v/>
      </c>
      <c r="H85" s="29">
        <f>ROUND(Source!AF38*Source!I38, 2)</f>
        <v>1303.74</v>
      </c>
      <c r="I85" s="30"/>
      <c r="J85" s="30">
        <f>IF(Source!BA38&lt;&gt; 0, Source!BA38, 1)</f>
        <v>6.62</v>
      </c>
      <c r="K85" s="29">
        <f>Source!S38</f>
        <v>8630.76</v>
      </c>
      <c r="L85" s="31"/>
      <c r="R85">
        <f>H85</f>
        <v>1303.74</v>
      </c>
    </row>
    <row r="86" spans="1:26" ht="14.25" x14ac:dyDescent="0.2">
      <c r="A86" s="43"/>
      <c r="B86" s="44"/>
      <c r="C86" s="44" t="s">
        <v>581</v>
      </c>
      <c r="D86" s="28"/>
      <c r="E86" s="10"/>
      <c r="F86" s="29">
        <f>Source!AL38</f>
        <v>8.61</v>
      </c>
      <c r="G86" s="30" t="str">
        <f>Source!DD38</f>
        <v/>
      </c>
      <c r="H86" s="29">
        <f>ROUND(Source!AC38*Source!I38, 2)</f>
        <v>154.97999999999999</v>
      </c>
      <c r="I86" s="30"/>
      <c r="J86" s="30">
        <f>IF(Source!BC38&lt;&gt; 0, Source!BC38, 1)</f>
        <v>6.62</v>
      </c>
      <c r="K86" s="29">
        <f>Source!P38</f>
        <v>1025.97</v>
      </c>
      <c r="L86" s="31"/>
    </row>
    <row r="87" spans="1:26" ht="14.25" x14ac:dyDescent="0.2">
      <c r="A87" s="43"/>
      <c r="B87" s="44"/>
      <c r="C87" s="44" t="s">
        <v>582</v>
      </c>
      <c r="D87" s="28" t="s">
        <v>583</v>
      </c>
      <c r="E87" s="10">
        <f>Source!BZ38</f>
        <v>80</v>
      </c>
      <c r="F87" s="47"/>
      <c r="G87" s="30"/>
      <c r="H87" s="29">
        <f>SUM(S84:S90)</f>
        <v>1042.99</v>
      </c>
      <c r="I87" s="33"/>
      <c r="J87" s="27">
        <f>Source!AT38</f>
        <v>80</v>
      </c>
      <c r="K87" s="29">
        <f>SUM(T84:T90)</f>
        <v>6904.61</v>
      </c>
      <c r="L87" s="31"/>
    </row>
    <row r="88" spans="1:26" ht="14.25" x14ac:dyDescent="0.2">
      <c r="A88" s="43"/>
      <c r="B88" s="44"/>
      <c r="C88" s="44" t="s">
        <v>584</v>
      </c>
      <c r="D88" s="28" t="s">
        <v>583</v>
      </c>
      <c r="E88" s="10">
        <f>Source!CA38</f>
        <v>60</v>
      </c>
      <c r="F88" s="47"/>
      <c r="G88" s="30"/>
      <c r="H88" s="29">
        <f>SUM(U84:U90)</f>
        <v>782.24</v>
      </c>
      <c r="I88" s="33"/>
      <c r="J88" s="27">
        <f>Source!AU38</f>
        <v>60</v>
      </c>
      <c r="K88" s="29">
        <f>SUM(V84:V90)</f>
        <v>5178.46</v>
      </c>
      <c r="L88" s="31"/>
    </row>
    <row r="89" spans="1:26" ht="14.25" x14ac:dyDescent="0.2">
      <c r="A89" s="43"/>
      <c r="B89" s="44"/>
      <c r="C89" s="44" t="s">
        <v>585</v>
      </c>
      <c r="D89" s="28" t="s">
        <v>586</v>
      </c>
      <c r="E89" s="10">
        <f>Source!AQ38</f>
        <v>7.2</v>
      </c>
      <c r="F89" s="29"/>
      <c r="G89" s="30" t="str">
        <f>Source!DI38</f>
        <v/>
      </c>
      <c r="H89" s="29"/>
      <c r="I89" s="30"/>
      <c r="J89" s="30"/>
      <c r="K89" s="29"/>
      <c r="L89" s="34">
        <f>Source!U38</f>
        <v>129.6</v>
      </c>
    </row>
    <row r="90" spans="1:26" ht="28.5" x14ac:dyDescent="0.2">
      <c r="A90" s="45" t="str">
        <f>Source!E39</f>
        <v>7,1</v>
      </c>
      <c r="B90" s="46" t="str">
        <f>Source!F39</f>
        <v>61.2.07.02-0051</v>
      </c>
      <c r="C90" s="46" t="str">
        <f>Source!G39</f>
        <v>Блок разветвительно-изолирующий, марка "БРИЗ", размер 50x30x25 мм</v>
      </c>
      <c r="D90" s="35" t="str">
        <f>Source!H39</f>
        <v>10 шт.</v>
      </c>
      <c r="E90" s="36">
        <f>Source!I39</f>
        <v>1.8</v>
      </c>
      <c r="F90" s="37">
        <f>Source!AL39+Source!AM39+Source!AO39</f>
        <v>688.2</v>
      </c>
      <c r="G90" s="38" t="s">
        <v>3</v>
      </c>
      <c r="H90" s="37">
        <f>ROUND(Source!AC39*Source!I39, 2)+ROUND(Source!AD39*Source!I39, 2)+ROUND(Source!AF39*Source!I39, 2)</f>
        <v>1238.76</v>
      </c>
      <c r="I90" s="39"/>
      <c r="J90" s="39">
        <f>IF(Source!BC39&lt;&gt; 0, Source!BC39, 1)</f>
        <v>6.62</v>
      </c>
      <c r="K90" s="37">
        <f>Source!O39</f>
        <v>8200.59</v>
      </c>
      <c r="L90" s="40"/>
      <c r="S90">
        <f>ROUND((Source!FX39/100)*((ROUND(Source!AF39*Source!I39, 2)+ROUND(Source!AE39*Source!I39, 2))), 2)</f>
        <v>0</v>
      </c>
      <c r="T90">
        <f>Source!X39</f>
        <v>0</v>
      </c>
      <c r="U90">
        <f>ROUND((Source!FY39/100)*((ROUND(Source!AF39*Source!I39, 2)+ROUND(Source!AE39*Source!I39, 2))), 2)</f>
        <v>0</v>
      </c>
      <c r="V90">
        <f>Source!Y39</f>
        <v>0</v>
      </c>
      <c r="W90">
        <f>IF(Source!BI39&lt;=1,H90, 0)</f>
        <v>0</v>
      </c>
      <c r="X90">
        <f>IF(Source!BI39=2,H90, 0)</f>
        <v>1238.76</v>
      </c>
      <c r="Y90">
        <f>IF(Source!BI39=3,H90, 0)</f>
        <v>0</v>
      </c>
      <c r="Z90">
        <f>IF(Source!BI39=4,H90, 0)</f>
        <v>0</v>
      </c>
    </row>
    <row r="91" spans="1:26" ht="15" x14ac:dyDescent="0.25">
      <c r="G91" s="66">
        <f>H85+H86+H87+H88+SUM(H90:H90)</f>
        <v>4522.71</v>
      </c>
      <c r="H91" s="66"/>
      <c r="J91" s="66">
        <f>K85+K86+K87+K88+SUM(K90:K90)</f>
        <v>29940.39</v>
      </c>
      <c r="K91" s="66"/>
      <c r="L91" s="41">
        <f>Source!U38</f>
        <v>129.6</v>
      </c>
      <c r="O91" s="23">
        <f>G91</f>
        <v>4522.71</v>
      </c>
      <c r="P91" s="23">
        <f>J91</f>
        <v>29940.39</v>
      </c>
      <c r="Q91" s="23">
        <f>L91</f>
        <v>129.6</v>
      </c>
      <c r="W91">
        <f>IF(Source!BI38&lt;=1,H85+H86+H87+H88, 0)</f>
        <v>0</v>
      </c>
      <c r="X91">
        <f>IF(Source!BI38=2,H85+H86+H87+H88, 0)</f>
        <v>3283.95</v>
      </c>
      <c r="Y91">
        <f>IF(Source!BI38=3,H85+H86+H87+H88, 0)</f>
        <v>0</v>
      </c>
      <c r="Z91">
        <f>IF(Source!BI38=4,H85+H86+H87+H88, 0)</f>
        <v>0</v>
      </c>
    </row>
    <row r="92" spans="1:26" ht="28.5" x14ac:dyDescent="0.2">
      <c r="A92" s="43" t="str">
        <f>Source!E40</f>
        <v>8</v>
      </c>
      <c r="B92" s="44" t="str">
        <f>Source!F40</f>
        <v>м10-01-039-06 прим.</v>
      </c>
      <c r="C92" s="44" t="str">
        <f>Source!G40</f>
        <v>Реле, ключ, кнопка и др. с подготовкой места установки</v>
      </c>
      <c r="D92" s="28" t="str">
        <f>Source!H40</f>
        <v>ШТ</v>
      </c>
      <c r="E92" s="10">
        <f>Source!I40</f>
        <v>11</v>
      </c>
      <c r="F92" s="29">
        <f>Source!AL40+Source!AM40+Source!AO40</f>
        <v>17.399999999999999</v>
      </c>
      <c r="G92" s="30"/>
      <c r="H92" s="29"/>
      <c r="I92" s="30" t="str">
        <f>Source!BO40</f>
        <v/>
      </c>
      <c r="J92" s="30"/>
      <c r="K92" s="29"/>
      <c r="L92" s="31"/>
      <c r="S92">
        <f>ROUND((Source!FX40/100)*((ROUND(Source!AF40*Source!I40, 2)+ROUND(Source!AE40*Source!I40, 2))), 2)</f>
        <v>150.13</v>
      </c>
      <c r="T92">
        <f>Source!X40</f>
        <v>993.85</v>
      </c>
      <c r="U92">
        <f>ROUND((Source!FY40/100)*((ROUND(Source!AF40*Source!I40, 2)+ROUND(Source!AE40*Source!I40, 2))), 2)</f>
        <v>112.6</v>
      </c>
      <c r="V92">
        <f>Source!Y40</f>
        <v>745.39</v>
      </c>
    </row>
    <row r="93" spans="1:26" ht="14.25" x14ac:dyDescent="0.2">
      <c r="A93" s="43"/>
      <c r="B93" s="44"/>
      <c r="C93" s="44" t="s">
        <v>579</v>
      </c>
      <c r="D93" s="28"/>
      <c r="E93" s="10"/>
      <c r="F93" s="29">
        <f>Source!AO40</f>
        <v>17.059999999999999</v>
      </c>
      <c r="G93" s="30" t="str">
        <f>Source!DG40</f>
        <v/>
      </c>
      <c r="H93" s="29">
        <f>ROUND(Source!AF40*Source!I40, 2)</f>
        <v>187.66</v>
      </c>
      <c r="I93" s="30"/>
      <c r="J93" s="30">
        <f>IF(Source!BA40&lt;&gt; 0, Source!BA40, 1)</f>
        <v>6.62</v>
      </c>
      <c r="K93" s="29">
        <f>Source!S40</f>
        <v>1242.31</v>
      </c>
      <c r="L93" s="31"/>
      <c r="R93">
        <f>H93</f>
        <v>187.66</v>
      </c>
    </row>
    <row r="94" spans="1:26" ht="14.25" x14ac:dyDescent="0.2">
      <c r="A94" s="43"/>
      <c r="B94" s="44"/>
      <c r="C94" s="44" t="s">
        <v>581</v>
      </c>
      <c r="D94" s="28"/>
      <c r="E94" s="10"/>
      <c r="F94" s="29">
        <f>Source!AL40</f>
        <v>0.34</v>
      </c>
      <c r="G94" s="30" t="str">
        <f>Source!DD40</f>
        <v/>
      </c>
      <c r="H94" s="29">
        <f>ROUND(Source!AC40*Source!I40, 2)</f>
        <v>3.74</v>
      </c>
      <c r="I94" s="30"/>
      <c r="J94" s="30">
        <f>IF(Source!BC40&lt;&gt; 0, Source!BC40, 1)</f>
        <v>6.62</v>
      </c>
      <c r="K94" s="29">
        <f>Source!P40</f>
        <v>24.76</v>
      </c>
      <c r="L94" s="31"/>
    </row>
    <row r="95" spans="1:26" ht="14.25" x14ac:dyDescent="0.2">
      <c r="A95" s="43"/>
      <c r="B95" s="44"/>
      <c r="C95" s="44" t="s">
        <v>582</v>
      </c>
      <c r="D95" s="28" t="s">
        <v>583</v>
      </c>
      <c r="E95" s="10">
        <f>Source!BZ40</f>
        <v>80</v>
      </c>
      <c r="F95" s="47"/>
      <c r="G95" s="30"/>
      <c r="H95" s="29">
        <f>SUM(S92:S98)</f>
        <v>150.13</v>
      </c>
      <c r="I95" s="33"/>
      <c r="J95" s="27">
        <f>Source!AT40</f>
        <v>80</v>
      </c>
      <c r="K95" s="29">
        <f>SUM(T92:T98)</f>
        <v>993.85</v>
      </c>
      <c r="L95" s="31"/>
    </row>
    <row r="96" spans="1:26" ht="14.25" x14ac:dyDescent="0.2">
      <c r="A96" s="43"/>
      <c r="B96" s="44"/>
      <c r="C96" s="44" t="s">
        <v>584</v>
      </c>
      <c r="D96" s="28" t="s">
        <v>583</v>
      </c>
      <c r="E96" s="10">
        <f>Source!CA40</f>
        <v>60</v>
      </c>
      <c r="F96" s="47"/>
      <c r="G96" s="30"/>
      <c r="H96" s="29">
        <f>SUM(U92:U98)</f>
        <v>112.6</v>
      </c>
      <c r="I96" s="33"/>
      <c r="J96" s="27">
        <f>Source!AU40</f>
        <v>60</v>
      </c>
      <c r="K96" s="29">
        <f>SUM(V92:V98)</f>
        <v>745.39</v>
      </c>
      <c r="L96" s="31"/>
    </row>
    <row r="97" spans="1:26" ht="14.25" x14ac:dyDescent="0.2">
      <c r="A97" s="43"/>
      <c r="B97" s="44"/>
      <c r="C97" s="44" t="s">
        <v>585</v>
      </c>
      <c r="D97" s="28" t="s">
        <v>586</v>
      </c>
      <c r="E97" s="10">
        <f>Source!AQ40</f>
        <v>2</v>
      </c>
      <c r="F97" s="29"/>
      <c r="G97" s="30" t="str">
        <f>Source!DI40</f>
        <v/>
      </c>
      <c r="H97" s="29"/>
      <c r="I97" s="30"/>
      <c r="J97" s="30"/>
      <c r="K97" s="29"/>
      <c r="L97" s="34">
        <f>Source!U40</f>
        <v>22</v>
      </c>
    </row>
    <row r="98" spans="1:26" ht="28.5" x14ac:dyDescent="0.2">
      <c r="A98" s="45" t="str">
        <f>Source!E41</f>
        <v>8,1</v>
      </c>
      <c r="B98" s="46" t="str">
        <f>Source!F41</f>
        <v>61.2.02.03-0026</v>
      </c>
      <c r="C98" s="46" t="str">
        <f>Source!G41</f>
        <v>Извещатель пожарный ручной ИПР-513-3АМ прим.</v>
      </c>
      <c r="D98" s="35" t="str">
        <f>Source!H41</f>
        <v>10 шт.</v>
      </c>
      <c r="E98" s="36">
        <f>Source!I41</f>
        <v>1.1000000000000001</v>
      </c>
      <c r="F98" s="37">
        <f>Source!AL41+Source!AM41+Source!AO41</f>
        <v>1454.24</v>
      </c>
      <c r="G98" s="38" t="s">
        <v>3</v>
      </c>
      <c r="H98" s="37">
        <f>ROUND(Source!AC41*Source!I41, 2)+ROUND(Source!AD41*Source!I41, 2)+ROUND(Source!AF41*Source!I41, 2)</f>
        <v>1599.66</v>
      </c>
      <c r="I98" s="39"/>
      <c r="J98" s="39">
        <f>IF(Source!BC41&lt;&gt; 0, Source!BC41, 1)</f>
        <v>6.62</v>
      </c>
      <c r="K98" s="37">
        <f>Source!O41</f>
        <v>10589.78</v>
      </c>
      <c r="L98" s="40"/>
      <c r="S98">
        <f>ROUND((Source!FX41/100)*((ROUND(Source!AF41*Source!I41, 2)+ROUND(Source!AE41*Source!I41, 2))), 2)</f>
        <v>0</v>
      </c>
      <c r="T98">
        <f>Source!X41</f>
        <v>0</v>
      </c>
      <c r="U98">
        <f>ROUND((Source!FY41/100)*((ROUND(Source!AF41*Source!I41, 2)+ROUND(Source!AE41*Source!I41, 2))), 2)</f>
        <v>0</v>
      </c>
      <c r="V98">
        <f>Source!Y41</f>
        <v>0</v>
      </c>
      <c r="W98">
        <f>IF(Source!BI41&lt;=1,H98, 0)</f>
        <v>0</v>
      </c>
      <c r="X98">
        <f>IF(Source!BI41=2,H98, 0)</f>
        <v>1599.66</v>
      </c>
      <c r="Y98">
        <f>IF(Source!BI41=3,H98, 0)</f>
        <v>0</v>
      </c>
      <c r="Z98">
        <f>IF(Source!BI41=4,H98, 0)</f>
        <v>0</v>
      </c>
    </row>
    <row r="99" spans="1:26" ht="15" x14ac:dyDescent="0.25">
      <c r="G99" s="66">
        <f>H93+H94+H95+H96+SUM(H98:H98)</f>
        <v>2053.79</v>
      </c>
      <c r="H99" s="66"/>
      <c r="J99" s="66">
        <f>K93+K94+K95+K96+SUM(K98:K98)</f>
        <v>13596.09</v>
      </c>
      <c r="K99" s="66"/>
      <c r="L99" s="41">
        <f>Source!U40</f>
        <v>22</v>
      </c>
      <c r="O99" s="23">
        <f>G99</f>
        <v>2053.79</v>
      </c>
      <c r="P99" s="23">
        <f>J99</f>
        <v>13596.09</v>
      </c>
      <c r="Q99" s="23">
        <f>L99</f>
        <v>22</v>
      </c>
      <c r="W99">
        <f>IF(Source!BI40&lt;=1,H93+H94+H95+H96, 0)</f>
        <v>0</v>
      </c>
      <c r="X99">
        <f>IF(Source!BI40=2,H93+H94+H95+H96, 0)</f>
        <v>454.13</v>
      </c>
      <c r="Y99">
        <f>IF(Source!BI40=3,H93+H94+H95+H96, 0)</f>
        <v>0</v>
      </c>
      <c r="Z99">
        <f>IF(Source!BI40=4,H93+H94+H95+H96, 0)</f>
        <v>0</v>
      </c>
    </row>
    <row r="100" spans="1:26" ht="28.5" x14ac:dyDescent="0.2">
      <c r="A100" s="43" t="str">
        <f>Source!E42</f>
        <v>9</v>
      </c>
      <c r="B100" s="44" t="str">
        <f>Source!F42</f>
        <v>м10-02-016-06</v>
      </c>
      <c r="C100" s="44" t="str">
        <f>Source!G42</f>
        <v>Отдельно устанавливаемый преобразователь или блок питания</v>
      </c>
      <c r="D100" s="28" t="str">
        <f>Source!H42</f>
        <v>ШТ</v>
      </c>
      <c r="E100" s="10">
        <f>Source!I42</f>
        <v>2</v>
      </c>
      <c r="F100" s="29">
        <f>Source!AL42+Source!AM42+Source!AO42</f>
        <v>199.95</v>
      </c>
      <c r="G100" s="30"/>
      <c r="H100" s="29"/>
      <c r="I100" s="30" t="str">
        <f>Source!BO42</f>
        <v/>
      </c>
      <c r="J100" s="30"/>
      <c r="K100" s="29"/>
      <c r="L100" s="31"/>
      <c r="S100">
        <f>ROUND((Source!FX42/100)*((ROUND(Source!AF42*Source!I42, 2)+ROUND(Source!AE42*Source!I42, 2))), 2)</f>
        <v>186.3</v>
      </c>
      <c r="T100">
        <f>Source!X42</f>
        <v>1233.33</v>
      </c>
      <c r="U100">
        <f>ROUND((Source!FY42/100)*((ROUND(Source!AF42*Source!I42, 2)+ROUND(Source!AE42*Source!I42, 2))), 2)</f>
        <v>139.72999999999999</v>
      </c>
      <c r="V100">
        <f>Source!Y42</f>
        <v>925</v>
      </c>
    </row>
    <row r="101" spans="1:26" ht="14.25" x14ac:dyDescent="0.2">
      <c r="A101" s="43"/>
      <c r="B101" s="44"/>
      <c r="C101" s="44" t="s">
        <v>579</v>
      </c>
      <c r="D101" s="28"/>
      <c r="E101" s="10"/>
      <c r="F101" s="29">
        <f>Source!AO42</f>
        <v>112.01</v>
      </c>
      <c r="G101" s="30" t="str">
        <f>Source!DG42</f>
        <v/>
      </c>
      <c r="H101" s="29">
        <f>ROUND(Source!AF42*Source!I42, 2)</f>
        <v>224.02</v>
      </c>
      <c r="I101" s="30"/>
      <c r="J101" s="30">
        <f>IF(Source!BA42&lt;&gt; 0, Source!BA42, 1)</f>
        <v>6.62</v>
      </c>
      <c r="K101" s="29">
        <f>Source!S42</f>
        <v>1483.01</v>
      </c>
      <c r="L101" s="31"/>
      <c r="R101">
        <f>H101</f>
        <v>224.02</v>
      </c>
    </row>
    <row r="102" spans="1:26" ht="14.25" x14ac:dyDescent="0.2">
      <c r="A102" s="43"/>
      <c r="B102" s="44"/>
      <c r="C102" s="44" t="s">
        <v>266</v>
      </c>
      <c r="D102" s="28"/>
      <c r="E102" s="10"/>
      <c r="F102" s="29">
        <f>Source!AM42</f>
        <v>39.6</v>
      </c>
      <c r="G102" s="30" t="str">
        <f>Source!DE42</f>
        <v/>
      </c>
      <c r="H102" s="29">
        <f>ROUND(Source!AD42*Source!I42, 2)</f>
        <v>79.2</v>
      </c>
      <c r="I102" s="30"/>
      <c r="J102" s="30">
        <f>IF(Source!BB42&lt;&gt; 0, Source!BB42, 1)</f>
        <v>6.62</v>
      </c>
      <c r="K102" s="29">
        <f>Source!Q42</f>
        <v>524.29999999999995</v>
      </c>
      <c r="L102" s="31"/>
    </row>
    <row r="103" spans="1:26" ht="14.25" x14ac:dyDescent="0.2">
      <c r="A103" s="43"/>
      <c r="B103" s="44"/>
      <c r="C103" s="44" t="s">
        <v>580</v>
      </c>
      <c r="D103" s="28"/>
      <c r="E103" s="10"/>
      <c r="F103" s="29">
        <f>Source!AN42</f>
        <v>4.43</v>
      </c>
      <c r="G103" s="30" t="str">
        <f>Source!DF42</f>
        <v/>
      </c>
      <c r="H103" s="32">
        <f>ROUND(Source!AE42*Source!I42, 2)</f>
        <v>8.86</v>
      </c>
      <c r="I103" s="30"/>
      <c r="J103" s="30">
        <f>IF(Source!BS42&lt;&gt; 0, Source!BS42, 1)</f>
        <v>6.62</v>
      </c>
      <c r="K103" s="32">
        <f>Source!R42</f>
        <v>58.65</v>
      </c>
      <c r="L103" s="31"/>
      <c r="R103">
        <f>H103</f>
        <v>8.86</v>
      </c>
    </row>
    <row r="104" spans="1:26" ht="14.25" x14ac:dyDescent="0.2">
      <c r="A104" s="43"/>
      <c r="B104" s="44"/>
      <c r="C104" s="44" t="s">
        <v>581</v>
      </c>
      <c r="D104" s="28"/>
      <c r="E104" s="10"/>
      <c r="F104" s="29">
        <f>Source!AL42</f>
        <v>48.34</v>
      </c>
      <c r="G104" s="30" t="str">
        <f>Source!DD42</f>
        <v/>
      </c>
      <c r="H104" s="29">
        <f>ROUND(Source!AC42*Source!I42, 2)</f>
        <v>96.68</v>
      </c>
      <c r="I104" s="30"/>
      <c r="J104" s="30">
        <f>IF(Source!BC42&lt;&gt; 0, Source!BC42, 1)</f>
        <v>6.62</v>
      </c>
      <c r="K104" s="29">
        <f>Source!P42</f>
        <v>640.02</v>
      </c>
      <c r="L104" s="31"/>
    </row>
    <row r="105" spans="1:26" ht="14.25" x14ac:dyDescent="0.2">
      <c r="A105" s="43"/>
      <c r="B105" s="44"/>
      <c r="C105" s="44" t="s">
        <v>582</v>
      </c>
      <c r="D105" s="28" t="s">
        <v>583</v>
      </c>
      <c r="E105" s="10">
        <f>Source!BZ42</f>
        <v>80</v>
      </c>
      <c r="F105" s="47"/>
      <c r="G105" s="30"/>
      <c r="H105" s="29">
        <f>SUM(S100:S109)</f>
        <v>186.3</v>
      </c>
      <c r="I105" s="33"/>
      <c r="J105" s="27">
        <f>Source!AT42</f>
        <v>80</v>
      </c>
      <c r="K105" s="29">
        <f>SUM(T100:T109)</f>
        <v>1233.33</v>
      </c>
      <c r="L105" s="31"/>
    </row>
    <row r="106" spans="1:26" ht="14.25" x14ac:dyDescent="0.2">
      <c r="A106" s="43"/>
      <c r="B106" s="44"/>
      <c r="C106" s="44" t="s">
        <v>584</v>
      </c>
      <c r="D106" s="28" t="s">
        <v>583</v>
      </c>
      <c r="E106" s="10">
        <f>Source!CA42</f>
        <v>60</v>
      </c>
      <c r="F106" s="47"/>
      <c r="G106" s="30"/>
      <c r="H106" s="29">
        <f>SUM(U100:U109)</f>
        <v>139.72999999999999</v>
      </c>
      <c r="I106" s="33"/>
      <c r="J106" s="27">
        <f>Source!AU42</f>
        <v>60</v>
      </c>
      <c r="K106" s="29">
        <f>SUM(V100:V109)</f>
        <v>925</v>
      </c>
      <c r="L106" s="31"/>
    </row>
    <row r="107" spans="1:26" ht="14.25" x14ac:dyDescent="0.2">
      <c r="A107" s="43"/>
      <c r="B107" s="44"/>
      <c r="C107" s="44" t="s">
        <v>585</v>
      </c>
      <c r="D107" s="28" t="s">
        <v>586</v>
      </c>
      <c r="E107" s="10">
        <f>Source!AQ42</f>
        <v>10.1</v>
      </c>
      <c r="F107" s="29"/>
      <c r="G107" s="30" t="str">
        <f>Source!DI42</f>
        <v/>
      </c>
      <c r="H107" s="29"/>
      <c r="I107" s="30"/>
      <c r="J107" s="30"/>
      <c r="K107" s="29"/>
      <c r="L107" s="34">
        <f>Source!U42</f>
        <v>20.2</v>
      </c>
    </row>
    <row r="108" spans="1:26" ht="28.5" x14ac:dyDescent="0.2">
      <c r="A108" s="43" t="str">
        <f>Source!E43</f>
        <v>9,1</v>
      </c>
      <c r="B108" s="44" t="str">
        <f>Source!F43</f>
        <v>62.4.02.02-0038</v>
      </c>
      <c r="C108" s="44" t="str">
        <f>Source!G43</f>
        <v>Источник резервного питания, марка "РИП 12" исп. 15 прим.</v>
      </c>
      <c r="D108" s="28" t="str">
        <f>Source!H43</f>
        <v>шт.</v>
      </c>
      <c r="E108" s="10">
        <f>Source!I43</f>
        <v>1</v>
      </c>
      <c r="F108" s="29">
        <f>Source!AL43+Source!AM43+Source!AO43</f>
        <v>286.64</v>
      </c>
      <c r="G108" s="42" t="s">
        <v>3</v>
      </c>
      <c r="H108" s="29">
        <f>ROUND(Source!AC43*Source!I43, 2)+ROUND(Source!AD43*Source!I43, 2)+ROUND(Source!AF43*Source!I43, 2)</f>
        <v>286.64</v>
      </c>
      <c r="I108" s="30"/>
      <c r="J108" s="30">
        <f>IF(Source!BC43&lt;&gt; 0, Source!BC43, 1)</f>
        <v>6.62</v>
      </c>
      <c r="K108" s="29">
        <f>Source!O43</f>
        <v>1897.56</v>
      </c>
      <c r="L108" s="31"/>
      <c r="S108">
        <f>ROUND((Source!FX43/100)*((ROUND(Source!AF43*Source!I43, 2)+ROUND(Source!AE43*Source!I43, 2))), 2)</f>
        <v>0</v>
      </c>
      <c r="T108">
        <f>Source!X43</f>
        <v>0</v>
      </c>
      <c r="U108">
        <f>ROUND((Source!FY43/100)*((ROUND(Source!AF43*Source!I43, 2)+ROUND(Source!AE43*Source!I43, 2))), 2)</f>
        <v>0</v>
      </c>
      <c r="V108">
        <f>Source!Y43</f>
        <v>0</v>
      </c>
      <c r="W108">
        <f>IF(Source!BI43&lt;=1,H108, 0)</f>
        <v>0</v>
      </c>
      <c r="X108">
        <f>IF(Source!BI43=2,H108, 0)</f>
        <v>286.64</v>
      </c>
      <c r="Y108">
        <f>IF(Source!BI43=3,H108, 0)</f>
        <v>0</v>
      </c>
      <c r="Z108">
        <f>IF(Source!BI43=4,H108, 0)</f>
        <v>0</v>
      </c>
    </row>
    <row r="109" spans="1:26" ht="42.75" x14ac:dyDescent="0.2">
      <c r="A109" s="45" t="str">
        <f>Source!E44</f>
        <v>9,2</v>
      </c>
      <c r="B109" s="46" t="str">
        <f>Source!F44</f>
        <v>62.4.02.01-0061</v>
      </c>
      <c r="C109" s="46" t="str">
        <f>Source!G44</f>
        <v>Источник бесперебойного питания СКАТ- UPS1000 (24V), без аккумулятора прим.</v>
      </c>
      <c r="D109" s="35" t="str">
        <f>Source!H44</f>
        <v>шт.</v>
      </c>
      <c r="E109" s="36">
        <f>Source!I44</f>
        <v>1</v>
      </c>
      <c r="F109" s="37">
        <f>Source!AL44+Source!AM44+Source!AO44</f>
        <v>473.37</v>
      </c>
      <c r="G109" s="38" t="s">
        <v>3</v>
      </c>
      <c r="H109" s="37">
        <f>ROUND(Source!AC44*Source!I44, 2)+ROUND(Source!AD44*Source!I44, 2)+ROUND(Source!AF44*Source!I44, 2)</f>
        <v>473.37</v>
      </c>
      <c r="I109" s="39"/>
      <c r="J109" s="39">
        <f>IF(Source!BC44&lt;&gt; 0, Source!BC44, 1)</f>
        <v>6.62</v>
      </c>
      <c r="K109" s="37">
        <f>Source!O44</f>
        <v>3133.71</v>
      </c>
      <c r="L109" s="40"/>
      <c r="S109">
        <f>ROUND((Source!FX44/100)*((ROUND(Source!AF44*Source!I44, 2)+ROUND(Source!AE44*Source!I44, 2))), 2)</f>
        <v>0</v>
      </c>
      <c r="T109">
        <f>Source!X44</f>
        <v>0</v>
      </c>
      <c r="U109">
        <f>ROUND((Source!FY44/100)*((ROUND(Source!AF44*Source!I44, 2)+ROUND(Source!AE44*Source!I44, 2))), 2)</f>
        <v>0</v>
      </c>
      <c r="V109">
        <f>Source!Y44</f>
        <v>0</v>
      </c>
      <c r="W109">
        <f>IF(Source!BI44&lt;=1,H109, 0)</f>
        <v>0</v>
      </c>
      <c r="X109">
        <f>IF(Source!BI44=2,H109, 0)</f>
        <v>473.37</v>
      </c>
      <c r="Y109">
        <f>IF(Source!BI44=3,H109, 0)</f>
        <v>0</v>
      </c>
      <c r="Z109">
        <f>IF(Source!BI44=4,H109, 0)</f>
        <v>0</v>
      </c>
    </row>
    <row r="110" spans="1:26" ht="15" x14ac:dyDescent="0.25">
      <c r="G110" s="66">
        <f>H101+H102+H104+H105+H106+SUM(H108:H109)</f>
        <v>1485.94</v>
      </c>
      <c r="H110" s="66"/>
      <c r="J110" s="66">
        <f>K101+K102+K104+K105+K106+SUM(K108:K109)</f>
        <v>9836.93</v>
      </c>
      <c r="K110" s="66"/>
      <c r="L110" s="41">
        <f>Source!U42</f>
        <v>20.2</v>
      </c>
      <c r="O110" s="23">
        <f>G110</f>
        <v>1485.94</v>
      </c>
      <c r="P110" s="23">
        <f>J110</f>
        <v>9836.93</v>
      </c>
      <c r="Q110" s="23">
        <f>L110</f>
        <v>20.2</v>
      </c>
      <c r="W110">
        <f>IF(Source!BI42&lt;=1,H101+H102+H104+H105+H106, 0)</f>
        <v>0</v>
      </c>
      <c r="X110">
        <f>IF(Source!BI42=2,H101+H102+H104+H105+H106, 0)</f>
        <v>725.93000000000006</v>
      </c>
      <c r="Y110">
        <f>IF(Source!BI42=3,H101+H102+H104+H105+H106, 0)</f>
        <v>0</v>
      </c>
      <c r="Z110">
        <f>IF(Source!BI42=4,H101+H102+H104+H105+H106, 0)</f>
        <v>0</v>
      </c>
    </row>
    <row r="111" spans="1:26" ht="28.5" x14ac:dyDescent="0.2">
      <c r="A111" s="43" t="str">
        <f>Source!E45</f>
        <v>10</v>
      </c>
      <c r="B111" s="44" t="str">
        <f>Source!F45</f>
        <v>м10-02-016-07</v>
      </c>
      <c r="C111" s="44" t="str">
        <f>Source!G45</f>
        <v>Отдельно устанавливаемый усилитель дуплексный или абонентский</v>
      </c>
      <c r="D111" s="28" t="str">
        <f>Source!H45</f>
        <v>ШТ</v>
      </c>
      <c r="E111" s="10">
        <f>Source!I45</f>
        <v>2</v>
      </c>
      <c r="F111" s="29">
        <f>Source!AL45+Source!AM45+Source!AO45</f>
        <v>210.04</v>
      </c>
      <c r="G111" s="30"/>
      <c r="H111" s="29"/>
      <c r="I111" s="30" t="str">
        <f>Source!BO45</f>
        <v/>
      </c>
      <c r="J111" s="30"/>
      <c r="K111" s="29"/>
      <c r="L111" s="31"/>
      <c r="S111">
        <f>ROUND((Source!FX45/100)*((ROUND(Source!AF45*Source!I45, 2)+ROUND(Source!AE45*Source!I45, 2))), 2)</f>
        <v>248.4</v>
      </c>
      <c r="T111">
        <f>Source!X45</f>
        <v>1644.41</v>
      </c>
      <c r="U111">
        <f>ROUND((Source!FY45/100)*((ROUND(Source!AF45*Source!I45, 2)+ROUND(Source!AE45*Source!I45, 2))), 2)</f>
        <v>186.3</v>
      </c>
      <c r="V111">
        <f>Source!Y45</f>
        <v>1233.31</v>
      </c>
    </row>
    <row r="112" spans="1:26" ht="14.25" x14ac:dyDescent="0.2">
      <c r="A112" s="43"/>
      <c r="B112" s="44"/>
      <c r="C112" s="44" t="s">
        <v>579</v>
      </c>
      <c r="D112" s="28"/>
      <c r="E112" s="10"/>
      <c r="F112" s="29">
        <f>Source!AO45</f>
        <v>149.72</v>
      </c>
      <c r="G112" s="30" t="str">
        <f>Source!DG45</f>
        <v/>
      </c>
      <c r="H112" s="29">
        <f>ROUND(Source!AF45*Source!I45, 2)</f>
        <v>299.44</v>
      </c>
      <c r="I112" s="30"/>
      <c r="J112" s="30">
        <f>IF(Source!BA45&lt;&gt; 0, Source!BA45, 1)</f>
        <v>6.62</v>
      </c>
      <c r="K112" s="29">
        <f>Source!S45</f>
        <v>1982.29</v>
      </c>
      <c r="L112" s="31"/>
      <c r="R112">
        <f>H112</f>
        <v>299.44</v>
      </c>
    </row>
    <row r="113" spans="1:26" ht="14.25" x14ac:dyDescent="0.2">
      <c r="A113" s="43"/>
      <c r="B113" s="44"/>
      <c r="C113" s="44" t="s">
        <v>266</v>
      </c>
      <c r="D113" s="28"/>
      <c r="E113" s="10"/>
      <c r="F113" s="29">
        <f>Source!AM45</f>
        <v>49.49</v>
      </c>
      <c r="G113" s="30" t="str">
        <f>Source!DE45</f>
        <v/>
      </c>
      <c r="H113" s="29">
        <f>ROUND(Source!AD45*Source!I45, 2)</f>
        <v>98.98</v>
      </c>
      <c r="I113" s="30"/>
      <c r="J113" s="30">
        <f>IF(Source!BB45&lt;&gt; 0, Source!BB45, 1)</f>
        <v>6.62</v>
      </c>
      <c r="K113" s="29">
        <f>Source!Q45</f>
        <v>655.25</v>
      </c>
      <c r="L113" s="31"/>
    </row>
    <row r="114" spans="1:26" ht="14.25" x14ac:dyDescent="0.2">
      <c r="A114" s="43"/>
      <c r="B114" s="44"/>
      <c r="C114" s="44" t="s">
        <v>580</v>
      </c>
      <c r="D114" s="28"/>
      <c r="E114" s="10"/>
      <c r="F114" s="29">
        <f>Source!AN45</f>
        <v>5.53</v>
      </c>
      <c r="G114" s="30" t="str">
        <f>Source!DF45</f>
        <v/>
      </c>
      <c r="H114" s="32">
        <f>ROUND(Source!AE45*Source!I45, 2)</f>
        <v>11.06</v>
      </c>
      <c r="I114" s="30"/>
      <c r="J114" s="30">
        <f>IF(Source!BS45&lt;&gt; 0, Source!BS45, 1)</f>
        <v>6.62</v>
      </c>
      <c r="K114" s="32">
        <f>Source!R45</f>
        <v>73.22</v>
      </c>
      <c r="L114" s="31"/>
      <c r="R114">
        <f>H114</f>
        <v>11.06</v>
      </c>
    </row>
    <row r="115" spans="1:26" ht="14.25" x14ac:dyDescent="0.2">
      <c r="A115" s="43"/>
      <c r="B115" s="44"/>
      <c r="C115" s="44" t="s">
        <v>581</v>
      </c>
      <c r="D115" s="28"/>
      <c r="E115" s="10"/>
      <c r="F115" s="29">
        <f>Source!AL45</f>
        <v>10.83</v>
      </c>
      <c r="G115" s="30" t="str">
        <f>Source!DD45</f>
        <v/>
      </c>
      <c r="H115" s="29">
        <f>ROUND(Source!AC45*Source!I45, 2)</f>
        <v>21.66</v>
      </c>
      <c r="I115" s="30"/>
      <c r="J115" s="30">
        <f>IF(Source!BC45&lt;&gt; 0, Source!BC45, 1)</f>
        <v>6.62</v>
      </c>
      <c r="K115" s="29">
        <f>Source!P45</f>
        <v>143.38999999999999</v>
      </c>
      <c r="L115" s="31"/>
    </row>
    <row r="116" spans="1:26" ht="14.25" x14ac:dyDescent="0.2">
      <c r="A116" s="43"/>
      <c r="B116" s="44"/>
      <c r="C116" s="44" t="s">
        <v>582</v>
      </c>
      <c r="D116" s="28" t="s">
        <v>583</v>
      </c>
      <c r="E116" s="10">
        <f>Source!BZ45</f>
        <v>80</v>
      </c>
      <c r="F116" s="47"/>
      <c r="G116" s="30"/>
      <c r="H116" s="29">
        <f>SUM(S111:S120)</f>
        <v>248.4</v>
      </c>
      <c r="I116" s="33"/>
      <c r="J116" s="27">
        <f>Source!AT45</f>
        <v>80</v>
      </c>
      <c r="K116" s="29">
        <f>SUM(T111:T120)</f>
        <v>1644.41</v>
      </c>
      <c r="L116" s="31"/>
    </row>
    <row r="117" spans="1:26" ht="14.25" x14ac:dyDescent="0.2">
      <c r="A117" s="43"/>
      <c r="B117" s="44"/>
      <c r="C117" s="44" t="s">
        <v>584</v>
      </c>
      <c r="D117" s="28" t="s">
        <v>583</v>
      </c>
      <c r="E117" s="10">
        <f>Source!CA45</f>
        <v>60</v>
      </c>
      <c r="F117" s="47"/>
      <c r="G117" s="30"/>
      <c r="H117" s="29">
        <f>SUM(U111:U120)</f>
        <v>186.3</v>
      </c>
      <c r="I117" s="33"/>
      <c r="J117" s="27">
        <f>Source!AU45</f>
        <v>60</v>
      </c>
      <c r="K117" s="29">
        <f>SUM(V111:V120)</f>
        <v>1233.31</v>
      </c>
      <c r="L117" s="31"/>
    </row>
    <row r="118" spans="1:26" ht="14.25" x14ac:dyDescent="0.2">
      <c r="A118" s="43"/>
      <c r="B118" s="44"/>
      <c r="C118" s="44" t="s">
        <v>585</v>
      </c>
      <c r="D118" s="28" t="s">
        <v>586</v>
      </c>
      <c r="E118" s="10">
        <f>Source!AQ45</f>
        <v>13.5</v>
      </c>
      <c r="F118" s="29"/>
      <c r="G118" s="30" t="str">
        <f>Source!DI45</f>
        <v/>
      </c>
      <c r="H118" s="29"/>
      <c r="I118" s="30"/>
      <c r="J118" s="30"/>
      <c r="K118" s="29"/>
      <c r="L118" s="34">
        <f>Source!U45</f>
        <v>27</v>
      </c>
    </row>
    <row r="119" spans="1:26" ht="57" x14ac:dyDescent="0.2">
      <c r="A119" s="43" t="str">
        <f>Source!E46</f>
        <v>10,1</v>
      </c>
      <c r="B119" s="44" t="str">
        <f>Source!F46</f>
        <v>61.2.04.12-0010</v>
      </c>
      <c r="C119" s="44" t="str">
        <f>Source!G46</f>
        <v>Усилитель трансляционный зональный с голосовым модулем PAM-480A+VF (Усилитель оповещения 100В 120Вт ROXTON SX-240   прим.</v>
      </c>
      <c r="D119" s="28" t="str">
        <f>Source!H46</f>
        <v>шт.</v>
      </c>
      <c r="E119" s="10">
        <f>Source!I46</f>
        <v>1</v>
      </c>
      <c r="F119" s="29">
        <f>Source!AL46+Source!AM46+Source!AO46</f>
        <v>8398.73</v>
      </c>
      <c r="G119" s="42" t="s">
        <v>3</v>
      </c>
      <c r="H119" s="29">
        <f>ROUND(Source!AC46*Source!I46, 2)+ROUND(Source!AD46*Source!I46, 2)+ROUND(Source!AF46*Source!I46, 2)</f>
        <v>8398.73</v>
      </c>
      <c r="I119" s="30"/>
      <c r="J119" s="30">
        <f>IF(Source!BC46&lt;&gt; 0, Source!BC46, 1)</f>
        <v>6.62</v>
      </c>
      <c r="K119" s="29">
        <f>Source!O46</f>
        <v>55599.59</v>
      </c>
      <c r="L119" s="31"/>
      <c r="S119">
        <f>ROUND((Source!FX46/100)*((ROUND(Source!AF46*Source!I46, 2)+ROUND(Source!AE46*Source!I46, 2))), 2)</f>
        <v>0</v>
      </c>
      <c r="T119">
        <f>Source!X46</f>
        <v>0</v>
      </c>
      <c r="U119">
        <f>ROUND((Source!FY46/100)*((ROUND(Source!AF46*Source!I46, 2)+ROUND(Source!AE46*Source!I46, 2))), 2)</f>
        <v>0</v>
      </c>
      <c r="V119">
        <f>Source!Y46</f>
        <v>0</v>
      </c>
      <c r="W119">
        <f>IF(Source!BI46&lt;=1,H119, 0)</f>
        <v>0</v>
      </c>
      <c r="X119">
        <f>IF(Source!BI46=2,H119, 0)</f>
        <v>8398.73</v>
      </c>
      <c r="Y119">
        <f>IF(Source!BI46=3,H119, 0)</f>
        <v>0</v>
      </c>
      <c r="Z119">
        <f>IF(Source!BI46=4,H119, 0)</f>
        <v>0</v>
      </c>
    </row>
    <row r="120" spans="1:26" ht="57" x14ac:dyDescent="0.2">
      <c r="A120" s="45" t="str">
        <f>Source!E47</f>
        <v>10,2</v>
      </c>
      <c r="B120" s="46" t="str">
        <f>Source!F47</f>
        <v>61.3.06.02-0003</v>
      </c>
      <c r="C120" s="46" t="str">
        <f>Source!G47</f>
        <v>Консоль микрофонная удаленная "Тромбон-УК-М", размер 55х183х132 мм (Микрофонная консоль ROXTON-SX-R31)прим.</v>
      </c>
      <c r="D120" s="35" t="str">
        <f>Source!H47</f>
        <v>шт.</v>
      </c>
      <c r="E120" s="36">
        <f>Source!I47</f>
        <v>1</v>
      </c>
      <c r="F120" s="37">
        <f>Source!AL47+Source!AM47+Source!AO47</f>
        <v>3011.51</v>
      </c>
      <c r="G120" s="38" t="s">
        <v>3</v>
      </c>
      <c r="H120" s="37">
        <f>ROUND(Source!AC47*Source!I47, 2)+ROUND(Source!AD47*Source!I47, 2)+ROUND(Source!AF47*Source!I47, 2)</f>
        <v>3011.51</v>
      </c>
      <c r="I120" s="39"/>
      <c r="J120" s="39">
        <f>IF(Source!BC47&lt;&gt; 0, Source!BC47, 1)</f>
        <v>6.62</v>
      </c>
      <c r="K120" s="37">
        <f>Source!O47</f>
        <v>19936.2</v>
      </c>
      <c r="L120" s="40"/>
      <c r="S120">
        <f>ROUND((Source!FX47/100)*((ROUND(Source!AF47*Source!I47, 2)+ROUND(Source!AE47*Source!I47, 2))), 2)</f>
        <v>0</v>
      </c>
      <c r="T120">
        <f>Source!X47</f>
        <v>0</v>
      </c>
      <c r="U120">
        <f>ROUND((Source!FY47/100)*((ROUND(Source!AF47*Source!I47, 2)+ROUND(Source!AE47*Source!I47, 2))), 2)</f>
        <v>0</v>
      </c>
      <c r="V120">
        <f>Source!Y47</f>
        <v>0</v>
      </c>
      <c r="W120">
        <f>IF(Source!BI47&lt;=1,H120, 0)</f>
        <v>0</v>
      </c>
      <c r="X120">
        <f>IF(Source!BI47=2,H120, 0)</f>
        <v>3011.51</v>
      </c>
      <c r="Y120">
        <f>IF(Source!BI47=3,H120, 0)</f>
        <v>0</v>
      </c>
      <c r="Z120">
        <f>IF(Source!BI47=4,H120, 0)</f>
        <v>0</v>
      </c>
    </row>
    <row r="121" spans="1:26" ht="15" x14ac:dyDescent="0.25">
      <c r="G121" s="66">
        <f>H112+H113+H115+H116+H117+SUM(H119:H120)</f>
        <v>12265.02</v>
      </c>
      <c r="H121" s="66"/>
      <c r="J121" s="66">
        <f>K112+K113+K115+K116+K117+SUM(K119:K120)</f>
        <v>81194.439999999988</v>
      </c>
      <c r="K121" s="66"/>
      <c r="L121" s="41">
        <f>Source!U45</f>
        <v>27</v>
      </c>
      <c r="O121" s="23">
        <f>G121</f>
        <v>12265.02</v>
      </c>
      <c r="P121" s="23">
        <f>J121</f>
        <v>81194.439999999988</v>
      </c>
      <c r="Q121" s="23">
        <f>L121</f>
        <v>27</v>
      </c>
      <c r="W121">
        <f>IF(Source!BI45&lt;=1,H112+H113+H115+H116+H117, 0)</f>
        <v>0</v>
      </c>
      <c r="X121">
        <f>IF(Source!BI45=2,H112+H113+H115+H116+H117, 0)</f>
        <v>854.78</v>
      </c>
      <c r="Y121">
        <f>IF(Source!BI45=3,H112+H113+H115+H116+H117, 0)</f>
        <v>0</v>
      </c>
      <c r="Z121">
        <f>IF(Source!BI45=4,H112+H113+H115+H116+H117, 0)</f>
        <v>0</v>
      </c>
    </row>
    <row r="122" spans="1:26" ht="28.5" x14ac:dyDescent="0.2">
      <c r="A122" s="43" t="str">
        <f>Source!E48</f>
        <v>11</v>
      </c>
      <c r="B122" s="44" t="str">
        <f>Source!F48</f>
        <v>м10-04-101-07</v>
      </c>
      <c r="C122" s="44" t="str">
        <f>Source!G48</f>
        <v>Громкоговоритель или звуковая колонка в помещении</v>
      </c>
      <c r="D122" s="28" t="str">
        <f>Source!H48</f>
        <v>ШТ</v>
      </c>
      <c r="E122" s="10">
        <f>Source!I48</f>
        <v>133</v>
      </c>
      <c r="F122" s="29">
        <f>Source!AL48+Source!AM48+Source!AO48</f>
        <v>30.770000000000003</v>
      </c>
      <c r="G122" s="30"/>
      <c r="H122" s="29"/>
      <c r="I122" s="30" t="str">
        <f>Source!BO48</f>
        <v/>
      </c>
      <c r="J122" s="30"/>
      <c r="K122" s="29"/>
      <c r="L122" s="31"/>
      <c r="S122">
        <f>ROUND((Source!FX48/100)*((ROUND(Source!AF48*Source!I48, 2)+ROUND(Source!AE48*Source!I48, 2))), 2)</f>
        <v>2219.61</v>
      </c>
      <c r="T122">
        <f>Source!X48</f>
        <v>14693.82</v>
      </c>
      <c r="U122">
        <f>ROUND((Source!FY48/100)*((ROUND(Source!AF48*Source!I48, 2)+ROUND(Source!AE48*Source!I48, 2))), 2)</f>
        <v>1568.2</v>
      </c>
      <c r="V122">
        <f>Source!Y48</f>
        <v>10381.5</v>
      </c>
    </row>
    <row r="123" spans="1:26" ht="14.25" x14ac:dyDescent="0.2">
      <c r="A123" s="43"/>
      <c r="B123" s="44"/>
      <c r="C123" s="44" t="s">
        <v>579</v>
      </c>
      <c r="D123" s="28"/>
      <c r="E123" s="10"/>
      <c r="F123" s="29">
        <f>Source!AO48</f>
        <v>18.14</v>
      </c>
      <c r="G123" s="30" t="str">
        <f>Source!DG48</f>
        <v/>
      </c>
      <c r="H123" s="29">
        <f>ROUND(Source!AF48*Source!I48, 2)</f>
        <v>2412.62</v>
      </c>
      <c r="I123" s="30"/>
      <c r="J123" s="30">
        <f>IF(Source!BA48&lt;&gt; 0, Source!BA48, 1)</f>
        <v>6.62</v>
      </c>
      <c r="K123" s="29">
        <f>Source!S48</f>
        <v>15971.54</v>
      </c>
      <c r="L123" s="31"/>
      <c r="R123">
        <f>H123</f>
        <v>2412.62</v>
      </c>
    </row>
    <row r="124" spans="1:26" ht="14.25" x14ac:dyDescent="0.2">
      <c r="A124" s="43"/>
      <c r="B124" s="44"/>
      <c r="C124" s="44" t="s">
        <v>581</v>
      </c>
      <c r="D124" s="28"/>
      <c r="E124" s="10"/>
      <c r="F124" s="29">
        <f>Source!AL48</f>
        <v>12.63</v>
      </c>
      <c r="G124" s="30" t="str">
        <f>Source!DD48</f>
        <v/>
      </c>
      <c r="H124" s="29">
        <f>ROUND(Source!AC48*Source!I48, 2)</f>
        <v>1679.79</v>
      </c>
      <c r="I124" s="30"/>
      <c r="J124" s="30">
        <f>IF(Source!BC48&lt;&gt; 0, Source!BC48, 1)</f>
        <v>6.62</v>
      </c>
      <c r="K124" s="29">
        <f>Source!P48</f>
        <v>11120.21</v>
      </c>
      <c r="L124" s="31"/>
    </row>
    <row r="125" spans="1:26" ht="14.25" x14ac:dyDescent="0.2">
      <c r="A125" s="43"/>
      <c r="B125" s="44"/>
      <c r="C125" s="44" t="s">
        <v>582</v>
      </c>
      <c r="D125" s="28" t="s">
        <v>583</v>
      </c>
      <c r="E125" s="10">
        <f>Source!BZ48</f>
        <v>92</v>
      </c>
      <c r="F125" s="47"/>
      <c r="G125" s="30"/>
      <c r="H125" s="29">
        <f>SUM(S122:S128)</f>
        <v>2219.61</v>
      </c>
      <c r="I125" s="33"/>
      <c r="J125" s="27">
        <f>Source!AT48</f>
        <v>92</v>
      </c>
      <c r="K125" s="29">
        <f>SUM(T122:T128)</f>
        <v>14693.82</v>
      </c>
      <c r="L125" s="31"/>
    </row>
    <row r="126" spans="1:26" ht="14.25" x14ac:dyDescent="0.2">
      <c r="A126" s="43"/>
      <c r="B126" s="44"/>
      <c r="C126" s="44" t="s">
        <v>584</v>
      </c>
      <c r="D126" s="28" t="s">
        <v>583</v>
      </c>
      <c r="E126" s="10">
        <f>Source!CA48</f>
        <v>65</v>
      </c>
      <c r="F126" s="47"/>
      <c r="G126" s="30"/>
      <c r="H126" s="29">
        <f>SUM(U122:U128)</f>
        <v>1568.2</v>
      </c>
      <c r="I126" s="33"/>
      <c r="J126" s="27">
        <f>Source!AU48</f>
        <v>65</v>
      </c>
      <c r="K126" s="29">
        <f>SUM(V122:V128)</f>
        <v>10381.5</v>
      </c>
      <c r="L126" s="31"/>
    </row>
    <row r="127" spans="1:26" ht="14.25" x14ac:dyDescent="0.2">
      <c r="A127" s="43"/>
      <c r="B127" s="44"/>
      <c r="C127" s="44" t="s">
        <v>585</v>
      </c>
      <c r="D127" s="28" t="s">
        <v>586</v>
      </c>
      <c r="E127" s="10">
        <f>Source!AQ48</f>
        <v>2</v>
      </c>
      <c r="F127" s="29"/>
      <c r="G127" s="30" t="str">
        <f>Source!DI48</f>
        <v/>
      </c>
      <c r="H127" s="29"/>
      <c r="I127" s="30"/>
      <c r="J127" s="30"/>
      <c r="K127" s="29"/>
      <c r="L127" s="34">
        <f>Source!U48</f>
        <v>266</v>
      </c>
    </row>
    <row r="128" spans="1:26" ht="114" x14ac:dyDescent="0.2">
      <c r="A128" s="45" t="str">
        <f>Source!E49</f>
        <v>11,1</v>
      </c>
      <c r="B128" s="46" t="str">
        <f>Source!F49</f>
        <v>61.2.07.05-0032</v>
      </c>
      <c r="C128" s="46" t="str">
        <f>Source!G49</f>
        <v>Модуль акустический для трансляционной сети с напряжением 100 В, для установки на стене "ОРФЕЙ" АМ исп. 3 (Модуль акустический настенный 100В или 1Вт,100-15000 Гц,220х135х70мм,0..+50С.Контроль линии СонатаТ-Л-100-3/1Вт)прим.</v>
      </c>
      <c r="D128" s="35" t="str">
        <f>Source!H49</f>
        <v>шт.</v>
      </c>
      <c r="E128" s="36">
        <f>Source!I49</f>
        <v>133</v>
      </c>
      <c r="F128" s="37">
        <f>Source!AL49+Source!AM49+Source!AO49</f>
        <v>176.76</v>
      </c>
      <c r="G128" s="38" t="s">
        <v>3</v>
      </c>
      <c r="H128" s="37">
        <f>ROUND(Source!AC49*Source!I49, 2)+ROUND(Source!AD49*Source!I49, 2)+ROUND(Source!AF49*Source!I49, 2)</f>
        <v>23509.08</v>
      </c>
      <c r="I128" s="39"/>
      <c r="J128" s="39">
        <f>IF(Source!BC49&lt;&gt; 0, Source!BC49, 1)</f>
        <v>6.62</v>
      </c>
      <c r="K128" s="37">
        <f>Source!O49</f>
        <v>155630.10999999999</v>
      </c>
      <c r="L128" s="40"/>
      <c r="S128">
        <f>ROUND((Source!FX49/100)*((ROUND(Source!AF49*Source!I49, 2)+ROUND(Source!AE49*Source!I49, 2))), 2)</f>
        <v>0</v>
      </c>
      <c r="T128">
        <f>Source!X49</f>
        <v>0</v>
      </c>
      <c r="U128">
        <f>ROUND((Source!FY49/100)*((ROUND(Source!AF49*Source!I49, 2)+ROUND(Source!AE49*Source!I49, 2))), 2)</f>
        <v>0</v>
      </c>
      <c r="V128">
        <f>Source!Y49</f>
        <v>0</v>
      </c>
      <c r="W128">
        <f>IF(Source!BI49&lt;=1,H128, 0)</f>
        <v>0</v>
      </c>
      <c r="X128">
        <f>IF(Source!BI49=2,H128, 0)</f>
        <v>23509.08</v>
      </c>
      <c r="Y128">
        <f>IF(Source!BI49=3,H128, 0)</f>
        <v>0</v>
      </c>
      <c r="Z128">
        <f>IF(Source!BI49=4,H128, 0)</f>
        <v>0</v>
      </c>
    </row>
    <row r="129" spans="1:26" ht="15" x14ac:dyDescent="0.25">
      <c r="G129" s="66">
        <f>H123+H124+H125+H126+SUM(H128:H128)</f>
        <v>31389.300000000003</v>
      </c>
      <c r="H129" s="66"/>
      <c r="J129" s="66">
        <f>K123+K124+K125+K126+SUM(K128:K128)</f>
        <v>207797.18</v>
      </c>
      <c r="K129" s="66"/>
      <c r="L129" s="41">
        <f>Source!U48</f>
        <v>266</v>
      </c>
      <c r="O129" s="23">
        <f>G129</f>
        <v>31389.300000000003</v>
      </c>
      <c r="P129" s="23">
        <f>J129</f>
        <v>207797.18</v>
      </c>
      <c r="Q129" s="23">
        <f>L129</f>
        <v>266</v>
      </c>
      <c r="W129">
        <f>IF(Source!BI48&lt;=1,H123+H124+H125+H126, 0)</f>
        <v>0</v>
      </c>
      <c r="X129">
        <f>IF(Source!BI48=2,H123+H124+H125+H126, 0)</f>
        <v>7880.22</v>
      </c>
      <c r="Y129">
        <f>IF(Source!BI48=3,H123+H124+H125+H126, 0)</f>
        <v>0</v>
      </c>
      <c r="Z129">
        <f>IF(Source!BI48=4,H123+H124+H125+H126, 0)</f>
        <v>0</v>
      </c>
    </row>
    <row r="130" spans="1:26" ht="14.25" x14ac:dyDescent="0.2">
      <c r="A130" s="43" t="str">
        <f>Source!E50</f>
        <v>12</v>
      </c>
      <c r="B130" s="44" t="str">
        <f>Source!F50</f>
        <v>м10-04-101-15</v>
      </c>
      <c r="C130" s="44" t="str">
        <f>Source!G50</f>
        <v>Транспарант световой (табло)</v>
      </c>
      <c r="D130" s="28" t="str">
        <f>Source!H50</f>
        <v>ШТ</v>
      </c>
      <c r="E130" s="10">
        <f>Source!I50</f>
        <v>32</v>
      </c>
      <c r="F130" s="29">
        <f>Source!AL50+Source!AM50+Source!AO50</f>
        <v>21.32</v>
      </c>
      <c r="G130" s="30"/>
      <c r="H130" s="29"/>
      <c r="I130" s="30" t="str">
        <f>Source!BO50</f>
        <v/>
      </c>
      <c r="J130" s="30"/>
      <c r="K130" s="29"/>
      <c r="L130" s="31"/>
      <c r="S130">
        <f>ROUND((Source!FX50/100)*((ROUND(Source!AF50*Source!I50, 2)+ROUND(Source!AE50*Source!I50, 2))), 2)</f>
        <v>566.42999999999995</v>
      </c>
      <c r="T130">
        <f>Source!X50</f>
        <v>3749.74</v>
      </c>
      <c r="U130">
        <f>ROUND((Source!FY50/100)*((ROUND(Source!AF50*Source!I50, 2)+ROUND(Source!AE50*Source!I50, 2))), 2)</f>
        <v>400.19</v>
      </c>
      <c r="V130">
        <f>Source!Y50</f>
        <v>2649.27</v>
      </c>
    </row>
    <row r="131" spans="1:26" ht="14.25" x14ac:dyDescent="0.2">
      <c r="A131" s="43"/>
      <c r="B131" s="44"/>
      <c r="C131" s="44" t="s">
        <v>579</v>
      </c>
      <c r="D131" s="28"/>
      <c r="E131" s="10"/>
      <c r="F131" s="29">
        <f>Source!AO50</f>
        <v>19.239999999999998</v>
      </c>
      <c r="G131" s="30" t="str">
        <f>Source!DG50</f>
        <v/>
      </c>
      <c r="H131" s="29">
        <f>ROUND(Source!AF50*Source!I50, 2)</f>
        <v>615.67999999999995</v>
      </c>
      <c r="I131" s="30"/>
      <c r="J131" s="30">
        <f>IF(Source!BA50&lt;&gt; 0, Source!BA50, 1)</f>
        <v>6.62</v>
      </c>
      <c r="K131" s="29">
        <f>Source!S50</f>
        <v>4075.8</v>
      </c>
      <c r="L131" s="31"/>
      <c r="R131">
        <f>H131</f>
        <v>615.67999999999995</v>
      </c>
    </row>
    <row r="132" spans="1:26" ht="14.25" x14ac:dyDescent="0.2">
      <c r="A132" s="43"/>
      <c r="B132" s="44"/>
      <c r="C132" s="44" t="s">
        <v>581</v>
      </c>
      <c r="D132" s="28"/>
      <c r="E132" s="10"/>
      <c r="F132" s="29">
        <f>Source!AL50</f>
        <v>2.08</v>
      </c>
      <c r="G132" s="30" t="str">
        <f>Source!DD50</f>
        <v/>
      </c>
      <c r="H132" s="29">
        <f>ROUND(Source!AC50*Source!I50, 2)</f>
        <v>66.56</v>
      </c>
      <c r="I132" s="30"/>
      <c r="J132" s="30">
        <f>IF(Source!BC50&lt;&gt; 0, Source!BC50, 1)</f>
        <v>6.62</v>
      </c>
      <c r="K132" s="29">
        <f>Source!P50</f>
        <v>440.63</v>
      </c>
      <c r="L132" s="31"/>
    </row>
    <row r="133" spans="1:26" ht="14.25" x14ac:dyDescent="0.2">
      <c r="A133" s="43"/>
      <c r="B133" s="44"/>
      <c r="C133" s="44" t="s">
        <v>582</v>
      </c>
      <c r="D133" s="28" t="s">
        <v>583</v>
      </c>
      <c r="E133" s="10">
        <f>Source!BZ50</f>
        <v>92</v>
      </c>
      <c r="F133" s="47"/>
      <c r="G133" s="30"/>
      <c r="H133" s="29">
        <f>SUM(S130:S136)</f>
        <v>566.42999999999995</v>
      </c>
      <c r="I133" s="33"/>
      <c r="J133" s="27">
        <f>Source!AT50</f>
        <v>92</v>
      </c>
      <c r="K133" s="29">
        <f>SUM(T130:T136)</f>
        <v>3749.74</v>
      </c>
      <c r="L133" s="31"/>
    </row>
    <row r="134" spans="1:26" ht="14.25" x14ac:dyDescent="0.2">
      <c r="A134" s="43"/>
      <c r="B134" s="44"/>
      <c r="C134" s="44" t="s">
        <v>584</v>
      </c>
      <c r="D134" s="28" t="s">
        <v>583</v>
      </c>
      <c r="E134" s="10">
        <f>Source!CA50</f>
        <v>65</v>
      </c>
      <c r="F134" s="47"/>
      <c r="G134" s="30"/>
      <c r="H134" s="29">
        <f>SUM(U130:U136)</f>
        <v>400.19</v>
      </c>
      <c r="I134" s="33"/>
      <c r="J134" s="27">
        <f>Source!AU50</f>
        <v>65</v>
      </c>
      <c r="K134" s="29">
        <f>SUM(V130:V136)</f>
        <v>2649.27</v>
      </c>
      <c r="L134" s="31"/>
    </row>
    <row r="135" spans="1:26" ht="14.25" x14ac:dyDescent="0.2">
      <c r="A135" s="43"/>
      <c r="B135" s="44"/>
      <c r="C135" s="44" t="s">
        <v>585</v>
      </c>
      <c r="D135" s="28" t="s">
        <v>586</v>
      </c>
      <c r="E135" s="10">
        <f>Source!AQ50</f>
        <v>2</v>
      </c>
      <c r="F135" s="29"/>
      <c r="G135" s="30" t="str">
        <f>Source!DI50</f>
        <v/>
      </c>
      <c r="H135" s="29"/>
      <c r="I135" s="30"/>
      <c r="J135" s="30"/>
      <c r="K135" s="29"/>
      <c r="L135" s="34">
        <f>Source!U50</f>
        <v>64</v>
      </c>
    </row>
    <row r="136" spans="1:26" ht="42.75" x14ac:dyDescent="0.2">
      <c r="A136" s="45" t="str">
        <f>Source!E51</f>
        <v>12,1</v>
      </c>
      <c r="B136" s="46" t="str">
        <f>Source!F51</f>
        <v>61.2.04.07-0010</v>
      </c>
      <c r="C136" s="46" t="str">
        <f>Source!G51</f>
        <v>Оповещатель световой МОЛНИЯ-220 РИП (Табло световое " ВЫХОД" адресное С2000-ОСТ исп.01) прим.</v>
      </c>
      <c r="D136" s="35" t="str">
        <f>Source!H51</f>
        <v>шт.</v>
      </c>
      <c r="E136" s="36">
        <f>Source!I51</f>
        <v>32</v>
      </c>
      <c r="F136" s="37">
        <f>Source!AL51+Source!AM51+Source!AO51</f>
        <v>113.97</v>
      </c>
      <c r="G136" s="38" t="s">
        <v>3</v>
      </c>
      <c r="H136" s="37">
        <f>ROUND(Source!AC51*Source!I51, 2)+ROUND(Source!AD51*Source!I51, 2)+ROUND(Source!AF51*Source!I51, 2)</f>
        <v>3647.04</v>
      </c>
      <c r="I136" s="39"/>
      <c r="J136" s="39">
        <f>IF(Source!BC51&lt;&gt; 0, Source!BC51, 1)</f>
        <v>6.62</v>
      </c>
      <c r="K136" s="37">
        <f>Source!O51</f>
        <v>24143.4</v>
      </c>
      <c r="L136" s="40"/>
      <c r="S136">
        <f>ROUND((Source!FX51/100)*((ROUND(Source!AF51*Source!I51, 2)+ROUND(Source!AE51*Source!I51, 2))), 2)</f>
        <v>0</v>
      </c>
      <c r="T136">
        <f>Source!X51</f>
        <v>0</v>
      </c>
      <c r="U136">
        <f>ROUND((Source!FY51/100)*((ROUND(Source!AF51*Source!I51, 2)+ROUND(Source!AE51*Source!I51, 2))), 2)</f>
        <v>0</v>
      </c>
      <c r="V136">
        <f>Source!Y51</f>
        <v>0</v>
      </c>
      <c r="W136">
        <f>IF(Source!BI51&lt;=1,H136, 0)</f>
        <v>0</v>
      </c>
      <c r="X136">
        <f>IF(Source!BI51=2,H136, 0)</f>
        <v>3647.04</v>
      </c>
      <c r="Y136">
        <f>IF(Source!BI51=3,H136, 0)</f>
        <v>0</v>
      </c>
      <c r="Z136">
        <f>IF(Source!BI51=4,H136, 0)</f>
        <v>0</v>
      </c>
    </row>
    <row r="137" spans="1:26" ht="15" x14ac:dyDescent="0.25">
      <c r="G137" s="66">
        <f>H131+H132+H133+H134+SUM(H136:H136)</f>
        <v>5295.9</v>
      </c>
      <c r="H137" s="66"/>
      <c r="J137" s="66">
        <f>K131+K132+K133+K134+SUM(K136:K136)</f>
        <v>35058.840000000004</v>
      </c>
      <c r="K137" s="66"/>
      <c r="L137" s="41">
        <f>Source!U50</f>
        <v>64</v>
      </c>
      <c r="O137" s="23">
        <f>G137</f>
        <v>5295.9</v>
      </c>
      <c r="P137" s="23">
        <f>J137</f>
        <v>35058.840000000004</v>
      </c>
      <c r="Q137" s="23">
        <f>L137</f>
        <v>64</v>
      </c>
      <c r="W137">
        <f>IF(Source!BI50&lt;=1,H131+H132+H133+H134, 0)</f>
        <v>0</v>
      </c>
      <c r="X137">
        <f>IF(Source!BI50=2,H131+H132+H133+H134, 0)</f>
        <v>1648.8600000000001</v>
      </c>
      <c r="Y137">
        <f>IF(Source!BI50=3,H131+H132+H133+H134, 0)</f>
        <v>0</v>
      </c>
      <c r="Z137">
        <f>IF(Source!BI50=4,H131+H132+H133+H134, 0)</f>
        <v>0</v>
      </c>
    </row>
    <row r="138" spans="1:26" ht="28.5" x14ac:dyDescent="0.2">
      <c r="A138" s="43" t="str">
        <f>Source!E52</f>
        <v>13</v>
      </c>
      <c r="B138" s="44" t="str">
        <f>Source!F52</f>
        <v>м08-01-121-01</v>
      </c>
      <c r="C138" s="44" t="str">
        <f>Source!G52</f>
        <v>Аккумулятор кислотный стационарный, тип С-1, СК-1 и боксов прим.</v>
      </c>
      <c r="D138" s="28" t="str">
        <f>Source!H52</f>
        <v>ШТ</v>
      </c>
      <c r="E138" s="10">
        <f>Source!I52</f>
        <v>4</v>
      </c>
      <c r="F138" s="29">
        <f>Source!AL52+Source!AM52+Source!AO52</f>
        <v>40.47</v>
      </c>
      <c r="G138" s="30"/>
      <c r="H138" s="29"/>
      <c r="I138" s="30" t="str">
        <f>Source!BO52</f>
        <v/>
      </c>
      <c r="J138" s="30"/>
      <c r="K138" s="29"/>
      <c r="L138" s="31"/>
      <c r="S138">
        <f>ROUND((Source!FX52/100)*((ROUND(Source!AF52*Source!I52, 2)+ROUND(Source!AE52*Source!I52, 2))), 2)</f>
        <v>75.319999999999993</v>
      </c>
      <c r="T138">
        <f>Source!X52</f>
        <v>498.59</v>
      </c>
      <c r="U138">
        <f>ROUND((Source!FY52/100)*((ROUND(Source!AF52*Source!I52, 2)+ROUND(Source!AE52*Source!I52, 2))), 2)</f>
        <v>51.53</v>
      </c>
      <c r="V138">
        <f>Source!Y52</f>
        <v>341.14</v>
      </c>
    </row>
    <row r="139" spans="1:26" ht="14.25" x14ac:dyDescent="0.2">
      <c r="A139" s="43"/>
      <c r="B139" s="44"/>
      <c r="C139" s="44" t="s">
        <v>579</v>
      </c>
      <c r="D139" s="28"/>
      <c r="E139" s="10"/>
      <c r="F139" s="29">
        <f>Source!AO52</f>
        <v>19.82</v>
      </c>
      <c r="G139" s="30" t="str">
        <f>Source!DG52</f>
        <v/>
      </c>
      <c r="H139" s="29">
        <f>ROUND(Source!AF52*Source!I52, 2)</f>
        <v>79.28</v>
      </c>
      <c r="I139" s="30"/>
      <c r="J139" s="30">
        <f>IF(Source!BA52&lt;&gt; 0, Source!BA52, 1)</f>
        <v>6.62</v>
      </c>
      <c r="K139" s="29">
        <f>Source!S52</f>
        <v>524.83000000000004</v>
      </c>
      <c r="L139" s="31"/>
      <c r="R139">
        <f>H139</f>
        <v>79.28</v>
      </c>
    </row>
    <row r="140" spans="1:26" ht="14.25" x14ac:dyDescent="0.2">
      <c r="A140" s="43"/>
      <c r="B140" s="44"/>
      <c r="C140" s="44" t="s">
        <v>581</v>
      </c>
      <c r="D140" s="28"/>
      <c r="E140" s="10"/>
      <c r="F140" s="29">
        <f>Source!AL52</f>
        <v>20.65</v>
      </c>
      <c r="G140" s="30" t="str">
        <f>Source!DD52</f>
        <v/>
      </c>
      <c r="H140" s="29">
        <f>ROUND(Source!AC52*Source!I52, 2)</f>
        <v>82.6</v>
      </c>
      <c r="I140" s="30"/>
      <c r="J140" s="30">
        <f>IF(Source!BC52&lt;&gt; 0, Source!BC52, 1)</f>
        <v>6.62</v>
      </c>
      <c r="K140" s="29">
        <f>Source!P52</f>
        <v>546.80999999999995</v>
      </c>
      <c r="L140" s="31"/>
    </row>
    <row r="141" spans="1:26" ht="14.25" x14ac:dyDescent="0.2">
      <c r="A141" s="43"/>
      <c r="B141" s="44"/>
      <c r="C141" s="44" t="s">
        <v>582</v>
      </c>
      <c r="D141" s="28" t="s">
        <v>583</v>
      </c>
      <c r="E141" s="10">
        <f>Source!BZ52</f>
        <v>95</v>
      </c>
      <c r="F141" s="47"/>
      <c r="G141" s="30"/>
      <c r="H141" s="29">
        <f>SUM(S138:S146)</f>
        <v>75.319999999999993</v>
      </c>
      <c r="I141" s="33"/>
      <c r="J141" s="27">
        <f>Source!AT52</f>
        <v>95</v>
      </c>
      <c r="K141" s="29">
        <f>SUM(T138:T146)</f>
        <v>498.59</v>
      </c>
      <c r="L141" s="31"/>
    </row>
    <row r="142" spans="1:26" ht="14.25" x14ac:dyDescent="0.2">
      <c r="A142" s="43"/>
      <c r="B142" s="44"/>
      <c r="C142" s="44" t="s">
        <v>584</v>
      </c>
      <c r="D142" s="28" t="s">
        <v>583</v>
      </c>
      <c r="E142" s="10">
        <f>Source!CA52</f>
        <v>65</v>
      </c>
      <c r="F142" s="47"/>
      <c r="G142" s="30"/>
      <c r="H142" s="29">
        <f>SUM(U138:U146)</f>
        <v>51.53</v>
      </c>
      <c r="I142" s="33"/>
      <c r="J142" s="27">
        <f>Source!AU52</f>
        <v>65</v>
      </c>
      <c r="K142" s="29">
        <f>SUM(V138:V146)</f>
        <v>341.14</v>
      </c>
      <c r="L142" s="31"/>
    </row>
    <row r="143" spans="1:26" ht="14.25" x14ac:dyDescent="0.2">
      <c r="A143" s="43"/>
      <c r="B143" s="44"/>
      <c r="C143" s="44" t="s">
        <v>585</v>
      </c>
      <c r="D143" s="28" t="s">
        <v>586</v>
      </c>
      <c r="E143" s="10">
        <f>Source!AQ52</f>
        <v>2.06</v>
      </c>
      <c r="F143" s="29"/>
      <c r="G143" s="30" t="str">
        <f>Source!DI52</f>
        <v/>
      </c>
      <c r="H143" s="29"/>
      <c r="I143" s="30"/>
      <c r="J143" s="30"/>
      <c r="K143" s="29"/>
      <c r="L143" s="34">
        <f>Source!U52</f>
        <v>8.24</v>
      </c>
    </row>
    <row r="144" spans="1:26" ht="28.5" x14ac:dyDescent="0.2">
      <c r="A144" s="43" t="str">
        <f>Source!E53</f>
        <v>13,1</v>
      </c>
      <c r="B144" s="44" t="str">
        <f>Source!F53</f>
        <v>62.4.01.01-0006</v>
      </c>
      <c r="C144" s="44" t="str">
        <f>Source!G53</f>
        <v>Батарея аккумуляторная АКБ-17 12В/17 А/ч</v>
      </c>
      <c r="D144" s="28" t="str">
        <f>Source!H53</f>
        <v>шт.</v>
      </c>
      <c r="E144" s="10">
        <f>Source!I53</f>
        <v>2</v>
      </c>
      <c r="F144" s="29">
        <f>Source!AL53+Source!AM53+Source!AO53</f>
        <v>230.51</v>
      </c>
      <c r="G144" s="42" t="s">
        <v>3</v>
      </c>
      <c r="H144" s="29">
        <f>ROUND(Source!AC53*Source!I53, 2)+ROUND(Source!AD53*Source!I53, 2)+ROUND(Source!AF53*Source!I53, 2)</f>
        <v>461.02</v>
      </c>
      <c r="I144" s="30"/>
      <c r="J144" s="30">
        <f>IF(Source!BC53&lt;&gt; 0, Source!BC53, 1)</f>
        <v>6.62</v>
      </c>
      <c r="K144" s="29">
        <f>Source!O53</f>
        <v>3051.95</v>
      </c>
      <c r="L144" s="31"/>
      <c r="S144">
        <f>ROUND((Source!FX53/100)*((ROUND(Source!AF53*Source!I53, 2)+ROUND(Source!AE53*Source!I53, 2))), 2)</f>
        <v>0</v>
      </c>
      <c r="T144">
        <f>Source!X53</f>
        <v>0</v>
      </c>
      <c r="U144">
        <f>ROUND((Source!FY53/100)*((ROUND(Source!AF53*Source!I53, 2)+ROUND(Source!AE53*Source!I53, 2))), 2)</f>
        <v>0</v>
      </c>
      <c r="V144">
        <f>Source!Y53</f>
        <v>0</v>
      </c>
      <c r="W144">
        <f>IF(Source!BI53&lt;=1,H144, 0)</f>
        <v>0</v>
      </c>
      <c r="X144">
        <f>IF(Source!BI53=2,H144, 0)</f>
        <v>461.02</v>
      </c>
      <c r="Y144">
        <f>IF(Source!BI53=3,H144, 0)</f>
        <v>0</v>
      </c>
      <c r="Z144">
        <f>IF(Source!BI53=4,H144, 0)</f>
        <v>0</v>
      </c>
    </row>
    <row r="145" spans="1:26" ht="28.5" x14ac:dyDescent="0.2">
      <c r="A145" s="43" t="str">
        <f>Source!E54</f>
        <v>13,2</v>
      </c>
      <c r="B145" s="44" t="str">
        <f>Source!F54</f>
        <v>62.4.01.01-0009</v>
      </c>
      <c r="C145" s="44" t="str">
        <f>Source!G54</f>
        <v>Батарея аккумуляторная АКБ-40 12В/40 А/ч</v>
      </c>
      <c r="D145" s="28" t="str">
        <f>Source!H54</f>
        <v>шт.</v>
      </c>
      <c r="E145" s="10">
        <f>Source!I54</f>
        <v>2</v>
      </c>
      <c r="F145" s="29">
        <f>Source!AL54+Source!AM54+Source!AO54</f>
        <v>554.98</v>
      </c>
      <c r="G145" s="42" t="s">
        <v>3</v>
      </c>
      <c r="H145" s="29">
        <f>ROUND(Source!AC54*Source!I54, 2)+ROUND(Source!AD54*Source!I54, 2)+ROUND(Source!AF54*Source!I54, 2)</f>
        <v>1109.96</v>
      </c>
      <c r="I145" s="30"/>
      <c r="J145" s="30">
        <f>IF(Source!BC54&lt;&gt; 0, Source!BC54, 1)</f>
        <v>6.62</v>
      </c>
      <c r="K145" s="29">
        <f>Source!O54</f>
        <v>7347.94</v>
      </c>
      <c r="L145" s="31"/>
      <c r="S145">
        <f>ROUND((Source!FX54/100)*((ROUND(Source!AF54*Source!I54, 2)+ROUND(Source!AE54*Source!I54, 2))), 2)</f>
        <v>0</v>
      </c>
      <c r="T145">
        <f>Source!X54</f>
        <v>0</v>
      </c>
      <c r="U145">
        <f>ROUND((Source!FY54/100)*((ROUND(Source!AF54*Source!I54, 2)+ROUND(Source!AE54*Source!I54, 2))), 2)</f>
        <v>0</v>
      </c>
      <c r="V145">
        <f>Source!Y54</f>
        <v>0</v>
      </c>
      <c r="W145">
        <f>IF(Source!BI54&lt;=1,H145, 0)</f>
        <v>0</v>
      </c>
      <c r="X145">
        <f>IF(Source!BI54=2,H145, 0)</f>
        <v>1109.96</v>
      </c>
      <c r="Y145">
        <f>IF(Source!BI54=3,H145, 0)</f>
        <v>0</v>
      </c>
      <c r="Z145">
        <f>IF(Source!BI54=4,H145, 0)</f>
        <v>0</v>
      </c>
    </row>
    <row r="146" spans="1:26" ht="42.75" x14ac:dyDescent="0.2">
      <c r="A146" s="45" t="str">
        <f>Source!E55</f>
        <v>13,3</v>
      </c>
      <c r="B146" s="46" t="str">
        <f>Source!F55</f>
        <v>20.4.04.01-0001</v>
      </c>
      <c r="C146" s="46" t="str">
        <f>Source!G55</f>
        <v>Бокс 12В 2х17А/ч для установки  аккумуляторов  и 40а4 с элементами защиты</v>
      </c>
      <c r="D146" s="35" t="str">
        <f>Source!H55</f>
        <v>шт.</v>
      </c>
      <c r="E146" s="36">
        <f>Source!I55</f>
        <v>2</v>
      </c>
      <c r="F146" s="37">
        <f>Source!AL55+Source!AM55+Source!AO55</f>
        <v>205.29</v>
      </c>
      <c r="G146" s="38" t="s">
        <v>3</v>
      </c>
      <c r="H146" s="37">
        <f>ROUND(Source!AC55*Source!I55, 2)+ROUND(Source!AD55*Source!I55, 2)+ROUND(Source!AF55*Source!I55, 2)</f>
        <v>410.58</v>
      </c>
      <c r="I146" s="39"/>
      <c r="J146" s="39">
        <f>IF(Source!BC55&lt;&gt; 0, Source!BC55, 1)</f>
        <v>6.62</v>
      </c>
      <c r="K146" s="37">
        <f>Source!O55</f>
        <v>2718.04</v>
      </c>
      <c r="L146" s="40"/>
      <c r="S146">
        <f>ROUND((Source!FX55/100)*((ROUND(Source!AF55*Source!I55, 2)+ROUND(Source!AE55*Source!I55, 2))), 2)</f>
        <v>0</v>
      </c>
      <c r="T146">
        <f>Source!X55</f>
        <v>0</v>
      </c>
      <c r="U146">
        <f>ROUND((Source!FY55/100)*((ROUND(Source!AF55*Source!I55, 2)+ROUND(Source!AE55*Source!I55, 2))), 2)</f>
        <v>0</v>
      </c>
      <c r="V146">
        <f>Source!Y55</f>
        <v>0</v>
      </c>
      <c r="W146">
        <f>IF(Source!BI55&lt;=1,H146, 0)</f>
        <v>0</v>
      </c>
      <c r="X146">
        <f>IF(Source!BI55=2,H146, 0)</f>
        <v>410.58</v>
      </c>
      <c r="Y146">
        <f>IF(Source!BI55=3,H146, 0)</f>
        <v>0</v>
      </c>
      <c r="Z146">
        <f>IF(Source!BI55=4,H146, 0)</f>
        <v>0</v>
      </c>
    </row>
    <row r="147" spans="1:26" ht="15" x14ac:dyDescent="0.25">
      <c r="G147" s="66">
        <f>H139+H140+H141+H142+SUM(H144:H146)</f>
        <v>2270.29</v>
      </c>
      <c r="H147" s="66"/>
      <c r="J147" s="66">
        <f>K139+K140+K141+K142+SUM(K144:K146)</f>
        <v>15029.3</v>
      </c>
      <c r="K147" s="66"/>
      <c r="L147" s="41">
        <f>Source!U52</f>
        <v>8.24</v>
      </c>
      <c r="O147" s="23">
        <f>G147</f>
        <v>2270.29</v>
      </c>
      <c r="P147" s="23">
        <f>J147</f>
        <v>15029.3</v>
      </c>
      <c r="Q147" s="23">
        <f>L147</f>
        <v>8.24</v>
      </c>
      <c r="W147">
        <f>IF(Source!BI52&lt;=1,H139+H140+H141+H142, 0)</f>
        <v>0</v>
      </c>
      <c r="X147">
        <f>IF(Source!BI52=2,H139+H140+H141+H142, 0)</f>
        <v>288.73</v>
      </c>
      <c r="Y147">
        <f>IF(Source!BI52=3,H139+H140+H141+H142, 0)</f>
        <v>0</v>
      </c>
      <c r="Z147">
        <f>IF(Source!BI52=4,H139+H140+H141+H142, 0)</f>
        <v>0</v>
      </c>
    </row>
    <row r="148" spans="1:26" ht="28.5" x14ac:dyDescent="0.2">
      <c r="A148" s="43" t="str">
        <f>Source!E56</f>
        <v>14</v>
      </c>
      <c r="B148" s="44" t="str">
        <f>Source!F56</f>
        <v>м08-02-390-01</v>
      </c>
      <c r="C148" s="44" t="str">
        <f>Source!G56</f>
        <v>Короба пластмассовые шириной до 40 мм</v>
      </c>
      <c r="D148" s="28" t="str">
        <f>Source!H56</f>
        <v>100 м</v>
      </c>
      <c r="E148" s="10">
        <f>Source!I56</f>
        <v>25.69</v>
      </c>
      <c r="F148" s="29">
        <f>Source!AL56+Source!AM56+Source!AO56</f>
        <v>206.76</v>
      </c>
      <c r="G148" s="30"/>
      <c r="H148" s="29"/>
      <c r="I148" s="30" t="str">
        <f>Source!BO56</f>
        <v/>
      </c>
      <c r="J148" s="30"/>
      <c r="K148" s="29"/>
      <c r="L148" s="31"/>
      <c r="S148">
        <f>ROUND((Source!FX56/100)*((ROUND(Source!AF56*Source!I56, 2)+ROUND(Source!AE56*Source!I56, 2))), 2)</f>
        <v>3784.32</v>
      </c>
      <c r="T148">
        <f>Source!X56</f>
        <v>25052.17</v>
      </c>
      <c r="U148">
        <f>ROUND((Source!FY56/100)*((ROUND(Source!AF56*Source!I56, 2)+ROUND(Source!AE56*Source!I56, 2))), 2)</f>
        <v>2589.27</v>
      </c>
      <c r="V148">
        <f>Source!Y56</f>
        <v>17140.96</v>
      </c>
    </row>
    <row r="149" spans="1:26" x14ac:dyDescent="0.2">
      <c r="C149" s="24" t="str">
        <f>"Объем: "&amp;Source!I56&amp;"=2569/"&amp;"100"</f>
        <v>Объем: 25,69=2569/100</v>
      </c>
    </row>
    <row r="150" spans="1:26" ht="14.25" x14ac:dyDescent="0.2">
      <c r="A150" s="43"/>
      <c r="B150" s="44"/>
      <c r="C150" s="44" t="s">
        <v>579</v>
      </c>
      <c r="D150" s="28"/>
      <c r="E150" s="10"/>
      <c r="F150" s="29">
        <f>Source!AO56</f>
        <v>154.91999999999999</v>
      </c>
      <c r="G150" s="30" t="str">
        <f>Source!DG56</f>
        <v/>
      </c>
      <c r="H150" s="29">
        <f>ROUND(Source!AF56*Source!I56, 2)</f>
        <v>3979.89</v>
      </c>
      <c r="I150" s="30"/>
      <c r="J150" s="30">
        <f>IF(Source!BA56&lt;&gt; 0, Source!BA56, 1)</f>
        <v>6.62</v>
      </c>
      <c r="K150" s="29">
        <f>Source!S56</f>
        <v>26346.9</v>
      </c>
      <c r="L150" s="31"/>
      <c r="R150">
        <f>H150</f>
        <v>3979.89</v>
      </c>
    </row>
    <row r="151" spans="1:26" ht="14.25" x14ac:dyDescent="0.2">
      <c r="A151" s="43"/>
      <c r="B151" s="44"/>
      <c r="C151" s="44" t="s">
        <v>266</v>
      </c>
      <c r="D151" s="28"/>
      <c r="E151" s="10"/>
      <c r="F151" s="29">
        <f>Source!AM56</f>
        <v>0.31</v>
      </c>
      <c r="G151" s="30" t="str">
        <f>Source!DE56</f>
        <v/>
      </c>
      <c r="H151" s="29">
        <f>ROUND(Source!AD56*Source!I56, 2)</f>
        <v>7.96</v>
      </c>
      <c r="I151" s="30"/>
      <c r="J151" s="30">
        <f>IF(Source!BB56&lt;&gt; 0, Source!BB56, 1)</f>
        <v>6.62</v>
      </c>
      <c r="K151" s="29">
        <f>Source!Q56</f>
        <v>52.72</v>
      </c>
      <c r="L151" s="31"/>
    </row>
    <row r="152" spans="1:26" ht="14.25" x14ac:dyDescent="0.2">
      <c r="A152" s="43"/>
      <c r="B152" s="44"/>
      <c r="C152" s="44" t="s">
        <v>580</v>
      </c>
      <c r="D152" s="28"/>
      <c r="E152" s="10"/>
      <c r="F152" s="29">
        <f>Source!AN56</f>
        <v>0.14000000000000001</v>
      </c>
      <c r="G152" s="30" t="str">
        <f>Source!DF56</f>
        <v/>
      </c>
      <c r="H152" s="32">
        <f>ROUND(Source!AE56*Source!I56, 2)</f>
        <v>3.6</v>
      </c>
      <c r="I152" s="30"/>
      <c r="J152" s="30">
        <f>IF(Source!BS56&lt;&gt; 0, Source!BS56, 1)</f>
        <v>6.62</v>
      </c>
      <c r="K152" s="32">
        <f>Source!R56</f>
        <v>23.81</v>
      </c>
      <c r="L152" s="31"/>
      <c r="R152">
        <f>H152</f>
        <v>3.6</v>
      </c>
    </row>
    <row r="153" spans="1:26" ht="14.25" x14ac:dyDescent="0.2">
      <c r="A153" s="43"/>
      <c r="B153" s="44"/>
      <c r="C153" s="44" t="s">
        <v>581</v>
      </c>
      <c r="D153" s="28"/>
      <c r="E153" s="10"/>
      <c r="F153" s="29">
        <f>Source!AL56</f>
        <v>51.53</v>
      </c>
      <c r="G153" s="30" t="str">
        <f>Source!DD56</f>
        <v/>
      </c>
      <c r="H153" s="29">
        <f>ROUND(Source!AC56*Source!I56, 2)</f>
        <v>1323.81</v>
      </c>
      <c r="I153" s="30"/>
      <c r="J153" s="30">
        <f>IF(Source!BC56&lt;&gt; 0, Source!BC56, 1)</f>
        <v>6.62</v>
      </c>
      <c r="K153" s="29">
        <f>Source!P56</f>
        <v>8763.59</v>
      </c>
      <c r="L153" s="31"/>
    </row>
    <row r="154" spans="1:26" ht="14.25" x14ac:dyDescent="0.2">
      <c r="A154" s="43"/>
      <c r="B154" s="44"/>
      <c r="C154" s="44" t="s">
        <v>582</v>
      </c>
      <c r="D154" s="28" t="s">
        <v>583</v>
      </c>
      <c r="E154" s="10">
        <f>Source!BZ56</f>
        <v>95</v>
      </c>
      <c r="F154" s="47"/>
      <c r="G154" s="30"/>
      <c r="H154" s="29">
        <f>SUM(S148:S163)</f>
        <v>3784.32</v>
      </c>
      <c r="I154" s="33"/>
      <c r="J154" s="27">
        <f>Source!AT56</f>
        <v>95</v>
      </c>
      <c r="K154" s="29">
        <f>SUM(T148:T163)</f>
        <v>25052.17</v>
      </c>
      <c r="L154" s="31"/>
    </row>
    <row r="155" spans="1:26" ht="14.25" x14ac:dyDescent="0.2">
      <c r="A155" s="43"/>
      <c r="B155" s="44"/>
      <c r="C155" s="44" t="s">
        <v>584</v>
      </c>
      <c r="D155" s="28" t="s">
        <v>583</v>
      </c>
      <c r="E155" s="10">
        <f>Source!CA56</f>
        <v>65</v>
      </c>
      <c r="F155" s="47"/>
      <c r="G155" s="30"/>
      <c r="H155" s="29">
        <f>SUM(U148:U163)</f>
        <v>2589.27</v>
      </c>
      <c r="I155" s="33"/>
      <c r="J155" s="27">
        <f>Source!AU56</f>
        <v>65</v>
      </c>
      <c r="K155" s="29">
        <f>SUM(V148:V163)</f>
        <v>17140.96</v>
      </c>
      <c r="L155" s="31"/>
    </row>
    <row r="156" spans="1:26" ht="14.25" x14ac:dyDescent="0.2">
      <c r="A156" s="43"/>
      <c r="B156" s="44"/>
      <c r="C156" s="44" t="s">
        <v>585</v>
      </c>
      <c r="D156" s="28" t="s">
        <v>586</v>
      </c>
      <c r="E156" s="10">
        <f>Source!AQ56</f>
        <v>16.29</v>
      </c>
      <c r="F156" s="29"/>
      <c r="G156" s="30" t="str">
        <f>Source!DI56</f>
        <v/>
      </c>
      <c r="H156" s="29"/>
      <c r="I156" s="30"/>
      <c r="J156" s="30"/>
      <c r="K156" s="29"/>
      <c r="L156" s="34">
        <f>Source!U56</f>
        <v>418.49009999999998</v>
      </c>
    </row>
    <row r="157" spans="1:26" ht="28.5" x14ac:dyDescent="0.2">
      <c r="A157" s="43" t="str">
        <f>Source!E57</f>
        <v>14,1</v>
      </c>
      <c r="B157" s="44" t="str">
        <f>Source!F57</f>
        <v>20.2.05.04-0025</v>
      </c>
      <c r="C157" s="44" t="str">
        <f>Source!G57</f>
        <v>Кабель-канал (короб)  ДКС 25x17 мм прим.</v>
      </c>
      <c r="D157" s="28" t="str">
        <f>Source!H57</f>
        <v>100 м</v>
      </c>
      <c r="E157" s="10">
        <f>Source!I57</f>
        <v>3.8700000000000006</v>
      </c>
      <c r="F157" s="29">
        <f>Source!AL57+Source!AM57+Source!AO57</f>
        <v>171</v>
      </c>
      <c r="G157" s="42" t="s">
        <v>3</v>
      </c>
      <c r="H157" s="29">
        <f>ROUND(Source!AC57*Source!I57, 2)+ROUND(Source!AD57*Source!I57, 2)+ROUND(Source!AF57*Source!I57, 2)</f>
        <v>661.77</v>
      </c>
      <c r="I157" s="30"/>
      <c r="J157" s="30">
        <f>IF(Source!BC57&lt;&gt; 0, Source!BC57, 1)</f>
        <v>6.62</v>
      </c>
      <c r="K157" s="29">
        <f>Source!O57</f>
        <v>4380.92</v>
      </c>
      <c r="L157" s="31"/>
      <c r="S157">
        <f>ROUND((Source!FX57/100)*((ROUND(Source!AF57*Source!I57, 2)+ROUND(Source!AE57*Source!I57, 2))), 2)</f>
        <v>0</v>
      </c>
      <c r="T157">
        <f>Source!X57</f>
        <v>0</v>
      </c>
      <c r="U157">
        <f>ROUND((Source!FY57/100)*((ROUND(Source!AF57*Source!I57, 2)+ROUND(Source!AE57*Source!I57, 2))), 2)</f>
        <v>0</v>
      </c>
      <c r="V157">
        <f>Source!Y57</f>
        <v>0</v>
      </c>
      <c r="W157">
        <f>IF(Source!BI57&lt;=1,H157, 0)</f>
        <v>0</v>
      </c>
      <c r="X157">
        <f>IF(Source!BI57=2,H157, 0)</f>
        <v>661.77</v>
      </c>
      <c r="Y157">
        <f>IF(Source!BI57=3,H157, 0)</f>
        <v>0</v>
      </c>
      <c r="Z157">
        <f>IF(Source!BI57=4,H157, 0)</f>
        <v>0</v>
      </c>
    </row>
    <row r="158" spans="1:26" ht="28.5" x14ac:dyDescent="0.2">
      <c r="A158" s="43" t="str">
        <f>Source!E58</f>
        <v>14,2</v>
      </c>
      <c r="B158" s="44" t="str">
        <f>Source!F58</f>
        <v>20.2.05.04-0024</v>
      </c>
      <c r="C158" s="44" t="str">
        <f>Source!G58</f>
        <v>Кабель-канал (короб)  ДКС 22x10 мм прим.</v>
      </c>
      <c r="D158" s="28" t="str">
        <f>Source!H58</f>
        <v>100 м</v>
      </c>
      <c r="E158" s="10">
        <f>Source!I58</f>
        <v>21.8</v>
      </c>
      <c r="F158" s="29">
        <f>Source!AL58+Source!AM58+Source!AO58</f>
        <v>119</v>
      </c>
      <c r="G158" s="42" t="s">
        <v>3</v>
      </c>
      <c r="H158" s="29">
        <f>ROUND(Source!AC58*Source!I58, 2)+ROUND(Source!AD58*Source!I58, 2)+ROUND(Source!AF58*Source!I58, 2)</f>
        <v>2594.1999999999998</v>
      </c>
      <c r="I158" s="30"/>
      <c r="J158" s="30">
        <f>IF(Source!BC58&lt;&gt; 0, Source!BC58, 1)</f>
        <v>6.62</v>
      </c>
      <c r="K158" s="29">
        <f>Source!O58</f>
        <v>17173.599999999999</v>
      </c>
      <c r="L158" s="31"/>
      <c r="S158">
        <f>ROUND((Source!FX58/100)*((ROUND(Source!AF58*Source!I58, 2)+ROUND(Source!AE58*Source!I58, 2))), 2)</f>
        <v>0</v>
      </c>
      <c r="T158">
        <f>Source!X58</f>
        <v>0</v>
      </c>
      <c r="U158">
        <f>ROUND((Source!FY58/100)*((ROUND(Source!AF58*Source!I58, 2)+ROUND(Source!AE58*Source!I58, 2))), 2)</f>
        <v>0</v>
      </c>
      <c r="V158">
        <f>Source!Y58</f>
        <v>0</v>
      </c>
      <c r="W158">
        <f>IF(Source!BI58&lt;=1,H158, 0)</f>
        <v>0</v>
      </c>
      <c r="X158">
        <f>IF(Source!BI58=2,H158, 0)</f>
        <v>2594.1999999999998</v>
      </c>
      <c r="Y158">
        <f>IF(Source!BI58=3,H158, 0)</f>
        <v>0</v>
      </c>
      <c r="Z158">
        <f>IF(Source!BI58=4,H158, 0)</f>
        <v>0</v>
      </c>
    </row>
    <row r="159" spans="1:26" ht="28.5" x14ac:dyDescent="0.2">
      <c r="A159" s="43" t="str">
        <f>Source!E59</f>
        <v>14,3</v>
      </c>
      <c r="B159" s="44" t="str">
        <f>Source!F59</f>
        <v>20.2.05.09-0012</v>
      </c>
      <c r="C159" s="44" t="str">
        <f>Source!G59</f>
        <v>Угол внешний для короба  ДКС 25х17 мм прим.</v>
      </c>
      <c r="D159" s="28" t="str">
        <f>Source!H59</f>
        <v>100 шт.</v>
      </c>
      <c r="E159" s="10">
        <f>Source!I59</f>
        <v>0.2</v>
      </c>
      <c r="F159" s="29">
        <f>Source!AL59+Source!AM59+Source!AO59</f>
        <v>338</v>
      </c>
      <c r="G159" s="42" t="s">
        <v>3</v>
      </c>
      <c r="H159" s="29">
        <f>ROUND(Source!AC59*Source!I59, 2)+ROUND(Source!AD59*Source!I59, 2)+ROUND(Source!AF59*Source!I59, 2)</f>
        <v>67.599999999999994</v>
      </c>
      <c r="I159" s="30"/>
      <c r="J159" s="30">
        <f>IF(Source!BC59&lt;&gt; 0, Source!BC59, 1)</f>
        <v>6.62</v>
      </c>
      <c r="K159" s="29">
        <f>Source!O59</f>
        <v>447.51</v>
      </c>
      <c r="L159" s="31"/>
      <c r="S159">
        <f>ROUND((Source!FX59/100)*((ROUND(Source!AF59*Source!I59, 2)+ROUND(Source!AE59*Source!I59, 2))), 2)</f>
        <v>0</v>
      </c>
      <c r="T159">
        <f>Source!X59</f>
        <v>0</v>
      </c>
      <c r="U159">
        <f>ROUND((Source!FY59/100)*((ROUND(Source!AF59*Source!I59, 2)+ROUND(Source!AE59*Source!I59, 2))), 2)</f>
        <v>0</v>
      </c>
      <c r="V159">
        <f>Source!Y59</f>
        <v>0</v>
      </c>
      <c r="W159">
        <f>IF(Source!BI59&lt;=1,H159, 0)</f>
        <v>0</v>
      </c>
      <c r="X159">
        <f>IF(Source!BI59=2,H159, 0)</f>
        <v>67.599999999999994</v>
      </c>
      <c r="Y159">
        <f>IF(Source!BI59=3,H159, 0)</f>
        <v>0</v>
      </c>
      <c r="Z159">
        <f>IF(Source!BI59=4,H159, 0)</f>
        <v>0</v>
      </c>
    </row>
    <row r="160" spans="1:26" ht="28.5" x14ac:dyDescent="0.2">
      <c r="A160" s="43" t="str">
        <f>Source!E60</f>
        <v>14,4</v>
      </c>
      <c r="B160" s="44" t="str">
        <f>Source!F60</f>
        <v>20.2.05.09-0032</v>
      </c>
      <c r="C160" s="44" t="str">
        <f>Source!G60</f>
        <v>Угол внутренний для короба  ДКС 25х17 мм прим.</v>
      </c>
      <c r="D160" s="28" t="str">
        <f>Source!H60</f>
        <v>100 шт.</v>
      </c>
      <c r="E160" s="10">
        <f>Source!I60</f>
        <v>0.4</v>
      </c>
      <c r="F160" s="29">
        <f>Source!AL60+Source!AM60+Source!AO60</f>
        <v>338</v>
      </c>
      <c r="G160" s="42" t="s">
        <v>3</v>
      </c>
      <c r="H160" s="29">
        <f>ROUND(Source!AC60*Source!I60, 2)+ROUND(Source!AD60*Source!I60, 2)+ROUND(Source!AF60*Source!I60, 2)</f>
        <v>135.19999999999999</v>
      </c>
      <c r="I160" s="30"/>
      <c r="J160" s="30">
        <f>IF(Source!BC60&lt;&gt; 0, Source!BC60, 1)</f>
        <v>6.62</v>
      </c>
      <c r="K160" s="29">
        <f>Source!O60</f>
        <v>895.02</v>
      </c>
      <c r="L160" s="31"/>
      <c r="S160">
        <f>ROUND((Source!FX60/100)*((ROUND(Source!AF60*Source!I60, 2)+ROUND(Source!AE60*Source!I60, 2))), 2)</f>
        <v>0</v>
      </c>
      <c r="T160">
        <f>Source!X60</f>
        <v>0</v>
      </c>
      <c r="U160">
        <f>ROUND((Source!FY60/100)*((ROUND(Source!AF60*Source!I60, 2)+ROUND(Source!AE60*Source!I60, 2))), 2)</f>
        <v>0</v>
      </c>
      <c r="V160">
        <f>Source!Y60</f>
        <v>0</v>
      </c>
      <c r="W160">
        <f>IF(Source!BI60&lt;=1,H160, 0)</f>
        <v>0</v>
      </c>
      <c r="X160">
        <f>IF(Source!BI60=2,H160, 0)</f>
        <v>135.19999999999999</v>
      </c>
      <c r="Y160">
        <f>IF(Source!BI60=3,H160, 0)</f>
        <v>0</v>
      </c>
      <c r="Z160">
        <f>IF(Source!BI60=4,H160, 0)</f>
        <v>0</v>
      </c>
    </row>
    <row r="161" spans="1:26" ht="28.5" x14ac:dyDescent="0.2">
      <c r="A161" s="43" t="str">
        <f>Source!E61</f>
        <v>14,5</v>
      </c>
      <c r="B161" s="44" t="str">
        <f>Source!F61</f>
        <v>20.2.05.03-0002</v>
      </c>
      <c r="C161" s="44" t="str">
        <f>Source!G61</f>
        <v>Заглушка для короба  ДКС 25х17 мм прим.</v>
      </c>
      <c r="D161" s="28" t="str">
        <f>Source!H61</f>
        <v>100 шт.</v>
      </c>
      <c r="E161" s="10">
        <f>Source!I61</f>
        <v>0.4</v>
      </c>
      <c r="F161" s="29">
        <f>Source!AL61+Source!AM61+Source!AO61</f>
        <v>134</v>
      </c>
      <c r="G161" s="42" t="s">
        <v>3</v>
      </c>
      <c r="H161" s="29">
        <f>ROUND(Source!AC61*Source!I61, 2)+ROUND(Source!AD61*Source!I61, 2)+ROUND(Source!AF61*Source!I61, 2)</f>
        <v>53.6</v>
      </c>
      <c r="I161" s="30"/>
      <c r="J161" s="30">
        <f>IF(Source!BC61&lt;&gt; 0, Source!BC61, 1)</f>
        <v>6.62</v>
      </c>
      <c r="K161" s="29">
        <f>Source!O61</f>
        <v>354.83</v>
      </c>
      <c r="L161" s="31"/>
      <c r="S161">
        <f>ROUND((Source!FX61/100)*((ROUND(Source!AF61*Source!I61, 2)+ROUND(Source!AE61*Source!I61, 2))), 2)</f>
        <v>0</v>
      </c>
      <c r="T161">
        <f>Source!X61</f>
        <v>0</v>
      </c>
      <c r="U161">
        <f>ROUND((Source!FY61/100)*((ROUND(Source!AF61*Source!I61, 2)+ROUND(Source!AE61*Source!I61, 2))), 2)</f>
        <v>0</v>
      </c>
      <c r="V161">
        <f>Source!Y61</f>
        <v>0</v>
      </c>
      <c r="W161">
        <f>IF(Source!BI61&lt;=1,H161, 0)</f>
        <v>0</v>
      </c>
      <c r="X161">
        <f>IF(Source!BI61=2,H161, 0)</f>
        <v>53.6</v>
      </c>
      <c r="Y161">
        <f>IF(Source!BI61=3,H161, 0)</f>
        <v>0</v>
      </c>
      <c r="Z161">
        <f>IF(Source!BI61=4,H161, 0)</f>
        <v>0</v>
      </c>
    </row>
    <row r="162" spans="1:26" ht="28.5" x14ac:dyDescent="0.2">
      <c r="A162" s="43" t="str">
        <f>Source!E62</f>
        <v>14,6</v>
      </c>
      <c r="B162" s="44" t="str">
        <f>Source!F62</f>
        <v>20.2.05.10-0012</v>
      </c>
      <c r="C162" s="44" t="str">
        <f>Source!G62</f>
        <v>Соединение на стык для короба  ДКС 25х17 мм</v>
      </c>
      <c r="D162" s="28" t="str">
        <f>Source!H62</f>
        <v>100 шт.</v>
      </c>
      <c r="E162" s="10">
        <f>Source!I62</f>
        <v>1.8000000000000003</v>
      </c>
      <c r="F162" s="29">
        <f>Source!AL62+Source!AM62+Source!AO62</f>
        <v>291</v>
      </c>
      <c r="G162" s="42" t="s">
        <v>3</v>
      </c>
      <c r="H162" s="29">
        <f>ROUND(Source!AC62*Source!I62, 2)+ROUND(Source!AD62*Source!I62, 2)+ROUND(Source!AF62*Source!I62, 2)</f>
        <v>523.79999999999995</v>
      </c>
      <c r="I162" s="30"/>
      <c r="J162" s="30">
        <f>IF(Source!BC62&lt;&gt; 0, Source!BC62, 1)</f>
        <v>6.62</v>
      </c>
      <c r="K162" s="29">
        <f>Source!O62</f>
        <v>3467.56</v>
      </c>
      <c r="L162" s="31"/>
      <c r="S162">
        <f>ROUND((Source!FX62/100)*((ROUND(Source!AF62*Source!I62, 2)+ROUND(Source!AE62*Source!I62, 2))), 2)</f>
        <v>0</v>
      </c>
      <c r="T162">
        <f>Source!X62</f>
        <v>0</v>
      </c>
      <c r="U162">
        <f>ROUND((Source!FY62/100)*((ROUND(Source!AF62*Source!I62, 2)+ROUND(Source!AE62*Source!I62, 2))), 2)</f>
        <v>0</v>
      </c>
      <c r="V162">
        <f>Source!Y62</f>
        <v>0</v>
      </c>
      <c r="W162">
        <f>IF(Source!BI62&lt;=1,H162, 0)</f>
        <v>0</v>
      </c>
      <c r="X162">
        <f>IF(Source!BI62=2,H162, 0)</f>
        <v>523.79999999999995</v>
      </c>
      <c r="Y162">
        <f>IF(Source!BI62=3,H162, 0)</f>
        <v>0</v>
      </c>
      <c r="Z162">
        <f>IF(Source!BI62=4,H162, 0)</f>
        <v>0</v>
      </c>
    </row>
    <row r="163" spans="1:26" ht="28.5" x14ac:dyDescent="0.2">
      <c r="A163" s="45" t="str">
        <f>Source!E63</f>
        <v>14,7</v>
      </c>
      <c r="B163" s="46" t="str">
        <f>Source!F63</f>
        <v>20.2.05.10-0011</v>
      </c>
      <c r="C163" s="46" t="str">
        <f>Source!G63</f>
        <v>Соединение на стык для короба  ДКС 22х10 мм прим.</v>
      </c>
      <c r="D163" s="35" t="str">
        <f>Source!H63</f>
        <v>100 шт.</v>
      </c>
      <c r="E163" s="36">
        <f>Source!I63</f>
        <v>11.4</v>
      </c>
      <c r="F163" s="37">
        <f>Source!AL63+Source!AM63+Source!AO63</f>
        <v>276</v>
      </c>
      <c r="G163" s="38" t="s">
        <v>3</v>
      </c>
      <c r="H163" s="37">
        <f>ROUND(Source!AC63*Source!I63, 2)+ROUND(Source!AD63*Source!I63, 2)+ROUND(Source!AF63*Source!I63, 2)</f>
        <v>3146.4</v>
      </c>
      <c r="I163" s="39"/>
      <c r="J163" s="39">
        <f>IF(Source!BC63&lt;&gt; 0, Source!BC63, 1)</f>
        <v>6.62</v>
      </c>
      <c r="K163" s="37">
        <f>Source!O63</f>
        <v>20829.169999999998</v>
      </c>
      <c r="L163" s="40"/>
      <c r="S163">
        <f>ROUND((Source!FX63/100)*((ROUND(Source!AF63*Source!I63, 2)+ROUND(Source!AE63*Source!I63, 2))), 2)</f>
        <v>0</v>
      </c>
      <c r="T163">
        <f>Source!X63</f>
        <v>0</v>
      </c>
      <c r="U163">
        <f>ROUND((Source!FY63/100)*((ROUND(Source!AF63*Source!I63, 2)+ROUND(Source!AE63*Source!I63, 2))), 2)</f>
        <v>0</v>
      </c>
      <c r="V163">
        <f>Source!Y63</f>
        <v>0</v>
      </c>
      <c r="W163">
        <f>IF(Source!BI63&lt;=1,H163, 0)</f>
        <v>0</v>
      </c>
      <c r="X163">
        <f>IF(Source!BI63=2,H163, 0)</f>
        <v>3146.4</v>
      </c>
      <c r="Y163">
        <f>IF(Source!BI63=3,H163, 0)</f>
        <v>0</v>
      </c>
      <c r="Z163">
        <f>IF(Source!BI63=4,H163, 0)</f>
        <v>0</v>
      </c>
    </row>
    <row r="164" spans="1:26" ht="15" x14ac:dyDescent="0.25">
      <c r="G164" s="66">
        <f>H150+H151+H153+H154+H155+SUM(H157:H163)</f>
        <v>18867.82</v>
      </c>
      <c r="H164" s="66"/>
      <c r="J164" s="66">
        <f>K150+K151+K153+K154+K155+SUM(K157:K163)</f>
        <v>124904.95</v>
      </c>
      <c r="K164" s="66"/>
      <c r="L164" s="41">
        <f>Source!U56</f>
        <v>418.49009999999998</v>
      </c>
      <c r="O164" s="23">
        <f>G164</f>
        <v>18867.82</v>
      </c>
      <c r="P164" s="23">
        <f>J164</f>
        <v>124904.95</v>
      </c>
      <c r="Q164" s="23">
        <f>L164</f>
        <v>418.49009999999998</v>
      </c>
      <c r="W164">
        <f>IF(Source!BI56&lt;=1,H150+H151+H153+H154+H155, 0)</f>
        <v>0</v>
      </c>
      <c r="X164">
        <f>IF(Source!BI56=2,H150+H151+H153+H154+H155, 0)</f>
        <v>11685.25</v>
      </c>
      <c r="Y164">
        <f>IF(Source!BI56=3,H150+H151+H153+H154+H155, 0)</f>
        <v>0</v>
      </c>
      <c r="Z164">
        <f>IF(Source!BI56=4,H150+H151+H153+H154+H155, 0)</f>
        <v>0</v>
      </c>
    </row>
    <row r="165" spans="1:26" ht="14.25" x14ac:dyDescent="0.2">
      <c r="A165" s="43" t="str">
        <f>Source!E64</f>
        <v>15</v>
      </c>
      <c r="B165" s="44" t="str">
        <f>Source!F64</f>
        <v>м08-02-399-01</v>
      </c>
      <c r="C165" s="44" t="str">
        <f>Source!G64</f>
        <v>Провод в коробах, сечением до 6 мм2</v>
      </c>
      <c r="D165" s="28" t="str">
        <f>Source!H64</f>
        <v>100 м</v>
      </c>
      <c r="E165" s="10">
        <f>Source!I64</f>
        <v>32.61</v>
      </c>
      <c r="F165" s="29">
        <f>Source!AL64+Source!AM64+Source!AO64</f>
        <v>41.11</v>
      </c>
      <c r="G165" s="30"/>
      <c r="H165" s="29"/>
      <c r="I165" s="30" t="str">
        <f>Source!BO64</f>
        <v/>
      </c>
      <c r="J165" s="30"/>
      <c r="K165" s="29"/>
      <c r="L165" s="31"/>
      <c r="S165">
        <f>ROUND((Source!FX64/100)*((ROUND(Source!AF64*Source!I64, 2)+ROUND(Source!AE64*Source!I64, 2))), 2)</f>
        <v>829.32</v>
      </c>
      <c r="T165">
        <f>Source!X64</f>
        <v>5490.11</v>
      </c>
      <c r="U165">
        <f>ROUND((Source!FY64/100)*((ROUND(Source!AF64*Source!I64, 2)+ROUND(Source!AE64*Source!I64, 2))), 2)</f>
        <v>567.42999999999995</v>
      </c>
      <c r="V165">
        <f>Source!Y64</f>
        <v>3756.39</v>
      </c>
    </row>
    <row r="166" spans="1:26" x14ac:dyDescent="0.2">
      <c r="C166" s="24" t="str">
        <f>"Объем: "&amp;Source!I64&amp;"=3261/"&amp;"100"</f>
        <v>Объем: 32,61=3261/100</v>
      </c>
    </row>
    <row r="167" spans="1:26" ht="14.25" x14ac:dyDescent="0.2">
      <c r="A167" s="43"/>
      <c r="B167" s="44"/>
      <c r="C167" s="44" t="s">
        <v>579</v>
      </c>
      <c r="D167" s="28"/>
      <c r="E167" s="10"/>
      <c r="F167" s="29">
        <f>Source!AO64</f>
        <v>26.51</v>
      </c>
      <c r="G167" s="30" t="str">
        <f>Source!DG64</f>
        <v/>
      </c>
      <c r="H167" s="29">
        <f>ROUND(Source!AF64*Source!I64, 2)</f>
        <v>864.49</v>
      </c>
      <c r="I167" s="30"/>
      <c r="J167" s="30">
        <f>IF(Source!BA64&lt;&gt; 0, Source!BA64, 1)</f>
        <v>6.62</v>
      </c>
      <c r="K167" s="29">
        <f>Source!S64</f>
        <v>5722.93</v>
      </c>
      <c r="L167" s="31"/>
      <c r="R167">
        <f>H167</f>
        <v>864.49</v>
      </c>
    </row>
    <row r="168" spans="1:26" ht="14.25" x14ac:dyDescent="0.2">
      <c r="A168" s="43"/>
      <c r="B168" s="44"/>
      <c r="C168" s="44" t="s">
        <v>266</v>
      </c>
      <c r="D168" s="28"/>
      <c r="E168" s="10"/>
      <c r="F168" s="29">
        <f>Source!AM64</f>
        <v>1.78</v>
      </c>
      <c r="G168" s="30" t="str">
        <f>Source!DE64</f>
        <v/>
      </c>
      <c r="H168" s="29">
        <f>ROUND(Source!AD64*Source!I64, 2)</f>
        <v>58.05</v>
      </c>
      <c r="I168" s="30"/>
      <c r="J168" s="30">
        <f>IF(Source!BB64&lt;&gt; 0, Source!BB64, 1)</f>
        <v>6.62</v>
      </c>
      <c r="K168" s="29">
        <f>Source!Q64</f>
        <v>384.26</v>
      </c>
      <c r="L168" s="31"/>
    </row>
    <row r="169" spans="1:26" ht="14.25" x14ac:dyDescent="0.2">
      <c r="A169" s="43"/>
      <c r="B169" s="44"/>
      <c r="C169" s="44" t="s">
        <v>580</v>
      </c>
      <c r="D169" s="28"/>
      <c r="E169" s="10"/>
      <c r="F169" s="29">
        <f>Source!AN64</f>
        <v>0.26</v>
      </c>
      <c r="G169" s="30" t="str">
        <f>Source!DF64</f>
        <v/>
      </c>
      <c r="H169" s="32">
        <f>ROUND(Source!AE64*Source!I64, 2)</f>
        <v>8.48</v>
      </c>
      <c r="I169" s="30"/>
      <c r="J169" s="30">
        <f>IF(Source!BS64&lt;&gt; 0, Source!BS64, 1)</f>
        <v>6.62</v>
      </c>
      <c r="K169" s="32">
        <f>Source!R64</f>
        <v>56.13</v>
      </c>
      <c r="L169" s="31"/>
      <c r="R169">
        <f>H169</f>
        <v>8.48</v>
      </c>
    </row>
    <row r="170" spans="1:26" ht="14.25" x14ac:dyDescent="0.2">
      <c r="A170" s="43"/>
      <c r="B170" s="44"/>
      <c r="C170" s="44" t="s">
        <v>581</v>
      </c>
      <c r="D170" s="28"/>
      <c r="E170" s="10"/>
      <c r="F170" s="29">
        <f>Source!AL64</f>
        <v>12.82</v>
      </c>
      <c r="G170" s="30" t="str">
        <f>Source!DD64</f>
        <v/>
      </c>
      <c r="H170" s="29">
        <f>ROUND(Source!AC64*Source!I64, 2)</f>
        <v>418.06</v>
      </c>
      <c r="I170" s="30"/>
      <c r="J170" s="30">
        <f>IF(Source!BC64&lt;&gt; 0, Source!BC64, 1)</f>
        <v>6.62</v>
      </c>
      <c r="K170" s="29">
        <f>Source!P64</f>
        <v>2767.56</v>
      </c>
      <c r="L170" s="31"/>
    </row>
    <row r="171" spans="1:26" ht="14.25" x14ac:dyDescent="0.2">
      <c r="A171" s="43"/>
      <c r="B171" s="44"/>
      <c r="C171" s="44" t="s">
        <v>582</v>
      </c>
      <c r="D171" s="28" t="s">
        <v>583</v>
      </c>
      <c r="E171" s="10">
        <f>Source!BZ64</f>
        <v>95</v>
      </c>
      <c r="F171" s="47"/>
      <c r="G171" s="30"/>
      <c r="H171" s="29">
        <f>SUM(S165:S177)</f>
        <v>829.32</v>
      </c>
      <c r="I171" s="33"/>
      <c r="J171" s="27">
        <f>Source!AT64</f>
        <v>95</v>
      </c>
      <c r="K171" s="29">
        <f>SUM(T165:T177)</f>
        <v>5490.11</v>
      </c>
      <c r="L171" s="31"/>
    </row>
    <row r="172" spans="1:26" ht="14.25" x14ac:dyDescent="0.2">
      <c r="A172" s="43"/>
      <c r="B172" s="44"/>
      <c r="C172" s="44" t="s">
        <v>584</v>
      </c>
      <c r="D172" s="28" t="s">
        <v>583</v>
      </c>
      <c r="E172" s="10">
        <f>Source!CA64</f>
        <v>65</v>
      </c>
      <c r="F172" s="47"/>
      <c r="G172" s="30"/>
      <c r="H172" s="29">
        <f>SUM(U165:U177)</f>
        <v>567.42999999999995</v>
      </c>
      <c r="I172" s="33"/>
      <c r="J172" s="27">
        <f>Source!AU64</f>
        <v>65</v>
      </c>
      <c r="K172" s="29">
        <f>SUM(V165:V177)</f>
        <v>3756.39</v>
      </c>
      <c r="L172" s="31"/>
    </row>
    <row r="173" spans="1:26" ht="14.25" x14ac:dyDescent="0.2">
      <c r="A173" s="43"/>
      <c r="B173" s="44"/>
      <c r="C173" s="44" t="s">
        <v>585</v>
      </c>
      <c r="D173" s="28" t="s">
        <v>586</v>
      </c>
      <c r="E173" s="10">
        <f>Source!AQ64</f>
        <v>2.82</v>
      </c>
      <c r="F173" s="29"/>
      <c r="G173" s="30" t="str">
        <f>Source!DI64</f>
        <v/>
      </c>
      <c r="H173" s="29"/>
      <c r="I173" s="30"/>
      <c r="J173" s="30"/>
      <c r="K173" s="29"/>
      <c r="L173" s="34">
        <f>Source!U64</f>
        <v>91.960199999999986</v>
      </c>
    </row>
    <row r="174" spans="1:26" ht="57" x14ac:dyDescent="0.2">
      <c r="A174" s="43" t="str">
        <f>Source!E65</f>
        <v>15,1</v>
      </c>
      <c r="B174" s="44" t="str">
        <f>Source!F65</f>
        <v>21.1.08.01-0061</v>
      </c>
      <c r="C174" s="44" t="str">
        <f>Source!G65</f>
        <v>Кабели коаксиальные парной скрутки огнестойкие для систем пожарной сигнализации, марки КПКВнг-FRLS 1x2x0,5</v>
      </c>
      <c r="D174" s="28" t="str">
        <f>Source!H65</f>
        <v>1000 м</v>
      </c>
      <c r="E174" s="10">
        <f>Source!I65</f>
        <v>0.19</v>
      </c>
      <c r="F174" s="29">
        <f>Source!AL65+Source!AM65+Source!AO65</f>
        <v>5525.93</v>
      </c>
      <c r="G174" s="42" t="s">
        <v>3</v>
      </c>
      <c r="H174" s="29">
        <f>ROUND(Source!AC65*Source!I65, 2)+ROUND(Source!AD65*Source!I65, 2)+ROUND(Source!AF65*Source!I65, 2)</f>
        <v>1049.93</v>
      </c>
      <c r="I174" s="30"/>
      <c r="J174" s="30">
        <f>IF(Source!BC65&lt;&gt; 0, Source!BC65, 1)</f>
        <v>6.62</v>
      </c>
      <c r="K174" s="29">
        <f>Source!O65</f>
        <v>6950.51</v>
      </c>
      <c r="L174" s="31"/>
      <c r="S174">
        <f>ROUND((Source!FX65/100)*((ROUND(Source!AF65*Source!I65, 2)+ROUND(Source!AE65*Source!I65, 2))), 2)</f>
        <v>0</v>
      </c>
      <c r="T174">
        <f>Source!X65</f>
        <v>0</v>
      </c>
      <c r="U174">
        <f>ROUND((Source!FY65/100)*((ROUND(Source!AF65*Source!I65, 2)+ROUND(Source!AE65*Source!I65, 2))), 2)</f>
        <v>0</v>
      </c>
      <c r="V174">
        <f>Source!Y65</f>
        <v>0</v>
      </c>
      <c r="W174">
        <f>IF(Source!BI65&lt;=1,H174, 0)</f>
        <v>0</v>
      </c>
      <c r="X174">
        <f>IF(Source!BI65=2,H174, 0)</f>
        <v>1049.93</v>
      </c>
      <c r="Y174">
        <f>IF(Source!BI65=3,H174, 0)</f>
        <v>0</v>
      </c>
      <c r="Z174">
        <f>IF(Source!BI65=4,H174, 0)</f>
        <v>0</v>
      </c>
    </row>
    <row r="175" spans="1:26" ht="57" x14ac:dyDescent="0.2">
      <c r="A175" s="43" t="str">
        <f>Source!E66</f>
        <v>15,2</v>
      </c>
      <c r="B175" s="44" t="str">
        <f>Source!F66</f>
        <v>21.1.08.01-0062</v>
      </c>
      <c r="C175" s="44" t="str">
        <f>Source!G66</f>
        <v>Кабели коаксиальные парной скрутки огнестойкие для систем пожарной сигнализации, марки КПКВнг-FRLS 1x2x0,75</v>
      </c>
      <c r="D175" s="28" t="str">
        <f>Source!H66</f>
        <v>1000 м</v>
      </c>
      <c r="E175" s="10">
        <f>Source!I66</f>
        <v>3.02</v>
      </c>
      <c r="F175" s="29">
        <f>Source!AL66+Source!AM66+Source!AO66</f>
        <v>7136.33</v>
      </c>
      <c r="G175" s="42" t="s">
        <v>3</v>
      </c>
      <c r="H175" s="29">
        <f>ROUND(Source!AC66*Source!I66, 2)+ROUND(Source!AD66*Source!I66, 2)+ROUND(Source!AF66*Source!I66, 2)</f>
        <v>21551.72</v>
      </c>
      <c r="I175" s="30"/>
      <c r="J175" s="30">
        <f>IF(Source!BC66&lt;&gt; 0, Source!BC66, 1)</f>
        <v>6.62</v>
      </c>
      <c r="K175" s="29">
        <f>Source!O66</f>
        <v>142672.35999999999</v>
      </c>
      <c r="L175" s="31"/>
      <c r="S175">
        <f>ROUND((Source!FX66/100)*((ROUND(Source!AF66*Source!I66, 2)+ROUND(Source!AE66*Source!I66, 2))), 2)</f>
        <v>0</v>
      </c>
      <c r="T175">
        <f>Source!X66</f>
        <v>0</v>
      </c>
      <c r="U175">
        <f>ROUND((Source!FY66/100)*((ROUND(Source!AF66*Source!I66, 2)+ROUND(Source!AE66*Source!I66, 2))), 2)</f>
        <v>0</v>
      </c>
      <c r="V175">
        <f>Source!Y66</f>
        <v>0</v>
      </c>
      <c r="W175">
        <f>IF(Source!BI66&lt;=1,H175, 0)</f>
        <v>0</v>
      </c>
      <c r="X175">
        <f>IF(Source!BI66=2,H175, 0)</f>
        <v>21551.72</v>
      </c>
      <c r="Y175">
        <f>IF(Source!BI66=3,H175, 0)</f>
        <v>0</v>
      </c>
      <c r="Z175">
        <f>IF(Source!BI66=4,H175, 0)</f>
        <v>0</v>
      </c>
    </row>
    <row r="176" spans="1:26" ht="99.75" x14ac:dyDescent="0.2">
      <c r="A176" s="43" t="str">
        <f>Source!E67</f>
        <v>15,3</v>
      </c>
      <c r="B176" s="44" t="str">
        <f>Source!F67</f>
        <v>21.1.06.10-0155</v>
      </c>
      <c r="C176" s="44" t="str">
        <f>Source!G67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2х1,5ок(N)</v>
      </c>
      <c r="D176" s="28" t="str">
        <f>Source!H67</f>
        <v>1000 м</v>
      </c>
      <c r="E176" s="10">
        <f>Source!I67</f>
        <v>1E-3</v>
      </c>
      <c r="F176" s="29">
        <f>Source!AL67+Source!AM67+Source!AO67</f>
        <v>16712.36</v>
      </c>
      <c r="G176" s="42" t="s">
        <v>3</v>
      </c>
      <c r="H176" s="29">
        <f>ROUND(Source!AC67*Source!I67, 2)+ROUND(Source!AD67*Source!I67, 2)+ROUND(Source!AF67*Source!I67, 2)</f>
        <v>16.71</v>
      </c>
      <c r="I176" s="30"/>
      <c r="J176" s="30">
        <f>IF(Source!BC67&lt;&gt; 0, Source!BC67, 1)</f>
        <v>6.62</v>
      </c>
      <c r="K176" s="29">
        <f>Source!O67</f>
        <v>110.64</v>
      </c>
      <c r="L176" s="31"/>
      <c r="S176">
        <f>ROUND((Source!FX67/100)*((ROUND(Source!AF67*Source!I67, 2)+ROUND(Source!AE67*Source!I67, 2))), 2)</f>
        <v>0</v>
      </c>
      <c r="T176">
        <f>Source!X67</f>
        <v>0</v>
      </c>
      <c r="U176">
        <f>ROUND((Source!FY67/100)*((ROUND(Source!AF67*Source!I67, 2)+ROUND(Source!AE67*Source!I67, 2))), 2)</f>
        <v>0</v>
      </c>
      <c r="V176">
        <f>Source!Y67</f>
        <v>0</v>
      </c>
      <c r="W176">
        <f>IF(Source!BI67&lt;=1,H176, 0)</f>
        <v>0</v>
      </c>
      <c r="X176">
        <f>IF(Source!BI67=2,H176, 0)</f>
        <v>16.71</v>
      </c>
      <c r="Y176">
        <f>IF(Source!BI67=3,H176, 0)</f>
        <v>0</v>
      </c>
      <c r="Z176">
        <f>IF(Source!BI67=4,H176, 0)</f>
        <v>0</v>
      </c>
    </row>
    <row r="177" spans="1:26" ht="114" x14ac:dyDescent="0.2">
      <c r="A177" s="45" t="str">
        <f>Source!E68</f>
        <v>15,4</v>
      </c>
      <c r="B177" s="46" t="str">
        <f>Source!F68</f>
        <v>21.1.06.10-0168</v>
      </c>
      <c r="C177" s="46" t="str">
        <f>Source!G68</f>
        <v>Кабель силовой огнестойкий с медными жилами с изоляцией и оболочкой из ПВХ, не распространяющий горение, с низким дымо- и газовыделением, напряжением 1,0 кВ (ГОСТ Р 53769-2010), марки ВВГнг(A)-FRLS 3х1,5ок(N,РЕ)</v>
      </c>
      <c r="D177" s="35" t="str">
        <f>Source!H68</f>
        <v>1000 м</v>
      </c>
      <c r="E177" s="36">
        <f>Source!I68</f>
        <v>0.05</v>
      </c>
      <c r="F177" s="37">
        <f>Source!AL68+Source!AM68+Source!AO68</f>
        <v>19862.939999999999</v>
      </c>
      <c r="G177" s="38" t="s">
        <v>3</v>
      </c>
      <c r="H177" s="37">
        <f>ROUND(Source!AC68*Source!I68, 2)+ROUND(Source!AD68*Source!I68, 2)+ROUND(Source!AF68*Source!I68, 2)</f>
        <v>993.15</v>
      </c>
      <c r="I177" s="39"/>
      <c r="J177" s="39">
        <f>IF(Source!BC68&lt;&gt; 0, Source!BC68, 1)</f>
        <v>6.62</v>
      </c>
      <c r="K177" s="37">
        <f>Source!O68</f>
        <v>6574.63</v>
      </c>
      <c r="L177" s="40"/>
      <c r="S177">
        <f>ROUND((Source!FX68/100)*((ROUND(Source!AF68*Source!I68, 2)+ROUND(Source!AE68*Source!I68, 2))), 2)</f>
        <v>0</v>
      </c>
      <c r="T177">
        <f>Source!X68</f>
        <v>0</v>
      </c>
      <c r="U177">
        <f>ROUND((Source!FY68/100)*((ROUND(Source!AF68*Source!I68, 2)+ROUND(Source!AE68*Source!I68, 2))), 2)</f>
        <v>0</v>
      </c>
      <c r="V177">
        <f>Source!Y68</f>
        <v>0</v>
      </c>
      <c r="W177">
        <f>IF(Source!BI68&lt;=1,H177, 0)</f>
        <v>0</v>
      </c>
      <c r="X177">
        <f>IF(Source!BI68=2,H177, 0)</f>
        <v>993.15</v>
      </c>
      <c r="Y177">
        <f>IF(Source!BI68=3,H177, 0)</f>
        <v>0</v>
      </c>
      <c r="Z177">
        <f>IF(Source!BI68=4,H177, 0)</f>
        <v>0</v>
      </c>
    </row>
    <row r="178" spans="1:26" ht="15" x14ac:dyDescent="0.25">
      <c r="G178" s="66">
        <f>H167+H168+H170+H171+H172+SUM(H174:H177)</f>
        <v>26348.86</v>
      </c>
      <c r="H178" s="66"/>
      <c r="J178" s="66">
        <f>K167+K168+K170+K171+K172+SUM(K174:K177)</f>
        <v>174429.39</v>
      </c>
      <c r="K178" s="66"/>
      <c r="L178" s="41">
        <f>Source!U64</f>
        <v>91.960199999999986</v>
      </c>
      <c r="O178" s="23">
        <f>G178</f>
        <v>26348.86</v>
      </c>
      <c r="P178" s="23">
        <f>J178</f>
        <v>174429.39</v>
      </c>
      <c r="Q178" s="23">
        <f>L178</f>
        <v>91.960199999999986</v>
      </c>
      <c r="W178">
        <f>IF(Source!BI64&lt;=1,H167+H168+H170+H171+H172, 0)</f>
        <v>0</v>
      </c>
      <c r="X178">
        <f>IF(Source!BI64=2,H167+H168+H170+H171+H172, 0)</f>
        <v>2737.35</v>
      </c>
      <c r="Y178">
        <f>IF(Source!BI64=3,H167+H168+H170+H171+H172, 0)</f>
        <v>0</v>
      </c>
      <c r="Z178">
        <f>IF(Source!BI64=4,H167+H168+H170+H171+H172, 0)</f>
        <v>0</v>
      </c>
    </row>
    <row r="179" spans="1:26" ht="85.5" x14ac:dyDescent="0.2">
      <c r="A179" s="43" t="str">
        <f>Source!E69</f>
        <v>16</v>
      </c>
      <c r="B179" s="44" t="str">
        <f>Source!F69</f>
        <v>м08-03-599-12 прим.</v>
      </c>
      <c r="C179" s="44" t="str">
        <f>Source!G69</f>
        <v>Щитки осветительные, устанавливаемые на стене болтами на конструкции, масса щитка до 6 кг (щиты монтажный ЩМП-4,ЩИТ распределительный ЩРн-П-4 IP30) в комплекте с динрейкой и сальником.</v>
      </c>
      <c r="D179" s="28" t="str">
        <f>Source!H69</f>
        <v>ШТ</v>
      </c>
      <c r="E179" s="10">
        <f>Source!I69</f>
        <v>2</v>
      </c>
      <c r="F179" s="29">
        <f>Source!AL69+Source!AM69+Source!AO69</f>
        <v>78.92</v>
      </c>
      <c r="G179" s="30"/>
      <c r="H179" s="29"/>
      <c r="I179" s="30" t="str">
        <f>Source!BO69</f>
        <v/>
      </c>
      <c r="J179" s="30"/>
      <c r="K179" s="29"/>
      <c r="L179" s="31"/>
      <c r="S179">
        <f>ROUND((Source!FX69/100)*((ROUND(Source!AF69*Source!I69, 2)+ROUND(Source!AE69*Source!I69, 2))), 2)</f>
        <v>52.67</v>
      </c>
      <c r="T179">
        <f>Source!X69</f>
        <v>348.66</v>
      </c>
      <c r="U179">
        <f>ROUND((Source!FY69/100)*((ROUND(Source!AF69*Source!I69, 2)+ROUND(Source!AE69*Source!I69, 2))), 2)</f>
        <v>36.04</v>
      </c>
      <c r="V179">
        <f>Source!Y69</f>
        <v>238.56</v>
      </c>
    </row>
    <row r="180" spans="1:26" ht="14.25" x14ac:dyDescent="0.2">
      <c r="A180" s="43"/>
      <c r="B180" s="44"/>
      <c r="C180" s="44" t="s">
        <v>579</v>
      </c>
      <c r="D180" s="28"/>
      <c r="E180" s="10"/>
      <c r="F180" s="29">
        <f>Source!AO69</f>
        <v>27.08</v>
      </c>
      <c r="G180" s="30" t="str">
        <f>Source!DG69</f>
        <v/>
      </c>
      <c r="H180" s="29">
        <f>ROUND(Source!AF69*Source!I69, 2)</f>
        <v>54.16</v>
      </c>
      <c r="I180" s="30"/>
      <c r="J180" s="30">
        <f>IF(Source!BA69&lt;&gt; 0, Source!BA69, 1)</f>
        <v>6.62</v>
      </c>
      <c r="K180" s="29">
        <f>Source!S69</f>
        <v>358.54</v>
      </c>
      <c r="L180" s="31"/>
      <c r="R180">
        <f>H180</f>
        <v>54.16</v>
      </c>
    </row>
    <row r="181" spans="1:26" ht="14.25" x14ac:dyDescent="0.2">
      <c r="A181" s="43"/>
      <c r="B181" s="44"/>
      <c r="C181" s="44" t="s">
        <v>266</v>
      </c>
      <c r="D181" s="28"/>
      <c r="E181" s="10"/>
      <c r="F181" s="29">
        <f>Source!AM69</f>
        <v>4.99</v>
      </c>
      <c r="G181" s="30" t="str">
        <f>Source!DE69</f>
        <v/>
      </c>
      <c r="H181" s="29">
        <f>ROUND(Source!AD69*Source!I69, 2)</f>
        <v>9.98</v>
      </c>
      <c r="I181" s="30"/>
      <c r="J181" s="30">
        <f>IF(Source!BB69&lt;&gt; 0, Source!BB69, 1)</f>
        <v>6.62</v>
      </c>
      <c r="K181" s="29">
        <f>Source!Q69</f>
        <v>66.069999999999993</v>
      </c>
      <c r="L181" s="31"/>
    </row>
    <row r="182" spans="1:26" ht="14.25" x14ac:dyDescent="0.2">
      <c r="A182" s="43"/>
      <c r="B182" s="44"/>
      <c r="C182" s="44" t="s">
        <v>580</v>
      </c>
      <c r="D182" s="28"/>
      <c r="E182" s="10"/>
      <c r="F182" s="29">
        <f>Source!AN69</f>
        <v>0.64</v>
      </c>
      <c r="G182" s="30" t="str">
        <f>Source!DF69</f>
        <v/>
      </c>
      <c r="H182" s="32">
        <f>ROUND(Source!AE69*Source!I69, 2)</f>
        <v>1.28</v>
      </c>
      <c r="I182" s="30"/>
      <c r="J182" s="30">
        <f>IF(Source!BS69&lt;&gt; 0, Source!BS69, 1)</f>
        <v>6.62</v>
      </c>
      <c r="K182" s="32">
        <f>Source!R69</f>
        <v>8.4700000000000006</v>
      </c>
      <c r="L182" s="31"/>
      <c r="R182">
        <f>H182</f>
        <v>1.28</v>
      </c>
    </row>
    <row r="183" spans="1:26" ht="14.25" x14ac:dyDescent="0.2">
      <c r="A183" s="43"/>
      <c r="B183" s="44"/>
      <c r="C183" s="44" t="s">
        <v>581</v>
      </c>
      <c r="D183" s="28"/>
      <c r="E183" s="10"/>
      <c r="F183" s="29">
        <f>Source!AL69</f>
        <v>46.85</v>
      </c>
      <c r="G183" s="30" t="str">
        <f>Source!DD69</f>
        <v/>
      </c>
      <c r="H183" s="29">
        <f>ROUND(Source!AC69*Source!I69, 2)</f>
        <v>93.7</v>
      </c>
      <c r="I183" s="30"/>
      <c r="J183" s="30">
        <f>IF(Source!BC69&lt;&gt; 0, Source!BC69, 1)</f>
        <v>6.62</v>
      </c>
      <c r="K183" s="29">
        <f>Source!P69</f>
        <v>620.29</v>
      </c>
      <c r="L183" s="31"/>
    </row>
    <row r="184" spans="1:26" ht="14.25" x14ac:dyDescent="0.2">
      <c r="A184" s="43"/>
      <c r="B184" s="44"/>
      <c r="C184" s="44" t="s">
        <v>582</v>
      </c>
      <c r="D184" s="28" t="s">
        <v>583</v>
      </c>
      <c r="E184" s="10">
        <f>Source!BZ69</f>
        <v>95</v>
      </c>
      <c r="F184" s="47"/>
      <c r="G184" s="30"/>
      <c r="H184" s="29">
        <f>SUM(S179:S188)</f>
        <v>52.67</v>
      </c>
      <c r="I184" s="33"/>
      <c r="J184" s="27">
        <f>Source!AT69</f>
        <v>95</v>
      </c>
      <c r="K184" s="29">
        <f>SUM(T179:T188)</f>
        <v>348.66</v>
      </c>
      <c r="L184" s="31"/>
    </row>
    <row r="185" spans="1:26" ht="14.25" x14ac:dyDescent="0.2">
      <c r="A185" s="43"/>
      <c r="B185" s="44"/>
      <c r="C185" s="44" t="s">
        <v>584</v>
      </c>
      <c r="D185" s="28" t="s">
        <v>583</v>
      </c>
      <c r="E185" s="10">
        <f>Source!CA69</f>
        <v>65</v>
      </c>
      <c r="F185" s="47"/>
      <c r="G185" s="30"/>
      <c r="H185" s="29">
        <f>SUM(U179:U188)</f>
        <v>36.04</v>
      </c>
      <c r="I185" s="33"/>
      <c r="J185" s="27">
        <f>Source!AU69</f>
        <v>65</v>
      </c>
      <c r="K185" s="29">
        <f>SUM(V179:V188)</f>
        <v>238.56</v>
      </c>
      <c r="L185" s="31"/>
    </row>
    <row r="186" spans="1:26" ht="14.25" x14ac:dyDescent="0.2">
      <c r="A186" s="43"/>
      <c r="B186" s="44"/>
      <c r="C186" s="44" t="s">
        <v>585</v>
      </c>
      <c r="D186" s="28" t="s">
        <v>586</v>
      </c>
      <c r="E186" s="10">
        <f>Source!AQ69</f>
        <v>2.73</v>
      </c>
      <c r="F186" s="29"/>
      <c r="G186" s="30" t="str">
        <f>Source!DI69</f>
        <v/>
      </c>
      <c r="H186" s="29"/>
      <c r="I186" s="30"/>
      <c r="J186" s="30"/>
      <c r="K186" s="29"/>
      <c r="L186" s="34">
        <f>Source!U69</f>
        <v>5.46</v>
      </c>
    </row>
    <row r="187" spans="1:26" ht="42.75" x14ac:dyDescent="0.2">
      <c r="A187" s="43" t="str">
        <f>Source!E70</f>
        <v>16,1</v>
      </c>
      <c r="B187" s="44" t="str">
        <f>Source!F70</f>
        <v>22.1.01.01-0001</v>
      </c>
      <c r="C187" s="44" t="str">
        <f>Source!G70</f>
        <v>Шкаф распределительный   навесной ЩРн-П-4 IP30 пластиковый белый прозрачная дверь.</v>
      </c>
      <c r="D187" s="28" t="str">
        <f>Source!H70</f>
        <v>шт.</v>
      </c>
      <c r="E187" s="10">
        <f>Source!I70</f>
        <v>1</v>
      </c>
      <c r="F187" s="29">
        <f>Source!AL70+Source!AM70+Source!AO70</f>
        <v>82.13</v>
      </c>
      <c r="G187" s="42" t="s">
        <v>3</v>
      </c>
      <c r="H187" s="29">
        <f>ROUND(Source!AC70*Source!I70, 2)+ROUND(Source!AD70*Source!I70, 2)+ROUND(Source!AF70*Source!I70, 2)</f>
        <v>82.13</v>
      </c>
      <c r="I187" s="30"/>
      <c r="J187" s="30">
        <f>IF(Source!BC70&lt;&gt; 0, Source!BC70, 1)</f>
        <v>6.62</v>
      </c>
      <c r="K187" s="29">
        <f>Source!O70</f>
        <v>543.70000000000005</v>
      </c>
      <c r="L187" s="31"/>
      <c r="S187">
        <f>ROUND((Source!FX70/100)*((ROUND(Source!AF70*Source!I70, 2)+ROUND(Source!AE70*Source!I70, 2))), 2)</f>
        <v>0</v>
      </c>
      <c r="T187">
        <f>Source!X70</f>
        <v>0</v>
      </c>
      <c r="U187">
        <f>ROUND((Source!FY70/100)*((ROUND(Source!AF70*Source!I70, 2)+ROUND(Source!AE70*Source!I70, 2))), 2)</f>
        <v>0</v>
      </c>
      <c r="V187">
        <f>Source!Y70</f>
        <v>0</v>
      </c>
      <c r="W187">
        <f>IF(Source!BI70&lt;=1,H187, 0)</f>
        <v>0</v>
      </c>
      <c r="X187">
        <f>IF(Source!BI70=2,H187, 0)</f>
        <v>82.13</v>
      </c>
      <c r="Y187">
        <f>IF(Source!BI70=3,H187, 0)</f>
        <v>0</v>
      </c>
      <c r="Z187">
        <f>IF(Source!BI70=4,H187, 0)</f>
        <v>0</v>
      </c>
    </row>
    <row r="188" spans="1:26" ht="42.75" x14ac:dyDescent="0.2">
      <c r="A188" s="45" t="str">
        <f>Source!E71</f>
        <v>16,2</v>
      </c>
      <c r="B188" s="46" t="str">
        <f>Source!F71</f>
        <v>62.1.02.22-0092</v>
      </c>
      <c r="C188" s="46" t="str">
        <f>Source!G71</f>
        <v>Шкаф монтажный ЩМП-800х650х250(ЩП-4)IP54У2 металлический)</v>
      </c>
      <c r="D188" s="35" t="str">
        <f>Source!H71</f>
        <v>шт.</v>
      </c>
      <c r="E188" s="36">
        <f>Source!I71</f>
        <v>1</v>
      </c>
      <c r="F188" s="37">
        <f>Source!AL71+Source!AM71+Source!AO71</f>
        <v>300.68</v>
      </c>
      <c r="G188" s="38" t="s">
        <v>3</v>
      </c>
      <c r="H188" s="37">
        <f>ROUND(Source!AC71*Source!I71, 2)+ROUND(Source!AD71*Source!I71, 2)+ROUND(Source!AF71*Source!I71, 2)</f>
        <v>300.68</v>
      </c>
      <c r="I188" s="39"/>
      <c r="J188" s="39">
        <f>IF(Source!BC71&lt;&gt; 0, Source!BC71, 1)</f>
        <v>6.62</v>
      </c>
      <c r="K188" s="37">
        <f>Source!O71</f>
        <v>1990.5</v>
      </c>
      <c r="L188" s="40"/>
      <c r="S188">
        <f>ROUND((Source!FX71/100)*((ROUND(Source!AF71*Source!I71, 2)+ROUND(Source!AE71*Source!I71, 2))), 2)</f>
        <v>0</v>
      </c>
      <c r="T188">
        <f>Source!X71</f>
        <v>0</v>
      </c>
      <c r="U188">
        <f>ROUND((Source!FY71/100)*((ROUND(Source!AF71*Source!I71, 2)+ROUND(Source!AE71*Source!I71, 2))), 2)</f>
        <v>0</v>
      </c>
      <c r="V188">
        <f>Source!Y71</f>
        <v>0</v>
      </c>
      <c r="W188">
        <f>IF(Source!BI71&lt;=1,H188, 0)</f>
        <v>0</v>
      </c>
      <c r="X188">
        <f>IF(Source!BI71=2,H188, 0)</f>
        <v>300.68</v>
      </c>
      <c r="Y188">
        <f>IF(Source!BI71=3,H188, 0)</f>
        <v>0</v>
      </c>
      <c r="Z188">
        <f>IF(Source!BI71=4,H188, 0)</f>
        <v>0</v>
      </c>
    </row>
    <row r="189" spans="1:26" ht="15" x14ac:dyDescent="0.25">
      <c r="G189" s="66">
        <f>H180+H181+H183+H184+H185+SUM(H187:H188)</f>
        <v>629.36</v>
      </c>
      <c r="H189" s="66"/>
      <c r="J189" s="66">
        <f>K180+K181+K183+K184+K185+SUM(K187:K188)</f>
        <v>4166.32</v>
      </c>
      <c r="K189" s="66"/>
      <c r="L189" s="41">
        <f>Source!U69</f>
        <v>5.46</v>
      </c>
      <c r="O189" s="23">
        <f>G189</f>
        <v>629.36</v>
      </c>
      <c r="P189" s="23">
        <f>J189</f>
        <v>4166.32</v>
      </c>
      <c r="Q189" s="23">
        <f>L189</f>
        <v>5.46</v>
      </c>
      <c r="W189">
        <f>IF(Source!BI69&lt;=1,H180+H181+H183+H184+H185, 0)</f>
        <v>0</v>
      </c>
      <c r="X189">
        <f>IF(Source!BI69=2,H180+H181+H183+H184+H185, 0)</f>
        <v>246.54999999999998</v>
      </c>
      <c r="Y189">
        <f>IF(Source!BI69=3,H180+H181+H183+H184+H185, 0)</f>
        <v>0</v>
      </c>
      <c r="Z189">
        <f>IF(Source!BI69=4,H180+H181+H183+H184+H185, 0)</f>
        <v>0</v>
      </c>
    </row>
    <row r="190" spans="1:26" ht="28.5" x14ac:dyDescent="0.2">
      <c r="A190" s="43" t="str">
        <f>Source!E72</f>
        <v>17</v>
      </c>
      <c r="B190" s="44" t="str">
        <f>Source!F72</f>
        <v>м10-08-019-01 прим.</v>
      </c>
      <c r="C190" s="44" t="str">
        <f>Source!G72</f>
        <v>Коробка ответвительная на стене (монтажная)</v>
      </c>
      <c r="D190" s="28" t="str">
        <f>Source!H72</f>
        <v>ШТ</v>
      </c>
      <c r="E190" s="10">
        <f>Source!I72</f>
        <v>445</v>
      </c>
      <c r="F190" s="29">
        <f>Source!AL72+Source!AM72+Source!AO72</f>
        <v>5.29</v>
      </c>
      <c r="G190" s="30"/>
      <c r="H190" s="29"/>
      <c r="I190" s="30" t="str">
        <f>Source!BO72</f>
        <v/>
      </c>
      <c r="J190" s="30"/>
      <c r="K190" s="29"/>
      <c r="L190" s="31"/>
      <c r="S190">
        <f>ROUND((Source!FX72/100)*((ROUND(Source!AF72*Source!I72, 2)+ROUND(Source!AE72*Source!I72, 2))), 2)</f>
        <v>1737.28</v>
      </c>
      <c r="T190">
        <f>Source!X72</f>
        <v>11500.79</v>
      </c>
      <c r="U190">
        <f>ROUND((Source!FY72/100)*((ROUND(Source!AF72*Source!I72, 2)+ROUND(Source!AE72*Source!I72, 2))), 2)</f>
        <v>1302.96</v>
      </c>
      <c r="V190">
        <f>Source!Y72</f>
        <v>8625.59</v>
      </c>
    </row>
    <row r="191" spans="1:26" ht="14.25" x14ac:dyDescent="0.2">
      <c r="A191" s="43"/>
      <c r="B191" s="44"/>
      <c r="C191" s="44" t="s">
        <v>579</v>
      </c>
      <c r="D191" s="28"/>
      <c r="E191" s="10"/>
      <c r="F191" s="29">
        <f>Source!AO72</f>
        <v>4.88</v>
      </c>
      <c r="G191" s="30" t="str">
        <f>Source!DG72</f>
        <v/>
      </c>
      <c r="H191" s="29">
        <f>ROUND(Source!AF72*Source!I72, 2)</f>
        <v>2171.6</v>
      </c>
      <c r="I191" s="30"/>
      <c r="J191" s="30">
        <f>IF(Source!BA72&lt;&gt; 0, Source!BA72, 1)</f>
        <v>6.62</v>
      </c>
      <c r="K191" s="29">
        <f>Source!S72</f>
        <v>14375.99</v>
      </c>
      <c r="L191" s="31"/>
      <c r="R191">
        <f>H191</f>
        <v>2171.6</v>
      </c>
    </row>
    <row r="192" spans="1:26" ht="14.25" x14ac:dyDescent="0.2">
      <c r="A192" s="43"/>
      <c r="B192" s="44"/>
      <c r="C192" s="44" t="s">
        <v>581</v>
      </c>
      <c r="D192" s="28"/>
      <c r="E192" s="10"/>
      <c r="F192" s="29">
        <f>Source!AL72</f>
        <v>0.41</v>
      </c>
      <c r="G192" s="30" t="str">
        <f>Source!DD72</f>
        <v/>
      </c>
      <c r="H192" s="29">
        <f>ROUND(Source!AC72*Source!I72, 2)</f>
        <v>182.45</v>
      </c>
      <c r="I192" s="30"/>
      <c r="J192" s="30">
        <f>IF(Source!BC72&lt;&gt; 0, Source!BC72, 1)</f>
        <v>6.62</v>
      </c>
      <c r="K192" s="29">
        <f>Source!P72</f>
        <v>1207.82</v>
      </c>
      <c r="L192" s="31"/>
    </row>
    <row r="193" spans="1:26" ht="14.25" x14ac:dyDescent="0.2">
      <c r="A193" s="43"/>
      <c r="B193" s="44"/>
      <c r="C193" s="44" t="s">
        <v>582</v>
      </c>
      <c r="D193" s="28" t="s">
        <v>583</v>
      </c>
      <c r="E193" s="10">
        <f>Source!BZ72</f>
        <v>80</v>
      </c>
      <c r="F193" s="47"/>
      <c r="G193" s="30"/>
      <c r="H193" s="29">
        <f>SUM(S190:S196)</f>
        <v>1737.28</v>
      </c>
      <c r="I193" s="33"/>
      <c r="J193" s="27">
        <f>Source!AT72</f>
        <v>80</v>
      </c>
      <c r="K193" s="29">
        <f>SUM(T190:T196)</f>
        <v>11500.79</v>
      </c>
      <c r="L193" s="31"/>
    </row>
    <row r="194" spans="1:26" ht="14.25" x14ac:dyDescent="0.2">
      <c r="A194" s="43"/>
      <c r="B194" s="44"/>
      <c r="C194" s="44" t="s">
        <v>584</v>
      </c>
      <c r="D194" s="28" t="s">
        <v>583</v>
      </c>
      <c r="E194" s="10">
        <f>Source!CA72</f>
        <v>60</v>
      </c>
      <c r="F194" s="47"/>
      <c r="G194" s="30"/>
      <c r="H194" s="29">
        <f>SUM(U190:U196)</f>
        <v>1302.96</v>
      </c>
      <c r="I194" s="33"/>
      <c r="J194" s="27">
        <f>Source!AU72</f>
        <v>60</v>
      </c>
      <c r="K194" s="29">
        <f>SUM(V190:V196)</f>
        <v>8625.59</v>
      </c>
      <c r="L194" s="31"/>
    </row>
    <row r="195" spans="1:26" ht="14.25" x14ac:dyDescent="0.2">
      <c r="A195" s="43"/>
      <c r="B195" s="44"/>
      <c r="C195" s="44" t="s">
        <v>585</v>
      </c>
      <c r="D195" s="28" t="s">
        <v>586</v>
      </c>
      <c r="E195" s="10">
        <f>Source!AQ72</f>
        <v>0.5</v>
      </c>
      <c r="F195" s="29"/>
      <c r="G195" s="30" t="str">
        <f>Source!DI72</f>
        <v/>
      </c>
      <c r="H195" s="29"/>
      <c r="I195" s="30"/>
      <c r="J195" s="30"/>
      <c r="K195" s="29"/>
      <c r="L195" s="34">
        <f>Source!U72</f>
        <v>222.5</v>
      </c>
    </row>
    <row r="196" spans="1:26" ht="28.5" x14ac:dyDescent="0.2">
      <c r="A196" s="45" t="str">
        <f>Source!E73</f>
        <v>17,1</v>
      </c>
      <c r="B196" s="46" t="str">
        <f>Source!F73</f>
        <v>20.5.02.03-0003</v>
      </c>
      <c r="C196" s="46" t="str">
        <f>Source!G73</f>
        <v>Коробка коммутационная КС-4 (КРН 4/1Р)</v>
      </c>
      <c r="D196" s="35" t="str">
        <f>Source!H73</f>
        <v>10 шт.</v>
      </c>
      <c r="E196" s="36">
        <f>Source!I73</f>
        <v>44.5</v>
      </c>
      <c r="F196" s="37">
        <f>Source!AL73+Source!AM73+Source!AO73</f>
        <v>24.11</v>
      </c>
      <c r="G196" s="38" t="s">
        <v>3</v>
      </c>
      <c r="H196" s="37">
        <f>ROUND(Source!AC73*Source!I73, 2)+ROUND(Source!AD73*Source!I73, 2)+ROUND(Source!AF73*Source!I73, 2)</f>
        <v>1072.9000000000001</v>
      </c>
      <c r="I196" s="39"/>
      <c r="J196" s="39">
        <f>IF(Source!BC73&lt;&gt; 0, Source!BC73, 1)</f>
        <v>6.62</v>
      </c>
      <c r="K196" s="37">
        <f>Source!O73</f>
        <v>7102.56</v>
      </c>
      <c r="L196" s="40"/>
      <c r="S196">
        <f>ROUND((Source!FX73/100)*((ROUND(Source!AF73*Source!I73, 2)+ROUND(Source!AE73*Source!I73, 2))), 2)</f>
        <v>0</v>
      </c>
      <c r="T196">
        <f>Source!X73</f>
        <v>0</v>
      </c>
      <c r="U196">
        <f>ROUND((Source!FY73/100)*((ROUND(Source!AF73*Source!I73, 2)+ROUND(Source!AE73*Source!I73, 2))), 2)</f>
        <v>0</v>
      </c>
      <c r="V196">
        <f>Source!Y73</f>
        <v>0</v>
      </c>
      <c r="W196">
        <f>IF(Source!BI73&lt;=1,H196, 0)</f>
        <v>0</v>
      </c>
      <c r="X196">
        <f>IF(Source!BI73=2,H196, 0)</f>
        <v>1072.9000000000001</v>
      </c>
      <c r="Y196">
        <f>IF(Source!BI73=3,H196, 0)</f>
        <v>0</v>
      </c>
      <c r="Z196">
        <f>IF(Source!BI73=4,H196, 0)</f>
        <v>0</v>
      </c>
    </row>
    <row r="197" spans="1:26" ht="15" x14ac:dyDescent="0.25">
      <c r="G197" s="66">
        <f>H191+H192+H193+H194+SUM(H196:H196)</f>
        <v>6467.1900000000005</v>
      </c>
      <c r="H197" s="66"/>
      <c r="J197" s="66">
        <f>K191+K192+K193+K194+SUM(K196:K196)</f>
        <v>42812.75</v>
      </c>
      <c r="K197" s="66"/>
      <c r="L197" s="41">
        <f>Source!U72</f>
        <v>222.5</v>
      </c>
      <c r="O197" s="23">
        <f>G197</f>
        <v>6467.1900000000005</v>
      </c>
      <c r="P197" s="23">
        <f>J197</f>
        <v>42812.75</v>
      </c>
      <c r="Q197" s="23">
        <f>L197</f>
        <v>222.5</v>
      </c>
      <c r="W197">
        <f>IF(Source!BI72&lt;=1,H191+H192+H193+H194, 0)</f>
        <v>0</v>
      </c>
      <c r="X197">
        <f>IF(Source!BI72=2,H191+H192+H193+H194, 0)</f>
        <v>5394.29</v>
      </c>
      <c r="Y197">
        <f>IF(Source!BI72=3,H191+H192+H193+H194, 0)</f>
        <v>0</v>
      </c>
      <c r="Z197">
        <f>IF(Source!BI72=4,H191+H192+H193+H194, 0)</f>
        <v>0</v>
      </c>
    </row>
    <row r="198" spans="1:26" ht="57" x14ac:dyDescent="0.2">
      <c r="A198" s="43" t="str">
        <f>Source!E74</f>
        <v>18</v>
      </c>
      <c r="B198" s="44" t="str">
        <f>Source!F74</f>
        <v>м10-06-036-06</v>
      </c>
      <c r="C198" s="44" t="str">
        <f>Source!G74</f>
        <v>Труба стальная для слаботочных сетей, требующих экранирования, с креплением накладными скобами, диаметр до 40 мм</v>
      </c>
      <c r="D198" s="28" t="str">
        <f>Source!H74</f>
        <v>100 м</v>
      </c>
      <c r="E198" s="10">
        <f>Source!I74</f>
        <v>0.4</v>
      </c>
      <c r="F198" s="29">
        <f>Source!AL74+Source!AM74+Source!AO74</f>
        <v>852.56</v>
      </c>
      <c r="G198" s="30"/>
      <c r="H198" s="29"/>
      <c r="I198" s="30" t="str">
        <f>Source!BO74</f>
        <v/>
      </c>
      <c r="J198" s="30"/>
      <c r="K198" s="29"/>
      <c r="L198" s="31"/>
      <c r="S198">
        <f>ROUND((Source!FX74/100)*((ROUND(Source!AF74*Source!I74, 2)+ROUND(Source!AE74*Source!I74, 2))), 2)</f>
        <v>214.42</v>
      </c>
      <c r="T198">
        <f>Source!X74</f>
        <v>1419.43</v>
      </c>
      <c r="U198">
        <f>ROUND((Source!FY74/100)*((ROUND(Source!AF74*Source!I74, 2)+ROUND(Source!AE74*Source!I74, 2))), 2)</f>
        <v>139.37</v>
      </c>
      <c r="V198">
        <f>Source!Y74</f>
        <v>922.63</v>
      </c>
    </row>
    <row r="199" spans="1:26" x14ac:dyDescent="0.2">
      <c r="C199" s="24" t="str">
        <f>"Объем: "&amp;Source!I74&amp;"=40/"&amp;"100"</f>
        <v>Объем: 0,4=40/100</v>
      </c>
    </row>
    <row r="200" spans="1:26" ht="14.25" x14ac:dyDescent="0.2">
      <c r="A200" s="43"/>
      <c r="B200" s="44"/>
      <c r="C200" s="44" t="s">
        <v>579</v>
      </c>
      <c r="D200" s="28"/>
      <c r="E200" s="10"/>
      <c r="F200" s="29">
        <f>Source!AO74</f>
        <v>533.14</v>
      </c>
      <c r="G200" s="30" t="str">
        <f>Source!DG74</f>
        <v/>
      </c>
      <c r="H200" s="29">
        <f>ROUND(Source!AF74*Source!I74, 2)</f>
        <v>213.26</v>
      </c>
      <c r="I200" s="30"/>
      <c r="J200" s="30">
        <f>IF(Source!BA74&lt;&gt; 0, Source!BA74, 1)</f>
        <v>6.62</v>
      </c>
      <c r="K200" s="29">
        <f>Source!S74</f>
        <v>1411.75</v>
      </c>
      <c r="L200" s="31"/>
      <c r="R200">
        <f>H200</f>
        <v>213.26</v>
      </c>
    </row>
    <row r="201" spans="1:26" ht="14.25" x14ac:dyDescent="0.2">
      <c r="A201" s="43"/>
      <c r="B201" s="44"/>
      <c r="C201" s="44" t="s">
        <v>266</v>
      </c>
      <c r="D201" s="28"/>
      <c r="E201" s="10"/>
      <c r="F201" s="29">
        <f>Source!AM74</f>
        <v>98.85</v>
      </c>
      <c r="G201" s="30" t="str">
        <f>Source!DE74</f>
        <v/>
      </c>
      <c r="H201" s="29">
        <f>ROUND(Source!AD74*Source!I74, 2)</f>
        <v>39.54</v>
      </c>
      <c r="I201" s="30"/>
      <c r="J201" s="30">
        <f>IF(Source!BB74&lt;&gt; 0, Source!BB74, 1)</f>
        <v>6.62</v>
      </c>
      <c r="K201" s="29">
        <f>Source!Q74</f>
        <v>261.75</v>
      </c>
      <c r="L201" s="31"/>
    </row>
    <row r="202" spans="1:26" ht="14.25" x14ac:dyDescent="0.2">
      <c r="A202" s="43"/>
      <c r="B202" s="44"/>
      <c r="C202" s="44" t="s">
        <v>580</v>
      </c>
      <c r="D202" s="28"/>
      <c r="E202" s="10"/>
      <c r="F202" s="29">
        <f>Source!AN74</f>
        <v>2.9</v>
      </c>
      <c r="G202" s="30" t="str">
        <f>Source!DF74</f>
        <v/>
      </c>
      <c r="H202" s="32">
        <f>ROUND(Source!AE74*Source!I74, 2)</f>
        <v>1.1599999999999999</v>
      </c>
      <c r="I202" s="30"/>
      <c r="J202" s="30">
        <f>IF(Source!BS74&lt;&gt; 0, Source!BS74, 1)</f>
        <v>6.62</v>
      </c>
      <c r="K202" s="32">
        <f>Source!R74</f>
        <v>7.68</v>
      </c>
      <c r="L202" s="31"/>
      <c r="R202">
        <f>H202</f>
        <v>1.1599999999999999</v>
      </c>
    </row>
    <row r="203" spans="1:26" ht="14.25" x14ac:dyDescent="0.2">
      <c r="A203" s="43"/>
      <c r="B203" s="44"/>
      <c r="C203" s="44" t="s">
        <v>581</v>
      </c>
      <c r="D203" s="28"/>
      <c r="E203" s="10"/>
      <c r="F203" s="29">
        <f>Source!AL74</f>
        <v>220.57</v>
      </c>
      <c r="G203" s="30" t="str">
        <f>Source!DD74</f>
        <v/>
      </c>
      <c r="H203" s="29">
        <f>ROUND(Source!AC74*Source!I74, 2)</f>
        <v>88.23</v>
      </c>
      <c r="I203" s="30"/>
      <c r="J203" s="30">
        <f>IF(Source!BC74&lt;&gt; 0, Source!BC74, 1)</f>
        <v>6.62</v>
      </c>
      <c r="K203" s="29">
        <f>Source!P74</f>
        <v>584.07000000000005</v>
      </c>
      <c r="L203" s="31"/>
    </row>
    <row r="204" spans="1:26" ht="14.25" x14ac:dyDescent="0.2">
      <c r="A204" s="43"/>
      <c r="B204" s="44"/>
      <c r="C204" s="44" t="s">
        <v>582</v>
      </c>
      <c r="D204" s="28" t="s">
        <v>583</v>
      </c>
      <c r="E204" s="10">
        <f>Source!BZ74</f>
        <v>100</v>
      </c>
      <c r="F204" s="47"/>
      <c r="G204" s="30"/>
      <c r="H204" s="29">
        <f>SUM(S198:S207)</f>
        <v>214.42</v>
      </c>
      <c r="I204" s="33"/>
      <c r="J204" s="27">
        <f>Source!AT74</f>
        <v>100</v>
      </c>
      <c r="K204" s="29">
        <f>SUM(T198:T207)</f>
        <v>1419.43</v>
      </c>
      <c r="L204" s="31"/>
    </row>
    <row r="205" spans="1:26" ht="14.25" x14ac:dyDescent="0.2">
      <c r="A205" s="43"/>
      <c r="B205" s="44"/>
      <c r="C205" s="44" t="s">
        <v>584</v>
      </c>
      <c r="D205" s="28" t="s">
        <v>583</v>
      </c>
      <c r="E205" s="10">
        <f>Source!CA74</f>
        <v>65</v>
      </c>
      <c r="F205" s="47"/>
      <c r="G205" s="30"/>
      <c r="H205" s="29">
        <f>SUM(U198:U207)</f>
        <v>139.37</v>
      </c>
      <c r="I205" s="33"/>
      <c r="J205" s="27">
        <f>Source!AU74</f>
        <v>65</v>
      </c>
      <c r="K205" s="29">
        <f>SUM(V198:V207)</f>
        <v>922.63</v>
      </c>
      <c r="L205" s="31"/>
    </row>
    <row r="206" spans="1:26" ht="14.25" x14ac:dyDescent="0.2">
      <c r="A206" s="43"/>
      <c r="B206" s="44"/>
      <c r="C206" s="44" t="s">
        <v>585</v>
      </c>
      <c r="D206" s="28" t="s">
        <v>586</v>
      </c>
      <c r="E206" s="10">
        <f>Source!AQ74</f>
        <v>61</v>
      </c>
      <c r="F206" s="29"/>
      <c r="G206" s="30" t="str">
        <f>Source!DI74</f>
        <v/>
      </c>
      <c r="H206" s="29"/>
      <c r="I206" s="30"/>
      <c r="J206" s="30"/>
      <c r="K206" s="29"/>
      <c r="L206" s="34">
        <f>Source!U74</f>
        <v>24.400000000000002</v>
      </c>
    </row>
    <row r="207" spans="1:26" ht="42.75" x14ac:dyDescent="0.2">
      <c r="A207" s="45" t="str">
        <f>Source!E75</f>
        <v>18,1</v>
      </c>
      <c r="B207" s="46" t="str">
        <f>Source!F75</f>
        <v>23.7.01.03-0003</v>
      </c>
      <c r="C207" s="46" t="str">
        <f>Source!G75</f>
        <v>Трубопроводы из стальных  неоцинкованных труб с гильзами и креплениями диаметром 25 мм прим.</v>
      </c>
      <c r="D207" s="35" t="str">
        <f>Source!H75</f>
        <v>м</v>
      </c>
      <c r="E207" s="36">
        <f>Source!I75</f>
        <v>40</v>
      </c>
      <c r="F207" s="37">
        <f>Source!AL75+Source!AM75+Source!AO75</f>
        <v>27.2</v>
      </c>
      <c r="G207" s="38" t="s">
        <v>3</v>
      </c>
      <c r="H207" s="37">
        <f>ROUND(Source!AC75*Source!I75, 2)+ROUND(Source!AD75*Source!I75, 2)+ROUND(Source!AF75*Source!I75, 2)</f>
        <v>1088</v>
      </c>
      <c r="I207" s="39"/>
      <c r="J207" s="39">
        <f>IF(Source!BC75&lt;&gt; 0, Source!BC75, 1)</f>
        <v>6.62</v>
      </c>
      <c r="K207" s="37">
        <f>Source!O75</f>
        <v>7202.56</v>
      </c>
      <c r="L207" s="40"/>
      <c r="S207">
        <f>ROUND((Source!FX75/100)*((ROUND(Source!AF75*Source!I75, 2)+ROUND(Source!AE75*Source!I75, 2))), 2)</f>
        <v>0</v>
      </c>
      <c r="T207">
        <f>Source!X75</f>
        <v>0</v>
      </c>
      <c r="U207">
        <f>ROUND((Source!FY75/100)*((ROUND(Source!AF75*Source!I75, 2)+ROUND(Source!AE75*Source!I75, 2))), 2)</f>
        <v>0</v>
      </c>
      <c r="V207">
        <f>Source!Y75</f>
        <v>0</v>
      </c>
      <c r="W207">
        <f>IF(Source!BI75&lt;=1,H207, 0)</f>
        <v>0</v>
      </c>
      <c r="X207">
        <f>IF(Source!BI75=2,H207, 0)</f>
        <v>1088</v>
      </c>
      <c r="Y207">
        <f>IF(Source!BI75=3,H207, 0)</f>
        <v>0</v>
      </c>
      <c r="Z207">
        <f>IF(Source!BI75=4,H207, 0)</f>
        <v>0</v>
      </c>
    </row>
    <row r="208" spans="1:26" ht="15" x14ac:dyDescent="0.25">
      <c r="G208" s="66">
        <f>H200+H201+H203+H204+H205+SUM(H207:H207)</f>
        <v>1782.82</v>
      </c>
      <c r="H208" s="66"/>
      <c r="J208" s="66">
        <f>K200+K201+K203+K204+K205+SUM(K207:K207)</f>
        <v>11802.19</v>
      </c>
      <c r="K208" s="66"/>
      <c r="L208" s="41">
        <f>Source!U74</f>
        <v>24.400000000000002</v>
      </c>
      <c r="O208" s="23">
        <f>G208</f>
        <v>1782.82</v>
      </c>
      <c r="P208" s="23">
        <f>J208</f>
        <v>11802.19</v>
      </c>
      <c r="Q208" s="23">
        <f>L208</f>
        <v>24.400000000000002</v>
      </c>
      <c r="W208">
        <f>IF(Source!BI74&lt;=1,H200+H201+H203+H204+H205, 0)</f>
        <v>0</v>
      </c>
      <c r="X208">
        <f>IF(Source!BI74=2,H200+H201+H203+H204+H205, 0)</f>
        <v>694.81999999999994</v>
      </c>
      <c r="Y208">
        <f>IF(Source!BI74=3,H200+H201+H203+H204+H205, 0)</f>
        <v>0</v>
      </c>
      <c r="Z208">
        <f>IF(Source!BI74=4,H200+H201+H203+H204+H205, 0)</f>
        <v>0</v>
      </c>
    </row>
    <row r="209" spans="1:26" ht="14.25" x14ac:dyDescent="0.2">
      <c r="A209" s="43" t="str">
        <f>Source!E76</f>
        <v>19</v>
      </c>
      <c r="B209" s="44" t="str">
        <f>Source!F76</f>
        <v>м08-03-575-01</v>
      </c>
      <c r="C209" s="44" t="str">
        <f>Source!G76</f>
        <v>Прибор или аппарат</v>
      </c>
      <c r="D209" s="28" t="str">
        <f>Source!H76</f>
        <v>ШТ</v>
      </c>
      <c r="E209" s="10">
        <f>Source!I76</f>
        <v>3</v>
      </c>
      <c r="F209" s="29">
        <f>Source!AL76+Source!AM76+Source!AO76</f>
        <v>11.51</v>
      </c>
      <c r="G209" s="30"/>
      <c r="H209" s="29"/>
      <c r="I209" s="30" t="str">
        <f>Source!BO76</f>
        <v/>
      </c>
      <c r="J209" s="30"/>
      <c r="K209" s="29"/>
      <c r="L209" s="31"/>
      <c r="S209">
        <f>ROUND((Source!FX76/100)*((ROUND(Source!AF76*Source!I76, 2)+ROUND(Source!AE76*Source!I76, 2))), 2)</f>
        <v>31.66</v>
      </c>
      <c r="T209">
        <f>Source!X76</f>
        <v>209.61</v>
      </c>
      <c r="U209">
        <f>ROUND((Source!FY76/100)*((ROUND(Source!AF76*Source!I76, 2)+ROUND(Source!AE76*Source!I76, 2))), 2)</f>
        <v>21.66</v>
      </c>
      <c r="V209">
        <f>Source!Y76</f>
        <v>143.41999999999999</v>
      </c>
    </row>
    <row r="210" spans="1:26" ht="14.25" x14ac:dyDescent="0.2">
      <c r="A210" s="43"/>
      <c r="B210" s="44"/>
      <c r="C210" s="44" t="s">
        <v>579</v>
      </c>
      <c r="D210" s="28"/>
      <c r="E210" s="10"/>
      <c r="F210" s="29">
        <f>Source!AO76</f>
        <v>11.11</v>
      </c>
      <c r="G210" s="30" t="str">
        <f>Source!DG76</f>
        <v/>
      </c>
      <c r="H210" s="29">
        <f>ROUND(Source!AF76*Source!I76, 2)</f>
        <v>33.33</v>
      </c>
      <c r="I210" s="30"/>
      <c r="J210" s="30">
        <f>IF(Source!BA76&lt;&gt; 0, Source!BA76, 1)</f>
        <v>6.62</v>
      </c>
      <c r="K210" s="29">
        <f>Source!S76</f>
        <v>220.64</v>
      </c>
      <c r="L210" s="31"/>
      <c r="R210">
        <f>H210</f>
        <v>33.33</v>
      </c>
    </row>
    <row r="211" spans="1:26" ht="14.25" x14ac:dyDescent="0.2">
      <c r="A211" s="43"/>
      <c r="B211" s="44"/>
      <c r="C211" s="44" t="s">
        <v>581</v>
      </c>
      <c r="D211" s="28"/>
      <c r="E211" s="10"/>
      <c r="F211" s="29">
        <f>Source!AL76</f>
        <v>0.4</v>
      </c>
      <c r="G211" s="30" t="str">
        <f>Source!DD76</f>
        <v/>
      </c>
      <c r="H211" s="29">
        <f>ROUND(Source!AC76*Source!I76, 2)</f>
        <v>1.2</v>
      </c>
      <c r="I211" s="30"/>
      <c r="J211" s="30">
        <f>IF(Source!BC76&lt;&gt; 0, Source!BC76, 1)</f>
        <v>6.62</v>
      </c>
      <c r="K211" s="29">
        <f>Source!P76</f>
        <v>7.94</v>
      </c>
      <c r="L211" s="31"/>
    </row>
    <row r="212" spans="1:26" ht="14.25" x14ac:dyDescent="0.2">
      <c r="A212" s="43"/>
      <c r="B212" s="44"/>
      <c r="C212" s="44" t="s">
        <v>582</v>
      </c>
      <c r="D212" s="28" t="s">
        <v>583</v>
      </c>
      <c r="E212" s="10">
        <f>Source!BZ76</f>
        <v>95</v>
      </c>
      <c r="F212" s="47"/>
      <c r="G212" s="30"/>
      <c r="H212" s="29">
        <f>SUM(S209:S215)</f>
        <v>31.66</v>
      </c>
      <c r="I212" s="33"/>
      <c r="J212" s="27">
        <f>Source!AT76</f>
        <v>95</v>
      </c>
      <c r="K212" s="29">
        <f>SUM(T209:T215)</f>
        <v>209.61</v>
      </c>
      <c r="L212" s="31"/>
    </row>
    <row r="213" spans="1:26" ht="14.25" x14ac:dyDescent="0.2">
      <c r="A213" s="43"/>
      <c r="B213" s="44"/>
      <c r="C213" s="44" t="s">
        <v>584</v>
      </c>
      <c r="D213" s="28" t="s">
        <v>583</v>
      </c>
      <c r="E213" s="10">
        <f>Source!CA76</f>
        <v>65</v>
      </c>
      <c r="F213" s="47"/>
      <c r="G213" s="30"/>
      <c r="H213" s="29">
        <f>SUM(U209:U215)</f>
        <v>21.66</v>
      </c>
      <c r="I213" s="33"/>
      <c r="J213" s="27">
        <f>Source!AU76</f>
        <v>65</v>
      </c>
      <c r="K213" s="29">
        <f>SUM(V209:V215)</f>
        <v>143.41999999999999</v>
      </c>
      <c r="L213" s="31"/>
    </row>
    <row r="214" spans="1:26" ht="14.25" x14ac:dyDescent="0.2">
      <c r="A214" s="43"/>
      <c r="B214" s="44"/>
      <c r="C214" s="44" t="s">
        <v>585</v>
      </c>
      <c r="D214" s="28" t="s">
        <v>586</v>
      </c>
      <c r="E214" s="10">
        <f>Source!AQ76</f>
        <v>1.1200000000000001</v>
      </c>
      <c r="F214" s="29"/>
      <c r="G214" s="30" t="str">
        <f>Source!DI76</f>
        <v/>
      </c>
      <c r="H214" s="29"/>
      <c r="I214" s="30"/>
      <c r="J214" s="30"/>
      <c r="K214" s="29"/>
      <c r="L214" s="34">
        <f>Source!U76</f>
        <v>3.3600000000000003</v>
      </c>
    </row>
    <row r="215" spans="1:26" ht="42.75" x14ac:dyDescent="0.2">
      <c r="A215" s="45" t="str">
        <f>Source!E77</f>
        <v>19,1</v>
      </c>
      <c r="B215" s="46" t="str">
        <f>Source!F77</f>
        <v>62.1.01.09-0004</v>
      </c>
      <c r="C215" s="46" t="str">
        <f>Source!G77</f>
        <v>Выключатели автоматические «IEK» ВА47-29 1Р до 10А, характеристика С прим.</v>
      </c>
      <c r="D215" s="35" t="str">
        <f>Source!H77</f>
        <v>шт.</v>
      </c>
      <c r="E215" s="36">
        <f>Source!I77</f>
        <v>3</v>
      </c>
      <c r="F215" s="37">
        <f>Source!AL77+Source!AM77+Source!AO77</f>
        <v>13.12</v>
      </c>
      <c r="G215" s="38" t="s">
        <v>3</v>
      </c>
      <c r="H215" s="37">
        <f>ROUND(Source!AC77*Source!I77, 2)+ROUND(Source!AD77*Source!I77, 2)+ROUND(Source!AF77*Source!I77, 2)</f>
        <v>39.36</v>
      </c>
      <c r="I215" s="39"/>
      <c r="J215" s="39">
        <f>IF(Source!BC77&lt;&gt; 0, Source!BC77, 1)</f>
        <v>6.62</v>
      </c>
      <c r="K215" s="37">
        <f>Source!O77</f>
        <v>260.56</v>
      </c>
      <c r="L215" s="40"/>
      <c r="S215">
        <f>ROUND((Source!FX77/100)*((ROUND(Source!AF77*Source!I77, 2)+ROUND(Source!AE77*Source!I77, 2))), 2)</f>
        <v>0</v>
      </c>
      <c r="T215">
        <f>Source!X77</f>
        <v>0</v>
      </c>
      <c r="U215">
        <f>ROUND((Source!FY77/100)*((ROUND(Source!AF77*Source!I77, 2)+ROUND(Source!AE77*Source!I77, 2))), 2)</f>
        <v>0</v>
      </c>
      <c r="V215">
        <f>Source!Y77</f>
        <v>0</v>
      </c>
      <c r="W215">
        <f>IF(Source!BI77&lt;=1,H215, 0)</f>
        <v>0</v>
      </c>
      <c r="X215">
        <f>IF(Source!BI77=2,H215, 0)</f>
        <v>39.36</v>
      </c>
      <c r="Y215">
        <f>IF(Source!BI77=3,H215, 0)</f>
        <v>0</v>
      </c>
      <c r="Z215">
        <f>IF(Source!BI77=4,H215, 0)</f>
        <v>0</v>
      </c>
    </row>
    <row r="216" spans="1:26" ht="15" x14ac:dyDescent="0.25">
      <c r="G216" s="66">
        <f>H210+H211+H212+H213+SUM(H215:H215)</f>
        <v>127.21</v>
      </c>
      <c r="H216" s="66"/>
      <c r="J216" s="66">
        <f>K210+K211+K212+K213+SUM(K215:K215)</f>
        <v>842.17000000000007</v>
      </c>
      <c r="K216" s="66"/>
      <c r="L216" s="41">
        <f>Source!U76</f>
        <v>3.3600000000000003</v>
      </c>
      <c r="O216" s="23">
        <f>G216</f>
        <v>127.21</v>
      </c>
      <c r="P216" s="23">
        <f>J216</f>
        <v>842.17000000000007</v>
      </c>
      <c r="Q216" s="23">
        <f>L216</f>
        <v>3.3600000000000003</v>
      </c>
      <c r="W216">
        <f>IF(Source!BI76&lt;=1,H210+H211+H212+H213, 0)</f>
        <v>0</v>
      </c>
      <c r="X216">
        <f>IF(Source!BI76=2,H210+H211+H212+H213, 0)</f>
        <v>87.85</v>
      </c>
      <c r="Y216">
        <f>IF(Source!BI76=3,H210+H211+H212+H213, 0)</f>
        <v>0</v>
      </c>
      <c r="Z216">
        <f>IF(Source!BI76=4,H210+H211+H212+H213, 0)</f>
        <v>0</v>
      </c>
    </row>
    <row r="217" spans="1:26" ht="15" x14ac:dyDescent="0.25">
      <c r="A217" s="64" t="str">
        <f>CONCATENATE("Итого по локальной смете: ",IF(Source!G79&lt;&gt;"Новая локальная смета", Source!G79, ""))</f>
        <v xml:space="preserve">Итого по локальной смете: </v>
      </c>
      <c r="B217" s="64"/>
      <c r="C217" s="64"/>
      <c r="D217" s="64"/>
      <c r="E217" s="64"/>
      <c r="F217" s="64"/>
      <c r="G217" s="65">
        <f>SUM(O29:O216)</f>
        <v>202503.79</v>
      </c>
      <c r="H217" s="65"/>
      <c r="I217" s="26"/>
      <c r="J217" s="65">
        <f>SUM(P29:P216)</f>
        <v>1340575.0199999998</v>
      </c>
      <c r="K217" s="65"/>
      <c r="L217" s="41">
        <f>SUM(Q29:Q216)</f>
        <v>2114.3582999999999</v>
      </c>
    </row>
    <row r="218" spans="1:26" ht="15" x14ac:dyDescent="0.25">
      <c r="C218" s="64" t="str">
        <f>Source!H107</f>
        <v>Итого</v>
      </c>
      <c r="D218" s="64"/>
      <c r="E218" s="64"/>
      <c r="F218" s="64"/>
      <c r="G218" s="64"/>
      <c r="H218" s="64"/>
      <c r="I218" s="64"/>
      <c r="J218" s="65">
        <f>IF(Source!F107=0, "", Source!F107)</f>
        <v>1340575.02</v>
      </c>
      <c r="K218" s="65"/>
    </row>
    <row r="219" spans="1:26" ht="14.25" x14ac:dyDescent="0.2">
      <c r="C219" s="67" t="str">
        <f>Source!H108</f>
        <v>НДС 18%</v>
      </c>
      <c r="D219" s="67"/>
      <c r="E219" s="67"/>
      <c r="F219" s="67"/>
      <c r="G219" s="67"/>
      <c r="H219" s="67"/>
      <c r="I219" s="67"/>
      <c r="J219" s="59">
        <f>IF(Source!F108=0, "", Source!F108)</f>
        <v>241303.5</v>
      </c>
      <c r="K219" s="59"/>
    </row>
    <row r="220" spans="1:26" ht="15" x14ac:dyDescent="0.25">
      <c r="C220" s="64" t="str">
        <f>Source!H109</f>
        <v>Всего</v>
      </c>
      <c r="D220" s="64"/>
      <c r="E220" s="64"/>
      <c r="F220" s="64"/>
      <c r="G220" s="64"/>
      <c r="H220" s="64"/>
      <c r="I220" s="64"/>
      <c r="J220" s="65">
        <f>IF(Source!F109=0, "", Source!F109)</f>
        <v>1581878.52</v>
      </c>
      <c r="K220" s="65"/>
    </row>
    <row r="222" spans="1:26" x14ac:dyDescent="0.2">
      <c r="C222" s="49"/>
      <c r="D222" s="49"/>
      <c r="E222" s="49"/>
      <c r="F222" s="49"/>
      <c r="G222" s="49"/>
      <c r="H222" s="49"/>
      <c r="I222" s="49"/>
    </row>
    <row r="223" spans="1:26" ht="14.25" x14ac:dyDescent="0.2">
      <c r="A223" s="25" t="s">
        <v>587</v>
      </c>
      <c r="B223" s="25"/>
      <c r="C223" s="50"/>
      <c r="D223" s="51"/>
      <c r="E223" s="51"/>
      <c r="F223" s="51"/>
      <c r="G223" s="51"/>
      <c r="H223" s="51"/>
      <c r="I223" s="51"/>
      <c r="J223" s="11"/>
      <c r="K223" s="11"/>
      <c r="L223" s="11"/>
    </row>
    <row r="224" spans="1:26" ht="14.25" x14ac:dyDescent="0.2">
      <c r="A224" s="11"/>
      <c r="B224" s="11"/>
      <c r="C224" s="50"/>
      <c r="D224" s="62"/>
      <c r="E224" s="62"/>
      <c r="F224" s="62"/>
      <c r="G224" s="62"/>
      <c r="H224" s="62"/>
      <c r="I224" s="51"/>
      <c r="J224" s="11"/>
      <c r="K224" s="11"/>
      <c r="L224" s="11"/>
    </row>
    <row r="225" spans="1:12" ht="14.25" x14ac:dyDescent="0.2">
      <c r="A225" s="11"/>
      <c r="B225" s="11"/>
      <c r="C225" s="50"/>
      <c r="D225" s="51"/>
      <c r="E225" s="51"/>
      <c r="F225" s="51"/>
      <c r="G225" s="51"/>
      <c r="H225" s="51"/>
      <c r="I225" s="51"/>
      <c r="J225" s="11"/>
      <c r="K225" s="11"/>
      <c r="L225" s="11"/>
    </row>
    <row r="226" spans="1:12" ht="14.25" x14ac:dyDescent="0.2">
      <c r="A226" s="25" t="s">
        <v>587</v>
      </c>
      <c r="B226" s="25"/>
      <c r="C226" s="50"/>
      <c r="D226" s="51"/>
      <c r="E226" s="51"/>
      <c r="F226" s="51"/>
      <c r="G226" s="51"/>
      <c r="H226" s="51"/>
      <c r="I226" s="51"/>
      <c r="J226" s="11"/>
      <c r="K226" s="11"/>
      <c r="L226" s="11"/>
    </row>
    <row r="227" spans="1:12" ht="14.25" x14ac:dyDescent="0.2">
      <c r="A227" s="11"/>
      <c r="B227" s="11"/>
      <c r="C227" s="51"/>
      <c r="D227" s="62"/>
      <c r="E227" s="62"/>
      <c r="F227" s="62"/>
      <c r="G227" s="62"/>
      <c r="H227" s="62"/>
      <c r="I227" s="51"/>
      <c r="J227" s="11"/>
      <c r="K227" s="11"/>
      <c r="L227" s="11"/>
    </row>
    <row r="228" spans="1:12" x14ac:dyDescent="0.2">
      <c r="C228" s="49"/>
      <c r="D228" s="49"/>
      <c r="E228" s="49"/>
      <c r="F228" s="49"/>
      <c r="G228" s="49"/>
      <c r="H228" s="49"/>
      <c r="I228" s="49"/>
    </row>
    <row r="229" spans="1:12" x14ac:dyDescent="0.2">
      <c r="C229" s="49"/>
      <c r="D229" s="49"/>
      <c r="E229" s="49"/>
      <c r="F229" s="49"/>
      <c r="G229" s="49"/>
      <c r="H229" s="49"/>
      <c r="I229" s="49"/>
    </row>
    <row r="230" spans="1:12" x14ac:dyDescent="0.2">
      <c r="C230" s="49"/>
      <c r="D230" s="49"/>
      <c r="E230" s="49"/>
      <c r="F230" s="49"/>
      <c r="G230" s="49"/>
      <c r="H230" s="49"/>
      <c r="I230" s="49"/>
    </row>
  </sheetData>
  <mergeCells count="91">
    <mergeCell ref="J147:K147"/>
    <mergeCell ref="G147:H147"/>
    <mergeCell ref="J137:K137"/>
    <mergeCell ref="G137:H137"/>
    <mergeCell ref="G189:H189"/>
    <mergeCell ref="J178:K178"/>
    <mergeCell ref="G178:H178"/>
    <mergeCell ref="J164:K164"/>
    <mergeCell ref="G164:H164"/>
    <mergeCell ref="G217:H217"/>
    <mergeCell ref="J217:K217"/>
    <mergeCell ref="A217:F217"/>
    <mergeCell ref="J216:K216"/>
    <mergeCell ref="G216:H216"/>
    <mergeCell ref="J208:K208"/>
    <mergeCell ref="G208:H208"/>
    <mergeCell ref="J54:K54"/>
    <mergeCell ref="G54:H54"/>
    <mergeCell ref="J46:K46"/>
    <mergeCell ref="G46:H46"/>
    <mergeCell ref="G121:H121"/>
    <mergeCell ref="J110:K110"/>
    <mergeCell ref="G110:H110"/>
    <mergeCell ref="J99:K99"/>
    <mergeCell ref="G99:H99"/>
    <mergeCell ref="J91:K91"/>
    <mergeCell ref="G91:H91"/>
    <mergeCell ref="J197:K197"/>
    <mergeCell ref="G197:H197"/>
    <mergeCell ref="J189:K189"/>
    <mergeCell ref="J38:K38"/>
    <mergeCell ref="G38:H38"/>
    <mergeCell ref="J83:K83"/>
    <mergeCell ref="G83:H83"/>
    <mergeCell ref="J74:K74"/>
    <mergeCell ref="G74:H74"/>
    <mergeCell ref="J66:K66"/>
    <mergeCell ref="G66:H66"/>
    <mergeCell ref="D227:H227"/>
    <mergeCell ref="C24:F24"/>
    <mergeCell ref="G24:H24"/>
    <mergeCell ref="I24:J24"/>
    <mergeCell ref="K24:L24"/>
    <mergeCell ref="A26:L26"/>
    <mergeCell ref="C218:I218"/>
    <mergeCell ref="J218:K218"/>
    <mergeCell ref="J129:K129"/>
    <mergeCell ref="G129:H129"/>
    <mergeCell ref="J121:K121"/>
    <mergeCell ref="C219:I219"/>
    <mergeCell ref="J219:K219"/>
    <mergeCell ref="C220:I220"/>
    <mergeCell ref="J220:K220"/>
    <mergeCell ref="D224:H224"/>
    <mergeCell ref="C22:F22"/>
    <mergeCell ref="G22:H22"/>
    <mergeCell ref="I22:J22"/>
    <mergeCell ref="K22:L22"/>
    <mergeCell ref="C23:F23"/>
    <mergeCell ref="G23:H23"/>
    <mergeCell ref="I23:J23"/>
    <mergeCell ref="K23:L23"/>
    <mergeCell ref="C20:F20"/>
    <mergeCell ref="G20:H20"/>
    <mergeCell ref="I20:J20"/>
    <mergeCell ref="K20:L20"/>
    <mergeCell ref="C21:F21"/>
    <mergeCell ref="G21:H21"/>
    <mergeCell ref="I21:J21"/>
    <mergeCell ref="K21:L21"/>
    <mergeCell ref="C18:F18"/>
    <mergeCell ref="G18:H18"/>
    <mergeCell ref="I18:J18"/>
    <mergeCell ref="K18:L18"/>
    <mergeCell ref="C19:F19"/>
    <mergeCell ref="G19:H19"/>
    <mergeCell ref="I19:J19"/>
    <mergeCell ref="K19:L19"/>
    <mergeCell ref="B11:K11"/>
    <mergeCell ref="B12:K12"/>
    <mergeCell ref="B14:K14"/>
    <mergeCell ref="G17:H17"/>
    <mergeCell ref="I17:J17"/>
    <mergeCell ref="B7:E7"/>
    <mergeCell ref="H7:L7"/>
    <mergeCell ref="B3:E3"/>
    <mergeCell ref="H3:L3"/>
    <mergeCell ref="B4:E4"/>
    <mergeCell ref="H4:L4"/>
    <mergeCell ref="B6:E6"/>
    <mergeCell ref="H6:L6"/>
  </mergeCells>
  <pageMargins left="0.4" right="0.2" top="0.2" bottom="0.4" header="0.2" footer="0.2"/>
  <pageSetup paperSize="9" scale="58" fitToHeight="0" orientation="portrait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74"/>
  <sheetViews>
    <sheetView workbookViewId="0">
      <selection activeCell="L33" sqref="L33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169</v>
      </c>
      <c r="C12" s="1">
        <v>0</v>
      </c>
      <c r="D12" s="1">
        <f>ROW(A111)</f>
        <v>111</v>
      </c>
      <c r="E12" s="1">
        <v>0</v>
      </c>
      <c r="F12" s="1" t="s">
        <v>4</v>
      </c>
      <c r="G12" s="1" t="s">
        <v>589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B111</f>
        <v>169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Монтаж комплекса систем пожарной безопасности согласно рабочей документации № 001/05-2018-ПС в здании общежития  Димитровградского инженерно-технологического института - филиала НИЯУ МИФИ (ДИТИ НИЯУ МИФИ) по адресу: Ульяновская обл., г. Димитровград, ул. Куйбышева, д. 302</v>
      </c>
      <c r="H18" s="2"/>
      <c r="I18" s="2"/>
      <c r="J18" s="2"/>
      <c r="K18" s="2"/>
      <c r="L18" s="2"/>
      <c r="M18" s="2"/>
      <c r="N18" s="2"/>
      <c r="O18" s="2">
        <f t="shared" ref="O18:AT18" si="1">O111</f>
        <v>1126858.6399999999</v>
      </c>
      <c r="P18" s="2">
        <f t="shared" si="1"/>
        <v>978692.91</v>
      </c>
      <c r="Q18" s="2">
        <f t="shared" si="1"/>
        <v>4162.84</v>
      </c>
      <c r="R18" s="2">
        <f t="shared" si="1"/>
        <v>475.95</v>
      </c>
      <c r="S18" s="2">
        <f t="shared" si="1"/>
        <v>144002.89000000001</v>
      </c>
      <c r="T18" s="2">
        <f t="shared" si="1"/>
        <v>0</v>
      </c>
      <c r="U18" s="2">
        <f t="shared" si="1"/>
        <v>2114.3582999999999</v>
      </c>
      <c r="V18" s="2">
        <f t="shared" si="1"/>
        <v>6.8130999999999995</v>
      </c>
      <c r="W18" s="2">
        <f t="shared" si="1"/>
        <v>0</v>
      </c>
      <c r="X18" s="2">
        <f t="shared" si="1"/>
        <v>123989.48</v>
      </c>
      <c r="Y18" s="2">
        <f t="shared" si="1"/>
        <v>89726.9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1340575.02</v>
      </c>
      <c r="AS18" s="2">
        <f t="shared" si="1"/>
        <v>0</v>
      </c>
      <c r="AT18" s="2">
        <f t="shared" si="1"/>
        <v>1340575.02</v>
      </c>
      <c r="AU18" s="2">
        <f t="shared" ref="AU18:BZ18" si="2">AU111</f>
        <v>0</v>
      </c>
      <c r="AV18" s="2">
        <f t="shared" si="2"/>
        <v>978692.91</v>
      </c>
      <c r="AW18" s="2">
        <f t="shared" si="2"/>
        <v>978692.91</v>
      </c>
      <c r="AX18" s="2">
        <f t="shared" si="2"/>
        <v>0</v>
      </c>
      <c r="AY18" s="2">
        <f t="shared" si="2"/>
        <v>978692.91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CA111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DG111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EM111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FS111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ROW(A79)</f>
        <v>79</v>
      </c>
      <c r="E20" s="1"/>
      <c r="F20" s="1" t="s">
        <v>11</v>
      </c>
      <c r="G20" s="1" t="s">
        <v>11</v>
      </c>
      <c r="H20" s="1" t="s">
        <v>3</v>
      </c>
      <c r="I20" s="1">
        <v>0</v>
      </c>
      <c r="J20" s="1" t="s">
        <v>3</v>
      </c>
      <c r="K20" s="1">
        <v>0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45" x14ac:dyDescent="0.2">
      <c r="A22" s="2">
        <v>52</v>
      </c>
      <c r="B22" s="2">
        <f t="shared" ref="B22:G22" si="7">B79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O79</f>
        <v>1126858.6399999999</v>
      </c>
      <c r="P22" s="2">
        <f t="shared" si="8"/>
        <v>978692.91</v>
      </c>
      <c r="Q22" s="2">
        <f t="shared" si="8"/>
        <v>4162.84</v>
      </c>
      <c r="R22" s="2">
        <f t="shared" si="8"/>
        <v>475.95</v>
      </c>
      <c r="S22" s="2">
        <f t="shared" si="8"/>
        <v>144002.89000000001</v>
      </c>
      <c r="T22" s="2">
        <f t="shared" si="8"/>
        <v>0</v>
      </c>
      <c r="U22" s="2">
        <f t="shared" si="8"/>
        <v>2114.3582999999999</v>
      </c>
      <c r="V22" s="2">
        <f t="shared" si="8"/>
        <v>6.8130999999999995</v>
      </c>
      <c r="W22" s="2">
        <f t="shared" si="8"/>
        <v>0</v>
      </c>
      <c r="X22" s="2">
        <f t="shared" si="8"/>
        <v>123989.48</v>
      </c>
      <c r="Y22" s="2">
        <f t="shared" si="8"/>
        <v>89726.9</v>
      </c>
      <c r="Z22" s="2">
        <f t="shared" si="8"/>
        <v>0</v>
      </c>
      <c r="AA22" s="2">
        <f t="shared" si="8"/>
        <v>0</v>
      </c>
      <c r="AB22" s="2">
        <f t="shared" si="8"/>
        <v>1126858.6399999999</v>
      </c>
      <c r="AC22" s="2">
        <f t="shared" si="8"/>
        <v>978692.91</v>
      </c>
      <c r="AD22" s="2">
        <f t="shared" si="8"/>
        <v>4162.84</v>
      </c>
      <c r="AE22" s="2">
        <f t="shared" si="8"/>
        <v>475.95</v>
      </c>
      <c r="AF22" s="2">
        <f t="shared" si="8"/>
        <v>144002.89000000001</v>
      </c>
      <c r="AG22" s="2">
        <f t="shared" si="8"/>
        <v>0</v>
      </c>
      <c r="AH22" s="2">
        <f t="shared" si="8"/>
        <v>2114.3582999999999</v>
      </c>
      <c r="AI22" s="2">
        <f t="shared" si="8"/>
        <v>6.8130999999999995</v>
      </c>
      <c r="AJ22" s="2">
        <f t="shared" si="8"/>
        <v>0</v>
      </c>
      <c r="AK22" s="2">
        <f t="shared" si="8"/>
        <v>123989.48</v>
      </c>
      <c r="AL22" s="2">
        <f t="shared" si="8"/>
        <v>89726.9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1340575.02</v>
      </c>
      <c r="AS22" s="2">
        <f t="shared" si="8"/>
        <v>0</v>
      </c>
      <c r="AT22" s="2">
        <f t="shared" si="8"/>
        <v>1340575.02</v>
      </c>
      <c r="AU22" s="2">
        <f t="shared" ref="AU22:BZ22" si="9">AU79</f>
        <v>0</v>
      </c>
      <c r="AV22" s="2">
        <f t="shared" si="9"/>
        <v>978692.91</v>
      </c>
      <c r="AW22" s="2">
        <f t="shared" si="9"/>
        <v>978692.91</v>
      </c>
      <c r="AX22" s="2">
        <f t="shared" si="9"/>
        <v>0</v>
      </c>
      <c r="AY22" s="2">
        <f t="shared" si="9"/>
        <v>978692.91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CA79</f>
        <v>1340575.02</v>
      </c>
      <c r="CB22" s="2">
        <f t="shared" si="10"/>
        <v>0</v>
      </c>
      <c r="CC22" s="2">
        <f t="shared" si="10"/>
        <v>1340575.02</v>
      </c>
      <c r="CD22" s="2">
        <f t="shared" si="10"/>
        <v>0</v>
      </c>
      <c r="CE22" s="2">
        <f t="shared" si="10"/>
        <v>978692.91</v>
      </c>
      <c r="CF22" s="2">
        <f t="shared" si="10"/>
        <v>978692.91</v>
      </c>
      <c r="CG22" s="2">
        <f t="shared" si="10"/>
        <v>0</v>
      </c>
      <c r="CH22" s="2">
        <f t="shared" si="10"/>
        <v>978692.91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DG79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EM79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FS79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>
        <v>17</v>
      </c>
      <c r="B24">
        <v>1</v>
      </c>
      <c r="C24">
        <f>ROW(SmtRes!A10)</f>
        <v>10</v>
      </c>
      <c r="D24">
        <f>ROW(EtalonRes!A10)</f>
        <v>10</v>
      </c>
      <c r="E24" t="s">
        <v>12</v>
      </c>
      <c r="F24" t="s">
        <v>13</v>
      </c>
      <c r="G24" t="s">
        <v>14</v>
      </c>
      <c r="H24" t="s">
        <v>15</v>
      </c>
      <c r="I24">
        <v>1</v>
      </c>
      <c r="J24">
        <v>0</v>
      </c>
      <c r="O24">
        <f t="shared" ref="O24:O55" si="14">ROUND(CP24,2)</f>
        <v>7749.96</v>
      </c>
      <c r="P24">
        <f t="shared" ref="P24:P55" si="15">ROUND(CQ24*I24,2)</f>
        <v>820.81</v>
      </c>
      <c r="Q24">
        <f t="shared" ref="Q24:Q55" si="16">ROUND(CR24*I24,2)</f>
        <v>2210.15</v>
      </c>
      <c r="R24">
        <f t="shared" ref="R24:R55" si="17">ROUND(CS24*I24,2)</f>
        <v>247.06</v>
      </c>
      <c r="S24">
        <f t="shared" ref="S24:S55" si="18">ROUND(CT24*I24,2)</f>
        <v>4719</v>
      </c>
      <c r="T24">
        <f t="shared" ref="T24:T55" si="19">ROUND(CU24*I24,2)</f>
        <v>0</v>
      </c>
      <c r="U24">
        <f t="shared" ref="U24:U55" si="20">CV24*I24</f>
        <v>74.099999999999994</v>
      </c>
      <c r="V24">
        <f t="shared" ref="V24:V55" si="21">CW24*I24</f>
        <v>3.71</v>
      </c>
      <c r="W24">
        <f t="shared" ref="W24:W55" si="22">ROUND(CX24*I24,2)</f>
        <v>0</v>
      </c>
      <c r="X24">
        <f t="shared" ref="X24:X55" si="23">ROUND(CY24,2)</f>
        <v>4568.78</v>
      </c>
      <c r="Y24">
        <f t="shared" ref="Y24:Y55" si="24">ROUND(CZ24,2)</f>
        <v>3227.94</v>
      </c>
      <c r="AA24">
        <v>39507101</v>
      </c>
      <c r="AB24">
        <f t="shared" ref="AB24:AB55" si="25">ROUND((AC24+AD24+AF24),2)</f>
        <v>1170.69</v>
      </c>
      <c r="AC24">
        <f t="shared" ref="AC24:AC55" si="26">ROUND((ES24),2)</f>
        <v>123.99</v>
      </c>
      <c r="AD24">
        <f t="shared" ref="AD24:AD55" si="27">ROUND((((ET24)-(EU24))+AE24),2)</f>
        <v>333.86</v>
      </c>
      <c r="AE24">
        <f t="shared" ref="AE24:AE55" si="28">ROUND((EU24),2)</f>
        <v>37.32</v>
      </c>
      <c r="AF24">
        <f t="shared" ref="AF24:AF55" si="29">ROUND((EV24),2)</f>
        <v>712.84</v>
      </c>
      <c r="AG24">
        <f t="shared" ref="AG24:AG55" si="30">ROUND((AP24),2)</f>
        <v>0</v>
      </c>
      <c r="AH24">
        <f t="shared" ref="AH24:AH55" si="31">(EW24)</f>
        <v>74.099999999999994</v>
      </c>
      <c r="AI24">
        <f t="shared" ref="AI24:AI55" si="32">(EX24)</f>
        <v>3.71</v>
      </c>
      <c r="AJ24">
        <f t="shared" ref="AJ24:AJ55" si="33">ROUND((AS24),2)</f>
        <v>0</v>
      </c>
      <c r="AK24">
        <v>1170.69</v>
      </c>
      <c r="AL24">
        <v>123.99</v>
      </c>
      <c r="AM24">
        <v>333.86</v>
      </c>
      <c r="AN24">
        <v>37.32</v>
      </c>
      <c r="AO24">
        <v>712.84</v>
      </c>
      <c r="AP24">
        <v>0</v>
      </c>
      <c r="AQ24">
        <v>74.099999999999994</v>
      </c>
      <c r="AR24">
        <v>3.71</v>
      </c>
      <c r="AS24">
        <v>0</v>
      </c>
      <c r="AT24">
        <v>92</v>
      </c>
      <c r="AU24">
        <v>65</v>
      </c>
      <c r="AV24">
        <v>1</v>
      </c>
      <c r="AW24">
        <v>1</v>
      </c>
      <c r="AZ24">
        <v>6.62</v>
      </c>
      <c r="BA24">
        <v>6.62</v>
      </c>
      <c r="BB24">
        <v>6.62</v>
      </c>
      <c r="BC24">
        <v>6.62</v>
      </c>
      <c r="BD24" t="s">
        <v>3</v>
      </c>
      <c r="BE24" t="s">
        <v>3</v>
      </c>
      <c r="BF24" t="s">
        <v>3</v>
      </c>
      <c r="BG24" t="s">
        <v>3</v>
      </c>
      <c r="BH24">
        <v>0</v>
      </c>
      <c r="BI24">
        <v>2</v>
      </c>
      <c r="BJ24" t="s">
        <v>16</v>
      </c>
      <c r="BM24">
        <v>110004</v>
      </c>
      <c r="BN24">
        <v>0</v>
      </c>
      <c r="BO24" t="s">
        <v>3</v>
      </c>
      <c r="BP24">
        <v>0</v>
      </c>
      <c r="BQ24">
        <v>3</v>
      </c>
      <c r="BR24">
        <v>0</v>
      </c>
      <c r="BS24">
        <v>6.62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3</v>
      </c>
      <c r="BZ24">
        <v>92</v>
      </c>
      <c r="CA24">
        <v>65</v>
      </c>
      <c r="CF24">
        <v>0</v>
      </c>
      <c r="CG24">
        <v>0</v>
      </c>
      <c r="CM24">
        <v>0</v>
      </c>
      <c r="CN24" t="s">
        <v>3</v>
      </c>
      <c r="CO24">
        <v>0</v>
      </c>
      <c r="CP24">
        <f t="shared" ref="CP24:CP55" si="34">(P24+Q24+S24)</f>
        <v>7749.96</v>
      </c>
      <c r="CQ24">
        <f t="shared" ref="CQ24:CQ55" si="35">AC24*BC24</f>
        <v>820.81380000000001</v>
      </c>
      <c r="CR24">
        <f t="shared" ref="CR24:CR55" si="36">AD24*BB24</f>
        <v>2210.1532000000002</v>
      </c>
      <c r="CS24">
        <f t="shared" ref="CS24:CS55" si="37">AE24*BS24</f>
        <v>247.05840000000001</v>
      </c>
      <c r="CT24">
        <f t="shared" ref="CT24:CT55" si="38">AF24*BA24</f>
        <v>4719.0008000000007</v>
      </c>
      <c r="CU24">
        <f t="shared" ref="CU24:CU55" si="39">AG24</f>
        <v>0</v>
      </c>
      <c r="CV24">
        <f t="shared" ref="CV24:CV55" si="40">AH24</f>
        <v>74.099999999999994</v>
      </c>
      <c r="CW24">
        <f t="shared" ref="CW24:CW55" si="41">AI24</f>
        <v>3.71</v>
      </c>
      <c r="CX24">
        <f t="shared" ref="CX24:CX55" si="42">AJ24</f>
        <v>0</v>
      </c>
      <c r="CY24">
        <f t="shared" ref="CY24:CY55" si="43">(((S24+R24)*AT24)/100)</f>
        <v>4568.7752</v>
      </c>
      <c r="CZ24">
        <f t="shared" ref="CZ24:CZ55" si="44">(((S24+R24)*AU24)/100)</f>
        <v>3227.9390000000003</v>
      </c>
      <c r="DC24" t="s">
        <v>3</v>
      </c>
      <c r="DD24" t="s">
        <v>3</v>
      </c>
      <c r="DE24" t="s">
        <v>3</v>
      </c>
      <c r="DF24" t="s">
        <v>3</v>
      </c>
      <c r="DG24" t="s">
        <v>3</v>
      </c>
      <c r="DH24" t="s">
        <v>3</v>
      </c>
      <c r="DI24" t="s">
        <v>3</v>
      </c>
      <c r="DJ24" t="s">
        <v>3</v>
      </c>
      <c r="DK24" t="s">
        <v>3</v>
      </c>
      <c r="DL24" t="s">
        <v>3</v>
      </c>
      <c r="DM24" t="s">
        <v>3</v>
      </c>
      <c r="DN24">
        <v>0</v>
      </c>
      <c r="DO24">
        <v>0</v>
      </c>
      <c r="DP24">
        <v>1</v>
      </c>
      <c r="DQ24">
        <v>1</v>
      </c>
      <c r="DU24">
        <v>1013</v>
      </c>
      <c r="DV24" t="s">
        <v>15</v>
      </c>
      <c r="DW24" t="s">
        <v>15</v>
      </c>
      <c r="DX24">
        <v>1</v>
      </c>
      <c r="EE24">
        <v>39174390</v>
      </c>
      <c r="EF24">
        <v>3</v>
      </c>
      <c r="EG24" t="s">
        <v>17</v>
      </c>
      <c r="EH24">
        <v>0</v>
      </c>
      <c r="EI24" t="s">
        <v>3</v>
      </c>
      <c r="EJ24">
        <v>2</v>
      </c>
      <c r="EK24">
        <v>110004</v>
      </c>
      <c r="EL24" t="s">
        <v>18</v>
      </c>
      <c r="EM24" t="s">
        <v>19</v>
      </c>
      <c r="EO24" t="s">
        <v>3</v>
      </c>
      <c r="EQ24">
        <v>0</v>
      </c>
      <c r="ER24">
        <v>1170.69</v>
      </c>
      <c r="ES24">
        <v>123.99</v>
      </c>
      <c r="ET24">
        <v>333.86</v>
      </c>
      <c r="EU24">
        <v>37.32</v>
      </c>
      <c r="EV24">
        <v>712.84</v>
      </c>
      <c r="EW24">
        <v>74.099999999999994</v>
      </c>
      <c r="EX24">
        <v>3.71</v>
      </c>
      <c r="EY24">
        <v>0</v>
      </c>
      <c r="FQ24">
        <v>0</v>
      </c>
      <c r="FR24">
        <f t="shared" ref="FR24:FR55" si="45">ROUND(IF(AND(BH24=3,BI24=3),P24,0),2)</f>
        <v>0</v>
      </c>
      <c r="FS24">
        <v>0</v>
      </c>
      <c r="FX24">
        <v>92</v>
      </c>
      <c r="FY24">
        <v>65</v>
      </c>
      <c r="GA24" t="s">
        <v>3</v>
      </c>
      <c r="GD24">
        <v>0</v>
      </c>
      <c r="GF24">
        <v>321368565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55" si="46">ROUND(IF(AND(BH24=3,BI24=3,FS24&lt;&gt;0),P24,0),2)</f>
        <v>0</v>
      </c>
      <c r="GM24">
        <f t="shared" ref="GM24:GM55" si="47">ROUND(O24+X24+Y24+GK24,2)+GX24</f>
        <v>15546.68</v>
      </c>
      <c r="GN24">
        <f t="shared" ref="GN24:GN55" si="48">IF(OR(BI24=0,BI24=1),ROUND(O24+X24+Y24+GK24,2),0)</f>
        <v>0</v>
      </c>
      <c r="GO24">
        <f t="shared" ref="GO24:GO55" si="49">IF(BI24=2,ROUND(O24+X24+Y24+GK24,2),0)</f>
        <v>15546.68</v>
      </c>
      <c r="GP24">
        <f t="shared" ref="GP24:GP55" si="50">IF(BI24=4,ROUND(O24+X24+Y24+GK24,2)+GX24,0)</f>
        <v>0</v>
      </c>
      <c r="GR24">
        <v>0</v>
      </c>
      <c r="GS24">
        <v>3</v>
      </c>
      <c r="GT24">
        <v>0</v>
      </c>
      <c r="GU24" t="s">
        <v>3</v>
      </c>
      <c r="GV24">
        <f t="shared" ref="GV24:GV55" si="51">ROUND(GT24,2)</f>
        <v>0</v>
      </c>
      <c r="GW24">
        <v>1</v>
      </c>
      <c r="GX24">
        <f t="shared" ref="GX24:GX55" si="52">ROUND(GV24*GW24*I24,2)</f>
        <v>0</v>
      </c>
      <c r="HA24">
        <v>0</v>
      </c>
      <c r="HB24">
        <v>0</v>
      </c>
      <c r="IK24">
        <v>0</v>
      </c>
    </row>
    <row r="25" spans="1:245" x14ac:dyDescent="0.2">
      <c r="A25">
        <v>18</v>
      </c>
      <c r="B25">
        <v>1</v>
      </c>
      <c r="C25">
        <v>9</v>
      </c>
      <c r="E25" t="s">
        <v>20</v>
      </c>
      <c r="F25" t="s">
        <v>21</v>
      </c>
      <c r="G25" t="s">
        <v>22</v>
      </c>
      <c r="H25" t="s">
        <v>23</v>
      </c>
      <c r="I25">
        <f>I24*J25</f>
        <v>1</v>
      </c>
      <c r="J25">
        <v>1</v>
      </c>
      <c r="O25">
        <f t="shared" si="14"/>
        <v>4154.12</v>
      </c>
      <c r="P25">
        <f t="shared" si="15"/>
        <v>4154.12</v>
      </c>
      <c r="Q25">
        <f t="shared" si="16"/>
        <v>0</v>
      </c>
      <c r="R25">
        <f t="shared" si="17"/>
        <v>0</v>
      </c>
      <c r="S25">
        <f t="shared" si="18"/>
        <v>0</v>
      </c>
      <c r="T25">
        <f t="shared" si="19"/>
        <v>0</v>
      </c>
      <c r="U25">
        <f t="shared" si="20"/>
        <v>0</v>
      </c>
      <c r="V25">
        <f t="shared" si="21"/>
        <v>0</v>
      </c>
      <c r="W25">
        <f t="shared" si="22"/>
        <v>0</v>
      </c>
      <c r="X25">
        <f t="shared" si="23"/>
        <v>0</v>
      </c>
      <c r="Y25">
        <f t="shared" si="24"/>
        <v>0</v>
      </c>
      <c r="AA25">
        <v>39507101</v>
      </c>
      <c r="AB25">
        <f t="shared" si="25"/>
        <v>627.51</v>
      </c>
      <c r="AC25">
        <f t="shared" si="26"/>
        <v>627.51</v>
      </c>
      <c r="AD25">
        <f t="shared" si="27"/>
        <v>0</v>
      </c>
      <c r="AE25">
        <f t="shared" si="28"/>
        <v>0</v>
      </c>
      <c r="AF25">
        <f t="shared" si="29"/>
        <v>0</v>
      </c>
      <c r="AG25">
        <f t="shared" si="30"/>
        <v>0</v>
      </c>
      <c r="AH25">
        <f t="shared" si="31"/>
        <v>0</v>
      </c>
      <c r="AI25">
        <f t="shared" si="32"/>
        <v>0</v>
      </c>
      <c r="AJ25">
        <f t="shared" si="33"/>
        <v>0</v>
      </c>
      <c r="AK25">
        <v>627.51</v>
      </c>
      <c r="AL25">
        <v>627.51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92</v>
      </c>
      <c r="AU25">
        <v>65</v>
      </c>
      <c r="AV25">
        <v>1</v>
      </c>
      <c r="AW25">
        <v>1</v>
      </c>
      <c r="AZ25">
        <v>6.62</v>
      </c>
      <c r="BA25">
        <v>1</v>
      </c>
      <c r="BB25">
        <v>1</v>
      </c>
      <c r="BC25">
        <v>6.62</v>
      </c>
      <c r="BD25" t="s">
        <v>3</v>
      </c>
      <c r="BE25" t="s">
        <v>3</v>
      </c>
      <c r="BF25" t="s">
        <v>3</v>
      </c>
      <c r="BG25" t="s">
        <v>3</v>
      </c>
      <c r="BH25">
        <v>3</v>
      </c>
      <c r="BI25">
        <v>2</v>
      </c>
      <c r="BJ25" t="s">
        <v>24</v>
      </c>
      <c r="BM25">
        <v>110004</v>
      </c>
      <c r="BN25">
        <v>0</v>
      </c>
      <c r="BO25" t="s">
        <v>3</v>
      </c>
      <c r="BP25">
        <v>0</v>
      </c>
      <c r="BQ25">
        <v>3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3</v>
      </c>
      <c r="BZ25">
        <v>92</v>
      </c>
      <c r="CA25">
        <v>65</v>
      </c>
      <c r="CF25">
        <v>0</v>
      </c>
      <c r="CG25">
        <v>0</v>
      </c>
      <c r="CM25">
        <v>0</v>
      </c>
      <c r="CN25" t="s">
        <v>3</v>
      </c>
      <c r="CO25">
        <v>0</v>
      </c>
      <c r="CP25">
        <f t="shared" si="34"/>
        <v>4154.12</v>
      </c>
      <c r="CQ25">
        <f t="shared" si="35"/>
        <v>4154.1162000000004</v>
      </c>
      <c r="CR25">
        <f t="shared" si="36"/>
        <v>0</v>
      </c>
      <c r="CS25">
        <f t="shared" si="37"/>
        <v>0</v>
      </c>
      <c r="CT25">
        <f t="shared" si="38"/>
        <v>0</v>
      </c>
      <c r="CU25">
        <f t="shared" si="39"/>
        <v>0</v>
      </c>
      <c r="CV25">
        <f t="shared" si="40"/>
        <v>0</v>
      </c>
      <c r="CW25">
        <f t="shared" si="41"/>
        <v>0</v>
      </c>
      <c r="CX25">
        <f t="shared" si="42"/>
        <v>0</v>
      </c>
      <c r="CY25">
        <f t="shared" si="43"/>
        <v>0</v>
      </c>
      <c r="CZ25">
        <f t="shared" si="44"/>
        <v>0</v>
      </c>
      <c r="DC25" t="s">
        <v>3</v>
      </c>
      <c r="DD25" t="s">
        <v>3</v>
      </c>
      <c r="DE25" t="s">
        <v>3</v>
      </c>
      <c r="DF25" t="s">
        <v>3</v>
      </c>
      <c r="DG25" t="s">
        <v>3</v>
      </c>
      <c r="DH25" t="s">
        <v>3</v>
      </c>
      <c r="DI25" t="s">
        <v>3</v>
      </c>
      <c r="DJ25" t="s">
        <v>3</v>
      </c>
      <c r="DK25" t="s">
        <v>3</v>
      </c>
      <c r="DL25" t="s">
        <v>3</v>
      </c>
      <c r="DM25" t="s">
        <v>3</v>
      </c>
      <c r="DN25">
        <v>0</v>
      </c>
      <c r="DO25">
        <v>0</v>
      </c>
      <c r="DP25">
        <v>1</v>
      </c>
      <c r="DQ25">
        <v>1</v>
      </c>
      <c r="DU25">
        <v>1010</v>
      </c>
      <c r="DV25" t="s">
        <v>23</v>
      </c>
      <c r="DW25" t="s">
        <v>23</v>
      </c>
      <c r="DX25">
        <v>1</v>
      </c>
      <c r="EE25">
        <v>39174390</v>
      </c>
      <c r="EF25">
        <v>3</v>
      </c>
      <c r="EG25" t="s">
        <v>17</v>
      </c>
      <c r="EH25">
        <v>0</v>
      </c>
      <c r="EI25" t="s">
        <v>3</v>
      </c>
      <c r="EJ25">
        <v>2</v>
      </c>
      <c r="EK25">
        <v>110004</v>
      </c>
      <c r="EL25" t="s">
        <v>18</v>
      </c>
      <c r="EM25" t="s">
        <v>19</v>
      </c>
      <c r="EO25" t="s">
        <v>3</v>
      </c>
      <c r="EQ25">
        <v>0</v>
      </c>
      <c r="ER25">
        <v>627.51</v>
      </c>
      <c r="ES25">
        <v>627.51</v>
      </c>
      <c r="ET25">
        <v>0</v>
      </c>
      <c r="EU25">
        <v>0</v>
      </c>
      <c r="EV25">
        <v>0</v>
      </c>
      <c r="EW25">
        <v>0</v>
      </c>
      <c r="EX25">
        <v>0</v>
      </c>
      <c r="FQ25">
        <v>0</v>
      </c>
      <c r="FR25">
        <f t="shared" si="45"/>
        <v>0</v>
      </c>
      <c r="FS25">
        <v>0</v>
      </c>
      <c r="FX25">
        <v>92</v>
      </c>
      <c r="FY25">
        <v>65</v>
      </c>
      <c r="GA25" t="s">
        <v>3</v>
      </c>
      <c r="GD25">
        <v>0</v>
      </c>
      <c r="GF25">
        <v>-688371732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6"/>
        <v>0</v>
      </c>
      <c r="GM25">
        <f t="shared" si="47"/>
        <v>4154.12</v>
      </c>
      <c r="GN25">
        <f t="shared" si="48"/>
        <v>0</v>
      </c>
      <c r="GO25">
        <f t="shared" si="49"/>
        <v>4154.12</v>
      </c>
      <c r="GP25">
        <f t="shared" si="50"/>
        <v>0</v>
      </c>
      <c r="GR25">
        <v>0</v>
      </c>
      <c r="GS25">
        <v>3</v>
      </c>
      <c r="GT25">
        <v>0</v>
      </c>
      <c r="GU25" t="s">
        <v>3</v>
      </c>
      <c r="GV25">
        <f t="shared" si="51"/>
        <v>0</v>
      </c>
      <c r="GW25">
        <v>1</v>
      </c>
      <c r="GX25">
        <f t="shared" si="52"/>
        <v>0</v>
      </c>
      <c r="HA25">
        <v>0</v>
      </c>
      <c r="HB25">
        <v>0</v>
      </c>
      <c r="IK25">
        <v>0</v>
      </c>
    </row>
    <row r="26" spans="1:245" x14ac:dyDescent="0.2">
      <c r="A26">
        <v>17</v>
      </c>
      <c r="B26">
        <v>1</v>
      </c>
      <c r="C26">
        <f>ROW(SmtRes!A18)</f>
        <v>18</v>
      </c>
      <c r="D26">
        <f>ROW(EtalonRes!A18)</f>
        <v>18</v>
      </c>
      <c r="E26" t="s">
        <v>25</v>
      </c>
      <c r="F26" t="s">
        <v>26</v>
      </c>
      <c r="G26" t="s">
        <v>27</v>
      </c>
      <c r="H26" t="s">
        <v>15</v>
      </c>
      <c r="I26">
        <v>1</v>
      </c>
      <c r="J26">
        <v>0</v>
      </c>
      <c r="O26">
        <f t="shared" si="14"/>
        <v>2215.84</v>
      </c>
      <c r="P26">
        <f t="shared" si="15"/>
        <v>1119.57</v>
      </c>
      <c r="Q26">
        <f t="shared" si="16"/>
        <v>0</v>
      </c>
      <c r="R26">
        <f t="shared" si="17"/>
        <v>0</v>
      </c>
      <c r="S26">
        <f t="shared" si="18"/>
        <v>1096.27</v>
      </c>
      <c r="T26">
        <f t="shared" si="19"/>
        <v>0</v>
      </c>
      <c r="U26">
        <f t="shared" si="20"/>
        <v>16</v>
      </c>
      <c r="V26">
        <f t="shared" si="21"/>
        <v>0</v>
      </c>
      <c r="W26">
        <f t="shared" si="22"/>
        <v>0</v>
      </c>
      <c r="X26">
        <f t="shared" si="23"/>
        <v>1008.57</v>
      </c>
      <c r="Y26">
        <f t="shared" si="24"/>
        <v>712.58</v>
      </c>
      <c r="AA26">
        <v>39507101</v>
      </c>
      <c r="AB26">
        <f t="shared" si="25"/>
        <v>334.72</v>
      </c>
      <c r="AC26">
        <f t="shared" si="26"/>
        <v>169.12</v>
      </c>
      <c r="AD26">
        <f t="shared" si="27"/>
        <v>0</v>
      </c>
      <c r="AE26">
        <f t="shared" si="28"/>
        <v>0</v>
      </c>
      <c r="AF26">
        <f t="shared" si="29"/>
        <v>165.6</v>
      </c>
      <c r="AG26">
        <f t="shared" si="30"/>
        <v>0</v>
      </c>
      <c r="AH26">
        <f t="shared" si="31"/>
        <v>16</v>
      </c>
      <c r="AI26">
        <f t="shared" si="32"/>
        <v>0</v>
      </c>
      <c r="AJ26">
        <f t="shared" si="33"/>
        <v>0</v>
      </c>
      <c r="AK26">
        <v>334.72</v>
      </c>
      <c r="AL26">
        <v>169.12</v>
      </c>
      <c r="AM26">
        <v>0</v>
      </c>
      <c r="AN26">
        <v>0</v>
      </c>
      <c r="AO26">
        <v>165.6</v>
      </c>
      <c r="AP26">
        <v>0</v>
      </c>
      <c r="AQ26">
        <v>16</v>
      </c>
      <c r="AR26">
        <v>0</v>
      </c>
      <c r="AS26">
        <v>0</v>
      </c>
      <c r="AT26">
        <v>92</v>
      </c>
      <c r="AU26">
        <v>65</v>
      </c>
      <c r="AV26">
        <v>1</v>
      </c>
      <c r="AW26">
        <v>1</v>
      </c>
      <c r="AZ26">
        <v>6.62</v>
      </c>
      <c r="BA26">
        <v>6.62</v>
      </c>
      <c r="BB26">
        <v>6.62</v>
      </c>
      <c r="BC26">
        <v>6.62</v>
      </c>
      <c r="BD26" t="s">
        <v>3</v>
      </c>
      <c r="BE26" t="s">
        <v>3</v>
      </c>
      <c r="BF26" t="s">
        <v>3</v>
      </c>
      <c r="BG26" t="s">
        <v>3</v>
      </c>
      <c r="BH26">
        <v>0</v>
      </c>
      <c r="BI26">
        <v>2</v>
      </c>
      <c r="BJ26" t="s">
        <v>28</v>
      </c>
      <c r="BM26">
        <v>110004</v>
      </c>
      <c r="BN26">
        <v>0</v>
      </c>
      <c r="BO26" t="s">
        <v>3</v>
      </c>
      <c r="BP26">
        <v>0</v>
      </c>
      <c r="BQ26">
        <v>3</v>
      </c>
      <c r="BR26">
        <v>0</v>
      </c>
      <c r="BS26">
        <v>6.62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3</v>
      </c>
      <c r="BZ26">
        <v>92</v>
      </c>
      <c r="CA26">
        <v>65</v>
      </c>
      <c r="CF26">
        <v>0</v>
      </c>
      <c r="CG26">
        <v>0</v>
      </c>
      <c r="CM26">
        <v>0</v>
      </c>
      <c r="CN26" t="s">
        <v>3</v>
      </c>
      <c r="CO26">
        <v>0</v>
      </c>
      <c r="CP26">
        <f t="shared" si="34"/>
        <v>2215.84</v>
      </c>
      <c r="CQ26">
        <f t="shared" si="35"/>
        <v>1119.5744</v>
      </c>
      <c r="CR26">
        <f t="shared" si="36"/>
        <v>0</v>
      </c>
      <c r="CS26">
        <f t="shared" si="37"/>
        <v>0</v>
      </c>
      <c r="CT26">
        <f t="shared" si="38"/>
        <v>1096.2719999999999</v>
      </c>
      <c r="CU26">
        <f t="shared" si="39"/>
        <v>0</v>
      </c>
      <c r="CV26">
        <f t="shared" si="40"/>
        <v>16</v>
      </c>
      <c r="CW26">
        <f t="shared" si="41"/>
        <v>0</v>
      </c>
      <c r="CX26">
        <f t="shared" si="42"/>
        <v>0</v>
      </c>
      <c r="CY26">
        <f t="shared" si="43"/>
        <v>1008.5684</v>
      </c>
      <c r="CZ26">
        <f t="shared" si="44"/>
        <v>712.57550000000003</v>
      </c>
      <c r="DC26" t="s">
        <v>3</v>
      </c>
      <c r="DD26" t="s">
        <v>3</v>
      </c>
      <c r="DE26" t="s">
        <v>3</v>
      </c>
      <c r="DF26" t="s">
        <v>3</v>
      </c>
      <c r="DG26" t="s">
        <v>3</v>
      </c>
      <c r="DH26" t="s">
        <v>3</v>
      </c>
      <c r="DI26" t="s">
        <v>3</v>
      </c>
      <c r="DJ26" t="s">
        <v>3</v>
      </c>
      <c r="DK26" t="s">
        <v>3</v>
      </c>
      <c r="DL26" t="s">
        <v>3</v>
      </c>
      <c r="DM26" t="s">
        <v>3</v>
      </c>
      <c r="DN26">
        <v>0</v>
      </c>
      <c r="DO26">
        <v>0</v>
      </c>
      <c r="DP26">
        <v>1</v>
      </c>
      <c r="DQ26">
        <v>1</v>
      </c>
      <c r="DU26">
        <v>1013</v>
      </c>
      <c r="DV26" t="s">
        <v>15</v>
      </c>
      <c r="DW26" t="s">
        <v>15</v>
      </c>
      <c r="DX26">
        <v>1</v>
      </c>
      <c r="EE26">
        <v>39174390</v>
      </c>
      <c r="EF26">
        <v>3</v>
      </c>
      <c r="EG26" t="s">
        <v>17</v>
      </c>
      <c r="EH26">
        <v>0</v>
      </c>
      <c r="EI26" t="s">
        <v>3</v>
      </c>
      <c r="EJ26">
        <v>2</v>
      </c>
      <c r="EK26">
        <v>110004</v>
      </c>
      <c r="EL26" t="s">
        <v>18</v>
      </c>
      <c r="EM26" t="s">
        <v>19</v>
      </c>
      <c r="EO26" t="s">
        <v>3</v>
      </c>
      <c r="EQ26">
        <v>0</v>
      </c>
      <c r="ER26">
        <v>334.72</v>
      </c>
      <c r="ES26">
        <v>169.12</v>
      </c>
      <c r="ET26">
        <v>0</v>
      </c>
      <c r="EU26">
        <v>0</v>
      </c>
      <c r="EV26">
        <v>165.6</v>
      </c>
      <c r="EW26">
        <v>16</v>
      </c>
      <c r="EX26">
        <v>0</v>
      </c>
      <c r="EY26">
        <v>0</v>
      </c>
      <c r="FQ26">
        <v>0</v>
      </c>
      <c r="FR26">
        <f t="shared" si="45"/>
        <v>0</v>
      </c>
      <c r="FS26">
        <v>0</v>
      </c>
      <c r="FX26">
        <v>92</v>
      </c>
      <c r="FY26">
        <v>65</v>
      </c>
      <c r="GA26" t="s">
        <v>3</v>
      </c>
      <c r="GD26">
        <v>0</v>
      </c>
      <c r="GF26">
        <v>1367117332</v>
      </c>
      <c r="GG26">
        <v>1</v>
      </c>
      <c r="GH26">
        <v>1</v>
      </c>
      <c r="GI26">
        <v>4</v>
      </c>
      <c r="GJ26">
        <v>0</v>
      </c>
      <c r="GK26">
        <f>ROUND(R26*(R12)/100,2)</f>
        <v>0</v>
      </c>
      <c r="GL26">
        <f t="shared" si="46"/>
        <v>0</v>
      </c>
      <c r="GM26">
        <f t="shared" si="47"/>
        <v>3936.99</v>
      </c>
      <c r="GN26">
        <f t="shared" si="48"/>
        <v>0</v>
      </c>
      <c r="GO26">
        <f t="shared" si="49"/>
        <v>3936.99</v>
      </c>
      <c r="GP26">
        <f t="shared" si="50"/>
        <v>0</v>
      </c>
      <c r="GR26">
        <v>0</v>
      </c>
      <c r="GS26">
        <v>3</v>
      </c>
      <c r="GT26">
        <v>0</v>
      </c>
      <c r="GU26" t="s">
        <v>3</v>
      </c>
      <c r="GV26">
        <f t="shared" si="51"/>
        <v>0</v>
      </c>
      <c r="GW26">
        <v>1</v>
      </c>
      <c r="GX26">
        <f t="shared" si="52"/>
        <v>0</v>
      </c>
      <c r="HA26">
        <v>0</v>
      </c>
      <c r="HB26">
        <v>0</v>
      </c>
      <c r="IK26">
        <v>0</v>
      </c>
    </row>
    <row r="27" spans="1:245" x14ac:dyDescent="0.2">
      <c r="A27">
        <v>18</v>
      </c>
      <c r="B27">
        <v>1</v>
      </c>
      <c r="C27">
        <v>17</v>
      </c>
      <c r="E27" t="s">
        <v>29</v>
      </c>
      <c r="F27" t="s">
        <v>30</v>
      </c>
      <c r="G27" t="s">
        <v>31</v>
      </c>
      <c r="H27" t="s">
        <v>32</v>
      </c>
      <c r="I27">
        <f>I26*J27</f>
        <v>0.1</v>
      </c>
      <c r="J27">
        <v>0.1</v>
      </c>
      <c r="O27">
        <f t="shared" si="14"/>
        <v>879.86</v>
      </c>
      <c r="P27">
        <f t="shared" si="15"/>
        <v>879.86</v>
      </c>
      <c r="Q27">
        <f t="shared" si="16"/>
        <v>0</v>
      </c>
      <c r="R27">
        <f t="shared" si="17"/>
        <v>0</v>
      </c>
      <c r="S27">
        <f t="shared" si="18"/>
        <v>0</v>
      </c>
      <c r="T27">
        <f t="shared" si="19"/>
        <v>0</v>
      </c>
      <c r="U27">
        <f t="shared" si="20"/>
        <v>0</v>
      </c>
      <c r="V27">
        <f t="shared" si="21"/>
        <v>0</v>
      </c>
      <c r="W27">
        <f t="shared" si="22"/>
        <v>0</v>
      </c>
      <c r="X27">
        <f t="shared" si="23"/>
        <v>0</v>
      </c>
      <c r="Y27">
        <f t="shared" si="24"/>
        <v>0</v>
      </c>
      <c r="AA27">
        <v>39507101</v>
      </c>
      <c r="AB27">
        <f t="shared" si="25"/>
        <v>1329.1</v>
      </c>
      <c r="AC27">
        <f t="shared" si="26"/>
        <v>1329.1</v>
      </c>
      <c r="AD27">
        <f t="shared" si="27"/>
        <v>0</v>
      </c>
      <c r="AE27">
        <f t="shared" si="28"/>
        <v>0</v>
      </c>
      <c r="AF27">
        <f t="shared" si="29"/>
        <v>0</v>
      </c>
      <c r="AG27">
        <f t="shared" si="30"/>
        <v>0</v>
      </c>
      <c r="AH27">
        <f t="shared" si="31"/>
        <v>0</v>
      </c>
      <c r="AI27">
        <f t="shared" si="32"/>
        <v>0</v>
      </c>
      <c r="AJ27">
        <f t="shared" si="33"/>
        <v>0</v>
      </c>
      <c r="AK27">
        <v>1329.1</v>
      </c>
      <c r="AL27">
        <v>1329.1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92</v>
      </c>
      <c r="AU27">
        <v>65</v>
      </c>
      <c r="AV27">
        <v>1</v>
      </c>
      <c r="AW27">
        <v>1</v>
      </c>
      <c r="AZ27">
        <v>6.62</v>
      </c>
      <c r="BA27">
        <v>1</v>
      </c>
      <c r="BB27">
        <v>1</v>
      </c>
      <c r="BC27">
        <v>6.62</v>
      </c>
      <c r="BD27" t="s">
        <v>3</v>
      </c>
      <c r="BE27" t="s">
        <v>3</v>
      </c>
      <c r="BF27" t="s">
        <v>3</v>
      </c>
      <c r="BG27" t="s">
        <v>3</v>
      </c>
      <c r="BH27">
        <v>3</v>
      </c>
      <c r="BI27">
        <v>2</v>
      </c>
      <c r="BJ27" t="s">
        <v>33</v>
      </c>
      <c r="BM27">
        <v>110004</v>
      </c>
      <c r="BN27">
        <v>0</v>
      </c>
      <c r="BO27" t="s">
        <v>3</v>
      </c>
      <c r="BP27">
        <v>0</v>
      </c>
      <c r="BQ27">
        <v>3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3</v>
      </c>
      <c r="BZ27">
        <v>92</v>
      </c>
      <c r="CA27">
        <v>65</v>
      </c>
      <c r="CF27">
        <v>0</v>
      </c>
      <c r="CG27">
        <v>0</v>
      </c>
      <c r="CM27">
        <v>0</v>
      </c>
      <c r="CN27" t="s">
        <v>3</v>
      </c>
      <c r="CO27">
        <v>0</v>
      </c>
      <c r="CP27">
        <f t="shared" si="34"/>
        <v>879.86</v>
      </c>
      <c r="CQ27">
        <f t="shared" si="35"/>
        <v>8798.6419999999998</v>
      </c>
      <c r="CR27">
        <f t="shared" si="36"/>
        <v>0</v>
      </c>
      <c r="CS27">
        <f t="shared" si="37"/>
        <v>0</v>
      </c>
      <c r="CT27">
        <f t="shared" si="38"/>
        <v>0</v>
      </c>
      <c r="CU27">
        <f t="shared" si="39"/>
        <v>0</v>
      </c>
      <c r="CV27">
        <f t="shared" si="40"/>
        <v>0</v>
      </c>
      <c r="CW27">
        <f t="shared" si="41"/>
        <v>0</v>
      </c>
      <c r="CX27">
        <f t="shared" si="42"/>
        <v>0</v>
      </c>
      <c r="CY27">
        <f t="shared" si="43"/>
        <v>0</v>
      </c>
      <c r="CZ27">
        <f t="shared" si="44"/>
        <v>0</v>
      </c>
      <c r="DC27" t="s">
        <v>3</v>
      </c>
      <c r="DD27" t="s">
        <v>3</v>
      </c>
      <c r="DE27" t="s">
        <v>3</v>
      </c>
      <c r="DF27" t="s">
        <v>3</v>
      </c>
      <c r="DG27" t="s">
        <v>3</v>
      </c>
      <c r="DH27" t="s">
        <v>3</v>
      </c>
      <c r="DI27" t="s">
        <v>3</v>
      </c>
      <c r="DJ27" t="s">
        <v>3</v>
      </c>
      <c r="DK27" t="s">
        <v>3</v>
      </c>
      <c r="DL27" t="s">
        <v>3</v>
      </c>
      <c r="DM27" t="s">
        <v>3</v>
      </c>
      <c r="DN27">
        <v>0</v>
      </c>
      <c r="DO27">
        <v>0</v>
      </c>
      <c r="DP27">
        <v>1</v>
      </c>
      <c r="DQ27">
        <v>1</v>
      </c>
      <c r="DU27">
        <v>1010</v>
      </c>
      <c r="DV27" t="s">
        <v>32</v>
      </c>
      <c r="DW27" t="s">
        <v>32</v>
      </c>
      <c r="DX27">
        <v>10</v>
      </c>
      <c r="EE27">
        <v>39174390</v>
      </c>
      <c r="EF27">
        <v>3</v>
      </c>
      <c r="EG27" t="s">
        <v>17</v>
      </c>
      <c r="EH27">
        <v>0</v>
      </c>
      <c r="EI27" t="s">
        <v>3</v>
      </c>
      <c r="EJ27">
        <v>2</v>
      </c>
      <c r="EK27">
        <v>110004</v>
      </c>
      <c r="EL27" t="s">
        <v>18</v>
      </c>
      <c r="EM27" t="s">
        <v>19</v>
      </c>
      <c r="EO27" t="s">
        <v>3</v>
      </c>
      <c r="EQ27">
        <v>0</v>
      </c>
      <c r="ER27">
        <v>1329.1</v>
      </c>
      <c r="ES27">
        <v>1329.1</v>
      </c>
      <c r="ET27">
        <v>0</v>
      </c>
      <c r="EU27">
        <v>0</v>
      </c>
      <c r="EV27">
        <v>0</v>
      </c>
      <c r="EW27">
        <v>0</v>
      </c>
      <c r="EX27">
        <v>0</v>
      </c>
      <c r="FQ27">
        <v>0</v>
      </c>
      <c r="FR27">
        <f t="shared" si="45"/>
        <v>0</v>
      </c>
      <c r="FS27">
        <v>0</v>
      </c>
      <c r="FX27">
        <v>92</v>
      </c>
      <c r="FY27">
        <v>65</v>
      </c>
      <c r="GA27" t="s">
        <v>3</v>
      </c>
      <c r="GD27">
        <v>0</v>
      </c>
      <c r="GF27">
        <v>-1402303173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6"/>
        <v>0</v>
      </c>
      <c r="GM27">
        <f t="shared" si="47"/>
        <v>879.86</v>
      </c>
      <c r="GN27">
        <f t="shared" si="48"/>
        <v>0</v>
      </c>
      <c r="GO27">
        <f t="shared" si="49"/>
        <v>879.86</v>
      </c>
      <c r="GP27">
        <f t="shared" si="50"/>
        <v>0</v>
      </c>
      <c r="GR27">
        <v>0</v>
      </c>
      <c r="GS27">
        <v>3</v>
      </c>
      <c r="GT27">
        <v>0</v>
      </c>
      <c r="GU27" t="s">
        <v>3</v>
      </c>
      <c r="GV27">
        <f t="shared" si="51"/>
        <v>0</v>
      </c>
      <c r="GW27">
        <v>1</v>
      </c>
      <c r="GX27">
        <f t="shared" si="52"/>
        <v>0</v>
      </c>
      <c r="HA27">
        <v>0</v>
      </c>
      <c r="HB27">
        <v>0</v>
      </c>
      <c r="IK27">
        <v>0</v>
      </c>
    </row>
    <row r="28" spans="1:245" x14ac:dyDescent="0.2">
      <c r="A28">
        <v>17</v>
      </c>
      <c r="B28">
        <v>1</v>
      </c>
      <c r="C28">
        <f>ROW(SmtRes!A24)</f>
        <v>24</v>
      </c>
      <c r="D28">
        <f>ROW(EtalonRes!A23)</f>
        <v>23</v>
      </c>
      <c r="E28" t="s">
        <v>34</v>
      </c>
      <c r="F28" t="s">
        <v>35</v>
      </c>
      <c r="G28" t="s">
        <v>36</v>
      </c>
      <c r="H28" t="s">
        <v>15</v>
      </c>
      <c r="I28">
        <v>4</v>
      </c>
      <c r="J28">
        <v>0</v>
      </c>
      <c r="O28">
        <f t="shared" si="14"/>
        <v>3448.49</v>
      </c>
      <c r="P28">
        <f t="shared" si="15"/>
        <v>331.79</v>
      </c>
      <c r="Q28">
        <f t="shared" si="16"/>
        <v>0</v>
      </c>
      <c r="R28">
        <f t="shared" si="17"/>
        <v>0</v>
      </c>
      <c r="S28">
        <f t="shared" si="18"/>
        <v>3116.7</v>
      </c>
      <c r="T28">
        <f t="shared" si="19"/>
        <v>0</v>
      </c>
      <c r="U28">
        <f t="shared" si="20"/>
        <v>46.8</v>
      </c>
      <c r="V28">
        <f t="shared" si="21"/>
        <v>0</v>
      </c>
      <c r="W28">
        <f t="shared" si="22"/>
        <v>0</v>
      </c>
      <c r="X28">
        <f t="shared" si="23"/>
        <v>2493.36</v>
      </c>
      <c r="Y28">
        <f t="shared" si="24"/>
        <v>1870.02</v>
      </c>
      <c r="AA28">
        <v>39507101</v>
      </c>
      <c r="AB28">
        <f t="shared" si="25"/>
        <v>130.22999999999999</v>
      </c>
      <c r="AC28">
        <f t="shared" si="26"/>
        <v>12.53</v>
      </c>
      <c r="AD28">
        <f t="shared" si="27"/>
        <v>0</v>
      </c>
      <c r="AE28">
        <f t="shared" si="28"/>
        <v>0</v>
      </c>
      <c r="AF28">
        <f t="shared" si="29"/>
        <v>117.7</v>
      </c>
      <c r="AG28">
        <f t="shared" si="30"/>
        <v>0</v>
      </c>
      <c r="AH28">
        <f t="shared" si="31"/>
        <v>11.7</v>
      </c>
      <c r="AI28">
        <f t="shared" si="32"/>
        <v>0</v>
      </c>
      <c r="AJ28">
        <f t="shared" si="33"/>
        <v>0</v>
      </c>
      <c r="AK28">
        <v>130.22999999999999</v>
      </c>
      <c r="AL28">
        <v>12.53</v>
      </c>
      <c r="AM28">
        <v>0</v>
      </c>
      <c r="AN28">
        <v>0</v>
      </c>
      <c r="AO28">
        <v>117.7</v>
      </c>
      <c r="AP28">
        <v>0</v>
      </c>
      <c r="AQ28">
        <v>11.7</v>
      </c>
      <c r="AR28">
        <v>0</v>
      </c>
      <c r="AS28">
        <v>0</v>
      </c>
      <c r="AT28">
        <v>80</v>
      </c>
      <c r="AU28">
        <v>60</v>
      </c>
      <c r="AV28">
        <v>1</v>
      </c>
      <c r="AW28">
        <v>1</v>
      </c>
      <c r="AZ28">
        <v>6.62</v>
      </c>
      <c r="BA28">
        <v>6.62</v>
      </c>
      <c r="BB28">
        <v>6.62</v>
      </c>
      <c r="BC28">
        <v>6.62</v>
      </c>
      <c r="BD28" t="s">
        <v>3</v>
      </c>
      <c r="BE28" t="s">
        <v>3</v>
      </c>
      <c r="BF28" t="s">
        <v>3</v>
      </c>
      <c r="BG28" t="s">
        <v>3</v>
      </c>
      <c r="BH28">
        <v>0</v>
      </c>
      <c r="BI28">
        <v>2</v>
      </c>
      <c r="BJ28" t="s">
        <v>37</v>
      </c>
      <c r="BM28">
        <v>110011</v>
      </c>
      <c r="BN28">
        <v>0</v>
      </c>
      <c r="BO28" t="s">
        <v>3</v>
      </c>
      <c r="BP28">
        <v>0</v>
      </c>
      <c r="BQ28">
        <v>3</v>
      </c>
      <c r="BR28">
        <v>0</v>
      </c>
      <c r="BS28">
        <v>6.62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3</v>
      </c>
      <c r="BZ28">
        <v>80</v>
      </c>
      <c r="CA28">
        <v>60</v>
      </c>
      <c r="CF28">
        <v>0</v>
      </c>
      <c r="CG28">
        <v>0</v>
      </c>
      <c r="CM28">
        <v>0</v>
      </c>
      <c r="CN28" t="s">
        <v>3</v>
      </c>
      <c r="CO28">
        <v>0</v>
      </c>
      <c r="CP28">
        <f t="shared" si="34"/>
        <v>3448.49</v>
      </c>
      <c r="CQ28">
        <f t="shared" si="35"/>
        <v>82.948599999999999</v>
      </c>
      <c r="CR28">
        <f t="shared" si="36"/>
        <v>0</v>
      </c>
      <c r="CS28">
        <f t="shared" si="37"/>
        <v>0</v>
      </c>
      <c r="CT28">
        <f t="shared" si="38"/>
        <v>779.17399999999998</v>
      </c>
      <c r="CU28">
        <f t="shared" si="39"/>
        <v>0</v>
      </c>
      <c r="CV28">
        <f t="shared" si="40"/>
        <v>11.7</v>
      </c>
      <c r="CW28">
        <f t="shared" si="41"/>
        <v>0</v>
      </c>
      <c r="CX28">
        <f t="shared" si="42"/>
        <v>0</v>
      </c>
      <c r="CY28">
        <f t="shared" si="43"/>
        <v>2493.36</v>
      </c>
      <c r="CZ28">
        <f t="shared" si="44"/>
        <v>1870.02</v>
      </c>
      <c r="DC28" t="s">
        <v>3</v>
      </c>
      <c r="DD28" t="s">
        <v>3</v>
      </c>
      <c r="DE28" t="s">
        <v>3</v>
      </c>
      <c r="DF28" t="s">
        <v>3</v>
      </c>
      <c r="DG28" t="s">
        <v>3</v>
      </c>
      <c r="DH28" t="s">
        <v>3</v>
      </c>
      <c r="DI28" t="s">
        <v>3</v>
      </c>
      <c r="DJ28" t="s">
        <v>3</v>
      </c>
      <c r="DK28" t="s">
        <v>3</v>
      </c>
      <c r="DL28" t="s">
        <v>3</v>
      </c>
      <c r="DM28" t="s">
        <v>3</v>
      </c>
      <c r="DN28">
        <v>0</v>
      </c>
      <c r="DO28">
        <v>0</v>
      </c>
      <c r="DP28">
        <v>1</v>
      </c>
      <c r="DQ28">
        <v>1</v>
      </c>
      <c r="DU28">
        <v>1013</v>
      </c>
      <c r="DV28" t="s">
        <v>15</v>
      </c>
      <c r="DW28" t="s">
        <v>15</v>
      </c>
      <c r="DX28">
        <v>1</v>
      </c>
      <c r="EE28">
        <v>39174433</v>
      </c>
      <c r="EF28">
        <v>3</v>
      </c>
      <c r="EG28" t="s">
        <v>17</v>
      </c>
      <c r="EH28">
        <v>0</v>
      </c>
      <c r="EI28" t="s">
        <v>3</v>
      </c>
      <c r="EJ28">
        <v>2</v>
      </c>
      <c r="EK28">
        <v>110011</v>
      </c>
      <c r="EL28" t="s">
        <v>38</v>
      </c>
      <c r="EM28" t="s">
        <v>19</v>
      </c>
      <c r="EO28" t="s">
        <v>3</v>
      </c>
      <c r="EQ28">
        <v>0</v>
      </c>
      <c r="ER28">
        <v>130.22999999999999</v>
      </c>
      <c r="ES28">
        <v>12.53</v>
      </c>
      <c r="ET28">
        <v>0</v>
      </c>
      <c r="EU28">
        <v>0</v>
      </c>
      <c r="EV28">
        <v>117.7</v>
      </c>
      <c r="EW28">
        <v>11.7</v>
      </c>
      <c r="EX28">
        <v>0</v>
      </c>
      <c r="EY28">
        <v>0</v>
      </c>
      <c r="FQ28">
        <v>0</v>
      </c>
      <c r="FR28">
        <f t="shared" si="45"/>
        <v>0</v>
      </c>
      <c r="FS28">
        <v>0</v>
      </c>
      <c r="FX28">
        <v>80</v>
      </c>
      <c r="FY28">
        <v>60</v>
      </c>
      <c r="GA28" t="s">
        <v>3</v>
      </c>
      <c r="GD28">
        <v>0</v>
      </c>
      <c r="GF28">
        <v>-749346172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si="46"/>
        <v>0</v>
      </c>
      <c r="GM28">
        <f t="shared" si="47"/>
        <v>7811.87</v>
      </c>
      <c r="GN28">
        <f t="shared" si="48"/>
        <v>0</v>
      </c>
      <c r="GO28">
        <f t="shared" si="49"/>
        <v>7811.87</v>
      </c>
      <c r="GP28">
        <f t="shared" si="50"/>
        <v>0</v>
      </c>
      <c r="GR28">
        <v>0</v>
      </c>
      <c r="GS28">
        <v>3</v>
      </c>
      <c r="GT28">
        <v>0</v>
      </c>
      <c r="GU28" t="s">
        <v>3</v>
      </c>
      <c r="GV28">
        <f t="shared" si="51"/>
        <v>0</v>
      </c>
      <c r="GW28">
        <v>1</v>
      </c>
      <c r="GX28">
        <f t="shared" si="52"/>
        <v>0</v>
      </c>
      <c r="HA28">
        <v>0</v>
      </c>
      <c r="HB28">
        <v>0</v>
      </c>
      <c r="IK28">
        <v>0</v>
      </c>
    </row>
    <row r="29" spans="1:245" x14ac:dyDescent="0.2">
      <c r="A29">
        <v>18</v>
      </c>
      <c r="B29">
        <v>1</v>
      </c>
      <c r="C29">
        <v>23</v>
      </c>
      <c r="E29" t="s">
        <v>39</v>
      </c>
      <c r="F29" t="s">
        <v>40</v>
      </c>
      <c r="G29" t="s">
        <v>41</v>
      </c>
      <c r="H29" t="s">
        <v>23</v>
      </c>
      <c r="I29">
        <f>I28*J29</f>
        <v>4</v>
      </c>
      <c r="J29">
        <v>1</v>
      </c>
      <c r="O29">
        <f t="shared" si="14"/>
        <v>4650.68</v>
      </c>
      <c r="P29">
        <f t="shared" si="15"/>
        <v>4650.68</v>
      </c>
      <c r="Q29">
        <f t="shared" si="16"/>
        <v>0</v>
      </c>
      <c r="R29">
        <f t="shared" si="17"/>
        <v>0</v>
      </c>
      <c r="S29">
        <f t="shared" si="18"/>
        <v>0</v>
      </c>
      <c r="T29">
        <f t="shared" si="19"/>
        <v>0</v>
      </c>
      <c r="U29">
        <f t="shared" si="20"/>
        <v>0</v>
      </c>
      <c r="V29">
        <f t="shared" si="21"/>
        <v>0</v>
      </c>
      <c r="W29">
        <f t="shared" si="22"/>
        <v>0</v>
      </c>
      <c r="X29">
        <f t="shared" si="23"/>
        <v>0</v>
      </c>
      <c r="Y29">
        <f t="shared" si="24"/>
        <v>0</v>
      </c>
      <c r="AA29">
        <v>39507101</v>
      </c>
      <c r="AB29">
        <f t="shared" si="25"/>
        <v>175.63</v>
      </c>
      <c r="AC29">
        <f t="shared" si="26"/>
        <v>175.63</v>
      </c>
      <c r="AD29">
        <f t="shared" si="27"/>
        <v>0</v>
      </c>
      <c r="AE29">
        <f t="shared" si="28"/>
        <v>0</v>
      </c>
      <c r="AF29">
        <f t="shared" si="29"/>
        <v>0</v>
      </c>
      <c r="AG29">
        <f t="shared" si="30"/>
        <v>0</v>
      </c>
      <c r="AH29">
        <f t="shared" si="31"/>
        <v>0</v>
      </c>
      <c r="AI29">
        <f t="shared" si="32"/>
        <v>0</v>
      </c>
      <c r="AJ29">
        <f t="shared" si="33"/>
        <v>0</v>
      </c>
      <c r="AK29">
        <v>175.63</v>
      </c>
      <c r="AL29">
        <v>175.63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92</v>
      </c>
      <c r="AU29">
        <v>65</v>
      </c>
      <c r="AV29">
        <v>1</v>
      </c>
      <c r="AW29">
        <v>1</v>
      </c>
      <c r="AZ29">
        <v>6.62</v>
      </c>
      <c r="BA29">
        <v>1</v>
      </c>
      <c r="BB29">
        <v>1</v>
      </c>
      <c r="BC29">
        <v>6.62</v>
      </c>
      <c r="BD29" t="s">
        <v>3</v>
      </c>
      <c r="BE29" t="s">
        <v>3</v>
      </c>
      <c r="BF29" t="s">
        <v>3</v>
      </c>
      <c r="BG29" t="s">
        <v>3</v>
      </c>
      <c r="BH29">
        <v>3</v>
      </c>
      <c r="BI29">
        <v>2</v>
      </c>
      <c r="BJ29" t="s">
        <v>42</v>
      </c>
      <c r="BM29">
        <v>110004</v>
      </c>
      <c r="BN29">
        <v>0</v>
      </c>
      <c r="BO29" t="s">
        <v>3</v>
      </c>
      <c r="BP29">
        <v>0</v>
      </c>
      <c r="BQ29">
        <v>3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92</v>
      </c>
      <c r="CA29">
        <v>65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4"/>
        <v>4650.68</v>
      </c>
      <c r="CQ29">
        <f t="shared" si="35"/>
        <v>1162.6705999999999</v>
      </c>
      <c r="CR29">
        <f t="shared" si="36"/>
        <v>0</v>
      </c>
      <c r="CS29">
        <f t="shared" si="37"/>
        <v>0</v>
      </c>
      <c r="CT29">
        <f t="shared" si="38"/>
        <v>0</v>
      </c>
      <c r="CU29">
        <f t="shared" si="39"/>
        <v>0</v>
      </c>
      <c r="CV29">
        <f t="shared" si="40"/>
        <v>0</v>
      </c>
      <c r="CW29">
        <f t="shared" si="41"/>
        <v>0</v>
      </c>
      <c r="CX29">
        <f t="shared" si="42"/>
        <v>0</v>
      </c>
      <c r="CY29">
        <f t="shared" si="43"/>
        <v>0</v>
      </c>
      <c r="CZ29">
        <f t="shared" si="44"/>
        <v>0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0</v>
      </c>
      <c r="DO29">
        <v>0</v>
      </c>
      <c r="DP29">
        <v>1</v>
      </c>
      <c r="DQ29">
        <v>1</v>
      </c>
      <c r="DU29">
        <v>1010</v>
      </c>
      <c r="DV29" t="s">
        <v>23</v>
      </c>
      <c r="DW29" t="s">
        <v>23</v>
      </c>
      <c r="DX29">
        <v>1</v>
      </c>
      <c r="EE29">
        <v>39174390</v>
      </c>
      <c r="EF29">
        <v>3</v>
      </c>
      <c r="EG29" t="s">
        <v>17</v>
      </c>
      <c r="EH29">
        <v>0</v>
      </c>
      <c r="EI29" t="s">
        <v>3</v>
      </c>
      <c r="EJ29">
        <v>2</v>
      </c>
      <c r="EK29">
        <v>110004</v>
      </c>
      <c r="EL29" t="s">
        <v>18</v>
      </c>
      <c r="EM29" t="s">
        <v>19</v>
      </c>
      <c r="EO29" t="s">
        <v>3</v>
      </c>
      <c r="EQ29">
        <v>0</v>
      </c>
      <c r="ER29">
        <v>175.63</v>
      </c>
      <c r="ES29">
        <v>175.63</v>
      </c>
      <c r="ET29">
        <v>0</v>
      </c>
      <c r="EU29">
        <v>0</v>
      </c>
      <c r="EV29">
        <v>0</v>
      </c>
      <c r="EW29">
        <v>0</v>
      </c>
      <c r="EX29">
        <v>0</v>
      </c>
      <c r="FQ29">
        <v>0</v>
      </c>
      <c r="FR29">
        <f t="shared" si="45"/>
        <v>0</v>
      </c>
      <c r="FS29">
        <v>0</v>
      </c>
      <c r="FX29">
        <v>92</v>
      </c>
      <c r="FY29">
        <v>65</v>
      </c>
      <c r="GA29" t="s">
        <v>3</v>
      </c>
      <c r="GD29">
        <v>0</v>
      </c>
      <c r="GF29">
        <v>-2134391166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6"/>
        <v>0</v>
      </c>
      <c r="GM29">
        <f t="shared" si="47"/>
        <v>4650.68</v>
      </c>
      <c r="GN29">
        <f t="shared" si="48"/>
        <v>0</v>
      </c>
      <c r="GO29">
        <f t="shared" si="49"/>
        <v>4650.68</v>
      </c>
      <c r="GP29">
        <f t="shared" si="50"/>
        <v>0</v>
      </c>
      <c r="GR29">
        <v>0</v>
      </c>
      <c r="GS29">
        <v>3</v>
      </c>
      <c r="GT29">
        <v>0</v>
      </c>
      <c r="GU29" t="s">
        <v>3</v>
      </c>
      <c r="GV29">
        <f t="shared" si="51"/>
        <v>0</v>
      </c>
      <c r="GW29">
        <v>1</v>
      </c>
      <c r="GX29">
        <f t="shared" si="52"/>
        <v>0</v>
      </c>
      <c r="HA29">
        <v>0</v>
      </c>
      <c r="HB29">
        <v>0</v>
      </c>
      <c r="IK29">
        <v>0</v>
      </c>
    </row>
    <row r="30" spans="1:245" x14ac:dyDescent="0.2">
      <c r="A30">
        <v>17</v>
      </c>
      <c r="B30">
        <v>1</v>
      </c>
      <c r="C30">
        <f>ROW(SmtRes!A30)</f>
        <v>30</v>
      </c>
      <c r="D30">
        <f>ROW(EtalonRes!A27)</f>
        <v>27</v>
      </c>
      <c r="E30" t="s">
        <v>43</v>
      </c>
      <c r="F30" t="s">
        <v>44</v>
      </c>
      <c r="G30" t="s">
        <v>45</v>
      </c>
      <c r="H30" t="s">
        <v>46</v>
      </c>
      <c r="I30">
        <f>ROUND(2/10,9)</f>
        <v>0.2</v>
      </c>
      <c r="J30">
        <v>0</v>
      </c>
      <c r="O30">
        <f t="shared" si="14"/>
        <v>31.26</v>
      </c>
      <c r="P30">
        <f t="shared" si="15"/>
        <v>0.45</v>
      </c>
      <c r="Q30">
        <f t="shared" si="16"/>
        <v>8.34</v>
      </c>
      <c r="R30">
        <f t="shared" si="17"/>
        <v>0.93</v>
      </c>
      <c r="S30">
        <f t="shared" si="18"/>
        <v>22.47</v>
      </c>
      <c r="T30">
        <f t="shared" si="19"/>
        <v>0</v>
      </c>
      <c r="U30">
        <f t="shared" si="20"/>
        <v>0.32800000000000001</v>
      </c>
      <c r="V30">
        <f t="shared" si="21"/>
        <v>1.4000000000000002E-2</v>
      </c>
      <c r="W30">
        <f t="shared" si="22"/>
        <v>0</v>
      </c>
      <c r="X30">
        <f t="shared" si="23"/>
        <v>18.72</v>
      </c>
      <c r="Y30">
        <f t="shared" si="24"/>
        <v>14.04</v>
      </c>
      <c r="AA30">
        <v>39507101</v>
      </c>
      <c r="AB30">
        <f t="shared" si="25"/>
        <v>23.61</v>
      </c>
      <c r="AC30">
        <f t="shared" si="26"/>
        <v>0.34</v>
      </c>
      <c r="AD30">
        <f t="shared" si="27"/>
        <v>6.3</v>
      </c>
      <c r="AE30">
        <f t="shared" si="28"/>
        <v>0.7</v>
      </c>
      <c r="AF30">
        <f t="shared" si="29"/>
        <v>16.97</v>
      </c>
      <c r="AG30">
        <f t="shared" si="30"/>
        <v>0</v>
      </c>
      <c r="AH30">
        <f t="shared" si="31"/>
        <v>1.64</v>
      </c>
      <c r="AI30">
        <f t="shared" si="32"/>
        <v>7.0000000000000007E-2</v>
      </c>
      <c r="AJ30">
        <f t="shared" si="33"/>
        <v>0</v>
      </c>
      <c r="AK30">
        <v>23.61</v>
      </c>
      <c r="AL30">
        <v>0.34</v>
      </c>
      <c r="AM30">
        <v>6.3</v>
      </c>
      <c r="AN30">
        <v>0.7</v>
      </c>
      <c r="AO30">
        <v>16.97</v>
      </c>
      <c r="AP30">
        <v>0</v>
      </c>
      <c r="AQ30">
        <v>1.64</v>
      </c>
      <c r="AR30">
        <v>7.0000000000000007E-2</v>
      </c>
      <c r="AS30">
        <v>0</v>
      </c>
      <c r="AT30">
        <v>80</v>
      </c>
      <c r="AU30">
        <v>60</v>
      </c>
      <c r="AV30">
        <v>1</v>
      </c>
      <c r="AW30">
        <v>1</v>
      </c>
      <c r="AZ30">
        <v>6.62</v>
      </c>
      <c r="BA30">
        <v>6.62</v>
      </c>
      <c r="BB30">
        <v>6.62</v>
      </c>
      <c r="BC30">
        <v>6.62</v>
      </c>
      <c r="BD30" t="s">
        <v>3</v>
      </c>
      <c r="BE30" t="s">
        <v>3</v>
      </c>
      <c r="BF30" t="s">
        <v>3</v>
      </c>
      <c r="BG30" t="s">
        <v>3</v>
      </c>
      <c r="BH30">
        <v>0</v>
      </c>
      <c r="BI30">
        <v>2</v>
      </c>
      <c r="BJ30" t="s">
        <v>47</v>
      </c>
      <c r="BM30">
        <v>110001</v>
      </c>
      <c r="BN30">
        <v>0</v>
      </c>
      <c r="BO30" t="s">
        <v>3</v>
      </c>
      <c r="BP30">
        <v>0</v>
      </c>
      <c r="BQ30">
        <v>3</v>
      </c>
      <c r="BR30">
        <v>0</v>
      </c>
      <c r="BS30">
        <v>6.62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3</v>
      </c>
      <c r="BZ30">
        <v>80</v>
      </c>
      <c r="CA30">
        <v>60</v>
      </c>
      <c r="CF30">
        <v>0</v>
      </c>
      <c r="CG30">
        <v>0</v>
      </c>
      <c r="CM30">
        <v>0</v>
      </c>
      <c r="CN30" t="s">
        <v>3</v>
      </c>
      <c r="CO30">
        <v>0</v>
      </c>
      <c r="CP30">
        <f t="shared" si="34"/>
        <v>31.259999999999998</v>
      </c>
      <c r="CQ30">
        <f t="shared" si="35"/>
        <v>2.2508000000000004</v>
      </c>
      <c r="CR30">
        <f t="shared" si="36"/>
        <v>41.705999999999996</v>
      </c>
      <c r="CS30">
        <f t="shared" si="37"/>
        <v>4.6339999999999995</v>
      </c>
      <c r="CT30">
        <f t="shared" si="38"/>
        <v>112.34139999999999</v>
      </c>
      <c r="CU30">
        <f t="shared" si="39"/>
        <v>0</v>
      </c>
      <c r="CV30">
        <f t="shared" si="40"/>
        <v>1.64</v>
      </c>
      <c r="CW30">
        <f t="shared" si="41"/>
        <v>7.0000000000000007E-2</v>
      </c>
      <c r="CX30">
        <f t="shared" si="42"/>
        <v>0</v>
      </c>
      <c r="CY30">
        <f t="shared" si="43"/>
        <v>18.72</v>
      </c>
      <c r="CZ30">
        <f t="shared" si="44"/>
        <v>14.04</v>
      </c>
      <c r="DC30" t="s">
        <v>3</v>
      </c>
      <c r="DD30" t="s">
        <v>3</v>
      </c>
      <c r="DE30" t="s">
        <v>3</v>
      </c>
      <c r="DF30" t="s">
        <v>3</v>
      </c>
      <c r="DG30" t="s">
        <v>3</v>
      </c>
      <c r="DH30" t="s">
        <v>3</v>
      </c>
      <c r="DI30" t="s">
        <v>3</v>
      </c>
      <c r="DJ30" t="s">
        <v>3</v>
      </c>
      <c r="DK30" t="s">
        <v>3</v>
      </c>
      <c r="DL30" t="s">
        <v>3</v>
      </c>
      <c r="DM30" t="s">
        <v>3</v>
      </c>
      <c r="DN30">
        <v>0</v>
      </c>
      <c r="DO30">
        <v>0</v>
      </c>
      <c r="DP30">
        <v>1</v>
      </c>
      <c r="DQ30">
        <v>1</v>
      </c>
      <c r="DU30">
        <v>1013</v>
      </c>
      <c r="DV30" t="s">
        <v>46</v>
      </c>
      <c r="DW30" t="s">
        <v>46</v>
      </c>
      <c r="DX30">
        <v>1</v>
      </c>
      <c r="EE30">
        <v>39174389</v>
      </c>
      <c r="EF30">
        <v>3</v>
      </c>
      <c r="EG30" t="s">
        <v>17</v>
      </c>
      <c r="EH30">
        <v>0</v>
      </c>
      <c r="EI30" t="s">
        <v>3</v>
      </c>
      <c r="EJ30">
        <v>2</v>
      </c>
      <c r="EK30">
        <v>110001</v>
      </c>
      <c r="EL30" t="s">
        <v>48</v>
      </c>
      <c r="EM30" t="s">
        <v>19</v>
      </c>
      <c r="EO30" t="s">
        <v>3</v>
      </c>
      <c r="EQ30">
        <v>0</v>
      </c>
      <c r="ER30">
        <v>23.61</v>
      </c>
      <c r="ES30">
        <v>0.34</v>
      </c>
      <c r="ET30">
        <v>6.3</v>
      </c>
      <c r="EU30">
        <v>0.7</v>
      </c>
      <c r="EV30">
        <v>16.97</v>
      </c>
      <c r="EW30">
        <v>1.64</v>
      </c>
      <c r="EX30">
        <v>7.0000000000000007E-2</v>
      </c>
      <c r="EY30">
        <v>0</v>
      </c>
      <c r="FQ30">
        <v>0</v>
      </c>
      <c r="FR30">
        <f t="shared" si="45"/>
        <v>0</v>
      </c>
      <c r="FS30">
        <v>0</v>
      </c>
      <c r="FX30">
        <v>80</v>
      </c>
      <c r="FY30">
        <v>60</v>
      </c>
      <c r="GA30" t="s">
        <v>3</v>
      </c>
      <c r="GD30">
        <v>0</v>
      </c>
      <c r="GF30">
        <v>1685125645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6"/>
        <v>0</v>
      </c>
      <c r="GM30">
        <f t="shared" si="47"/>
        <v>64.02</v>
      </c>
      <c r="GN30">
        <f t="shared" si="48"/>
        <v>0</v>
      </c>
      <c r="GO30">
        <f t="shared" si="49"/>
        <v>64.02</v>
      </c>
      <c r="GP30">
        <f t="shared" si="50"/>
        <v>0</v>
      </c>
      <c r="GR30">
        <v>0</v>
      </c>
      <c r="GS30">
        <v>3</v>
      </c>
      <c r="GT30">
        <v>0</v>
      </c>
      <c r="GU30" t="s">
        <v>3</v>
      </c>
      <c r="GV30">
        <f t="shared" si="51"/>
        <v>0</v>
      </c>
      <c r="GW30">
        <v>1</v>
      </c>
      <c r="GX30">
        <f t="shared" si="52"/>
        <v>0</v>
      </c>
      <c r="HA30">
        <v>0</v>
      </c>
      <c r="HB30">
        <v>0</v>
      </c>
      <c r="IK30">
        <v>0</v>
      </c>
    </row>
    <row r="31" spans="1:245" x14ac:dyDescent="0.2">
      <c r="A31">
        <v>18</v>
      </c>
      <c r="B31">
        <v>1</v>
      </c>
      <c r="C31">
        <v>28</v>
      </c>
      <c r="E31" t="s">
        <v>49</v>
      </c>
      <c r="F31" t="s">
        <v>50</v>
      </c>
      <c r="G31" t="s">
        <v>51</v>
      </c>
      <c r="H31" t="s">
        <v>23</v>
      </c>
      <c r="I31">
        <f>I30*J31</f>
        <v>1</v>
      </c>
      <c r="J31">
        <v>5</v>
      </c>
      <c r="O31">
        <f t="shared" si="14"/>
        <v>645.25</v>
      </c>
      <c r="P31">
        <f t="shared" si="15"/>
        <v>645.25</v>
      </c>
      <c r="Q31">
        <f t="shared" si="16"/>
        <v>0</v>
      </c>
      <c r="R31">
        <f t="shared" si="17"/>
        <v>0</v>
      </c>
      <c r="S31">
        <f t="shared" si="18"/>
        <v>0</v>
      </c>
      <c r="T31">
        <f t="shared" si="19"/>
        <v>0</v>
      </c>
      <c r="U31">
        <f t="shared" si="20"/>
        <v>0</v>
      </c>
      <c r="V31">
        <f t="shared" si="21"/>
        <v>0</v>
      </c>
      <c r="W31">
        <f t="shared" si="22"/>
        <v>0</v>
      </c>
      <c r="X31">
        <f t="shared" si="23"/>
        <v>0</v>
      </c>
      <c r="Y31">
        <f t="shared" si="24"/>
        <v>0</v>
      </c>
      <c r="AA31">
        <v>39507101</v>
      </c>
      <c r="AB31">
        <f t="shared" si="25"/>
        <v>97.47</v>
      </c>
      <c r="AC31">
        <f t="shared" si="26"/>
        <v>97.47</v>
      </c>
      <c r="AD31">
        <f t="shared" si="27"/>
        <v>0</v>
      </c>
      <c r="AE31">
        <f t="shared" si="28"/>
        <v>0</v>
      </c>
      <c r="AF31">
        <f t="shared" si="29"/>
        <v>0</v>
      </c>
      <c r="AG31">
        <f t="shared" si="30"/>
        <v>0</v>
      </c>
      <c r="AH31">
        <f t="shared" si="31"/>
        <v>0</v>
      </c>
      <c r="AI31">
        <f t="shared" si="32"/>
        <v>0</v>
      </c>
      <c r="AJ31">
        <f t="shared" si="33"/>
        <v>0</v>
      </c>
      <c r="AK31">
        <v>97.47</v>
      </c>
      <c r="AL31">
        <v>97.47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80</v>
      </c>
      <c r="AU31">
        <v>60</v>
      </c>
      <c r="AV31">
        <v>1</v>
      </c>
      <c r="AW31">
        <v>1</v>
      </c>
      <c r="AZ31">
        <v>6.62</v>
      </c>
      <c r="BA31">
        <v>1</v>
      </c>
      <c r="BB31">
        <v>1</v>
      </c>
      <c r="BC31">
        <v>6.62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2</v>
      </c>
      <c r="BJ31" t="s">
        <v>52</v>
      </c>
      <c r="BM31">
        <v>110011</v>
      </c>
      <c r="BN31">
        <v>0</v>
      </c>
      <c r="BO31" t="s">
        <v>3</v>
      </c>
      <c r="BP31">
        <v>0</v>
      </c>
      <c r="BQ31">
        <v>3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80</v>
      </c>
      <c r="CA31">
        <v>60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4"/>
        <v>645.25</v>
      </c>
      <c r="CQ31">
        <f t="shared" si="35"/>
        <v>645.25139999999999</v>
      </c>
      <c r="CR31">
        <f t="shared" si="36"/>
        <v>0</v>
      </c>
      <c r="CS31">
        <f t="shared" si="37"/>
        <v>0</v>
      </c>
      <c r="CT31">
        <f t="shared" si="38"/>
        <v>0</v>
      </c>
      <c r="CU31">
        <f t="shared" si="39"/>
        <v>0</v>
      </c>
      <c r="CV31">
        <f t="shared" si="40"/>
        <v>0</v>
      </c>
      <c r="CW31">
        <f t="shared" si="41"/>
        <v>0</v>
      </c>
      <c r="CX31">
        <f t="shared" si="42"/>
        <v>0</v>
      </c>
      <c r="CY31">
        <f t="shared" si="43"/>
        <v>0</v>
      </c>
      <c r="CZ31">
        <f t="shared" si="44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0</v>
      </c>
      <c r="DO31">
        <v>0</v>
      </c>
      <c r="DP31">
        <v>1</v>
      </c>
      <c r="DQ31">
        <v>1</v>
      </c>
      <c r="DU31">
        <v>1010</v>
      </c>
      <c r="DV31" t="s">
        <v>23</v>
      </c>
      <c r="DW31" t="s">
        <v>23</v>
      </c>
      <c r="DX31">
        <v>1</v>
      </c>
      <c r="EE31">
        <v>39174433</v>
      </c>
      <c r="EF31">
        <v>3</v>
      </c>
      <c r="EG31" t="s">
        <v>17</v>
      </c>
      <c r="EH31">
        <v>0</v>
      </c>
      <c r="EI31" t="s">
        <v>3</v>
      </c>
      <c r="EJ31">
        <v>2</v>
      </c>
      <c r="EK31">
        <v>110011</v>
      </c>
      <c r="EL31" t="s">
        <v>38</v>
      </c>
      <c r="EM31" t="s">
        <v>19</v>
      </c>
      <c r="EO31" t="s">
        <v>3</v>
      </c>
      <c r="EQ31">
        <v>0</v>
      </c>
      <c r="ER31">
        <v>97.47</v>
      </c>
      <c r="ES31">
        <v>97.47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45"/>
        <v>0</v>
      </c>
      <c r="FS31">
        <v>0</v>
      </c>
      <c r="FX31">
        <v>80</v>
      </c>
      <c r="FY31">
        <v>60</v>
      </c>
      <c r="GA31" t="s">
        <v>3</v>
      </c>
      <c r="GD31">
        <v>0</v>
      </c>
      <c r="GF31">
        <v>-1678312250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6"/>
        <v>0</v>
      </c>
      <c r="GM31">
        <f t="shared" si="47"/>
        <v>645.25</v>
      </c>
      <c r="GN31">
        <f t="shared" si="48"/>
        <v>0</v>
      </c>
      <c r="GO31">
        <f t="shared" si="49"/>
        <v>645.25</v>
      </c>
      <c r="GP31">
        <f t="shared" si="50"/>
        <v>0</v>
      </c>
      <c r="GR31">
        <v>0</v>
      </c>
      <c r="GS31">
        <v>3</v>
      </c>
      <c r="GT31">
        <v>0</v>
      </c>
      <c r="GU31" t="s">
        <v>3</v>
      </c>
      <c r="GV31">
        <f t="shared" si="51"/>
        <v>0</v>
      </c>
      <c r="GW31">
        <v>1</v>
      </c>
      <c r="GX31">
        <f t="shared" si="52"/>
        <v>0</v>
      </c>
      <c r="HA31">
        <v>0</v>
      </c>
      <c r="HB31">
        <v>0</v>
      </c>
      <c r="IK31">
        <v>0</v>
      </c>
    </row>
    <row r="32" spans="1:245" x14ac:dyDescent="0.2">
      <c r="A32">
        <v>18</v>
      </c>
      <c r="B32">
        <v>1</v>
      </c>
      <c r="C32">
        <v>29</v>
      </c>
      <c r="E32" t="s">
        <v>53</v>
      </c>
      <c r="F32" t="s">
        <v>54</v>
      </c>
      <c r="G32" t="s">
        <v>55</v>
      </c>
      <c r="H32" t="s">
        <v>23</v>
      </c>
      <c r="I32">
        <f>I30*J32</f>
        <v>1</v>
      </c>
      <c r="J32">
        <v>5</v>
      </c>
      <c r="O32">
        <f t="shared" si="14"/>
        <v>1164.92</v>
      </c>
      <c r="P32">
        <f t="shared" si="15"/>
        <v>1164.92</v>
      </c>
      <c r="Q32">
        <f t="shared" si="16"/>
        <v>0</v>
      </c>
      <c r="R32">
        <f t="shared" si="17"/>
        <v>0</v>
      </c>
      <c r="S32">
        <f t="shared" si="18"/>
        <v>0</v>
      </c>
      <c r="T32">
        <f t="shared" si="19"/>
        <v>0</v>
      </c>
      <c r="U32">
        <f t="shared" si="20"/>
        <v>0</v>
      </c>
      <c r="V32">
        <f t="shared" si="21"/>
        <v>0</v>
      </c>
      <c r="W32">
        <f t="shared" si="22"/>
        <v>0</v>
      </c>
      <c r="X32">
        <f t="shared" si="23"/>
        <v>0</v>
      </c>
      <c r="Y32">
        <f t="shared" si="24"/>
        <v>0</v>
      </c>
      <c r="AA32">
        <v>39507101</v>
      </c>
      <c r="AB32">
        <f t="shared" si="25"/>
        <v>175.97</v>
      </c>
      <c r="AC32">
        <f t="shared" si="26"/>
        <v>175.97</v>
      </c>
      <c r="AD32">
        <f t="shared" si="27"/>
        <v>0</v>
      </c>
      <c r="AE32">
        <f t="shared" si="28"/>
        <v>0</v>
      </c>
      <c r="AF32">
        <f t="shared" si="29"/>
        <v>0</v>
      </c>
      <c r="AG32">
        <f t="shared" si="30"/>
        <v>0</v>
      </c>
      <c r="AH32">
        <f t="shared" si="31"/>
        <v>0</v>
      </c>
      <c r="AI32">
        <f t="shared" si="32"/>
        <v>0</v>
      </c>
      <c r="AJ32">
        <f t="shared" si="33"/>
        <v>0</v>
      </c>
      <c r="AK32">
        <v>175.97</v>
      </c>
      <c r="AL32">
        <v>175.97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80</v>
      </c>
      <c r="AU32">
        <v>60</v>
      </c>
      <c r="AV32">
        <v>1</v>
      </c>
      <c r="AW32">
        <v>1</v>
      </c>
      <c r="AZ32">
        <v>6.62</v>
      </c>
      <c r="BA32">
        <v>1</v>
      </c>
      <c r="BB32">
        <v>1</v>
      </c>
      <c r="BC32">
        <v>6.62</v>
      </c>
      <c r="BD32" t="s">
        <v>3</v>
      </c>
      <c r="BE32" t="s">
        <v>3</v>
      </c>
      <c r="BF32" t="s">
        <v>3</v>
      </c>
      <c r="BG32" t="s">
        <v>3</v>
      </c>
      <c r="BH32">
        <v>3</v>
      </c>
      <c r="BI32">
        <v>2</v>
      </c>
      <c r="BJ32" t="s">
        <v>56</v>
      </c>
      <c r="BM32">
        <v>110011</v>
      </c>
      <c r="BN32">
        <v>0</v>
      </c>
      <c r="BO32" t="s">
        <v>3</v>
      </c>
      <c r="BP32">
        <v>0</v>
      </c>
      <c r="BQ32">
        <v>3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3</v>
      </c>
      <c r="BZ32">
        <v>80</v>
      </c>
      <c r="CA32">
        <v>60</v>
      </c>
      <c r="CF32">
        <v>0</v>
      </c>
      <c r="CG32">
        <v>0</v>
      </c>
      <c r="CM32">
        <v>0</v>
      </c>
      <c r="CN32" t="s">
        <v>3</v>
      </c>
      <c r="CO32">
        <v>0</v>
      </c>
      <c r="CP32">
        <f t="shared" si="34"/>
        <v>1164.92</v>
      </c>
      <c r="CQ32">
        <f t="shared" si="35"/>
        <v>1164.9213999999999</v>
      </c>
      <c r="CR32">
        <f t="shared" si="36"/>
        <v>0</v>
      </c>
      <c r="CS32">
        <f t="shared" si="37"/>
        <v>0</v>
      </c>
      <c r="CT32">
        <f t="shared" si="38"/>
        <v>0</v>
      </c>
      <c r="CU32">
        <f t="shared" si="39"/>
        <v>0</v>
      </c>
      <c r="CV32">
        <f t="shared" si="40"/>
        <v>0</v>
      </c>
      <c r="CW32">
        <f t="shared" si="41"/>
        <v>0</v>
      </c>
      <c r="CX32">
        <f t="shared" si="42"/>
        <v>0</v>
      </c>
      <c r="CY32">
        <f t="shared" si="43"/>
        <v>0</v>
      </c>
      <c r="CZ32">
        <f t="shared" si="44"/>
        <v>0</v>
      </c>
      <c r="DC32" t="s">
        <v>3</v>
      </c>
      <c r="DD32" t="s">
        <v>3</v>
      </c>
      <c r="DE32" t="s">
        <v>3</v>
      </c>
      <c r="DF32" t="s">
        <v>3</v>
      </c>
      <c r="DG32" t="s">
        <v>3</v>
      </c>
      <c r="DH32" t="s">
        <v>3</v>
      </c>
      <c r="DI32" t="s">
        <v>3</v>
      </c>
      <c r="DJ32" t="s">
        <v>3</v>
      </c>
      <c r="DK32" t="s">
        <v>3</v>
      </c>
      <c r="DL32" t="s">
        <v>3</v>
      </c>
      <c r="DM32" t="s">
        <v>3</v>
      </c>
      <c r="DN32">
        <v>0</v>
      </c>
      <c r="DO32">
        <v>0</v>
      </c>
      <c r="DP32">
        <v>1</v>
      </c>
      <c r="DQ32">
        <v>1</v>
      </c>
      <c r="DU32">
        <v>1010</v>
      </c>
      <c r="DV32" t="s">
        <v>23</v>
      </c>
      <c r="DW32" t="s">
        <v>23</v>
      </c>
      <c r="DX32">
        <v>1</v>
      </c>
      <c r="EE32">
        <v>39174433</v>
      </c>
      <c r="EF32">
        <v>3</v>
      </c>
      <c r="EG32" t="s">
        <v>17</v>
      </c>
      <c r="EH32">
        <v>0</v>
      </c>
      <c r="EI32" t="s">
        <v>3</v>
      </c>
      <c r="EJ32">
        <v>2</v>
      </c>
      <c r="EK32">
        <v>110011</v>
      </c>
      <c r="EL32" t="s">
        <v>38</v>
      </c>
      <c r="EM32" t="s">
        <v>19</v>
      </c>
      <c r="EO32" t="s">
        <v>3</v>
      </c>
      <c r="EQ32">
        <v>0</v>
      </c>
      <c r="ER32">
        <v>175.97</v>
      </c>
      <c r="ES32">
        <v>175.97</v>
      </c>
      <c r="ET32">
        <v>0</v>
      </c>
      <c r="EU32">
        <v>0</v>
      </c>
      <c r="EV32">
        <v>0</v>
      </c>
      <c r="EW32">
        <v>0</v>
      </c>
      <c r="EX32">
        <v>0</v>
      </c>
      <c r="FQ32">
        <v>0</v>
      </c>
      <c r="FR32">
        <f t="shared" si="45"/>
        <v>0</v>
      </c>
      <c r="FS32">
        <v>0</v>
      </c>
      <c r="FX32">
        <v>80</v>
      </c>
      <c r="FY32">
        <v>60</v>
      </c>
      <c r="GA32" t="s">
        <v>3</v>
      </c>
      <c r="GD32">
        <v>0</v>
      </c>
      <c r="GF32">
        <v>-1989464412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6"/>
        <v>0</v>
      </c>
      <c r="GM32">
        <f t="shared" si="47"/>
        <v>1164.92</v>
      </c>
      <c r="GN32">
        <f t="shared" si="48"/>
        <v>0</v>
      </c>
      <c r="GO32">
        <f t="shared" si="49"/>
        <v>1164.92</v>
      </c>
      <c r="GP32">
        <f t="shared" si="50"/>
        <v>0</v>
      </c>
      <c r="GR32">
        <v>0</v>
      </c>
      <c r="GS32">
        <v>3</v>
      </c>
      <c r="GT32">
        <v>0</v>
      </c>
      <c r="GU32" t="s">
        <v>3</v>
      </c>
      <c r="GV32">
        <f t="shared" si="51"/>
        <v>0</v>
      </c>
      <c r="GW32">
        <v>1</v>
      </c>
      <c r="GX32">
        <f t="shared" si="52"/>
        <v>0</v>
      </c>
      <c r="HA32">
        <v>0</v>
      </c>
      <c r="HB32">
        <v>0</v>
      </c>
      <c r="IK32">
        <v>0</v>
      </c>
    </row>
    <row r="33" spans="1:245" x14ac:dyDescent="0.2">
      <c r="A33">
        <v>17</v>
      </c>
      <c r="B33">
        <v>1</v>
      </c>
      <c r="C33">
        <f>ROW(SmtRes!A37)</f>
        <v>37</v>
      </c>
      <c r="D33">
        <f>ROW(EtalonRes!A33)</f>
        <v>33</v>
      </c>
      <c r="E33" t="s">
        <v>57</v>
      </c>
      <c r="F33" t="s">
        <v>58</v>
      </c>
      <c r="G33" t="s">
        <v>59</v>
      </c>
      <c r="H33" t="s">
        <v>15</v>
      </c>
      <c r="I33">
        <v>1</v>
      </c>
      <c r="J33">
        <v>0</v>
      </c>
      <c r="O33">
        <f t="shared" si="14"/>
        <v>272.01</v>
      </c>
      <c r="P33">
        <f t="shared" si="15"/>
        <v>28.66</v>
      </c>
      <c r="Q33">
        <f t="shared" si="16"/>
        <v>0</v>
      </c>
      <c r="R33">
        <f t="shared" si="17"/>
        <v>0</v>
      </c>
      <c r="S33">
        <f t="shared" si="18"/>
        <v>243.35</v>
      </c>
      <c r="T33">
        <f t="shared" si="19"/>
        <v>0</v>
      </c>
      <c r="U33">
        <f t="shared" si="20"/>
        <v>3.6</v>
      </c>
      <c r="V33">
        <f t="shared" si="21"/>
        <v>0</v>
      </c>
      <c r="W33">
        <f t="shared" si="22"/>
        <v>0</v>
      </c>
      <c r="X33">
        <f t="shared" si="23"/>
        <v>194.68</v>
      </c>
      <c r="Y33">
        <f t="shared" si="24"/>
        <v>146.01</v>
      </c>
      <c r="AA33">
        <v>39507101</v>
      </c>
      <c r="AB33">
        <f t="shared" si="25"/>
        <v>41.09</v>
      </c>
      <c r="AC33">
        <f t="shared" si="26"/>
        <v>4.33</v>
      </c>
      <c r="AD33">
        <f t="shared" si="27"/>
        <v>0</v>
      </c>
      <c r="AE33">
        <f t="shared" si="28"/>
        <v>0</v>
      </c>
      <c r="AF33">
        <f t="shared" si="29"/>
        <v>36.76</v>
      </c>
      <c r="AG33">
        <f t="shared" si="30"/>
        <v>0</v>
      </c>
      <c r="AH33">
        <f t="shared" si="31"/>
        <v>3.6</v>
      </c>
      <c r="AI33">
        <f t="shared" si="32"/>
        <v>0</v>
      </c>
      <c r="AJ33">
        <f t="shared" si="33"/>
        <v>0</v>
      </c>
      <c r="AK33">
        <v>41.09</v>
      </c>
      <c r="AL33">
        <v>4.33</v>
      </c>
      <c r="AM33">
        <v>0</v>
      </c>
      <c r="AN33">
        <v>0</v>
      </c>
      <c r="AO33">
        <v>36.76</v>
      </c>
      <c r="AP33">
        <v>0</v>
      </c>
      <c r="AQ33">
        <v>3.6</v>
      </c>
      <c r="AR33">
        <v>0</v>
      </c>
      <c r="AS33">
        <v>0</v>
      </c>
      <c r="AT33">
        <v>80</v>
      </c>
      <c r="AU33">
        <v>60</v>
      </c>
      <c r="AV33">
        <v>1</v>
      </c>
      <c r="AW33">
        <v>1</v>
      </c>
      <c r="AZ33">
        <v>6.62</v>
      </c>
      <c r="BA33">
        <v>6.62</v>
      </c>
      <c r="BB33">
        <v>6.62</v>
      </c>
      <c r="BC33">
        <v>6.62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2</v>
      </c>
      <c r="BJ33" t="s">
        <v>60</v>
      </c>
      <c r="BM33">
        <v>110011</v>
      </c>
      <c r="BN33">
        <v>0</v>
      </c>
      <c r="BO33" t="s">
        <v>3</v>
      </c>
      <c r="BP33">
        <v>0</v>
      </c>
      <c r="BQ33">
        <v>3</v>
      </c>
      <c r="BR33">
        <v>0</v>
      </c>
      <c r="BS33">
        <v>6.62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80</v>
      </c>
      <c r="CA33">
        <v>60</v>
      </c>
      <c r="CF33">
        <v>0</v>
      </c>
      <c r="CG33">
        <v>0</v>
      </c>
      <c r="CM33">
        <v>0</v>
      </c>
      <c r="CN33" t="s">
        <v>3</v>
      </c>
      <c r="CO33">
        <v>0</v>
      </c>
      <c r="CP33">
        <f t="shared" si="34"/>
        <v>272.01</v>
      </c>
      <c r="CQ33">
        <f t="shared" si="35"/>
        <v>28.6646</v>
      </c>
      <c r="CR33">
        <f t="shared" si="36"/>
        <v>0</v>
      </c>
      <c r="CS33">
        <f t="shared" si="37"/>
        <v>0</v>
      </c>
      <c r="CT33">
        <f t="shared" si="38"/>
        <v>243.35119999999998</v>
      </c>
      <c r="CU33">
        <f t="shared" si="39"/>
        <v>0</v>
      </c>
      <c r="CV33">
        <f t="shared" si="40"/>
        <v>3.6</v>
      </c>
      <c r="CW33">
        <f t="shared" si="41"/>
        <v>0</v>
      </c>
      <c r="CX33">
        <f t="shared" si="42"/>
        <v>0</v>
      </c>
      <c r="CY33">
        <f t="shared" si="43"/>
        <v>194.68</v>
      </c>
      <c r="CZ33">
        <f t="shared" si="44"/>
        <v>146.01</v>
      </c>
      <c r="DC33" t="s">
        <v>3</v>
      </c>
      <c r="DD33" t="s">
        <v>3</v>
      </c>
      <c r="DE33" t="s">
        <v>3</v>
      </c>
      <c r="DF33" t="s">
        <v>3</v>
      </c>
      <c r="DG33" t="s">
        <v>3</v>
      </c>
      <c r="DH33" t="s">
        <v>3</v>
      </c>
      <c r="DI33" t="s">
        <v>3</v>
      </c>
      <c r="DJ33" t="s">
        <v>3</v>
      </c>
      <c r="DK33" t="s">
        <v>3</v>
      </c>
      <c r="DL33" t="s">
        <v>3</v>
      </c>
      <c r="DM33" t="s">
        <v>3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15</v>
      </c>
      <c r="DW33" t="s">
        <v>15</v>
      </c>
      <c r="DX33">
        <v>1</v>
      </c>
      <c r="EE33">
        <v>39174433</v>
      </c>
      <c r="EF33">
        <v>3</v>
      </c>
      <c r="EG33" t="s">
        <v>17</v>
      </c>
      <c r="EH33">
        <v>0</v>
      </c>
      <c r="EI33" t="s">
        <v>3</v>
      </c>
      <c r="EJ33">
        <v>2</v>
      </c>
      <c r="EK33">
        <v>110011</v>
      </c>
      <c r="EL33" t="s">
        <v>38</v>
      </c>
      <c r="EM33" t="s">
        <v>19</v>
      </c>
      <c r="EO33" t="s">
        <v>3</v>
      </c>
      <c r="EQ33">
        <v>0</v>
      </c>
      <c r="ER33">
        <v>41.09</v>
      </c>
      <c r="ES33">
        <v>4.33</v>
      </c>
      <c r="ET33">
        <v>0</v>
      </c>
      <c r="EU33">
        <v>0</v>
      </c>
      <c r="EV33">
        <v>36.76</v>
      </c>
      <c r="EW33">
        <v>3.6</v>
      </c>
      <c r="EX33">
        <v>0</v>
      </c>
      <c r="EY33">
        <v>0</v>
      </c>
      <c r="FQ33">
        <v>0</v>
      </c>
      <c r="FR33">
        <f t="shared" si="45"/>
        <v>0</v>
      </c>
      <c r="FS33">
        <v>0</v>
      </c>
      <c r="FX33">
        <v>80</v>
      </c>
      <c r="FY33">
        <v>60</v>
      </c>
      <c r="GA33" t="s">
        <v>3</v>
      </c>
      <c r="GD33">
        <v>0</v>
      </c>
      <c r="GF33">
        <v>-1645192336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6"/>
        <v>0</v>
      </c>
      <c r="GM33">
        <f t="shared" si="47"/>
        <v>612.70000000000005</v>
      </c>
      <c r="GN33">
        <f t="shared" si="48"/>
        <v>0</v>
      </c>
      <c r="GO33">
        <f t="shared" si="49"/>
        <v>612.70000000000005</v>
      </c>
      <c r="GP33">
        <f t="shared" si="50"/>
        <v>0</v>
      </c>
      <c r="GR33">
        <v>0</v>
      </c>
      <c r="GS33">
        <v>3</v>
      </c>
      <c r="GT33">
        <v>0</v>
      </c>
      <c r="GU33" t="s">
        <v>3</v>
      </c>
      <c r="GV33">
        <f t="shared" si="51"/>
        <v>0</v>
      </c>
      <c r="GW33">
        <v>1</v>
      </c>
      <c r="GX33">
        <f t="shared" si="52"/>
        <v>0</v>
      </c>
      <c r="HA33">
        <v>0</v>
      </c>
      <c r="HB33">
        <v>0</v>
      </c>
      <c r="IK33">
        <v>0</v>
      </c>
    </row>
    <row r="34" spans="1:245" x14ac:dyDescent="0.2">
      <c r="A34">
        <v>18</v>
      </c>
      <c r="B34">
        <v>1</v>
      </c>
      <c r="C34">
        <v>36</v>
      </c>
      <c r="E34" t="s">
        <v>61</v>
      </c>
      <c r="F34" t="s">
        <v>62</v>
      </c>
      <c r="G34" t="s">
        <v>63</v>
      </c>
      <c r="H34" t="s">
        <v>23</v>
      </c>
      <c r="I34">
        <f>I33*J34</f>
        <v>1</v>
      </c>
      <c r="J34">
        <v>1</v>
      </c>
      <c r="O34">
        <f t="shared" si="14"/>
        <v>2626.42</v>
      </c>
      <c r="P34">
        <f t="shared" si="15"/>
        <v>2626.42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39507101</v>
      </c>
      <c r="AB34">
        <f t="shared" si="25"/>
        <v>396.74</v>
      </c>
      <c r="AC34">
        <f t="shared" si="26"/>
        <v>396.74</v>
      </c>
      <c r="AD34">
        <f t="shared" si="27"/>
        <v>0</v>
      </c>
      <c r="AE34">
        <f t="shared" si="28"/>
        <v>0</v>
      </c>
      <c r="AF34">
        <f t="shared" si="29"/>
        <v>0</v>
      </c>
      <c r="AG34">
        <f t="shared" si="30"/>
        <v>0</v>
      </c>
      <c r="AH34">
        <f t="shared" si="31"/>
        <v>0</v>
      </c>
      <c r="AI34">
        <f t="shared" si="32"/>
        <v>0</v>
      </c>
      <c r="AJ34">
        <f t="shared" si="33"/>
        <v>0</v>
      </c>
      <c r="AK34">
        <v>396.74</v>
      </c>
      <c r="AL34">
        <v>396.74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80</v>
      </c>
      <c r="AU34">
        <v>60</v>
      </c>
      <c r="AV34">
        <v>1</v>
      </c>
      <c r="AW34">
        <v>1</v>
      </c>
      <c r="AZ34">
        <v>6.62</v>
      </c>
      <c r="BA34">
        <v>1</v>
      </c>
      <c r="BB34">
        <v>1</v>
      </c>
      <c r="BC34">
        <v>6.62</v>
      </c>
      <c r="BD34" t="s">
        <v>3</v>
      </c>
      <c r="BE34" t="s">
        <v>3</v>
      </c>
      <c r="BF34" t="s">
        <v>3</v>
      </c>
      <c r="BG34" t="s">
        <v>3</v>
      </c>
      <c r="BH34">
        <v>3</v>
      </c>
      <c r="BI34">
        <v>2</v>
      </c>
      <c r="BJ34" t="s">
        <v>64</v>
      </c>
      <c r="BM34">
        <v>110001</v>
      </c>
      <c r="BN34">
        <v>0</v>
      </c>
      <c r="BO34" t="s">
        <v>3</v>
      </c>
      <c r="BP34">
        <v>0</v>
      </c>
      <c r="BQ34">
        <v>3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3</v>
      </c>
      <c r="BZ34">
        <v>80</v>
      </c>
      <c r="CA34">
        <v>60</v>
      </c>
      <c r="CF34">
        <v>0</v>
      </c>
      <c r="CG34">
        <v>0</v>
      </c>
      <c r="CM34">
        <v>0</v>
      </c>
      <c r="CN34" t="s">
        <v>3</v>
      </c>
      <c r="CO34">
        <v>0</v>
      </c>
      <c r="CP34">
        <f t="shared" si="34"/>
        <v>2626.42</v>
      </c>
      <c r="CQ34">
        <f t="shared" si="35"/>
        <v>2626.4187999999999</v>
      </c>
      <c r="CR34">
        <f t="shared" si="36"/>
        <v>0</v>
      </c>
      <c r="CS34">
        <f t="shared" si="37"/>
        <v>0</v>
      </c>
      <c r="CT34">
        <f t="shared" si="38"/>
        <v>0</v>
      </c>
      <c r="CU34">
        <f t="shared" si="39"/>
        <v>0</v>
      </c>
      <c r="CV34">
        <f t="shared" si="40"/>
        <v>0</v>
      </c>
      <c r="CW34">
        <f t="shared" si="41"/>
        <v>0</v>
      </c>
      <c r="CX34">
        <f t="shared" si="42"/>
        <v>0</v>
      </c>
      <c r="CY34">
        <f t="shared" si="43"/>
        <v>0</v>
      </c>
      <c r="CZ34">
        <f t="shared" si="44"/>
        <v>0</v>
      </c>
      <c r="DC34" t="s">
        <v>3</v>
      </c>
      <c r="DD34" t="s">
        <v>3</v>
      </c>
      <c r="DE34" t="s">
        <v>3</v>
      </c>
      <c r="DF34" t="s">
        <v>3</v>
      </c>
      <c r="DG34" t="s">
        <v>3</v>
      </c>
      <c r="DH34" t="s">
        <v>3</v>
      </c>
      <c r="DI34" t="s">
        <v>3</v>
      </c>
      <c r="DJ34" t="s">
        <v>3</v>
      </c>
      <c r="DK34" t="s">
        <v>3</v>
      </c>
      <c r="DL34" t="s">
        <v>3</v>
      </c>
      <c r="DM34" t="s">
        <v>3</v>
      </c>
      <c r="DN34">
        <v>0</v>
      </c>
      <c r="DO34">
        <v>0</v>
      </c>
      <c r="DP34">
        <v>1</v>
      </c>
      <c r="DQ34">
        <v>1</v>
      </c>
      <c r="DU34">
        <v>1010</v>
      </c>
      <c r="DV34" t="s">
        <v>23</v>
      </c>
      <c r="DW34" t="s">
        <v>23</v>
      </c>
      <c r="DX34">
        <v>1</v>
      </c>
      <c r="EE34">
        <v>39174389</v>
      </c>
      <c r="EF34">
        <v>3</v>
      </c>
      <c r="EG34" t="s">
        <v>17</v>
      </c>
      <c r="EH34">
        <v>0</v>
      </c>
      <c r="EI34" t="s">
        <v>3</v>
      </c>
      <c r="EJ34">
        <v>2</v>
      </c>
      <c r="EK34">
        <v>110001</v>
      </c>
      <c r="EL34" t="s">
        <v>48</v>
      </c>
      <c r="EM34" t="s">
        <v>19</v>
      </c>
      <c r="EO34" t="s">
        <v>3</v>
      </c>
      <c r="EQ34">
        <v>0</v>
      </c>
      <c r="ER34">
        <v>396.74</v>
      </c>
      <c r="ES34">
        <v>396.74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45"/>
        <v>0</v>
      </c>
      <c r="FS34">
        <v>0</v>
      </c>
      <c r="FX34">
        <v>80</v>
      </c>
      <c r="FY34">
        <v>60</v>
      </c>
      <c r="GA34" t="s">
        <v>3</v>
      </c>
      <c r="GD34">
        <v>0</v>
      </c>
      <c r="GF34">
        <v>2115845550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6"/>
        <v>0</v>
      </c>
      <c r="GM34">
        <f t="shared" si="47"/>
        <v>2626.42</v>
      </c>
      <c r="GN34">
        <f t="shared" si="48"/>
        <v>0</v>
      </c>
      <c r="GO34">
        <f t="shared" si="49"/>
        <v>2626.42</v>
      </c>
      <c r="GP34">
        <f t="shared" si="50"/>
        <v>0</v>
      </c>
      <c r="GR34">
        <v>0</v>
      </c>
      <c r="GS34">
        <v>3</v>
      </c>
      <c r="GT34">
        <v>0</v>
      </c>
      <c r="GU34" t="s">
        <v>3</v>
      </c>
      <c r="GV34">
        <f t="shared" si="51"/>
        <v>0</v>
      </c>
      <c r="GW34">
        <v>1</v>
      </c>
      <c r="GX34">
        <f t="shared" si="52"/>
        <v>0</v>
      </c>
      <c r="HA34">
        <v>0</v>
      </c>
      <c r="HB34">
        <v>0</v>
      </c>
      <c r="IK34">
        <v>0</v>
      </c>
    </row>
    <row r="35" spans="1:245" x14ac:dyDescent="0.2">
      <c r="A35">
        <v>17</v>
      </c>
      <c r="B35">
        <v>1</v>
      </c>
      <c r="C35">
        <f>ROW(SmtRes!A45)</f>
        <v>45</v>
      </c>
      <c r="D35">
        <f>ROW(EtalonRes!A39)</f>
        <v>39</v>
      </c>
      <c r="E35" t="s">
        <v>65</v>
      </c>
      <c r="F35" t="s">
        <v>66</v>
      </c>
      <c r="G35" t="s">
        <v>67</v>
      </c>
      <c r="H35" t="s">
        <v>15</v>
      </c>
      <c r="I35">
        <v>399</v>
      </c>
      <c r="J35">
        <v>0</v>
      </c>
      <c r="O35">
        <f t="shared" si="14"/>
        <v>60830.98</v>
      </c>
      <c r="P35">
        <f t="shared" si="15"/>
        <v>8373.17</v>
      </c>
      <c r="Q35">
        <f t="shared" si="16"/>
        <v>0</v>
      </c>
      <c r="R35">
        <f t="shared" si="17"/>
        <v>0</v>
      </c>
      <c r="S35">
        <f t="shared" si="18"/>
        <v>52457.81</v>
      </c>
      <c r="T35">
        <f t="shared" si="19"/>
        <v>0</v>
      </c>
      <c r="U35">
        <f t="shared" si="20"/>
        <v>670.31999999999994</v>
      </c>
      <c r="V35">
        <f t="shared" si="21"/>
        <v>0</v>
      </c>
      <c r="W35">
        <f t="shared" si="22"/>
        <v>0</v>
      </c>
      <c r="X35">
        <f t="shared" si="23"/>
        <v>41966.25</v>
      </c>
      <c r="Y35">
        <f t="shared" si="24"/>
        <v>31474.69</v>
      </c>
      <c r="AA35">
        <v>39507101</v>
      </c>
      <c r="AB35">
        <f t="shared" si="25"/>
        <v>23.03</v>
      </c>
      <c r="AC35">
        <f t="shared" si="26"/>
        <v>3.17</v>
      </c>
      <c r="AD35">
        <f t="shared" si="27"/>
        <v>0</v>
      </c>
      <c r="AE35">
        <f t="shared" si="28"/>
        <v>0</v>
      </c>
      <c r="AF35">
        <f t="shared" si="29"/>
        <v>19.86</v>
      </c>
      <c r="AG35">
        <f t="shared" si="30"/>
        <v>0</v>
      </c>
      <c r="AH35">
        <f t="shared" si="31"/>
        <v>1.68</v>
      </c>
      <c r="AI35">
        <f t="shared" si="32"/>
        <v>0</v>
      </c>
      <c r="AJ35">
        <f t="shared" si="33"/>
        <v>0</v>
      </c>
      <c r="AK35">
        <v>23.03</v>
      </c>
      <c r="AL35">
        <v>3.17</v>
      </c>
      <c r="AM35">
        <v>0</v>
      </c>
      <c r="AN35">
        <v>0</v>
      </c>
      <c r="AO35">
        <v>19.86</v>
      </c>
      <c r="AP35">
        <v>0</v>
      </c>
      <c r="AQ35">
        <v>1.68</v>
      </c>
      <c r="AR35">
        <v>0</v>
      </c>
      <c r="AS35">
        <v>0</v>
      </c>
      <c r="AT35">
        <v>80</v>
      </c>
      <c r="AU35">
        <v>60</v>
      </c>
      <c r="AV35">
        <v>1</v>
      </c>
      <c r="AW35">
        <v>1</v>
      </c>
      <c r="AZ35">
        <v>6.62</v>
      </c>
      <c r="BA35">
        <v>6.62</v>
      </c>
      <c r="BB35">
        <v>6.62</v>
      </c>
      <c r="BC35">
        <v>6.62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2</v>
      </c>
      <c r="BJ35" t="s">
        <v>68</v>
      </c>
      <c r="BM35">
        <v>110011</v>
      </c>
      <c r="BN35">
        <v>0</v>
      </c>
      <c r="BO35" t="s">
        <v>3</v>
      </c>
      <c r="BP35">
        <v>0</v>
      </c>
      <c r="BQ35">
        <v>3</v>
      </c>
      <c r="BR35">
        <v>0</v>
      </c>
      <c r="BS35">
        <v>6.62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80</v>
      </c>
      <c r="CA35">
        <v>60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4"/>
        <v>60830.979999999996</v>
      </c>
      <c r="CQ35">
        <f t="shared" si="35"/>
        <v>20.985399999999998</v>
      </c>
      <c r="CR35">
        <f t="shared" si="36"/>
        <v>0</v>
      </c>
      <c r="CS35">
        <f t="shared" si="37"/>
        <v>0</v>
      </c>
      <c r="CT35">
        <f t="shared" si="38"/>
        <v>131.47319999999999</v>
      </c>
      <c r="CU35">
        <f t="shared" si="39"/>
        <v>0</v>
      </c>
      <c r="CV35">
        <f t="shared" si="40"/>
        <v>1.68</v>
      </c>
      <c r="CW35">
        <f t="shared" si="41"/>
        <v>0</v>
      </c>
      <c r="CX35">
        <f t="shared" si="42"/>
        <v>0</v>
      </c>
      <c r="CY35">
        <f t="shared" si="43"/>
        <v>41966.248</v>
      </c>
      <c r="CZ35">
        <f t="shared" si="44"/>
        <v>31474.685999999998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15</v>
      </c>
      <c r="DW35" t="s">
        <v>15</v>
      </c>
      <c r="DX35">
        <v>1</v>
      </c>
      <c r="EE35">
        <v>39174433</v>
      </c>
      <c r="EF35">
        <v>3</v>
      </c>
      <c r="EG35" t="s">
        <v>17</v>
      </c>
      <c r="EH35">
        <v>0</v>
      </c>
      <c r="EI35" t="s">
        <v>3</v>
      </c>
      <c r="EJ35">
        <v>2</v>
      </c>
      <c r="EK35">
        <v>110011</v>
      </c>
      <c r="EL35" t="s">
        <v>38</v>
      </c>
      <c r="EM35" t="s">
        <v>19</v>
      </c>
      <c r="EO35" t="s">
        <v>3</v>
      </c>
      <c r="EQ35">
        <v>0</v>
      </c>
      <c r="ER35">
        <v>23.03</v>
      </c>
      <c r="ES35">
        <v>3.17</v>
      </c>
      <c r="ET35">
        <v>0</v>
      </c>
      <c r="EU35">
        <v>0</v>
      </c>
      <c r="EV35">
        <v>19.86</v>
      </c>
      <c r="EW35">
        <v>1.68</v>
      </c>
      <c r="EX35">
        <v>0</v>
      </c>
      <c r="EY35">
        <v>0</v>
      </c>
      <c r="FQ35">
        <v>0</v>
      </c>
      <c r="FR35">
        <f t="shared" si="45"/>
        <v>0</v>
      </c>
      <c r="FS35">
        <v>0</v>
      </c>
      <c r="FX35">
        <v>80</v>
      </c>
      <c r="FY35">
        <v>60</v>
      </c>
      <c r="GA35" t="s">
        <v>3</v>
      </c>
      <c r="GD35">
        <v>0</v>
      </c>
      <c r="GF35">
        <v>723145742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6"/>
        <v>0</v>
      </c>
      <c r="GM35">
        <f t="shared" si="47"/>
        <v>134271.92000000001</v>
      </c>
      <c r="GN35">
        <f t="shared" si="48"/>
        <v>0</v>
      </c>
      <c r="GO35">
        <f t="shared" si="49"/>
        <v>134271.92000000001</v>
      </c>
      <c r="GP35">
        <f t="shared" si="50"/>
        <v>0</v>
      </c>
      <c r="GR35">
        <v>0</v>
      </c>
      <c r="GS35">
        <v>3</v>
      </c>
      <c r="GT35">
        <v>0</v>
      </c>
      <c r="GU35" t="s">
        <v>3</v>
      </c>
      <c r="GV35">
        <f t="shared" si="51"/>
        <v>0</v>
      </c>
      <c r="GW35">
        <v>1</v>
      </c>
      <c r="GX35">
        <f t="shared" si="52"/>
        <v>0</v>
      </c>
      <c r="HA35">
        <v>0</v>
      </c>
      <c r="HB35">
        <v>0</v>
      </c>
      <c r="IK35">
        <v>0</v>
      </c>
    </row>
    <row r="36" spans="1:245" x14ac:dyDescent="0.2">
      <c r="A36">
        <v>18</v>
      </c>
      <c r="B36">
        <v>1</v>
      </c>
      <c r="C36">
        <v>43</v>
      </c>
      <c r="E36" t="s">
        <v>69</v>
      </c>
      <c r="F36" t="s">
        <v>70</v>
      </c>
      <c r="G36" t="s">
        <v>71</v>
      </c>
      <c r="H36" t="s">
        <v>32</v>
      </c>
      <c r="I36">
        <f>I35*J36</f>
        <v>36.700000000000003</v>
      </c>
      <c r="J36">
        <v>9.1979949874686717E-2</v>
      </c>
      <c r="O36">
        <f t="shared" si="14"/>
        <v>383704.54</v>
      </c>
      <c r="P36">
        <f t="shared" si="15"/>
        <v>383704.54</v>
      </c>
      <c r="Q36">
        <f t="shared" si="16"/>
        <v>0</v>
      </c>
      <c r="R36">
        <f t="shared" si="17"/>
        <v>0</v>
      </c>
      <c r="S36">
        <f t="shared" si="18"/>
        <v>0</v>
      </c>
      <c r="T36">
        <f t="shared" si="19"/>
        <v>0</v>
      </c>
      <c r="U36">
        <f t="shared" si="20"/>
        <v>0</v>
      </c>
      <c r="V36">
        <f t="shared" si="21"/>
        <v>0</v>
      </c>
      <c r="W36">
        <f t="shared" si="22"/>
        <v>0</v>
      </c>
      <c r="X36">
        <f t="shared" si="23"/>
        <v>0</v>
      </c>
      <c r="Y36">
        <f t="shared" si="24"/>
        <v>0</v>
      </c>
      <c r="AA36">
        <v>39507101</v>
      </c>
      <c r="AB36">
        <f t="shared" si="25"/>
        <v>1579.33</v>
      </c>
      <c r="AC36">
        <f t="shared" si="26"/>
        <v>1579.33</v>
      </c>
      <c r="AD36">
        <f t="shared" si="27"/>
        <v>0</v>
      </c>
      <c r="AE36">
        <f t="shared" si="28"/>
        <v>0</v>
      </c>
      <c r="AF36">
        <f t="shared" si="29"/>
        <v>0</v>
      </c>
      <c r="AG36">
        <f t="shared" si="30"/>
        <v>0</v>
      </c>
      <c r="AH36">
        <f t="shared" si="31"/>
        <v>0</v>
      </c>
      <c r="AI36">
        <f t="shared" si="32"/>
        <v>0</v>
      </c>
      <c r="AJ36">
        <f t="shared" si="33"/>
        <v>0</v>
      </c>
      <c r="AK36">
        <v>1579.33</v>
      </c>
      <c r="AL36">
        <v>1579.33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80</v>
      </c>
      <c r="AU36">
        <v>60</v>
      </c>
      <c r="AV36">
        <v>1</v>
      </c>
      <c r="AW36">
        <v>1</v>
      </c>
      <c r="AZ36">
        <v>6.62</v>
      </c>
      <c r="BA36">
        <v>1</v>
      </c>
      <c r="BB36">
        <v>1</v>
      </c>
      <c r="BC36">
        <v>6.62</v>
      </c>
      <c r="BD36" t="s">
        <v>3</v>
      </c>
      <c r="BE36" t="s">
        <v>3</v>
      </c>
      <c r="BF36" t="s">
        <v>3</v>
      </c>
      <c r="BG36" t="s">
        <v>3</v>
      </c>
      <c r="BH36">
        <v>3</v>
      </c>
      <c r="BI36">
        <v>2</v>
      </c>
      <c r="BJ36" t="s">
        <v>72</v>
      </c>
      <c r="BM36">
        <v>110011</v>
      </c>
      <c r="BN36">
        <v>0</v>
      </c>
      <c r="BO36" t="s">
        <v>3</v>
      </c>
      <c r="BP36">
        <v>0</v>
      </c>
      <c r="BQ36">
        <v>3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3</v>
      </c>
      <c r="BZ36">
        <v>80</v>
      </c>
      <c r="CA36">
        <v>60</v>
      </c>
      <c r="CF36">
        <v>0</v>
      </c>
      <c r="CG36">
        <v>0</v>
      </c>
      <c r="CM36">
        <v>0</v>
      </c>
      <c r="CN36" t="s">
        <v>3</v>
      </c>
      <c r="CO36">
        <v>0</v>
      </c>
      <c r="CP36">
        <f t="shared" si="34"/>
        <v>383704.54</v>
      </c>
      <c r="CQ36">
        <f t="shared" si="35"/>
        <v>10455.1646</v>
      </c>
      <c r="CR36">
        <f t="shared" si="36"/>
        <v>0</v>
      </c>
      <c r="CS36">
        <f t="shared" si="37"/>
        <v>0</v>
      </c>
      <c r="CT36">
        <f t="shared" si="38"/>
        <v>0</v>
      </c>
      <c r="CU36">
        <f t="shared" si="39"/>
        <v>0</v>
      </c>
      <c r="CV36">
        <f t="shared" si="40"/>
        <v>0</v>
      </c>
      <c r="CW36">
        <f t="shared" si="41"/>
        <v>0</v>
      </c>
      <c r="CX36">
        <f t="shared" si="42"/>
        <v>0</v>
      </c>
      <c r="CY36">
        <f t="shared" si="43"/>
        <v>0</v>
      </c>
      <c r="CZ36">
        <f t="shared" si="44"/>
        <v>0</v>
      </c>
      <c r="DC36" t="s">
        <v>3</v>
      </c>
      <c r="DD36" t="s">
        <v>3</v>
      </c>
      <c r="DE36" t="s">
        <v>3</v>
      </c>
      <c r="DF36" t="s">
        <v>3</v>
      </c>
      <c r="DG36" t="s">
        <v>3</v>
      </c>
      <c r="DH36" t="s">
        <v>3</v>
      </c>
      <c r="DI36" t="s">
        <v>3</v>
      </c>
      <c r="DJ36" t="s">
        <v>3</v>
      </c>
      <c r="DK36" t="s">
        <v>3</v>
      </c>
      <c r="DL36" t="s">
        <v>3</v>
      </c>
      <c r="DM36" t="s">
        <v>3</v>
      </c>
      <c r="DN36">
        <v>0</v>
      </c>
      <c r="DO36">
        <v>0</v>
      </c>
      <c r="DP36">
        <v>1</v>
      </c>
      <c r="DQ36">
        <v>1</v>
      </c>
      <c r="DU36">
        <v>1010</v>
      </c>
      <c r="DV36" t="s">
        <v>32</v>
      </c>
      <c r="DW36" t="s">
        <v>32</v>
      </c>
      <c r="DX36">
        <v>10</v>
      </c>
      <c r="EE36">
        <v>39174433</v>
      </c>
      <c r="EF36">
        <v>3</v>
      </c>
      <c r="EG36" t="s">
        <v>17</v>
      </c>
      <c r="EH36">
        <v>0</v>
      </c>
      <c r="EI36" t="s">
        <v>3</v>
      </c>
      <c r="EJ36">
        <v>2</v>
      </c>
      <c r="EK36">
        <v>110011</v>
      </c>
      <c r="EL36" t="s">
        <v>38</v>
      </c>
      <c r="EM36" t="s">
        <v>19</v>
      </c>
      <c r="EO36" t="s">
        <v>3</v>
      </c>
      <c r="EQ36">
        <v>0</v>
      </c>
      <c r="ER36">
        <v>1579.33</v>
      </c>
      <c r="ES36">
        <v>1579.33</v>
      </c>
      <c r="ET36">
        <v>0</v>
      </c>
      <c r="EU36">
        <v>0</v>
      </c>
      <c r="EV36">
        <v>0</v>
      </c>
      <c r="EW36">
        <v>0</v>
      </c>
      <c r="EX36">
        <v>0</v>
      </c>
      <c r="FQ36">
        <v>0</v>
      </c>
      <c r="FR36">
        <f t="shared" si="45"/>
        <v>0</v>
      </c>
      <c r="FS36">
        <v>0</v>
      </c>
      <c r="FX36">
        <v>80</v>
      </c>
      <c r="FY36">
        <v>60</v>
      </c>
      <c r="GA36" t="s">
        <v>3</v>
      </c>
      <c r="GD36">
        <v>0</v>
      </c>
      <c r="GF36">
        <v>-402903967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6"/>
        <v>0</v>
      </c>
      <c r="GM36">
        <f t="shared" si="47"/>
        <v>383704.54</v>
      </c>
      <c r="GN36">
        <f t="shared" si="48"/>
        <v>0</v>
      </c>
      <c r="GO36">
        <f t="shared" si="49"/>
        <v>383704.54</v>
      </c>
      <c r="GP36">
        <f t="shared" si="50"/>
        <v>0</v>
      </c>
      <c r="GR36">
        <v>0</v>
      </c>
      <c r="GS36">
        <v>3</v>
      </c>
      <c r="GT36">
        <v>0</v>
      </c>
      <c r="GU36" t="s">
        <v>3</v>
      </c>
      <c r="GV36">
        <f t="shared" si="51"/>
        <v>0</v>
      </c>
      <c r="GW36">
        <v>1</v>
      </c>
      <c r="GX36">
        <f t="shared" si="52"/>
        <v>0</v>
      </c>
      <c r="HA36">
        <v>0</v>
      </c>
      <c r="HB36">
        <v>0</v>
      </c>
      <c r="IK36">
        <v>0</v>
      </c>
    </row>
    <row r="37" spans="1:245" x14ac:dyDescent="0.2">
      <c r="A37">
        <v>18</v>
      </c>
      <c r="B37">
        <v>1</v>
      </c>
      <c r="C37">
        <v>44</v>
      </c>
      <c r="E37" t="s">
        <v>73</v>
      </c>
      <c r="F37" t="s">
        <v>74</v>
      </c>
      <c r="G37" t="s">
        <v>75</v>
      </c>
      <c r="H37" t="s">
        <v>23</v>
      </c>
      <c r="I37">
        <f>I35*J37</f>
        <v>32</v>
      </c>
      <c r="J37">
        <v>8.0200501253132828E-2</v>
      </c>
      <c r="O37">
        <f t="shared" si="14"/>
        <v>29094.11</v>
      </c>
      <c r="P37">
        <f t="shared" si="15"/>
        <v>29094.11</v>
      </c>
      <c r="Q37">
        <f t="shared" si="16"/>
        <v>0</v>
      </c>
      <c r="R37">
        <f t="shared" si="17"/>
        <v>0</v>
      </c>
      <c r="S37">
        <f t="shared" si="18"/>
        <v>0</v>
      </c>
      <c r="T37">
        <f t="shared" si="19"/>
        <v>0</v>
      </c>
      <c r="U37">
        <f t="shared" si="20"/>
        <v>0</v>
      </c>
      <c r="V37">
        <f t="shared" si="21"/>
        <v>0</v>
      </c>
      <c r="W37">
        <f t="shared" si="22"/>
        <v>0</v>
      </c>
      <c r="X37">
        <f t="shared" si="23"/>
        <v>0</v>
      </c>
      <c r="Y37">
        <f t="shared" si="24"/>
        <v>0</v>
      </c>
      <c r="AA37">
        <v>39507101</v>
      </c>
      <c r="AB37">
        <f t="shared" si="25"/>
        <v>137.34</v>
      </c>
      <c r="AC37">
        <f t="shared" si="26"/>
        <v>137.34</v>
      </c>
      <c r="AD37">
        <f t="shared" si="27"/>
        <v>0</v>
      </c>
      <c r="AE37">
        <f t="shared" si="28"/>
        <v>0</v>
      </c>
      <c r="AF37">
        <f t="shared" si="29"/>
        <v>0</v>
      </c>
      <c r="AG37">
        <f t="shared" si="30"/>
        <v>0</v>
      </c>
      <c r="AH37">
        <f t="shared" si="31"/>
        <v>0</v>
      </c>
      <c r="AI37">
        <f t="shared" si="32"/>
        <v>0</v>
      </c>
      <c r="AJ37">
        <f t="shared" si="33"/>
        <v>0</v>
      </c>
      <c r="AK37">
        <v>137.34</v>
      </c>
      <c r="AL37">
        <v>137.34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80</v>
      </c>
      <c r="AU37">
        <v>60</v>
      </c>
      <c r="AV37">
        <v>1</v>
      </c>
      <c r="AW37">
        <v>1</v>
      </c>
      <c r="AZ37">
        <v>6.62</v>
      </c>
      <c r="BA37">
        <v>1</v>
      </c>
      <c r="BB37">
        <v>1</v>
      </c>
      <c r="BC37">
        <v>6.62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2</v>
      </c>
      <c r="BJ37" t="s">
        <v>76</v>
      </c>
      <c r="BM37">
        <v>110011</v>
      </c>
      <c r="BN37">
        <v>0</v>
      </c>
      <c r="BO37" t="s">
        <v>3</v>
      </c>
      <c r="BP37">
        <v>0</v>
      </c>
      <c r="BQ37">
        <v>3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80</v>
      </c>
      <c r="CA37">
        <v>60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4"/>
        <v>29094.11</v>
      </c>
      <c r="CQ37">
        <f t="shared" si="35"/>
        <v>909.19080000000008</v>
      </c>
      <c r="CR37">
        <f t="shared" si="36"/>
        <v>0</v>
      </c>
      <c r="CS37">
        <f t="shared" si="37"/>
        <v>0</v>
      </c>
      <c r="CT37">
        <f t="shared" si="38"/>
        <v>0</v>
      </c>
      <c r="CU37">
        <f t="shared" si="39"/>
        <v>0</v>
      </c>
      <c r="CV37">
        <f t="shared" si="40"/>
        <v>0</v>
      </c>
      <c r="CW37">
        <f t="shared" si="41"/>
        <v>0</v>
      </c>
      <c r="CX37">
        <f t="shared" si="42"/>
        <v>0</v>
      </c>
      <c r="CY37">
        <f t="shared" si="43"/>
        <v>0</v>
      </c>
      <c r="CZ37">
        <f t="shared" si="44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0</v>
      </c>
      <c r="DO37">
        <v>0</v>
      </c>
      <c r="DP37">
        <v>1</v>
      </c>
      <c r="DQ37">
        <v>1</v>
      </c>
      <c r="DU37">
        <v>1010</v>
      </c>
      <c r="DV37" t="s">
        <v>23</v>
      </c>
      <c r="DW37" t="s">
        <v>23</v>
      </c>
      <c r="DX37">
        <v>1</v>
      </c>
      <c r="EE37">
        <v>39174433</v>
      </c>
      <c r="EF37">
        <v>3</v>
      </c>
      <c r="EG37" t="s">
        <v>17</v>
      </c>
      <c r="EH37">
        <v>0</v>
      </c>
      <c r="EI37" t="s">
        <v>3</v>
      </c>
      <c r="EJ37">
        <v>2</v>
      </c>
      <c r="EK37">
        <v>110011</v>
      </c>
      <c r="EL37" t="s">
        <v>38</v>
      </c>
      <c r="EM37" t="s">
        <v>19</v>
      </c>
      <c r="EO37" t="s">
        <v>3</v>
      </c>
      <c r="EQ37">
        <v>0</v>
      </c>
      <c r="ER37">
        <v>137.34</v>
      </c>
      <c r="ES37">
        <v>137.34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5"/>
        <v>0</v>
      </c>
      <c r="FS37">
        <v>0</v>
      </c>
      <c r="FX37">
        <v>80</v>
      </c>
      <c r="FY37">
        <v>60</v>
      </c>
      <c r="GA37" t="s">
        <v>3</v>
      </c>
      <c r="GD37">
        <v>0</v>
      </c>
      <c r="GF37">
        <v>969383451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6"/>
        <v>0</v>
      </c>
      <c r="GM37">
        <f t="shared" si="47"/>
        <v>29094.11</v>
      </c>
      <c r="GN37">
        <f t="shared" si="48"/>
        <v>0</v>
      </c>
      <c r="GO37">
        <f t="shared" si="49"/>
        <v>29094.11</v>
      </c>
      <c r="GP37">
        <f t="shared" si="50"/>
        <v>0</v>
      </c>
      <c r="GR37">
        <v>0</v>
      </c>
      <c r="GS37">
        <v>3</v>
      </c>
      <c r="GT37">
        <v>0</v>
      </c>
      <c r="GU37" t="s">
        <v>3</v>
      </c>
      <c r="GV37">
        <f t="shared" si="51"/>
        <v>0</v>
      </c>
      <c r="GW37">
        <v>1</v>
      </c>
      <c r="GX37">
        <f t="shared" si="52"/>
        <v>0</v>
      </c>
      <c r="HA37">
        <v>0</v>
      </c>
      <c r="HB37">
        <v>0</v>
      </c>
      <c r="IK37">
        <v>0</v>
      </c>
    </row>
    <row r="38" spans="1:245" x14ac:dyDescent="0.2">
      <c r="A38">
        <v>17</v>
      </c>
      <c r="B38">
        <v>1</v>
      </c>
      <c r="C38">
        <f>ROW(SmtRes!A51)</f>
        <v>51</v>
      </c>
      <c r="D38">
        <f>ROW(EtalonRes!A44)</f>
        <v>44</v>
      </c>
      <c r="E38" t="s">
        <v>77</v>
      </c>
      <c r="F38" t="s">
        <v>78</v>
      </c>
      <c r="G38" t="s">
        <v>79</v>
      </c>
      <c r="H38" t="s">
        <v>15</v>
      </c>
      <c r="I38">
        <v>18</v>
      </c>
      <c r="J38">
        <v>0</v>
      </c>
      <c r="O38">
        <f t="shared" si="14"/>
        <v>9656.73</v>
      </c>
      <c r="P38">
        <f t="shared" si="15"/>
        <v>1025.97</v>
      </c>
      <c r="Q38">
        <f t="shared" si="16"/>
        <v>0</v>
      </c>
      <c r="R38">
        <f t="shared" si="17"/>
        <v>0</v>
      </c>
      <c r="S38">
        <f t="shared" si="18"/>
        <v>8630.76</v>
      </c>
      <c r="T38">
        <f t="shared" si="19"/>
        <v>0</v>
      </c>
      <c r="U38">
        <f t="shared" si="20"/>
        <v>129.6</v>
      </c>
      <c r="V38">
        <f t="shared" si="21"/>
        <v>0</v>
      </c>
      <c r="W38">
        <f t="shared" si="22"/>
        <v>0</v>
      </c>
      <c r="X38">
        <f t="shared" si="23"/>
        <v>6904.61</v>
      </c>
      <c r="Y38">
        <f t="shared" si="24"/>
        <v>5178.46</v>
      </c>
      <c r="AA38">
        <v>39507101</v>
      </c>
      <c r="AB38">
        <f t="shared" si="25"/>
        <v>81.040000000000006</v>
      </c>
      <c r="AC38">
        <f t="shared" si="26"/>
        <v>8.61</v>
      </c>
      <c r="AD38">
        <f t="shared" si="27"/>
        <v>0</v>
      </c>
      <c r="AE38">
        <f t="shared" si="28"/>
        <v>0</v>
      </c>
      <c r="AF38">
        <f t="shared" si="29"/>
        <v>72.430000000000007</v>
      </c>
      <c r="AG38">
        <f t="shared" si="30"/>
        <v>0</v>
      </c>
      <c r="AH38">
        <f t="shared" si="31"/>
        <v>7.2</v>
      </c>
      <c r="AI38">
        <f t="shared" si="32"/>
        <v>0</v>
      </c>
      <c r="AJ38">
        <f t="shared" si="33"/>
        <v>0</v>
      </c>
      <c r="AK38">
        <v>81.040000000000006</v>
      </c>
      <c r="AL38">
        <v>8.61</v>
      </c>
      <c r="AM38">
        <v>0</v>
      </c>
      <c r="AN38">
        <v>0</v>
      </c>
      <c r="AO38">
        <v>72.430000000000007</v>
      </c>
      <c r="AP38">
        <v>0</v>
      </c>
      <c r="AQ38">
        <v>7.2</v>
      </c>
      <c r="AR38">
        <v>0</v>
      </c>
      <c r="AS38">
        <v>0</v>
      </c>
      <c r="AT38">
        <v>80</v>
      </c>
      <c r="AU38">
        <v>60</v>
      </c>
      <c r="AV38">
        <v>1</v>
      </c>
      <c r="AW38">
        <v>1</v>
      </c>
      <c r="AZ38">
        <v>6.62</v>
      </c>
      <c r="BA38">
        <v>6.62</v>
      </c>
      <c r="BB38">
        <v>6.62</v>
      </c>
      <c r="BC38">
        <v>6.62</v>
      </c>
      <c r="BD38" t="s">
        <v>3</v>
      </c>
      <c r="BE38" t="s">
        <v>3</v>
      </c>
      <c r="BF38" t="s">
        <v>3</v>
      </c>
      <c r="BG38" t="s">
        <v>3</v>
      </c>
      <c r="BH38">
        <v>0</v>
      </c>
      <c r="BI38">
        <v>2</v>
      </c>
      <c r="BJ38" t="s">
        <v>80</v>
      </c>
      <c r="BM38">
        <v>110011</v>
      </c>
      <c r="BN38">
        <v>0</v>
      </c>
      <c r="BO38" t="s">
        <v>3</v>
      </c>
      <c r="BP38">
        <v>0</v>
      </c>
      <c r="BQ38">
        <v>3</v>
      </c>
      <c r="BR38">
        <v>0</v>
      </c>
      <c r="BS38">
        <v>6.62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3</v>
      </c>
      <c r="BZ38">
        <v>80</v>
      </c>
      <c r="CA38">
        <v>60</v>
      </c>
      <c r="CF38">
        <v>0</v>
      </c>
      <c r="CG38">
        <v>0</v>
      </c>
      <c r="CM38">
        <v>0</v>
      </c>
      <c r="CN38" t="s">
        <v>3</v>
      </c>
      <c r="CO38">
        <v>0</v>
      </c>
      <c r="CP38">
        <f t="shared" si="34"/>
        <v>9656.73</v>
      </c>
      <c r="CQ38">
        <f t="shared" si="35"/>
        <v>56.998199999999997</v>
      </c>
      <c r="CR38">
        <f t="shared" si="36"/>
        <v>0</v>
      </c>
      <c r="CS38">
        <f t="shared" si="37"/>
        <v>0</v>
      </c>
      <c r="CT38">
        <f t="shared" si="38"/>
        <v>479.48660000000007</v>
      </c>
      <c r="CU38">
        <f t="shared" si="39"/>
        <v>0</v>
      </c>
      <c r="CV38">
        <f t="shared" si="40"/>
        <v>7.2</v>
      </c>
      <c r="CW38">
        <f t="shared" si="41"/>
        <v>0</v>
      </c>
      <c r="CX38">
        <f t="shared" si="42"/>
        <v>0</v>
      </c>
      <c r="CY38">
        <f t="shared" si="43"/>
        <v>6904.6080000000002</v>
      </c>
      <c r="CZ38">
        <f t="shared" si="44"/>
        <v>5178.4560000000001</v>
      </c>
      <c r="DC38" t="s">
        <v>3</v>
      </c>
      <c r="DD38" t="s">
        <v>3</v>
      </c>
      <c r="DE38" t="s">
        <v>3</v>
      </c>
      <c r="DF38" t="s">
        <v>3</v>
      </c>
      <c r="DG38" t="s">
        <v>3</v>
      </c>
      <c r="DH38" t="s">
        <v>3</v>
      </c>
      <c r="DI38" t="s">
        <v>3</v>
      </c>
      <c r="DJ38" t="s">
        <v>3</v>
      </c>
      <c r="DK38" t="s">
        <v>3</v>
      </c>
      <c r="DL38" t="s">
        <v>3</v>
      </c>
      <c r="DM38" t="s">
        <v>3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15</v>
      </c>
      <c r="DW38" t="s">
        <v>15</v>
      </c>
      <c r="DX38">
        <v>1</v>
      </c>
      <c r="EE38">
        <v>39174433</v>
      </c>
      <c r="EF38">
        <v>3</v>
      </c>
      <c r="EG38" t="s">
        <v>17</v>
      </c>
      <c r="EH38">
        <v>0</v>
      </c>
      <c r="EI38" t="s">
        <v>3</v>
      </c>
      <c r="EJ38">
        <v>2</v>
      </c>
      <c r="EK38">
        <v>110011</v>
      </c>
      <c r="EL38" t="s">
        <v>38</v>
      </c>
      <c r="EM38" t="s">
        <v>19</v>
      </c>
      <c r="EO38" t="s">
        <v>3</v>
      </c>
      <c r="EQ38">
        <v>0</v>
      </c>
      <c r="ER38">
        <v>81.040000000000006</v>
      </c>
      <c r="ES38">
        <v>8.61</v>
      </c>
      <c r="ET38">
        <v>0</v>
      </c>
      <c r="EU38">
        <v>0</v>
      </c>
      <c r="EV38">
        <v>72.430000000000007</v>
      </c>
      <c r="EW38">
        <v>7.2</v>
      </c>
      <c r="EX38">
        <v>0</v>
      </c>
      <c r="EY38">
        <v>0</v>
      </c>
      <c r="FQ38">
        <v>0</v>
      </c>
      <c r="FR38">
        <f t="shared" si="45"/>
        <v>0</v>
      </c>
      <c r="FS38">
        <v>0</v>
      </c>
      <c r="FX38">
        <v>80</v>
      </c>
      <c r="FY38">
        <v>60</v>
      </c>
      <c r="GA38" t="s">
        <v>3</v>
      </c>
      <c r="GD38">
        <v>0</v>
      </c>
      <c r="GF38">
        <v>-1258098485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6"/>
        <v>0</v>
      </c>
      <c r="GM38">
        <f t="shared" si="47"/>
        <v>21739.8</v>
      </c>
      <c r="GN38">
        <f t="shared" si="48"/>
        <v>0</v>
      </c>
      <c r="GO38">
        <f t="shared" si="49"/>
        <v>21739.8</v>
      </c>
      <c r="GP38">
        <f t="shared" si="50"/>
        <v>0</v>
      </c>
      <c r="GR38">
        <v>0</v>
      </c>
      <c r="GS38">
        <v>3</v>
      </c>
      <c r="GT38">
        <v>0</v>
      </c>
      <c r="GU38" t="s">
        <v>3</v>
      </c>
      <c r="GV38">
        <f t="shared" si="51"/>
        <v>0</v>
      </c>
      <c r="GW38">
        <v>1</v>
      </c>
      <c r="GX38">
        <f t="shared" si="52"/>
        <v>0</v>
      </c>
      <c r="HA38">
        <v>0</v>
      </c>
      <c r="HB38">
        <v>0</v>
      </c>
      <c r="IK38">
        <v>0</v>
      </c>
    </row>
    <row r="39" spans="1:245" x14ac:dyDescent="0.2">
      <c r="A39">
        <v>18</v>
      </c>
      <c r="B39">
        <v>1</v>
      </c>
      <c r="C39">
        <v>50</v>
      </c>
      <c r="E39" t="s">
        <v>81</v>
      </c>
      <c r="F39" t="s">
        <v>82</v>
      </c>
      <c r="G39" t="s">
        <v>83</v>
      </c>
      <c r="H39" t="s">
        <v>32</v>
      </c>
      <c r="I39">
        <f>I38*J39</f>
        <v>1.8</v>
      </c>
      <c r="J39">
        <v>0.1</v>
      </c>
      <c r="O39">
        <f t="shared" si="14"/>
        <v>8200.59</v>
      </c>
      <c r="P39">
        <f t="shared" si="15"/>
        <v>8200.59</v>
      </c>
      <c r="Q39">
        <f t="shared" si="16"/>
        <v>0</v>
      </c>
      <c r="R39">
        <f t="shared" si="17"/>
        <v>0</v>
      </c>
      <c r="S39">
        <f t="shared" si="18"/>
        <v>0</v>
      </c>
      <c r="T39">
        <f t="shared" si="19"/>
        <v>0</v>
      </c>
      <c r="U39">
        <f t="shared" si="20"/>
        <v>0</v>
      </c>
      <c r="V39">
        <f t="shared" si="21"/>
        <v>0</v>
      </c>
      <c r="W39">
        <f t="shared" si="22"/>
        <v>0</v>
      </c>
      <c r="X39">
        <f t="shared" si="23"/>
        <v>0</v>
      </c>
      <c r="Y39">
        <f t="shared" si="24"/>
        <v>0</v>
      </c>
      <c r="AA39">
        <v>39507101</v>
      </c>
      <c r="AB39">
        <f t="shared" si="25"/>
        <v>688.2</v>
      </c>
      <c r="AC39">
        <f t="shared" si="26"/>
        <v>688.2</v>
      </c>
      <c r="AD39">
        <f t="shared" si="27"/>
        <v>0</v>
      </c>
      <c r="AE39">
        <f t="shared" si="28"/>
        <v>0</v>
      </c>
      <c r="AF39">
        <f t="shared" si="29"/>
        <v>0</v>
      </c>
      <c r="AG39">
        <f t="shared" si="30"/>
        <v>0</v>
      </c>
      <c r="AH39">
        <f t="shared" si="31"/>
        <v>0</v>
      </c>
      <c r="AI39">
        <f t="shared" si="32"/>
        <v>0</v>
      </c>
      <c r="AJ39">
        <f t="shared" si="33"/>
        <v>0</v>
      </c>
      <c r="AK39">
        <v>688.2</v>
      </c>
      <c r="AL39">
        <v>688.2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80</v>
      </c>
      <c r="AU39">
        <v>60</v>
      </c>
      <c r="AV39">
        <v>1</v>
      </c>
      <c r="AW39">
        <v>1</v>
      </c>
      <c r="AZ39">
        <v>6.62</v>
      </c>
      <c r="BA39">
        <v>1</v>
      </c>
      <c r="BB39">
        <v>1</v>
      </c>
      <c r="BC39">
        <v>6.62</v>
      </c>
      <c r="BD39" t="s">
        <v>3</v>
      </c>
      <c r="BE39" t="s">
        <v>3</v>
      </c>
      <c r="BF39" t="s">
        <v>3</v>
      </c>
      <c r="BG39" t="s">
        <v>3</v>
      </c>
      <c r="BH39">
        <v>3</v>
      </c>
      <c r="BI39">
        <v>2</v>
      </c>
      <c r="BJ39" t="s">
        <v>84</v>
      </c>
      <c r="BM39">
        <v>110011</v>
      </c>
      <c r="BN39">
        <v>0</v>
      </c>
      <c r="BO39" t="s">
        <v>3</v>
      </c>
      <c r="BP39">
        <v>0</v>
      </c>
      <c r="BQ39">
        <v>3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80</v>
      </c>
      <c r="CA39">
        <v>60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4"/>
        <v>8200.59</v>
      </c>
      <c r="CQ39">
        <f t="shared" si="35"/>
        <v>4555.884</v>
      </c>
      <c r="CR39">
        <f t="shared" si="36"/>
        <v>0</v>
      </c>
      <c r="CS39">
        <f t="shared" si="37"/>
        <v>0</v>
      </c>
      <c r="CT39">
        <f t="shared" si="38"/>
        <v>0</v>
      </c>
      <c r="CU39">
        <f t="shared" si="39"/>
        <v>0</v>
      </c>
      <c r="CV39">
        <f t="shared" si="40"/>
        <v>0</v>
      </c>
      <c r="CW39">
        <f t="shared" si="41"/>
        <v>0</v>
      </c>
      <c r="CX39">
        <f t="shared" si="42"/>
        <v>0</v>
      </c>
      <c r="CY39">
        <f t="shared" si="43"/>
        <v>0</v>
      </c>
      <c r="CZ39">
        <f t="shared" si="44"/>
        <v>0</v>
      </c>
      <c r="DC39" t="s">
        <v>3</v>
      </c>
      <c r="DD39" t="s">
        <v>3</v>
      </c>
      <c r="DE39" t="s">
        <v>3</v>
      </c>
      <c r="DF39" t="s">
        <v>3</v>
      </c>
      <c r="DG39" t="s">
        <v>3</v>
      </c>
      <c r="DH39" t="s">
        <v>3</v>
      </c>
      <c r="DI39" t="s">
        <v>3</v>
      </c>
      <c r="DJ39" t="s">
        <v>3</v>
      </c>
      <c r="DK39" t="s">
        <v>3</v>
      </c>
      <c r="DL39" t="s">
        <v>3</v>
      </c>
      <c r="DM39" t="s">
        <v>3</v>
      </c>
      <c r="DN39">
        <v>0</v>
      </c>
      <c r="DO39">
        <v>0</v>
      </c>
      <c r="DP39">
        <v>1</v>
      </c>
      <c r="DQ39">
        <v>1</v>
      </c>
      <c r="DU39">
        <v>1010</v>
      </c>
      <c r="DV39" t="s">
        <v>32</v>
      </c>
      <c r="DW39" t="s">
        <v>32</v>
      </c>
      <c r="DX39">
        <v>10</v>
      </c>
      <c r="EE39">
        <v>39174433</v>
      </c>
      <c r="EF39">
        <v>3</v>
      </c>
      <c r="EG39" t="s">
        <v>17</v>
      </c>
      <c r="EH39">
        <v>0</v>
      </c>
      <c r="EI39" t="s">
        <v>3</v>
      </c>
      <c r="EJ39">
        <v>2</v>
      </c>
      <c r="EK39">
        <v>110011</v>
      </c>
      <c r="EL39" t="s">
        <v>38</v>
      </c>
      <c r="EM39" t="s">
        <v>19</v>
      </c>
      <c r="EO39" t="s">
        <v>3</v>
      </c>
      <c r="EQ39">
        <v>0</v>
      </c>
      <c r="ER39">
        <v>688.2</v>
      </c>
      <c r="ES39">
        <v>688.2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45"/>
        <v>0</v>
      </c>
      <c r="FS39">
        <v>0</v>
      </c>
      <c r="FX39">
        <v>80</v>
      </c>
      <c r="FY39">
        <v>60</v>
      </c>
      <c r="GA39" t="s">
        <v>3</v>
      </c>
      <c r="GD39">
        <v>0</v>
      </c>
      <c r="GF39">
        <v>402703790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6"/>
        <v>0</v>
      </c>
      <c r="GM39">
        <f t="shared" si="47"/>
        <v>8200.59</v>
      </c>
      <c r="GN39">
        <f t="shared" si="48"/>
        <v>0</v>
      </c>
      <c r="GO39">
        <f t="shared" si="49"/>
        <v>8200.59</v>
      </c>
      <c r="GP39">
        <f t="shared" si="50"/>
        <v>0</v>
      </c>
      <c r="GR39">
        <v>0</v>
      </c>
      <c r="GS39">
        <v>3</v>
      </c>
      <c r="GT39">
        <v>0</v>
      </c>
      <c r="GU39" t="s">
        <v>3</v>
      </c>
      <c r="GV39">
        <f t="shared" si="51"/>
        <v>0</v>
      </c>
      <c r="GW39">
        <v>1</v>
      </c>
      <c r="GX39">
        <f t="shared" si="52"/>
        <v>0</v>
      </c>
      <c r="HA39">
        <v>0</v>
      </c>
      <c r="HB39">
        <v>0</v>
      </c>
      <c r="IK39">
        <v>0</v>
      </c>
    </row>
    <row r="40" spans="1:245" x14ac:dyDescent="0.2">
      <c r="A40">
        <v>17</v>
      </c>
      <c r="B40">
        <v>1</v>
      </c>
      <c r="C40">
        <f>ROW(SmtRes!A54)</f>
        <v>54</v>
      </c>
      <c r="D40">
        <f>ROW(EtalonRes!A46)</f>
        <v>46</v>
      </c>
      <c r="E40" t="s">
        <v>85</v>
      </c>
      <c r="F40" t="s">
        <v>86</v>
      </c>
      <c r="G40" t="s">
        <v>87</v>
      </c>
      <c r="H40" t="s">
        <v>15</v>
      </c>
      <c r="I40">
        <v>11</v>
      </c>
      <c r="J40">
        <v>0</v>
      </c>
      <c r="O40">
        <f t="shared" si="14"/>
        <v>1267.07</v>
      </c>
      <c r="P40">
        <f t="shared" si="15"/>
        <v>24.76</v>
      </c>
      <c r="Q40">
        <f t="shared" si="16"/>
        <v>0</v>
      </c>
      <c r="R40">
        <f t="shared" si="17"/>
        <v>0</v>
      </c>
      <c r="S40">
        <f t="shared" si="18"/>
        <v>1242.31</v>
      </c>
      <c r="T40">
        <f t="shared" si="19"/>
        <v>0</v>
      </c>
      <c r="U40">
        <f t="shared" si="20"/>
        <v>22</v>
      </c>
      <c r="V40">
        <f t="shared" si="21"/>
        <v>0</v>
      </c>
      <c r="W40">
        <f t="shared" si="22"/>
        <v>0</v>
      </c>
      <c r="X40">
        <f t="shared" si="23"/>
        <v>993.85</v>
      </c>
      <c r="Y40">
        <f t="shared" si="24"/>
        <v>745.39</v>
      </c>
      <c r="AA40">
        <v>39507101</v>
      </c>
      <c r="AB40">
        <f t="shared" si="25"/>
        <v>17.399999999999999</v>
      </c>
      <c r="AC40">
        <f t="shared" si="26"/>
        <v>0.34</v>
      </c>
      <c r="AD40">
        <f t="shared" si="27"/>
        <v>0</v>
      </c>
      <c r="AE40">
        <f t="shared" si="28"/>
        <v>0</v>
      </c>
      <c r="AF40">
        <f t="shared" si="29"/>
        <v>17.059999999999999</v>
      </c>
      <c r="AG40">
        <f t="shared" si="30"/>
        <v>0</v>
      </c>
      <c r="AH40">
        <f t="shared" si="31"/>
        <v>2</v>
      </c>
      <c r="AI40">
        <f t="shared" si="32"/>
        <v>0</v>
      </c>
      <c r="AJ40">
        <f t="shared" si="33"/>
        <v>0</v>
      </c>
      <c r="AK40">
        <v>17.399999999999999</v>
      </c>
      <c r="AL40">
        <v>0.34</v>
      </c>
      <c r="AM40">
        <v>0</v>
      </c>
      <c r="AN40">
        <v>0</v>
      </c>
      <c r="AO40">
        <v>17.059999999999999</v>
      </c>
      <c r="AP40">
        <v>0</v>
      </c>
      <c r="AQ40">
        <v>2</v>
      </c>
      <c r="AR40">
        <v>0</v>
      </c>
      <c r="AS40">
        <v>0</v>
      </c>
      <c r="AT40">
        <v>80</v>
      </c>
      <c r="AU40">
        <v>60</v>
      </c>
      <c r="AV40">
        <v>1</v>
      </c>
      <c r="AW40">
        <v>1</v>
      </c>
      <c r="AZ40">
        <v>6.62</v>
      </c>
      <c r="BA40">
        <v>6.62</v>
      </c>
      <c r="BB40">
        <v>6.62</v>
      </c>
      <c r="BC40">
        <v>6.62</v>
      </c>
      <c r="BD40" t="s">
        <v>3</v>
      </c>
      <c r="BE40" t="s">
        <v>3</v>
      </c>
      <c r="BF40" t="s">
        <v>3</v>
      </c>
      <c r="BG40" t="s">
        <v>3</v>
      </c>
      <c r="BH40">
        <v>0</v>
      </c>
      <c r="BI40">
        <v>2</v>
      </c>
      <c r="BJ40" t="s">
        <v>88</v>
      </c>
      <c r="BM40">
        <v>110001</v>
      </c>
      <c r="BN40">
        <v>0</v>
      </c>
      <c r="BO40" t="s">
        <v>3</v>
      </c>
      <c r="BP40">
        <v>0</v>
      </c>
      <c r="BQ40">
        <v>3</v>
      </c>
      <c r="BR40">
        <v>0</v>
      </c>
      <c r="BS40">
        <v>6.62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3</v>
      </c>
      <c r="BZ40">
        <v>80</v>
      </c>
      <c r="CA40">
        <v>60</v>
      </c>
      <c r="CF40">
        <v>0</v>
      </c>
      <c r="CG40">
        <v>0</v>
      </c>
      <c r="CM40">
        <v>0</v>
      </c>
      <c r="CN40" t="s">
        <v>3</v>
      </c>
      <c r="CO40">
        <v>0</v>
      </c>
      <c r="CP40">
        <f t="shared" si="34"/>
        <v>1267.07</v>
      </c>
      <c r="CQ40">
        <f t="shared" si="35"/>
        <v>2.2508000000000004</v>
      </c>
      <c r="CR40">
        <f t="shared" si="36"/>
        <v>0</v>
      </c>
      <c r="CS40">
        <f t="shared" si="37"/>
        <v>0</v>
      </c>
      <c r="CT40">
        <f t="shared" si="38"/>
        <v>112.93719999999999</v>
      </c>
      <c r="CU40">
        <f t="shared" si="39"/>
        <v>0</v>
      </c>
      <c r="CV40">
        <f t="shared" si="40"/>
        <v>2</v>
      </c>
      <c r="CW40">
        <f t="shared" si="41"/>
        <v>0</v>
      </c>
      <c r="CX40">
        <f t="shared" si="42"/>
        <v>0</v>
      </c>
      <c r="CY40">
        <f t="shared" si="43"/>
        <v>993.84799999999984</v>
      </c>
      <c r="CZ40">
        <f t="shared" si="44"/>
        <v>745.38599999999997</v>
      </c>
      <c r="DC40" t="s">
        <v>3</v>
      </c>
      <c r="DD40" t="s">
        <v>3</v>
      </c>
      <c r="DE40" t="s">
        <v>3</v>
      </c>
      <c r="DF40" t="s">
        <v>3</v>
      </c>
      <c r="DG40" t="s">
        <v>3</v>
      </c>
      <c r="DH40" t="s">
        <v>3</v>
      </c>
      <c r="DI40" t="s">
        <v>3</v>
      </c>
      <c r="DJ40" t="s">
        <v>3</v>
      </c>
      <c r="DK40" t="s">
        <v>3</v>
      </c>
      <c r="DL40" t="s">
        <v>3</v>
      </c>
      <c r="DM40" t="s">
        <v>3</v>
      </c>
      <c r="DN40">
        <v>0</v>
      </c>
      <c r="DO40">
        <v>0</v>
      </c>
      <c r="DP40">
        <v>1</v>
      </c>
      <c r="DQ40">
        <v>1</v>
      </c>
      <c r="DU40">
        <v>1013</v>
      </c>
      <c r="DV40" t="s">
        <v>15</v>
      </c>
      <c r="DW40" t="s">
        <v>15</v>
      </c>
      <c r="DX40">
        <v>1</v>
      </c>
      <c r="EE40">
        <v>39174389</v>
      </c>
      <c r="EF40">
        <v>3</v>
      </c>
      <c r="EG40" t="s">
        <v>17</v>
      </c>
      <c r="EH40">
        <v>0</v>
      </c>
      <c r="EI40" t="s">
        <v>3</v>
      </c>
      <c r="EJ40">
        <v>2</v>
      </c>
      <c r="EK40">
        <v>110001</v>
      </c>
      <c r="EL40" t="s">
        <v>48</v>
      </c>
      <c r="EM40" t="s">
        <v>19</v>
      </c>
      <c r="EO40" t="s">
        <v>3</v>
      </c>
      <c r="EQ40">
        <v>0</v>
      </c>
      <c r="ER40">
        <v>17.399999999999999</v>
      </c>
      <c r="ES40">
        <v>0.34</v>
      </c>
      <c r="ET40">
        <v>0</v>
      </c>
      <c r="EU40">
        <v>0</v>
      </c>
      <c r="EV40">
        <v>17.059999999999999</v>
      </c>
      <c r="EW40">
        <v>2</v>
      </c>
      <c r="EX40">
        <v>0</v>
      </c>
      <c r="EY40">
        <v>0</v>
      </c>
      <c r="FQ40">
        <v>0</v>
      </c>
      <c r="FR40">
        <f t="shared" si="45"/>
        <v>0</v>
      </c>
      <c r="FS40">
        <v>0</v>
      </c>
      <c r="FX40">
        <v>80</v>
      </c>
      <c r="FY40">
        <v>60</v>
      </c>
      <c r="GA40" t="s">
        <v>3</v>
      </c>
      <c r="GD40">
        <v>0</v>
      </c>
      <c r="GF40">
        <v>-86702790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6"/>
        <v>0</v>
      </c>
      <c r="GM40">
        <f t="shared" si="47"/>
        <v>3006.31</v>
      </c>
      <c r="GN40">
        <f t="shared" si="48"/>
        <v>0</v>
      </c>
      <c r="GO40">
        <f t="shared" si="49"/>
        <v>3006.31</v>
      </c>
      <c r="GP40">
        <f t="shared" si="50"/>
        <v>0</v>
      </c>
      <c r="GR40">
        <v>0</v>
      </c>
      <c r="GS40">
        <v>3</v>
      </c>
      <c r="GT40">
        <v>0</v>
      </c>
      <c r="GU40" t="s">
        <v>3</v>
      </c>
      <c r="GV40">
        <f t="shared" si="51"/>
        <v>0</v>
      </c>
      <c r="GW40">
        <v>1</v>
      </c>
      <c r="GX40">
        <f t="shared" si="52"/>
        <v>0</v>
      </c>
      <c r="HA40">
        <v>0</v>
      </c>
      <c r="HB40">
        <v>0</v>
      </c>
      <c r="IK40">
        <v>0</v>
      </c>
    </row>
    <row r="41" spans="1:245" x14ac:dyDescent="0.2">
      <c r="A41">
        <v>18</v>
      </c>
      <c r="B41">
        <v>1</v>
      </c>
      <c r="C41">
        <v>53</v>
      </c>
      <c r="E41" t="s">
        <v>89</v>
      </c>
      <c r="F41" t="s">
        <v>90</v>
      </c>
      <c r="G41" t="s">
        <v>91</v>
      </c>
      <c r="H41" t="s">
        <v>32</v>
      </c>
      <c r="I41">
        <f>I40*J41</f>
        <v>1.1000000000000001</v>
      </c>
      <c r="J41">
        <v>0.1</v>
      </c>
      <c r="O41">
        <f t="shared" si="14"/>
        <v>10589.78</v>
      </c>
      <c r="P41">
        <f t="shared" si="15"/>
        <v>10589.78</v>
      </c>
      <c r="Q41">
        <f t="shared" si="16"/>
        <v>0</v>
      </c>
      <c r="R41">
        <f t="shared" si="17"/>
        <v>0</v>
      </c>
      <c r="S41">
        <f t="shared" si="18"/>
        <v>0</v>
      </c>
      <c r="T41">
        <f t="shared" si="19"/>
        <v>0</v>
      </c>
      <c r="U41">
        <f t="shared" si="20"/>
        <v>0</v>
      </c>
      <c r="V41">
        <f t="shared" si="21"/>
        <v>0</v>
      </c>
      <c r="W41">
        <f t="shared" si="22"/>
        <v>0</v>
      </c>
      <c r="X41">
        <f t="shared" si="23"/>
        <v>0</v>
      </c>
      <c r="Y41">
        <f t="shared" si="24"/>
        <v>0</v>
      </c>
      <c r="AA41">
        <v>39507101</v>
      </c>
      <c r="AB41">
        <f t="shared" si="25"/>
        <v>1454.24</v>
      </c>
      <c r="AC41">
        <f t="shared" si="26"/>
        <v>1454.24</v>
      </c>
      <c r="AD41">
        <f t="shared" si="27"/>
        <v>0</v>
      </c>
      <c r="AE41">
        <f t="shared" si="28"/>
        <v>0</v>
      </c>
      <c r="AF41">
        <f t="shared" si="29"/>
        <v>0</v>
      </c>
      <c r="AG41">
        <f t="shared" si="30"/>
        <v>0</v>
      </c>
      <c r="AH41">
        <f t="shared" si="31"/>
        <v>0</v>
      </c>
      <c r="AI41">
        <f t="shared" si="32"/>
        <v>0</v>
      </c>
      <c r="AJ41">
        <f t="shared" si="33"/>
        <v>0</v>
      </c>
      <c r="AK41">
        <v>1454.24</v>
      </c>
      <c r="AL41">
        <v>1454.24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80</v>
      </c>
      <c r="AU41">
        <v>60</v>
      </c>
      <c r="AV41">
        <v>1</v>
      </c>
      <c r="AW41">
        <v>1</v>
      </c>
      <c r="AZ41">
        <v>6.62</v>
      </c>
      <c r="BA41">
        <v>1</v>
      </c>
      <c r="BB41">
        <v>1</v>
      </c>
      <c r="BC41">
        <v>6.62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2</v>
      </c>
      <c r="BJ41" t="s">
        <v>92</v>
      </c>
      <c r="BM41">
        <v>110011</v>
      </c>
      <c r="BN41">
        <v>0</v>
      </c>
      <c r="BO41" t="s">
        <v>3</v>
      </c>
      <c r="BP41">
        <v>0</v>
      </c>
      <c r="BQ41">
        <v>3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80</v>
      </c>
      <c r="CA41">
        <v>60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4"/>
        <v>10589.78</v>
      </c>
      <c r="CQ41">
        <f t="shared" si="35"/>
        <v>9627.0688000000009</v>
      </c>
      <c r="CR41">
        <f t="shared" si="36"/>
        <v>0</v>
      </c>
      <c r="CS41">
        <f t="shared" si="37"/>
        <v>0</v>
      </c>
      <c r="CT41">
        <f t="shared" si="38"/>
        <v>0</v>
      </c>
      <c r="CU41">
        <f t="shared" si="39"/>
        <v>0</v>
      </c>
      <c r="CV41">
        <f t="shared" si="40"/>
        <v>0</v>
      </c>
      <c r="CW41">
        <f t="shared" si="41"/>
        <v>0</v>
      </c>
      <c r="CX41">
        <f t="shared" si="42"/>
        <v>0</v>
      </c>
      <c r="CY41">
        <f t="shared" si="43"/>
        <v>0</v>
      </c>
      <c r="CZ41">
        <f t="shared" si="44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0</v>
      </c>
      <c r="DO41">
        <v>0</v>
      </c>
      <c r="DP41">
        <v>1</v>
      </c>
      <c r="DQ41">
        <v>1</v>
      </c>
      <c r="DU41">
        <v>1010</v>
      </c>
      <c r="DV41" t="s">
        <v>32</v>
      </c>
      <c r="DW41" t="s">
        <v>32</v>
      </c>
      <c r="DX41">
        <v>10</v>
      </c>
      <c r="EE41">
        <v>39174433</v>
      </c>
      <c r="EF41">
        <v>3</v>
      </c>
      <c r="EG41" t="s">
        <v>17</v>
      </c>
      <c r="EH41">
        <v>0</v>
      </c>
      <c r="EI41" t="s">
        <v>3</v>
      </c>
      <c r="EJ41">
        <v>2</v>
      </c>
      <c r="EK41">
        <v>110011</v>
      </c>
      <c r="EL41" t="s">
        <v>38</v>
      </c>
      <c r="EM41" t="s">
        <v>19</v>
      </c>
      <c r="EO41" t="s">
        <v>3</v>
      </c>
      <c r="EQ41">
        <v>0</v>
      </c>
      <c r="ER41">
        <v>1454.24</v>
      </c>
      <c r="ES41">
        <v>1454.24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5"/>
        <v>0</v>
      </c>
      <c r="FS41">
        <v>0</v>
      </c>
      <c r="FX41">
        <v>80</v>
      </c>
      <c r="FY41">
        <v>60</v>
      </c>
      <c r="GA41" t="s">
        <v>3</v>
      </c>
      <c r="GD41">
        <v>0</v>
      </c>
      <c r="GF41">
        <v>894691232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6"/>
        <v>0</v>
      </c>
      <c r="GM41">
        <f t="shared" si="47"/>
        <v>10589.78</v>
      </c>
      <c r="GN41">
        <f t="shared" si="48"/>
        <v>0</v>
      </c>
      <c r="GO41">
        <f t="shared" si="49"/>
        <v>10589.78</v>
      </c>
      <c r="GP41">
        <f t="shared" si="50"/>
        <v>0</v>
      </c>
      <c r="GR41">
        <v>0</v>
      </c>
      <c r="GS41">
        <v>3</v>
      </c>
      <c r="GT41">
        <v>0</v>
      </c>
      <c r="GU41" t="s">
        <v>3</v>
      </c>
      <c r="GV41">
        <f t="shared" si="51"/>
        <v>0</v>
      </c>
      <c r="GW41">
        <v>1</v>
      </c>
      <c r="GX41">
        <f t="shared" si="52"/>
        <v>0</v>
      </c>
      <c r="HA41">
        <v>0</v>
      </c>
      <c r="HB41">
        <v>0</v>
      </c>
      <c r="IK41">
        <v>0</v>
      </c>
    </row>
    <row r="42" spans="1:245" x14ac:dyDescent="0.2">
      <c r="A42">
        <v>17</v>
      </c>
      <c r="B42">
        <v>1</v>
      </c>
      <c r="C42">
        <f>ROW(SmtRes!A72)</f>
        <v>72</v>
      </c>
      <c r="D42">
        <f>ROW(EtalonRes!A63)</f>
        <v>63</v>
      </c>
      <c r="E42" t="s">
        <v>93</v>
      </c>
      <c r="F42" t="s">
        <v>94</v>
      </c>
      <c r="G42" t="s">
        <v>95</v>
      </c>
      <c r="H42" t="s">
        <v>15</v>
      </c>
      <c r="I42">
        <v>2</v>
      </c>
      <c r="J42">
        <v>0</v>
      </c>
      <c r="O42">
        <f t="shared" si="14"/>
        <v>2647.33</v>
      </c>
      <c r="P42">
        <f t="shared" si="15"/>
        <v>640.02</v>
      </c>
      <c r="Q42">
        <f t="shared" si="16"/>
        <v>524.29999999999995</v>
      </c>
      <c r="R42">
        <f t="shared" si="17"/>
        <v>58.65</v>
      </c>
      <c r="S42">
        <f t="shared" si="18"/>
        <v>1483.01</v>
      </c>
      <c r="T42">
        <f t="shared" si="19"/>
        <v>0</v>
      </c>
      <c r="U42">
        <f t="shared" si="20"/>
        <v>20.2</v>
      </c>
      <c r="V42">
        <f t="shared" si="21"/>
        <v>0.88</v>
      </c>
      <c r="W42">
        <f t="shared" si="22"/>
        <v>0</v>
      </c>
      <c r="X42">
        <f t="shared" si="23"/>
        <v>1233.33</v>
      </c>
      <c r="Y42">
        <f t="shared" si="24"/>
        <v>925</v>
      </c>
      <c r="AA42">
        <v>39507101</v>
      </c>
      <c r="AB42">
        <f t="shared" si="25"/>
        <v>199.95</v>
      </c>
      <c r="AC42">
        <f t="shared" si="26"/>
        <v>48.34</v>
      </c>
      <c r="AD42">
        <f t="shared" si="27"/>
        <v>39.6</v>
      </c>
      <c r="AE42">
        <f t="shared" si="28"/>
        <v>4.43</v>
      </c>
      <c r="AF42">
        <f t="shared" si="29"/>
        <v>112.01</v>
      </c>
      <c r="AG42">
        <f t="shared" si="30"/>
        <v>0</v>
      </c>
      <c r="AH42">
        <f t="shared" si="31"/>
        <v>10.1</v>
      </c>
      <c r="AI42">
        <f t="shared" si="32"/>
        <v>0.44</v>
      </c>
      <c r="AJ42">
        <f t="shared" si="33"/>
        <v>0</v>
      </c>
      <c r="AK42">
        <v>199.95</v>
      </c>
      <c r="AL42">
        <v>48.34</v>
      </c>
      <c r="AM42">
        <v>39.6</v>
      </c>
      <c r="AN42">
        <v>4.43</v>
      </c>
      <c r="AO42">
        <v>112.01</v>
      </c>
      <c r="AP42">
        <v>0</v>
      </c>
      <c r="AQ42">
        <v>10.1</v>
      </c>
      <c r="AR42">
        <v>0.44</v>
      </c>
      <c r="AS42">
        <v>0</v>
      </c>
      <c r="AT42">
        <v>80</v>
      </c>
      <c r="AU42">
        <v>60</v>
      </c>
      <c r="AV42">
        <v>1</v>
      </c>
      <c r="AW42">
        <v>1</v>
      </c>
      <c r="AZ42">
        <v>6.62</v>
      </c>
      <c r="BA42">
        <v>6.62</v>
      </c>
      <c r="BB42">
        <v>6.62</v>
      </c>
      <c r="BC42">
        <v>6.62</v>
      </c>
      <c r="BD42" t="s">
        <v>3</v>
      </c>
      <c r="BE42" t="s">
        <v>3</v>
      </c>
      <c r="BF42" t="s">
        <v>3</v>
      </c>
      <c r="BG42" t="s">
        <v>3</v>
      </c>
      <c r="BH42">
        <v>0</v>
      </c>
      <c r="BI42">
        <v>2</v>
      </c>
      <c r="BJ42" t="s">
        <v>96</v>
      </c>
      <c r="BM42">
        <v>110001</v>
      </c>
      <c r="BN42">
        <v>0</v>
      </c>
      <c r="BO42" t="s">
        <v>3</v>
      </c>
      <c r="BP42">
        <v>0</v>
      </c>
      <c r="BQ42">
        <v>3</v>
      </c>
      <c r="BR42">
        <v>0</v>
      </c>
      <c r="BS42">
        <v>6.62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3</v>
      </c>
      <c r="BZ42">
        <v>80</v>
      </c>
      <c r="CA42">
        <v>60</v>
      </c>
      <c r="CF42">
        <v>0</v>
      </c>
      <c r="CG42">
        <v>0</v>
      </c>
      <c r="CM42">
        <v>0</v>
      </c>
      <c r="CN42" t="s">
        <v>3</v>
      </c>
      <c r="CO42">
        <v>0</v>
      </c>
      <c r="CP42">
        <f t="shared" si="34"/>
        <v>2647.33</v>
      </c>
      <c r="CQ42">
        <f t="shared" si="35"/>
        <v>320.01080000000002</v>
      </c>
      <c r="CR42">
        <f t="shared" si="36"/>
        <v>262.15199999999999</v>
      </c>
      <c r="CS42">
        <f t="shared" si="37"/>
        <v>29.326599999999999</v>
      </c>
      <c r="CT42">
        <f t="shared" si="38"/>
        <v>741.50620000000004</v>
      </c>
      <c r="CU42">
        <f t="shared" si="39"/>
        <v>0</v>
      </c>
      <c r="CV42">
        <f t="shared" si="40"/>
        <v>10.1</v>
      </c>
      <c r="CW42">
        <f t="shared" si="41"/>
        <v>0.44</v>
      </c>
      <c r="CX42">
        <f t="shared" si="42"/>
        <v>0</v>
      </c>
      <c r="CY42">
        <f t="shared" si="43"/>
        <v>1233.328</v>
      </c>
      <c r="CZ42">
        <f t="shared" si="44"/>
        <v>924.99600000000009</v>
      </c>
      <c r="DC42" t="s">
        <v>3</v>
      </c>
      <c r="DD42" t="s">
        <v>3</v>
      </c>
      <c r="DE42" t="s">
        <v>3</v>
      </c>
      <c r="DF42" t="s">
        <v>3</v>
      </c>
      <c r="DG42" t="s">
        <v>3</v>
      </c>
      <c r="DH42" t="s">
        <v>3</v>
      </c>
      <c r="DI42" t="s">
        <v>3</v>
      </c>
      <c r="DJ42" t="s">
        <v>3</v>
      </c>
      <c r="DK42" t="s">
        <v>3</v>
      </c>
      <c r="DL42" t="s">
        <v>3</v>
      </c>
      <c r="DM42" t="s">
        <v>3</v>
      </c>
      <c r="DN42">
        <v>0</v>
      </c>
      <c r="DO42">
        <v>0</v>
      </c>
      <c r="DP42">
        <v>1</v>
      </c>
      <c r="DQ42">
        <v>1</v>
      </c>
      <c r="DU42">
        <v>1013</v>
      </c>
      <c r="DV42" t="s">
        <v>15</v>
      </c>
      <c r="DW42" t="s">
        <v>15</v>
      </c>
      <c r="DX42">
        <v>1</v>
      </c>
      <c r="EE42">
        <v>39174389</v>
      </c>
      <c r="EF42">
        <v>3</v>
      </c>
      <c r="EG42" t="s">
        <v>17</v>
      </c>
      <c r="EH42">
        <v>0</v>
      </c>
      <c r="EI42" t="s">
        <v>3</v>
      </c>
      <c r="EJ42">
        <v>2</v>
      </c>
      <c r="EK42">
        <v>110001</v>
      </c>
      <c r="EL42" t="s">
        <v>48</v>
      </c>
      <c r="EM42" t="s">
        <v>19</v>
      </c>
      <c r="EO42" t="s">
        <v>3</v>
      </c>
      <c r="EQ42">
        <v>0</v>
      </c>
      <c r="ER42">
        <v>199.95</v>
      </c>
      <c r="ES42">
        <v>48.34</v>
      </c>
      <c r="ET42">
        <v>39.6</v>
      </c>
      <c r="EU42">
        <v>4.43</v>
      </c>
      <c r="EV42">
        <v>112.01</v>
      </c>
      <c r="EW42">
        <v>10.1</v>
      </c>
      <c r="EX42">
        <v>0.44</v>
      </c>
      <c r="EY42">
        <v>0</v>
      </c>
      <c r="FQ42">
        <v>0</v>
      </c>
      <c r="FR42">
        <f t="shared" si="45"/>
        <v>0</v>
      </c>
      <c r="FS42">
        <v>0</v>
      </c>
      <c r="FX42">
        <v>80</v>
      </c>
      <c r="FY42">
        <v>60</v>
      </c>
      <c r="GA42" t="s">
        <v>3</v>
      </c>
      <c r="GD42">
        <v>0</v>
      </c>
      <c r="GF42">
        <v>1110635560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6"/>
        <v>0</v>
      </c>
      <c r="GM42">
        <f t="shared" si="47"/>
        <v>4805.66</v>
      </c>
      <c r="GN42">
        <f t="shared" si="48"/>
        <v>0</v>
      </c>
      <c r="GO42">
        <f t="shared" si="49"/>
        <v>4805.66</v>
      </c>
      <c r="GP42">
        <f t="shared" si="50"/>
        <v>0</v>
      </c>
      <c r="GR42">
        <v>0</v>
      </c>
      <c r="GS42">
        <v>3</v>
      </c>
      <c r="GT42">
        <v>0</v>
      </c>
      <c r="GU42" t="s">
        <v>3</v>
      </c>
      <c r="GV42">
        <f t="shared" si="51"/>
        <v>0</v>
      </c>
      <c r="GW42">
        <v>1</v>
      </c>
      <c r="GX42">
        <f t="shared" si="52"/>
        <v>0</v>
      </c>
      <c r="HA42">
        <v>0</v>
      </c>
      <c r="HB42">
        <v>0</v>
      </c>
      <c r="IK42">
        <v>0</v>
      </c>
    </row>
    <row r="43" spans="1:245" x14ac:dyDescent="0.2">
      <c r="A43">
        <v>18</v>
      </c>
      <c r="B43">
        <v>1</v>
      </c>
      <c r="C43">
        <v>71</v>
      </c>
      <c r="E43" t="s">
        <v>97</v>
      </c>
      <c r="F43" t="s">
        <v>98</v>
      </c>
      <c r="G43" t="s">
        <v>99</v>
      </c>
      <c r="H43" t="s">
        <v>23</v>
      </c>
      <c r="I43">
        <f>I42*J43</f>
        <v>1</v>
      </c>
      <c r="J43">
        <v>0.5</v>
      </c>
      <c r="O43">
        <f t="shared" si="14"/>
        <v>1897.56</v>
      </c>
      <c r="P43">
        <f t="shared" si="15"/>
        <v>1897.56</v>
      </c>
      <c r="Q43">
        <f t="shared" si="16"/>
        <v>0</v>
      </c>
      <c r="R43">
        <f t="shared" si="17"/>
        <v>0</v>
      </c>
      <c r="S43">
        <f t="shared" si="18"/>
        <v>0</v>
      </c>
      <c r="T43">
        <f t="shared" si="19"/>
        <v>0</v>
      </c>
      <c r="U43">
        <f t="shared" si="20"/>
        <v>0</v>
      </c>
      <c r="V43">
        <f t="shared" si="21"/>
        <v>0</v>
      </c>
      <c r="W43">
        <f t="shared" si="22"/>
        <v>0</v>
      </c>
      <c r="X43">
        <f t="shared" si="23"/>
        <v>0</v>
      </c>
      <c r="Y43">
        <f t="shared" si="24"/>
        <v>0</v>
      </c>
      <c r="AA43">
        <v>39507101</v>
      </c>
      <c r="AB43">
        <f t="shared" si="25"/>
        <v>286.64</v>
      </c>
      <c r="AC43">
        <f t="shared" si="26"/>
        <v>286.64</v>
      </c>
      <c r="AD43">
        <f t="shared" si="27"/>
        <v>0</v>
      </c>
      <c r="AE43">
        <f t="shared" si="28"/>
        <v>0</v>
      </c>
      <c r="AF43">
        <f t="shared" si="29"/>
        <v>0</v>
      </c>
      <c r="AG43">
        <f t="shared" si="30"/>
        <v>0</v>
      </c>
      <c r="AH43">
        <f t="shared" si="31"/>
        <v>0</v>
      </c>
      <c r="AI43">
        <f t="shared" si="32"/>
        <v>0</v>
      </c>
      <c r="AJ43">
        <f t="shared" si="33"/>
        <v>0</v>
      </c>
      <c r="AK43">
        <v>286.64</v>
      </c>
      <c r="AL43">
        <v>286.64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80</v>
      </c>
      <c r="AU43">
        <v>60</v>
      </c>
      <c r="AV43">
        <v>1</v>
      </c>
      <c r="AW43">
        <v>1</v>
      </c>
      <c r="AZ43">
        <v>6.62</v>
      </c>
      <c r="BA43">
        <v>1</v>
      </c>
      <c r="BB43">
        <v>1</v>
      </c>
      <c r="BC43">
        <v>6.62</v>
      </c>
      <c r="BD43" t="s">
        <v>3</v>
      </c>
      <c r="BE43" t="s">
        <v>3</v>
      </c>
      <c r="BF43" t="s">
        <v>3</v>
      </c>
      <c r="BG43" t="s">
        <v>3</v>
      </c>
      <c r="BH43">
        <v>3</v>
      </c>
      <c r="BI43">
        <v>2</v>
      </c>
      <c r="BJ43" t="s">
        <v>100</v>
      </c>
      <c r="BM43">
        <v>110001</v>
      </c>
      <c r="BN43">
        <v>0</v>
      </c>
      <c r="BO43" t="s">
        <v>3</v>
      </c>
      <c r="BP43">
        <v>0</v>
      </c>
      <c r="BQ43">
        <v>3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80</v>
      </c>
      <c r="CA43">
        <v>60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4"/>
        <v>1897.56</v>
      </c>
      <c r="CQ43">
        <f t="shared" si="35"/>
        <v>1897.5567999999998</v>
      </c>
      <c r="CR43">
        <f t="shared" si="36"/>
        <v>0</v>
      </c>
      <c r="CS43">
        <f t="shared" si="37"/>
        <v>0</v>
      </c>
      <c r="CT43">
        <f t="shared" si="38"/>
        <v>0</v>
      </c>
      <c r="CU43">
        <f t="shared" si="39"/>
        <v>0</v>
      </c>
      <c r="CV43">
        <f t="shared" si="40"/>
        <v>0</v>
      </c>
      <c r="CW43">
        <f t="shared" si="41"/>
        <v>0</v>
      </c>
      <c r="CX43">
        <f t="shared" si="42"/>
        <v>0</v>
      </c>
      <c r="CY43">
        <f t="shared" si="43"/>
        <v>0</v>
      </c>
      <c r="CZ43">
        <f t="shared" si="44"/>
        <v>0</v>
      </c>
      <c r="DC43" t="s">
        <v>3</v>
      </c>
      <c r="DD43" t="s">
        <v>3</v>
      </c>
      <c r="DE43" t="s">
        <v>3</v>
      </c>
      <c r="DF43" t="s">
        <v>3</v>
      </c>
      <c r="DG43" t="s">
        <v>3</v>
      </c>
      <c r="DH43" t="s">
        <v>3</v>
      </c>
      <c r="DI43" t="s">
        <v>3</v>
      </c>
      <c r="DJ43" t="s">
        <v>3</v>
      </c>
      <c r="DK43" t="s">
        <v>3</v>
      </c>
      <c r="DL43" t="s">
        <v>3</v>
      </c>
      <c r="DM43" t="s">
        <v>3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23</v>
      </c>
      <c r="DW43" t="s">
        <v>23</v>
      </c>
      <c r="DX43">
        <v>1</v>
      </c>
      <c r="EE43">
        <v>39174389</v>
      </c>
      <c r="EF43">
        <v>3</v>
      </c>
      <c r="EG43" t="s">
        <v>17</v>
      </c>
      <c r="EH43">
        <v>0</v>
      </c>
      <c r="EI43" t="s">
        <v>3</v>
      </c>
      <c r="EJ43">
        <v>2</v>
      </c>
      <c r="EK43">
        <v>110001</v>
      </c>
      <c r="EL43" t="s">
        <v>48</v>
      </c>
      <c r="EM43" t="s">
        <v>19</v>
      </c>
      <c r="EO43" t="s">
        <v>3</v>
      </c>
      <c r="EQ43">
        <v>0</v>
      </c>
      <c r="ER43">
        <v>286.64</v>
      </c>
      <c r="ES43">
        <v>286.64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5"/>
        <v>0</v>
      </c>
      <c r="FS43">
        <v>0</v>
      </c>
      <c r="FX43">
        <v>80</v>
      </c>
      <c r="FY43">
        <v>60</v>
      </c>
      <c r="GA43" t="s">
        <v>3</v>
      </c>
      <c r="GD43">
        <v>0</v>
      </c>
      <c r="GF43">
        <v>1735114365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6"/>
        <v>0</v>
      </c>
      <c r="GM43">
        <f t="shared" si="47"/>
        <v>1897.56</v>
      </c>
      <c r="GN43">
        <f t="shared" si="48"/>
        <v>0</v>
      </c>
      <c r="GO43">
        <f t="shared" si="49"/>
        <v>1897.56</v>
      </c>
      <c r="GP43">
        <f t="shared" si="50"/>
        <v>0</v>
      </c>
      <c r="GR43">
        <v>0</v>
      </c>
      <c r="GS43">
        <v>3</v>
      </c>
      <c r="GT43">
        <v>0</v>
      </c>
      <c r="GU43" t="s">
        <v>3</v>
      </c>
      <c r="GV43">
        <f t="shared" si="51"/>
        <v>0</v>
      </c>
      <c r="GW43">
        <v>1</v>
      </c>
      <c r="GX43">
        <f t="shared" si="52"/>
        <v>0</v>
      </c>
      <c r="HA43">
        <v>0</v>
      </c>
      <c r="HB43">
        <v>0</v>
      </c>
      <c r="IK43">
        <v>0</v>
      </c>
    </row>
    <row r="44" spans="1:245" x14ac:dyDescent="0.2">
      <c r="A44">
        <v>18</v>
      </c>
      <c r="B44">
        <v>1</v>
      </c>
      <c r="C44">
        <v>70</v>
      </c>
      <c r="E44" t="s">
        <v>101</v>
      </c>
      <c r="F44" t="s">
        <v>102</v>
      </c>
      <c r="G44" t="s">
        <v>103</v>
      </c>
      <c r="H44" t="s">
        <v>23</v>
      </c>
      <c r="I44">
        <f>I42*J44</f>
        <v>1</v>
      </c>
      <c r="J44">
        <v>0.5</v>
      </c>
      <c r="O44">
        <f t="shared" si="14"/>
        <v>3133.71</v>
      </c>
      <c r="P44">
        <f t="shared" si="15"/>
        <v>3133.71</v>
      </c>
      <c r="Q44">
        <f t="shared" si="16"/>
        <v>0</v>
      </c>
      <c r="R44">
        <f t="shared" si="17"/>
        <v>0</v>
      </c>
      <c r="S44">
        <f t="shared" si="18"/>
        <v>0</v>
      </c>
      <c r="T44">
        <f t="shared" si="19"/>
        <v>0</v>
      </c>
      <c r="U44">
        <f t="shared" si="20"/>
        <v>0</v>
      </c>
      <c r="V44">
        <f t="shared" si="21"/>
        <v>0</v>
      </c>
      <c r="W44">
        <f t="shared" si="22"/>
        <v>0</v>
      </c>
      <c r="X44">
        <f t="shared" si="23"/>
        <v>0</v>
      </c>
      <c r="Y44">
        <f t="shared" si="24"/>
        <v>0</v>
      </c>
      <c r="AA44">
        <v>39507101</v>
      </c>
      <c r="AB44">
        <f t="shared" si="25"/>
        <v>473.37</v>
      </c>
      <c r="AC44">
        <f t="shared" si="26"/>
        <v>473.37</v>
      </c>
      <c r="AD44">
        <f t="shared" si="27"/>
        <v>0</v>
      </c>
      <c r="AE44">
        <f t="shared" si="28"/>
        <v>0</v>
      </c>
      <c r="AF44">
        <f t="shared" si="29"/>
        <v>0</v>
      </c>
      <c r="AG44">
        <f t="shared" si="30"/>
        <v>0</v>
      </c>
      <c r="AH44">
        <f t="shared" si="31"/>
        <v>0</v>
      </c>
      <c r="AI44">
        <f t="shared" si="32"/>
        <v>0</v>
      </c>
      <c r="AJ44">
        <f t="shared" si="33"/>
        <v>0</v>
      </c>
      <c r="AK44">
        <v>473.37</v>
      </c>
      <c r="AL44">
        <v>473.37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80</v>
      </c>
      <c r="AU44">
        <v>60</v>
      </c>
      <c r="AV44">
        <v>1</v>
      </c>
      <c r="AW44">
        <v>1</v>
      </c>
      <c r="AZ44">
        <v>6.62</v>
      </c>
      <c r="BA44">
        <v>1</v>
      </c>
      <c r="BB44">
        <v>1</v>
      </c>
      <c r="BC44">
        <v>6.62</v>
      </c>
      <c r="BD44" t="s">
        <v>3</v>
      </c>
      <c r="BE44" t="s">
        <v>3</v>
      </c>
      <c r="BF44" t="s">
        <v>3</v>
      </c>
      <c r="BG44" t="s">
        <v>3</v>
      </c>
      <c r="BH44">
        <v>3</v>
      </c>
      <c r="BI44">
        <v>2</v>
      </c>
      <c r="BJ44" t="s">
        <v>104</v>
      </c>
      <c r="BM44">
        <v>110001</v>
      </c>
      <c r="BN44">
        <v>0</v>
      </c>
      <c r="BO44" t="s">
        <v>3</v>
      </c>
      <c r="BP44">
        <v>0</v>
      </c>
      <c r="BQ44">
        <v>3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3</v>
      </c>
      <c r="BZ44">
        <v>80</v>
      </c>
      <c r="CA44">
        <v>60</v>
      </c>
      <c r="CF44">
        <v>0</v>
      </c>
      <c r="CG44">
        <v>0</v>
      </c>
      <c r="CM44">
        <v>0</v>
      </c>
      <c r="CN44" t="s">
        <v>3</v>
      </c>
      <c r="CO44">
        <v>0</v>
      </c>
      <c r="CP44">
        <f t="shared" si="34"/>
        <v>3133.71</v>
      </c>
      <c r="CQ44">
        <f t="shared" si="35"/>
        <v>3133.7094000000002</v>
      </c>
      <c r="CR44">
        <f t="shared" si="36"/>
        <v>0</v>
      </c>
      <c r="CS44">
        <f t="shared" si="37"/>
        <v>0</v>
      </c>
      <c r="CT44">
        <f t="shared" si="38"/>
        <v>0</v>
      </c>
      <c r="CU44">
        <f t="shared" si="39"/>
        <v>0</v>
      </c>
      <c r="CV44">
        <f t="shared" si="40"/>
        <v>0</v>
      </c>
      <c r="CW44">
        <f t="shared" si="41"/>
        <v>0</v>
      </c>
      <c r="CX44">
        <f t="shared" si="42"/>
        <v>0</v>
      </c>
      <c r="CY44">
        <f t="shared" si="43"/>
        <v>0</v>
      </c>
      <c r="CZ44">
        <f t="shared" si="44"/>
        <v>0</v>
      </c>
      <c r="DC44" t="s">
        <v>3</v>
      </c>
      <c r="DD44" t="s">
        <v>3</v>
      </c>
      <c r="DE44" t="s">
        <v>3</v>
      </c>
      <c r="DF44" t="s">
        <v>3</v>
      </c>
      <c r="DG44" t="s">
        <v>3</v>
      </c>
      <c r="DH44" t="s">
        <v>3</v>
      </c>
      <c r="DI44" t="s">
        <v>3</v>
      </c>
      <c r="DJ44" t="s">
        <v>3</v>
      </c>
      <c r="DK44" t="s">
        <v>3</v>
      </c>
      <c r="DL44" t="s">
        <v>3</v>
      </c>
      <c r="DM44" t="s">
        <v>3</v>
      </c>
      <c r="DN44">
        <v>0</v>
      </c>
      <c r="DO44">
        <v>0</v>
      </c>
      <c r="DP44">
        <v>1</v>
      </c>
      <c r="DQ44">
        <v>1</v>
      </c>
      <c r="DU44">
        <v>1010</v>
      </c>
      <c r="DV44" t="s">
        <v>23</v>
      </c>
      <c r="DW44" t="s">
        <v>23</v>
      </c>
      <c r="DX44">
        <v>1</v>
      </c>
      <c r="EE44">
        <v>39174389</v>
      </c>
      <c r="EF44">
        <v>3</v>
      </c>
      <c r="EG44" t="s">
        <v>17</v>
      </c>
      <c r="EH44">
        <v>0</v>
      </c>
      <c r="EI44" t="s">
        <v>3</v>
      </c>
      <c r="EJ44">
        <v>2</v>
      </c>
      <c r="EK44">
        <v>110001</v>
      </c>
      <c r="EL44" t="s">
        <v>48</v>
      </c>
      <c r="EM44" t="s">
        <v>19</v>
      </c>
      <c r="EO44" t="s">
        <v>3</v>
      </c>
      <c r="EQ44">
        <v>0</v>
      </c>
      <c r="ER44">
        <v>473.37</v>
      </c>
      <c r="ES44">
        <v>473.37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45"/>
        <v>0</v>
      </c>
      <c r="FS44">
        <v>0</v>
      </c>
      <c r="FX44">
        <v>80</v>
      </c>
      <c r="FY44">
        <v>60</v>
      </c>
      <c r="GA44" t="s">
        <v>3</v>
      </c>
      <c r="GD44">
        <v>0</v>
      </c>
      <c r="GF44">
        <v>1858056245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6"/>
        <v>0</v>
      </c>
      <c r="GM44">
        <f t="shared" si="47"/>
        <v>3133.71</v>
      </c>
      <c r="GN44">
        <f t="shared" si="48"/>
        <v>0</v>
      </c>
      <c r="GO44">
        <f t="shared" si="49"/>
        <v>3133.71</v>
      </c>
      <c r="GP44">
        <f t="shared" si="50"/>
        <v>0</v>
      </c>
      <c r="GR44">
        <v>0</v>
      </c>
      <c r="GS44">
        <v>3</v>
      </c>
      <c r="GT44">
        <v>0</v>
      </c>
      <c r="GU44" t="s">
        <v>3</v>
      </c>
      <c r="GV44">
        <f t="shared" si="51"/>
        <v>0</v>
      </c>
      <c r="GW44">
        <v>1</v>
      </c>
      <c r="GX44">
        <f t="shared" si="52"/>
        <v>0</v>
      </c>
      <c r="HA44">
        <v>0</v>
      </c>
      <c r="HB44">
        <v>0</v>
      </c>
      <c r="IK44">
        <v>0</v>
      </c>
    </row>
    <row r="45" spans="1:245" x14ac:dyDescent="0.2">
      <c r="A45">
        <v>17</v>
      </c>
      <c r="B45">
        <v>1</v>
      </c>
      <c r="C45">
        <f>ROW(SmtRes!A88)</f>
        <v>88</v>
      </c>
      <c r="D45">
        <f>ROW(EtalonRes!A78)</f>
        <v>78</v>
      </c>
      <c r="E45" t="s">
        <v>105</v>
      </c>
      <c r="F45" t="s">
        <v>106</v>
      </c>
      <c r="G45" t="s">
        <v>107</v>
      </c>
      <c r="H45" t="s">
        <v>15</v>
      </c>
      <c r="I45">
        <v>2</v>
      </c>
      <c r="J45">
        <v>0</v>
      </c>
      <c r="O45">
        <f t="shared" si="14"/>
        <v>2780.93</v>
      </c>
      <c r="P45">
        <f t="shared" si="15"/>
        <v>143.38999999999999</v>
      </c>
      <c r="Q45">
        <f t="shared" si="16"/>
        <v>655.25</v>
      </c>
      <c r="R45">
        <f t="shared" si="17"/>
        <v>73.22</v>
      </c>
      <c r="S45">
        <f t="shared" si="18"/>
        <v>1982.29</v>
      </c>
      <c r="T45">
        <f t="shared" si="19"/>
        <v>0</v>
      </c>
      <c r="U45">
        <f t="shared" si="20"/>
        <v>27</v>
      </c>
      <c r="V45">
        <f t="shared" si="21"/>
        <v>1.1000000000000001</v>
      </c>
      <c r="W45">
        <f t="shared" si="22"/>
        <v>0</v>
      </c>
      <c r="X45">
        <f t="shared" si="23"/>
        <v>1644.41</v>
      </c>
      <c r="Y45">
        <f t="shared" si="24"/>
        <v>1233.31</v>
      </c>
      <c r="AA45">
        <v>39507101</v>
      </c>
      <c r="AB45">
        <f t="shared" si="25"/>
        <v>210.04</v>
      </c>
      <c r="AC45">
        <f t="shared" si="26"/>
        <v>10.83</v>
      </c>
      <c r="AD45">
        <f t="shared" si="27"/>
        <v>49.49</v>
      </c>
      <c r="AE45">
        <f t="shared" si="28"/>
        <v>5.53</v>
      </c>
      <c r="AF45">
        <f t="shared" si="29"/>
        <v>149.72</v>
      </c>
      <c r="AG45">
        <f t="shared" si="30"/>
        <v>0</v>
      </c>
      <c r="AH45">
        <f t="shared" si="31"/>
        <v>13.5</v>
      </c>
      <c r="AI45">
        <f t="shared" si="32"/>
        <v>0.55000000000000004</v>
      </c>
      <c r="AJ45">
        <f t="shared" si="33"/>
        <v>0</v>
      </c>
      <c r="AK45">
        <v>210.04</v>
      </c>
      <c r="AL45">
        <v>10.83</v>
      </c>
      <c r="AM45">
        <v>49.49</v>
      </c>
      <c r="AN45">
        <v>5.53</v>
      </c>
      <c r="AO45">
        <v>149.72</v>
      </c>
      <c r="AP45">
        <v>0</v>
      </c>
      <c r="AQ45">
        <v>13.5</v>
      </c>
      <c r="AR45">
        <v>0.55000000000000004</v>
      </c>
      <c r="AS45">
        <v>0</v>
      </c>
      <c r="AT45">
        <v>80</v>
      </c>
      <c r="AU45">
        <v>60</v>
      </c>
      <c r="AV45">
        <v>1</v>
      </c>
      <c r="AW45">
        <v>1</v>
      </c>
      <c r="AZ45">
        <v>6.62</v>
      </c>
      <c r="BA45">
        <v>6.62</v>
      </c>
      <c r="BB45">
        <v>6.62</v>
      </c>
      <c r="BC45">
        <v>6.62</v>
      </c>
      <c r="BD45" t="s">
        <v>3</v>
      </c>
      <c r="BE45" t="s">
        <v>3</v>
      </c>
      <c r="BF45" t="s">
        <v>3</v>
      </c>
      <c r="BG45" t="s">
        <v>3</v>
      </c>
      <c r="BH45">
        <v>0</v>
      </c>
      <c r="BI45">
        <v>2</v>
      </c>
      <c r="BJ45" t="s">
        <v>108</v>
      </c>
      <c r="BM45">
        <v>110001</v>
      </c>
      <c r="BN45">
        <v>0</v>
      </c>
      <c r="BO45" t="s">
        <v>3</v>
      </c>
      <c r="BP45">
        <v>0</v>
      </c>
      <c r="BQ45">
        <v>3</v>
      </c>
      <c r="BR45">
        <v>0</v>
      </c>
      <c r="BS45">
        <v>6.62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80</v>
      </c>
      <c r="CA45">
        <v>60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4"/>
        <v>2780.93</v>
      </c>
      <c r="CQ45">
        <f t="shared" si="35"/>
        <v>71.694600000000008</v>
      </c>
      <c r="CR45">
        <f t="shared" si="36"/>
        <v>327.62380000000002</v>
      </c>
      <c r="CS45">
        <f t="shared" si="37"/>
        <v>36.608600000000003</v>
      </c>
      <c r="CT45">
        <f t="shared" si="38"/>
        <v>991.14639999999997</v>
      </c>
      <c r="CU45">
        <f t="shared" si="39"/>
        <v>0</v>
      </c>
      <c r="CV45">
        <f t="shared" si="40"/>
        <v>13.5</v>
      </c>
      <c r="CW45">
        <f t="shared" si="41"/>
        <v>0.55000000000000004</v>
      </c>
      <c r="CX45">
        <f t="shared" si="42"/>
        <v>0</v>
      </c>
      <c r="CY45">
        <f t="shared" si="43"/>
        <v>1644.4079999999999</v>
      </c>
      <c r="CZ45">
        <f t="shared" si="44"/>
        <v>1233.3059999999998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0</v>
      </c>
      <c r="DO45">
        <v>0</v>
      </c>
      <c r="DP45">
        <v>1</v>
      </c>
      <c r="DQ45">
        <v>1</v>
      </c>
      <c r="DU45">
        <v>1013</v>
      </c>
      <c r="DV45" t="s">
        <v>15</v>
      </c>
      <c r="DW45" t="s">
        <v>15</v>
      </c>
      <c r="DX45">
        <v>1</v>
      </c>
      <c r="EE45">
        <v>39174389</v>
      </c>
      <c r="EF45">
        <v>3</v>
      </c>
      <c r="EG45" t="s">
        <v>17</v>
      </c>
      <c r="EH45">
        <v>0</v>
      </c>
      <c r="EI45" t="s">
        <v>3</v>
      </c>
      <c r="EJ45">
        <v>2</v>
      </c>
      <c r="EK45">
        <v>110001</v>
      </c>
      <c r="EL45" t="s">
        <v>48</v>
      </c>
      <c r="EM45" t="s">
        <v>19</v>
      </c>
      <c r="EO45" t="s">
        <v>3</v>
      </c>
      <c r="EQ45">
        <v>0</v>
      </c>
      <c r="ER45">
        <v>210.04</v>
      </c>
      <c r="ES45">
        <v>10.83</v>
      </c>
      <c r="ET45">
        <v>49.49</v>
      </c>
      <c r="EU45">
        <v>5.53</v>
      </c>
      <c r="EV45">
        <v>149.72</v>
      </c>
      <c r="EW45">
        <v>13.5</v>
      </c>
      <c r="EX45">
        <v>0.55000000000000004</v>
      </c>
      <c r="EY45">
        <v>0</v>
      </c>
      <c r="FQ45">
        <v>0</v>
      </c>
      <c r="FR45">
        <f t="shared" si="45"/>
        <v>0</v>
      </c>
      <c r="FS45">
        <v>0</v>
      </c>
      <c r="FX45">
        <v>80</v>
      </c>
      <c r="FY45">
        <v>60</v>
      </c>
      <c r="GA45" t="s">
        <v>3</v>
      </c>
      <c r="GD45">
        <v>0</v>
      </c>
      <c r="GF45">
        <v>-158396990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6"/>
        <v>0</v>
      </c>
      <c r="GM45">
        <f t="shared" si="47"/>
        <v>5658.65</v>
      </c>
      <c r="GN45">
        <f t="shared" si="48"/>
        <v>0</v>
      </c>
      <c r="GO45">
        <f t="shared" si="49"/>
        <v>5658.65</v>
      </c>
      <c r="GP45">
        <f t="shared" si="50"/>
        <v>0</v>
      </c>
      <c r="GR45">
        <v>0</v>
      </c>
      <c r="GS45">
        <v>3</v>
      </c>
      <c r="GT45">
        <v>0</v>
      </c>
      <c r="GU45" t="s">
        <v>3</v>
      </c>
      <c r="GV45">
        <f t="shared" si="51"/>
        <v>0</v>
      </c>
      <c r="GW45">
        <v>1</v>
      </c>
      <c r="GX45">
        <f t="shared" si="52"/>
        <v>0</v>
      </c>
      <c r="HA45">
        <v>0</v>
      </c>
      <c r="HB45">
        <v>0</v>
      </c>
      <c r="IK45">
        <v>0</v>
      </c>
    </row>
    <row r="46" spans="1:245" x14ac:dyDescent="0.2">
      <c r="A46">
        <v>18</v>
      </c>
      <c r="B46">
        <v>1</v>
      </c>
      <c r="C46">
        <v>86</v>
      </c>
      <c r="E46" t="s">
        <v>109</v>
      </c>
      <c r="F46" t="s">
        <v>110</v>
      </c>
      <c r="G46" t="s">
        <v>111</v>
      </c>
      <c r="H46" t="s">
        <v>23</v>
      </c>
      <c r="I46">
        <f>I45*J46</f>
        <v>1</v>
      </c>
      <c r="J46">
        <v>0.5</v>
      </c>
      <c r="O46">
        <f t="shared" si="14"/>
        <v>55599.59</v>
      </c>
      <c r="P46">
        <f t="shared" si="15"/>
        <v>55599.59</v>
      </c>
      <c r="Q46">
        <f t="shared" si="16"/>
        <v>0</v>
      </c>
      <c r="R46">
        <f t="shared" si="17"/>
        <v>0</v>
      </c>
      <c r="S46">
        <f t="shared" si="18"/>
        <v>0</v>
      </c>
      <c r="T46">
        <f t="shared" si="19"/>
        <v>0</v>
      </c>
      <c r="U46">
        <f t="shared" si="20"/>
        <v>0</v>
      </c>
      <c r="V46">
        <f t="shared" si="21"/>
        <v>0</v>
      </c>
      <c r="W46">
        <f t="shared" si="22"/>
        <v>0</v>
      </c>
      <c r="X46">
        <f t="shared" si="23"/>
        <v>0</v>
      </c>
      <c r="Y46">
        <f t="shared" si="24"/>
        <v>0</v>
      </c>
      <c r="AA46">
        <v>39507101</v>
      </c>
      <c r="AB46">
        <f t="shared" si="25"/>
        <v>8398.73</v>
      </c>
      <c r="AC46">
        <f t="shared" si="26"/>
        <v>8398.73</v>
      </c>
      <c r="AD46">
        <f t="shared" si="27"/>
        <v>0</v>
      </c>
      <c r="AE46">
        <f t="shared" si="28"/>
        <v>0</v>
      </c>
      <c r="AF46">
        <f t="shared" si="29"/>
        <v>0</v>
      </c>
      <c r="AG46">
        <f t="shared" si="30"/>
        <v>0</v>
      </c>
      <c r="AH46">
        <f t="shared" si="31"/>
        <v>0</v>
      </c>
      <c r="AI46">
        <f t="shared" si="32"/>
        <v>0</v>
      </c>
      <c r="AJ46">
        <f t="shared" si="33"/>
        <v>0</v>
      </c>
      <c r="AK46">
        <v>8398.73</v>
      </c>
      <c r="AL46">
        <v>8398.73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80</v>
      </c>
      <c r="AU46">
        <v>60</v>
      </c>
      <c r="AV46">
        <v>1</v>
      </c>
      <c r="AW46">
        <v>1</v>
      </c>
      <c r="AZ46">
        <v>6.62</v>
      </c>
      <c r="BA46">
        <v>1</v>
      </c>
      <c r="BB46">
        <v>1</v>
      </c>
      <c r="BC46">
        <v>6.62</v>
      </c>
      <c r="BD46" t="s">
        <v>3</v>
      </c>
      <c r="BE46" t="s">
        <v>3</v>
      </c>
      <c r="BF46" t="s">
        <v>3</v>
      </c>
      <c r="BG46" t="s">
        <v>3</v>
      </c>
      <c r="BH46">
        <v>3</v>
      </c>
      <c r="BI46">
        <v>2</v>
      </c>
      <c r="BJ46" t="s">
        <v>112</v>
      </c>
      <c r="BM46">
        <v>110001</v>
      </c>
      <c r="BN46">
        <v>0</v>
      </c>
      <c r="BO46" t="s">
        <v>3</v>
      </c>
      <c r="BP46">
        <v>0</v>
      </c>
      <c r="BQ46">
        <v>3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3</v>
      </c>
      <c r="BZ46">
        <v>80</v>
      </c>
      <c r="CA46">
        <v>60</v>
      </c>
      <c r="CF46">
        <v>0</v>
      </c>
      <c r="CG46">
        <v>0</v>
      </c>
      <c r="CM46">
        <v>0</v>
      </c>
      <c r="CN46" t="s">
        <v>3</v>
      </c>
      <c r="CO46">
        <v>0</v>
      </c>
      <c r="CP46">
        <f t="shared" si="34"/>
        <v>55599.59</v>
      </c>
      <c r="CQ46">
        <f t="shared" si="35"/>
        <v>55599.592599999996</v>
      </c>
      <c r="CR46">
        <f t="shared" si="36"/>
        <v>0</v>
      </c>
      <c r="CS46">
        <f t="shared" si="37"/>
        <v>0</v>
      </c>
      <c r="CT46">
        <f t="shared" si="38"/>
        <v>0</v>
      </c>
      <c r="CU46">
        <f t="shared" si="39"/>
        <v>0</v>
      </c>
      <c r="CV46">
        <f t="shared" si="40"/>
        <v>0</v>
      </c>
      <c r="CW46">
        <f t="shared" si="41"/>
        <v>0</v>
      </c>
      <c r="CX46">
        <f t="shared" si="42"/>
        <v>0</v>
      </c>
      <c r="CY46">
        <f t="shared" si="43"/>
        <v>0</v>
      </c>
      <c r="CZ46">
        <f t="shared" si="44"/>
        <v>0</v>
      </c>
      <c r="DC46" t="s">
        <v>3</v>
      </c>
      <c r="DD46" t="s">
        <v>3</v>
      </c>
      <c r="DE46" t="s">
        <v>3</v>
      </c>
      <c r="DF46" t="s">
        <v>3</v>
      </c>
      <c r="DG46" t="s">
        <v>3</v>
      </c>
      <c r="DH46" t="s">
        <v>3</v>
      </c>
      <c r="DI46" t="s">
        <v>3</v>
      </c>
      <c r="DJ46" t="s">
        <v>3</v>
      </c>
      <c r="DK46" t="s">
        <v>3</v>
      </c>
      <c r="DL46" t="s">
        <v>3</v>
      </c>
      <c r="DM46" t="s">
        <v>3</v>
      </c>
      <c r="DN46">
        <v>0</v>
      </c>
      <c r="DO46">
        <v>0</v>
      </c>
      <c r="DP46">
        <v>1</v>
      </c>
      <c r="DQ46">
        <v>1</v>
      </c>
      <c r="DU46">
        <v>1010</v>
      </c>
      <c r="DV46" t="s">
        <v>23</v>
      </c>
      <c r="DW46" t="s">
        <v>23</v>
      </c>
      <c r="DX46">
        <v>1</v>
      </c>
      <c r="EE46">
        <v>39174389</v>
      </c>
      <c r="EF46">
        <v>3</v>
      </c>
      <c r="EG46" t="s">
        <v>17</v>
      </c>
      <c r="EH46">
        <v>0</v>
      </c>
      <c r="EI46" t="s">
        <v>3</v>
      </c>
      <c r="EJ46">
        <v>2</v>
      </c>
      <c r="EK46">
        <v>110001</v>
      </c>
      <c r="EL46" t="s">
        <v>48</v>
      </c>
      <c r="EM46" t="s">
        <v>19</v>
      </c>
      <c r="EO46" t="s">
        <v>3</v>
      </c>
      <c r="EQ46">
        <v>0</v>
      </c>
      <c r="ER46">
        <v>8398.73</v>
      </c>
      <c r="ES46">
        <v>8398.73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 t="shared" si="45"/>
        <v>0</v>
      </c>
      <c r="FS46">
        <v>0</v>
      </c>
      <c r="FX46">
        <v>80</v>
      </c>
      <c r="FY46">
        <v>60</v>
      </c>
      <c r="GA46" t="s">
        <v>3</v>
      </c>
      <c r="GD46">
        <v>0</v>
      </c>
      <c r="GF46">
        <v>839820347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6"/>
        <v>0</v>
      </c>
      <c r="GM46">
        <f t="shared" si="47"/>
        <v>55599.59</v>
      </c>
      <c r="GN46">
        <f t="shared" si="48"/>
        <v>0</v>
      </c>
      <c r="GO46">
        <f t="shared" si="49"/>
        <v>55599.59</v>
      </c>
      <c r="GP46">
        <f t="shared" si="50"/>
        <v>0</v>
      </c>
      <c r="GR46">
        <v>0</v>
      </c>
      <c r="GS46">
        <v>3</v>
      </c>
      <c r="GT46">
        <v>0</v>
      </c>
      <c r="GU46" t="s">
        <v>3</v>
      </c>
      <c r="GV46">
        <f t="shared" si="51"/>
        <v>0</v>
      </c>
      <c r="GW46">
        <v>1</v>
      </c>
      <c r="GX46">
        <f t="shared" si="52"/>
        <v>0</v>
      </c>
      <c r="HA46">
        <v>0</v>
      </c>
      <c r="HB46">
        <v>0</v>
      </c>
      <c r="IK46">
        <v>0</v>
      </c>
    </row>
    <row r="47" spans="1:245" x14ac:dyDescent="0.2">
      <c r="A47">
        <v>18</v>
      </c>
      <c r="B47">
        <v>1</v>
      </c>
      <c r="C47">
        <v>87</v>
      </c>
      <c r="E47" t="s">
        <v>113</v>
      </c>
      <c r="F47" t="s">
        <v>114</v>
      </c>
      <c r="G47" t="s">
        <v>115</v>
      </c>
      <c r="H47" t="s">
        <v>23</v>
      </c>
      <c r="I47">
        <f>I45*J47</f>
        <v>1</v>
      </c>
      <c r="J47">
        <v>0.5</v>
      </c>
      <c r="O47">
        <f t="shared" si="14"/>
        <v>19936.2</v>
      </c>
      <c r="P47">
        <f t="shared" si="15"/>
        <v>19936.2</v>
      </c>
      <c r="Q47">
        <f t="shared" si="16"/>
        <v>0</v>
      </c>
      <c r="R47">
        <f t="shared" si="17"/>
        <v>0</v>
      </c>
      <c r="S47">
        <f t="shared" si="18"/>
        <v>0</v>
      </c>
      <c r="T47">
        <f t="shared" si="19"/>
        <v>0</v>
      </c>
      <c r="U47">
        <f t="shared" si="20"/>
        <v>0</v>
      </c>
      <c r="V47">
        <f t="shared" si="21"/>
        <v>0</v>
      </c>
      <c r="W47">
        <f t="shared" si="22"/>
        <v>0</v>
      </c>
      <c r="X47">
        <f t="shared" si="23"/>
        <v>0</v>
      </c>
      <c r="Y47">
        <f t="shared" si="24"/>
        <v>0</v>
      </c>
      <c r="AA47">
        <v>39507101</v>
      </c>
      <c r="AB47">
        <f t="shared" si="25"/>
        <v>3011.51</v>
      </c>
      <c r="AC47">
        <f t="shared" si="26"/>
        <v>3011.51</v>
      </c>
      <c r="AD47">
        <f t="shared" si="27"/>
        <v>0</v>
      </c>
      <c r="AE47">
        <f t="shared" si="28"/>
        <v>0</v>
      </c>
      <c r="AF47">
        <f t="shared" si="29"/>
        <v>0</v>
      </c>
      <c r="AG47">
        <f t="shared" si="30"/>
        <v>0</v>
      </c>
      <c r="AH47">
        <f t="shared" si="31"/>
        <v>0</v>
      </c>
      <c r="AI47">
        <f t="shared" si="32"/>
        <v>0</v>
      </c>
      <c r="AJ47">
        <f t="shared" si="33"/>
        <v>0</v>
      </c>
      <c r="AK47">
        <v>3011.51</v>
      </c>
      <c r="AL47">
        <v>3011.51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80</v>
      </c>
      <c r="AU47">
        <v>60</v>
      </c>
      <c r="AV47">
        <v>1</v>
      </c>
      <c r="AW47">
        <v>1</v>
      </c>
      <c r="AZ47">
        <v>6.62</v>
      </c>
      <c r="BA47">
        <v>1</v>
      </c>
      <c r="BB47">
        <v>1</v>
      </c>
      <c r="BC47">
        <v>6.62</v>
      </c>
      <c r="BD47" t="s">
        <v>3</v>
      </c>
      <c r="BE47" t="s">
        <v>3</v>
      </c>
      <c r="BF47" t="s">
        <v>3</v>
      </c>
      <c r="BG47" t="s">
        <v>3</v>
      </c>
      <c r="BH47">
        <v>3</v>
      </c>
      <c r="BI47">
        <v>2</v>
      </c>
      <c r="BJ47" t="s">
        <v>116</v>
      </c>
      <c r="BM47">
        <v>110001</v>
      </c>
      <c r="BN47">
        <v>0</v>
      </c>
      <c r="BO47" t="s">
        <v>3</v>
      </c>
      <c r="BP47">
        <v>0</v>
      </c>
      <c r="BQ47">
        <v>3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80</v>
      </c>
      <c r="CA47">
        <v>60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4"/>
        <v>19936.2</v>
      </c>
      <c r="CQ47">
        <f t="shared" si="35"/>
        <v>19936.196200000002</v>
      </c>
      <c r="CR47">
        <f t="shared" si="36"/>
        <v>0</v>
      </c>
      <c r="CS47">
        <f t="shared" si="37"/>
        <v>0</v>
      </c>
      <c r="CT47">
        <f t="shared" si="38"/>
        <v>0</v>
      </c>
      <c r="CU47">
        <f t="shared" si="39"/>
        <v>0</v>
      </c>
      <c r="CV47">
        <f t="shared" si="40"/>
        <v>0</v>
      </c>
      <c r="CW47">
        <f t="shared" si="41"/>
        <v>0</v>
      </c>
      <c r="CX47">
        <f t="shared" si="42"/>
        <v>0</v>
      </c>
      <c r="CY47">
        <f t="shared" si="43"/>
        <v>0</v>
      </c>
      <c r="CZ47">
        <f t="shared" si="44"/>
        <v>0</v>
      </c>
      <c r="DC47" t="s">
        <v>3</v>
      </c>
      <c r="DD47" t="s">
        <v>3</v>
      </c>
      <c r="DE47" t="s">
        <v>3</v>
      </c>
      <c r="DF47" t="s">
        <v>3</v>
      </c>
      <c r="DG47" t="s">
        <v>3</v>
      </c>
      <c r="DH47" t="s">
        <v>3</v>
      </c>
      <c r="DI47" t="s">
        <v>3</v>
      </c>
      <c r="DJ47" t="s">
        <v>3</v>
      </c>
      <c r="DK47" t="s">
        <v>3</v>
      </c>
      <c r="DL47" t="s">
        <v>3</v>
      </c>
      <c r="DM47" t="s">
        <v>3</v>
      </c>
      <c r="DN47">
        <v>0</v>
      </c>
      <c r="DO47">
        <v>0</v>
      </c>
      <c r="DP47">
        <v>1</v>
      </c>
      <c r="DQ47">
        <v>1</v>
      </c>
      <c r="DU47">
        <v>1010</v>
      </c>
      <c r="DV47" t="s">
        <v>23</v>
      </c>
      <c r="DW47" t="s">
        <v>23</v>
      </c>
      <c r="DX47">
        <v>1</v>
      </c>
      <c r="EE47">
        <v>39174389</v>
      </c>
      <c r="EF47">
        <v>3</v>
      </c>
      <c r="EG47" t="s">
        <v>17</v>
      </c>
      <c r="EH47">
        <v>0</v>
      </c>
      <c r="EI47" t="s">
        <v>3</v>
      </c>
      <c r="EJ47">
        <v>2</v>
      </c>
      <c r="EK47">
        <v>110001</v>
      </c>
      <c r="EL47" t="s">
        <v>48</v>
      </c>
      <c r="EM47" t="s">
        <v>19</v>
      </c>
      <c r="EO47" t="s">
        <v>3</v>
      </c>
      <c r="EQ47">
        <v>0</v>
      </c>
      <c r="ER47">
        <v>3011.51</v>
      </c>
      <c r="ES47">
        <v>3011.51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5"/>
        <v>0</v>
      </c>
      <c r="FS47">
        <v>0</v>
      </c>
      <c r="FX47">
        <v>80</v>
      </c>
      <c r="FY47">
        <v>60</v>
      </c>
      <c r="GA47" t="s">
        <v>3</v>
      </c>
      <c r="GD47">
        <v>0</v>
      </c>
      <c r="GF47">
        <v>-273715249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6"/>
        <v>0</v>
      </c>
      <c r="GM47">
        <f t="shared" si="47"/>
        <v>19936.2</v>
      </c>
      <c r="GN47">
        <f t="shared" si="48"/>
        <v>0</v>
      </c>
      <c r="GO47">
        <f t="shared" si="49"/>
        <v>19936.2</v>
      </c>
      <c r="GP47">
        <f t="shared" si="50"/>
        <v>0</v>
      </c>
      <c r="GR47">
        <v>0</v>
      </c>
      <c r="GS47">
        <v>3</v>
      </c>
      <c r="GT47">
        <v>0</v>
      </c>
      <c r="GU47" t="s">
        <v>3</v>
      </c>
      <c r="GV47">
        <f t="shared" si="51"/>
        <v>0</v>
      </c>
      <c r="GW47">
        <v>1</v>
      </c>
      <c r="GX47">
        <f t="shared" si="52"/>
        <v>0</v>
      </c>
      <c r="HA47">
        <v>0</v>
      </c>
      <c r="HB47">
        <v>0</v>
      </c>
      <c r="IK47">
        <v>0</v>
      </c>
    </row>
    <row r="48" spans="1:245" x14ac:dyDescent="0.2">
      <c r="A48">
        <v>17</v>
      </c>
      <c r="B48">
        <v>1</v>
      </c>
      <c r="C48">
        <f>ROW(SmtRes!A94)</f>
        <v>94</v>
      </c>
      <c r="D48">
        <f>ROW(EtalonRes!A83)</f>
        <v>83</v>
      </c>
      <c r="E48" t="s">
        <v>117</v>
      </c>
      <c r="F48" t="s">
        <v>118</v>
      </c>
      <c r="G48" t="s">
        <v>119</v>
      </c>
      <c r="H48" t="s">
        <v>15</v>
      </c>
      <c r="I48">
        <v>133</v>
      </c>
      <c r="J48">
        <v>0</v>
      </c>
      <c r="O48">
        <f t="shared" si="14"/>
        <v>27091.75</v>
      </c>
      <c r="P48">
        <f t="shared" si="15"/>
        <v>11120.21</v>
      </c>
      <c r="Q48">
        <f t="shared" si="16"/>
        <v>0</v>
      </c>
      <c r="R48">
        <f t="shared" si="17"/>
        <v>0</v>
      </c>
      <c r="S48">
        <f t="shared" si="18"/>
        <v>15971.54</v>
      </c>
      <c r="T48">
        <f t="shared" si="19"/>
        <v>0</v>
      </c>
      <c r="U48">
        <f t="shared" si="20"/>
        <v>266</v>
      </c>
      <c r="V48">
        <f t="shared" si="21"/>
        <v>0</v>
      </c>
      <c r="W48">
        <f t="shared" si="22"/>
        <v>0</v>
      </c>
      <c r="X48">
        <f t="shared" si="23"/>
        <v>14693.82</v>
      </c>
      <c r="Y48">
        <f t="shared" si="24"/>
        <v>10381.5</v>
      </c>
      <c r="AA48">
        <v>39507101</v>
      </c>
      <c r="AB48">
        <f t="shared" si="25"/>
        <v>30.77</v>
      </c>
      <c r="AC48">
        <f t="shared" si="26"/>
        <v>12.63</v>
      </c>
      <c r="AD48">
        <f t="shared" si="27"/>
        <v>0</v>
      </c>
      <c r="AE48">
        <f t="shared" si="28"/>
        <v>0</v>
      </c>
      <c r="AF48">
        <f t="shared" si="29"/>
        <v>18.14</v>
      </c>
      <c r="AG48">
        <f t="shared" si="30"/>
        <v>0</v>
      </c>
      <c r="AH48">
        <f t="shared" si="31"/>
        <v>2</v>
      </c>
      <c r="AI48">
        <f t="shared" si="32"/>
        <v>0</v>
      </c>
      <c r="AJ48">
        <f t="shared" si="33"/>
        <v>0</v>
      </c>
      <c r="AK48">
        <v>30.77</v>
      </c>
      <c r="AL48">
        <v>12.63</v>
      </c>
      <c r="AM48">
        <v>0</v>
      </c>
      <c r="AN48">
        <v>0</v>
      </c>
      <c r="AO48">
        <v>18.14</v>
      </c>
      <c r="AP48">
        <v>0</v>
      </c>
      <c r="AQ48">
        <v>2</v>
      </c>
      <c r="AR48">
        <v>0</v>
      </c>
      <c r="AS48">
        <v>0</v>
      </c>
      <c r="AT48">
        <v>92</v>
      </c>
      <c r="AU48">
        <v>65</v>
      </c>
      <c r="AV48">
        <v>1</v>
      </c>
      <c r="AW48">
        <v>1</v>
      </c>
      <c r="AZ48">
        <v>6.62</v>
      </c>
      <c r="BA48">
        <v>6.62</v>
      </c>
      <c r="BB48">
        <v>6.62</v>
      </c>
      <c r="BC48">
        <v>6.62</v>
      </c>
      <c r="BD48" t="s">
        <v>3</v>
      </c>
      <c r="BE48" t="s">
        <v>3</v>
      </c>
      <c r="BF48" t="s">
        <v>3</v>
      </c>
      <c r="BG48" t="s">
        <v>3</v>
      </c>
      <c r="BH48">
        <v>0</v>
      </c>
      <c r="BI48">
        <v>2</v>
      </c>
      <c r="BJ48" t="s">
        <v>120</v>
      </c>
      <c r="BM48">
        <v>110004</v>
      </c>
      <c r="BN48">
        <v>0</v>
      </c>
      <c r="BO48" t="s">
        <v>3</v>
      </c>
      <c r="BP48">
        <v>0</v>
      </c>
      <c r="BQ48">
        <v>3</v>
      </c>
      <c r="BR48">
        <v>0</v>
      </c>
      <c r="BS48">
        <v>6.62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3</v>
      </c>
      <c r="BZ48">
        <v>92</v>
      </c>
      <c r="CA48">
        <v>65</v>
      </c>
      <c r="CF48">
        <v>0</v>
      </c>
      <c r="CG48">
        <v>0</v>
      </c>
      <c r="CM48">
        <v>0</v>
      </c>
      <c r="CN48" t="s">
        <v>3</v>
      </c>
      <c r="CO48">
        <v>0</v>
      </c>
      <c r="CP48">
        <f t="shared" si="34"/>
        <v>27091.75</v>
      </c>
      <c r="CQ48">
        <f t="shared" si="35"/>
        <v>83.610600000000005</v>
      </c>
      <c r="CR48">
        <f t="shared" si="36"/>
        <v>0</v>
      </c>
      <c r="CS48">
        <f t="shared" si="37"/>
        <v>0</v>
      </c>
      <c r="CT48">
        <f t="shared" si="38"/>
        <v>120.08680000000001</v>
      </c>
      <c r="CU48">
        <f t="shared" si="39"/>
        <v>0</v>
      </c>
      <c r="CV48">
        <f t="shared" si="40"/>
        <v>2</v>
      </c>
      <c r="CW48">
        <f t="shared" si="41"/>
        <v>0</v>
      </c>
      <c r="CX48">
        <f t="shared" si="42"/>
        <v>0</v>
      </c>
      <c r="CY48">
        <f t="shared" si="43"/>
        <v>14693.816800000002</v>
      </c>
      <c r="CZ48">
        <f t="shared" si="44"/>
        <v>10381.501</v>
      </c>
      <c r="DC48" t="s">
        <v>3</v>
      </c>
      <c r="DD48" t="s">
        <v>3</v>
      </c>
      <c r="DE48" t="s">
        <v>3</v>
      </c>
      <c r="DF48" t="s">
        <v>3</v>
      </c>
      <c r="DG48" t="s">
        <v>3</v>
      </c>
      <c r="DH48" t="s">
        <v>3</v>
      </c>
      <c r="DI48" t="s">
        <v>3</v>
      </c>
      <c r="DJ48" t="s">
        <v>3</v>
      </c>
      <c r="DK48" t="s">
        <v>3</v>
      </c>
      <c r="DL48" t="s">
        <v>3</v>
      </c>
      <c r="DM48" t="s">
        <v>3</v>
      </c>
      <c r="DN48">
        <v>0</v>
      </c>
      <c r="DO48">
        <v>0</v>
      </c>
      <c r="DP48">
        <v>1</v>
      </c>
      <c r="DQ48">
        <v>1</v>
      </c>
      <c r="DU48">
        <v>1013</v>
      </c>
      <c r="DV48" t="s">
        <v>15</v>
      </c>
      <c r="DW48" t="s">
        <v>15</v>
      </c>
      <c r="DX48">
        <v>1</v>
      </c>
      <c r="EE48">
        <v>39174390</v>
      </c>
      <c r="EF48">
        <v>3</v>
      </c>
      <c r="EG48" t="s">
        <v>17</v>
      </c>
      <c r="EH48">
        <v>0</v>
      </c>
      <c r="EI48" t="s">
        <v>3</v>
      </c>
      <c r="EJ48">
        <v>2</v>
      </c>
      <c r="EK48">
        <v>110004</v>
      </c>
      <c r="EL48" t="s">
        <v>18</v>
      </c>
      <c r="EM48" t="s">
        <v>19</v>
      </c>
      <c r="EO48" t="s">
        <v>3</v>
      </c>
      <c r="EQ48">
        <v>0</v>
      </c>
      <c r="ER48">
        <v>30.77</v>
      </c>
      <c r="ES48">
        <v>12.63</v>
      </c>
      <c r="ET48">
        <v>0</v>
      </c>
      <c r="EU48">
        <v>0</v>
      </c>
      <c r="EV48">
        <v>18.14</v>
      </c>
      <c r="EW48">
        <v>2</v>
      </c>
      <c r="EX48">
        <v>0</v>
      </c>
      <c r="EY48">
        <v>0</v>
      </c>
      <c r="FQ48">
        <v>0</v>
      </c>
      <c r="FR48">
        <f t="shared" si="45"/>
        <v>0</v>
      </c>
      <c r="FS48">
        <v>0</v>
      </c>
      <c r="FX48">
        <v>92</v>
      </c>
      <c r="FY48">
        <v>65</v>
      </c>
      <c r="GA48" t="s">
        <v>3</v>
      </c>
      <c r="GD48">
        <v>0</v>
      </c>
      <c r="GF48">
        <v>-1929198871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6"/>
        <v>0</v>
      </c>
      <c r="GM48">
        <f t="shared" si="47"/>
        <v>52167.07</v>
      </c>
      <c r="GN48">
        <f t="shared" si="48"/>
        <v>0</v>
      </c>
      <c r="GO48">
        <f t="shared" si="49"/>
        <v>52167.07</v>
      </c>
      <c r="GP48">
        <f t="shared" si="50"/>
        <v>0</v>
      </c>
      <c r="GR48">
        <v>0</v>
      </c>
      <c r="GS48">
        <v>3</v>
      </c>
      <c r="GT48">
        <v>0</v>
      </c>
      <c r="GU48" t="s">
        <v>3</v>
      </c>
      <c r="GV48">
        <f t="shared" si="51"/>
        <v>0</v>
      </c>
      <c r="GW48">
        <v>1</v>
      </c>
      <c r="GX48">
        <f t="shared" si="52"/>
        <v>0</v>
      </c>
      <c r="HA48">
        <v>0</v>
      </c>
      <c r="HB48">
        <v>0</v>
      </c>
      <c r="IK48">
        <v>0</v>
      </c>
    </row>
    <row r="49" spans="1:245" x14ac:dyDescent="0.2">
      <c r="A49">
        <v>18</v>
      </c>
      <c r="B49">
        <v>1</v>
      </c>
      <c r="C49">
        <v>93</v>
      </c>
      <c r="E49" t="s">
        <v>121</v>
      </c>
      <c r="F49" t="s">
        <v>122</v>
      </c>
      <c r="G49" t="s">
        <v>123</v>
      </c>
      <c r="H49" t="s">
        <v>23</v>
      </c>
      <c r="I49">
        <f>I48*J49</f>
        <v>133</v>
      </c>
      <c r="J49">
        <v>1</v>
      </c>
      <c r="O49">
        <f t="shared" si="14"/>
        <v>155630.10999999999</v>
      </c>
      <c r="P49">
        <f t="shared" si="15"/>
        <v>155630.10999999999</v>
      </c>
      <c r="Q49">
        <f t="shared" si="16"/>
        <v>0</v>
      </c>
      <c r="R49">
        <f t="shared" si="17"/>
        <v>0</v>
      </c>
      <c r="S49">
        <f t="shared" si="18"/>
        <v>0</v>
      </c>
      <c r="T49">
        <f t="shared" si="19"/>
        <v>0</v>
      </c>
      <c r="U49">
        <f t="shared" si="20"/>
        <v>0</v>
      </c>
      <c r="V49">
        <f t="shared" si="21"/>
        <v>0</v>
      </c>
      <c r="W49">
        <f t="shared" si="22"/>
        <v>0</v>
      </c>
      <c r="X49">
        <f t="shared" si="23"/>
        <v>0</v>
      </c>
      <c r="Y49">
        <f t="shared" si="24"/>
        <v>0</v>
      </c>
      <c r="AA49">
        <v>39507101</v>
      </c>
      <c r="AB49">
        <f t="shared" si="25"/>
        <v>176.76</v>
      </c>
      <c r="AC49">
        <f t="shared" si="26"/>
        <v>176.76</v>
      </c>
      <c r="AD49">
        <f t="shared" si="27"/>
        <v>0</v>
      </c>
      <c r="AE49">
        <f t="shared" si="28"/>
        <v>0</v>
      </c>
      <c r="AF49">
        <f t="shared" si="29"/>
        <v>0</v>
      </c>
      <c r="AG49">
        <f t="shared" si="30"/>
        <v>0</v>
      </c>
      <c r="AH49">
        <f t="shared" si="31"/>
        <v>0</v>
      </c>
      <c r="AI49">
        <f t="shared" si="32"/>
        <v>0</v>
      </c>
      <c r="AJ49">
        <f t="shared" si="33"/>
        <v>0</v>
      </c>
      <c r="AK49">
        <v>176.76</v>
      </c>
      <c r="AL49">
        <v>176.76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92</v>
      </c>
      <c r="AU49">
        <v>65</v>
      </c>
      <c r="AV49">
        <v>1</v>
      </c>
      <c r="AW49">
        <v>1</v>
      </c>
      <c r="AZ49">
        <v>6.62</v>
      </c>
      <c r="BA49">
        <v>1</v>
      </c>
      <c r="BB49">
        <v>1</v>
      </c>
      <c r="BC49">
        <v>6.62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2</v>
      </c>
      <c r="BJ49" t="s">
        <v>124</v>
      </c>
      <c r="BM49">
        <v>110004</v>
      </c>
      <c r="BN49">
        <v>0</v>
      </c>
      <c r="BO49" t="s">
        <v>3</v>
      </c>
      <c r="BP49">
        <v>0</v>
      </c>
      <c r="BQ49">
        <v>3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92</v>
      </c>
      <c r="CA49">
        <v>65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4"/>
        <v>155630.10999999999</v>
      </c>
      <c r="CQ49">
        <f t="shared" si="35"/>
        <v>1170.1512</v>
      </c>
      <c r="CR49">
        <f t="shared" si="36"/>
        <v>0</v>
      </c>
      <c r="CS49">
        <f t="shared" si="37"/>
        <v>0</v>
      </c>
      <c r="CT49">
        <f t="shared" si="38"/>
        <v>0</v>
      </c>
      <c r="CU49">
        <f t="shared" si="39"/>
        <v>0</v>
      </c>
      <c r="CV49">
        <f t="shared" si="40"/>
        <v>0</v>
      </c>
      <c r="CW49">
        <f t="shared" si="41"/>
        <v>0</v>
      </c>
      <c r="CX49">
        <f t="shared" si="42"/>
        <v>0</v>
      </c>
      <c r="CY49">
        <f t="shared" si="43"/>
        <v>0</v>
      </c>
      <c r="CZ49">
        <f t="shared" si="44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0</v>
      </c>
      <c r="DO49">
        <v>0</v>
      </c>
      <c r="DP49">
        <v>1</v>
      </c>
      <c r="DQ49">
        <v>1</v>
      </c>
      <c r="DU49">
        <v>1010</v>
      </c>
      <c r="DV49" t="s">
        <v>23</v>
      </c>
      <c r="DW49" t="s">
        <v>23</v>
      </c>
      <c r="DX49">
        <v>1</v>
      </c>
      <c r="EE49">
        <v>39174390</v>
      </c>
      <c r="EF49">
        <v>3</v>
      </c>
      <c r="EG49" t="s">
        <v>17</v>
      </c>
      <c r="EH49">
        <v>0</v>
      </c>
      <c r="EI49" t="s">
        <v>3</v>
      </c>
      <c r="EJ49">
        <v>2</v>
      </c>
      <c r="EK49">
        <v>110004</v>
      </c>
      <c r="EL49" t="s">
        <v>18</v>
      </c>
      <c r="EM49" t="s">
        <v>19</v>
      </c>
      <c r="EO49" t="s">
        <v>3</v>
      </c>
      <c r="EQ49">
        <v>0</v>
      </c>
      <c r="ER49">
        <v>176.76</v>
      </c>
      <c r="ES49">
        <v>176.76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5"/>
        <v>0</v>
      </c>
      <c r="FS49">
        <v>0</v>
      </c>
      <c r="FX49">
        <v>92</v>
      </c>
      <c r="FY49">
        <v>65</v>
      </c>
      <c r="GA49" t="s">
        <v>3</v>
      </c>
      <c r="GD49">
        <v>0</v>
      </c>
      <c r="GF49">
        <v>38711838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6"/>
        <v>0</v>
      </c>
      <c r="GM49">
        <f t="shared" si="47"/>
        <v>155630.10999999999</v>
      </c>
      <c r="GN49">
        <f t="shared" si="48"/>
        <v>0</v>
      </c>
      <c r="GO49">
        <f t="shared" si="49"/>
        <v>155630.10999999999</v>
      </c>
      <c r="GP49">
        <f t="shared" si="50"/>
        <v>0</v>
      </c>
      <c r="GR49">
        <v>0</v>
      </c>
      <c r="GS49">
        <v>3</v>
      </c>
      <c r="GT49">
        <v>0</v>
      </c>
      <c r="GU49" t="s">
        <v>3</v>
      </c>
      <c r="GV49">
        <f t="shared" si="51"/>
        <v>0</v>
      </c>
      <c r="GW49">
        <v>1</v>
      </c>
      <c r="GX49">
        <f t="shared" si="52"/>
        <v>0</v>
      </c>
      <c r="HA49">
        <v>0</v>
      </c>
      <c r="HB49">
        <v>0</v>
      </c>
      <c r="IK49">
        <v>0</v>
      </c>
    </row>
    <row r="50" spans="1:245" x14ac:dyDescent="0.2">
      <c r="A50">
        <v>17</v>
      </c>
      <c r="B50">
        <v>1</v>
      </c>
      <c r="C50">
        <f>ROW(SmtRes!A99)</f>
        <v>99</v>
      </c>
      <c r="D50">
        <f>ROW(EtalonRes!A87)</f>
        <v>87</v>
      </c>
      <c r="E50" t="s">
        <v>125</v>
      </c>
      <c r="F50" t="s">
        <v>126</v>
      </c>
      <c r="G50" t="s">
        <v>127</v>
      </c>
      <c r="H50" t="s">
        <v>15</v>
      </c>
      <c r="I50">
        <v>32</v>
      </c>
      <c r="J50">
        <v>0</v>
      </c>
      <c r="O50">
        <f t="shared" si="14"/>
        <v>4516.43</v>
      </c>
      <c r="P50">
        <f t="shared" si="15"/>
        <v>440.63</v>
      </c>
      <c r="Q50">
        <f t="shared" si="16"/>
        <v>0</v>
      </c>
      <c r="R50">
        <f t="shared" si="17"/>
        <v>0</v>
      </c>
      <c r="S50">
        <f t="shared" si="18"/>
        <v>4075.8</v>
      </c>
      <c r="T50">
        <f t="shared" si="19"/>
        <v>0</v>
      </c>
      <c r="U50">
        <f t="shared" si="20"/>
        <v>64</v>
      </c>
      <c r="V50">
        <f t="shared" si="21"/>
        <v>0</v>
      </c>
      <c r="W50">
        <f t="shared" si="22"/>
        <v>0</v>
      </c>
      <c r="X50">
        <f t="shared" si="23"/>
        <v>3749.74</v>
      </c>
      <c r="Y50">
        <f t="shared" si="24"/>
        <v>2649.27</v>
      </c>
      <c r="AA50">
        <v>39507101</v>
      </c>
      <c r="AB50">
        <f t="shared" si="25"/>
        <v>21.32</v>
      </c>
      <c r="AC50">
        <f t="shared" si="26"/>
        <v>2.08</v>
      </c>
      <c r="AD50">
        <f t="shared" si="27"/>
        <v>0</v>
      </c>
      <c r="AE50">
        <f t="shared" si="28"/>
        <v>0</v>
      </c>
      <c r="AF50">
        <f t="shared" si="29"/>
        <v>19.239999999999998</v>
      </c>
      <c r="AG50">
        <f t="shared" si="30"/>
        <v>0</v>
      </c>
      <c r="AH50">
        <f t="shared" si="31"/>
        <v>2</v>
      </c>
      <c r="AI50">
        <f t="shared" si="32"/>
        <v>0</v>
      </c>
      <c r="AJ50">
        <f t="shared" si="33"/>
        <v>0</v>
      </c>
      <c r="AK50">
        <v>21.32</v>
      </c>
      <c r="AL50">
        <v>2.08</v>
      </c>
      <c r="AM50">
        <v>0</v>
      </c>
      <c r="AN50">
        <v>0</v>
      </c>
      <c r="AO50">
        <v>19.239999999999998</v>
      </c>
      <c r="AP50">
        <v>0</v>
      </c>
      <c r="AQ50">
        <v>2</v>
      </c>
      <c r="AR50">
        <v>0</v>
      </c>
      <c r="AS50">
        <v>0</v>
      </c>
      <c r="AT50">
        <v>92</v>
      </c>
      <c r="AU50">
        <v>65</v>
      </c>
      <c r="AV50">
        <v>1</v>
      </c>
      <c r="AW50">
        <v>1</v>
      </c>
      <c r="AZ50">
        <v>6.62</v>
      </c>
      <c r="BA50">
        <v>6.62</v>
      </c>
      <c r="BB50">
        <v>6.62</v>
      </c>
      <c r="BC50">
        <v>6.62</v>
      </c>
      <c r="BD50" t="s">
        <v>3</v>
      </c>
      <c r="BE50" t="s">
        <v>3</v>
      </c>
      <c r="BF50" t="s">
        <v>3</v>
      </c>
      <c r="BG50" t="s">
        <v>3</v>
      </c>
      <c r="BH50">
        <v>0</v>
      </c>
      <c r="BI50">
        <v>2</v>
      </c>
      <c r="BJ50" t="s">
        <v>128</v>
      </c>
      <c r="BM50">
        <v>110004</v>
      </c>
      <c r="BN50">
        <v>0</v>
      </c>
      <c r="BO50" t="s">
        <v>3</v>
      </c>
      <c r="BP50">
        <v>0</v>
      </c>
      <c r="BQ50">
        <v>3</v>
      </c>
      <c r="BR50">
        <v>0</v>
      </c>
      <c r="BS50">
        <v>6.62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3</v>
      </c>
      <c r="BZ50">
        <v>92</v>
      </c>
      <c r="CA50">
        <v>65</v>
      </c>
      <c r="CF50">
        <v>0</v>
      </c>
      <c r="CG50">
        <v>0</v>
      </c>
      <c r="CM50">
        <v>0</v>
      </c>
      <c r="CN50" t="s">
        <v>3</v>
      </c>
      <c r="CO50">
        <v>0</v>
      </c>
      <c r="CP50">
        <f t="shared" si="34"/>
        <v>4516.43</v>
      </c>
      <c r="CQ50">
        <f t="shared" si="35"/>
        <v>13.769600000000001</v>
      </c>
      <c r="CR50">
        <f t="shared" si="36"/>
        <v>0</v>
      </c>
      <c r="CS50">
        <f t="shared" si="37"/>
        <v>0</v>
      </c>
      <c r="CT50">
        <f t="shared" si="38"/>
        <v>127.36879999999999</v>
      </c>
      <c r="CU50">
        <f t="shared" si="39"/>
        <v>0</v>
      </c>
      <c r="CV50">
        <f t="shared" si="40"/>
        <v>2</v>
      </c>
      <c r="CW50">
        <f t="shared" si="41"/>
        <v>0</v>
      </c>
      <c r="CX50">
        <f t="shared" si="42"/>
        <v>0</v>
      </c>
      <c r="CY50">
        <f t="shared" si="43"/>
        <v>3749.7360000000003</v>
      </c>
      <c r="CZ50">
        <f t="shared" si="44"/>
        <v>2649.27</v>
      </c>
      <c r="DC50" t="s">
        <v>3</v>
      </c>
      <c r="DD50" t="s">
        <v>3</v>
      </c>
      <c r="DE50" t="s">
        <v>3</v>
      </c>
      <c r="DF50" t="s">
        <v>3</v>
      </c>
      <c r="DG50" t="s">
        <v>3</v>
      </c>
      <c r="DH50" t="s">
        <v>3</v>
      </c>
      <c r="DI50" t="s">
        <v>3</v>
      </c>
      <c r="DJ50" t="s">
        <v>3</v>
      </c>
      <c r="DK50" t="s">
        <v>3</v>
      </c>
      <c r="DL50" t="s">
        <v>3</v>
      </c>
      <c r="DM50" t="s">
        <v>3</v>
      </c>
      <c r="DN50">
        <v>0</v>
      </c>
      <c r="DO50">
        <v>0</v>
      </c>
      <c r="DP50">
        <v>1</v>
      </c>
      <c r="DQ50">
        <v>1</v>
      </c>
      <c r="DU50">
        <v>1013</v>
      </c>
      <c r="DV50" t="s">
        <v>15</v>
      </c>
      <c r="DW50" t="s">
        <v>15</v>
      </c>
      <c r="DX50">
        <v>1</v>
      </c>
      <c r="EE50">
        <v>39174390</v>
      </c>
      <c r="EF50">
        <v>3</v>
      </c>
      <c r="EG50" t="s">
        <v>17</v>
      </c>
      <c r="EH50">
        <v>0</v>
      </c>
      <c r="EI50" t="s">
        <v>3</v>
      </c>
      <c r="EJ50">
        <v>2</v>
      </c>
      <c r="EK50">
        <v>110004</v>
      </c>
      <c r="EL50" t="s">
        <v>18</v>
      </c>
      <c r="EM50" t="s">
        <v>19</v>
      </c>
      <c r="EO50" t="s">
        <v>3</v>
      </c>
      <c r="EQ50">
        <v>0</v>
      </c>
      <c r="ER50">
        <v>21.32</v>
      </c>
      <c r="ES50">
        <v>2.08</v>
      </c>
      <c r="ET50">
        <v>0</v>
      </c>
      <c r="EU50">
        <v>0</v>
      </c>
      <c r="EV50">
        <v>19.239999999999998</v>
      </c>
      <c r="EW50">
        <v>2</v>
      </c>
      <c r="EX50">
        <v>0</v>
      </c>
      <c r="EY50">
        <v>0</v>
      </c>
      <c r="FQ50">
        <v>0</v>
      </c>
      <c r="FR50">
        <f t="shared" si="45"/>
        <v>0</v>
      </c>
      <c r="FS50">
        <v>0</v>
      </c>
      <c r="FX50">
        <v>92</v>
      </c>
      <c r="FY50">
        <v>65</v>
      </c>
      <c r="GA50" t="s">
        <v>3</v>
      </c>
      <c r="GD50">
        <v>0</v>
      </c>
      <c r="GF50">
        <v>-1607130136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6"/>
        <v>0</v>
      </c>
      <c r="GM50">
        <f t="shared" si="47"/>
        <v>10915.44</v>
      </c>
      <c r="GN50">
        <f t="shared" si="48"/>
        <v>0</v>
      </c>
      <c r="GO50">
        <f t="shared" si="49"/>
        <v>10915.44</v>
      </c>
      <c r="GP50">
        <f t="shared" si="50"/>
        <v>0</v>
      </c>
      <c r="GR50">
        <v>0</v>
      </c>
      <c r="GS50">
        <v>3</v>
      </c>
      <c r="GT50">
        <v>0</v>
      </c>
      <c r="GU50" t="s">
        <v>3</v>
      </c>
      <c r="GV50">
        <f t="shared" si="51"/>
        <v>0</v>
      </c>
      <c r="GW50">
        <v>1</v>
      </c>
      <c r="GX50">
        <f t="shared" si="52"/>
        <v>0</v>
      </c>
      <c r="HA50">
        <v>0</v>
      </c>
      <c r="HB50">
        <v>0</v>
      </c>
      <c r="IK50">
        <v>0</v>
      </c>
    </row>
    <row r="51" spans="1:245" x14ac:dyDescent="0.2">
      <c r="A51">
        <v>18</v>
      </c>
      <c r="B51">
        <v>1</v>
      </c>
      <c r="C51">
        <v>98</v>
      </c>
      <c r="E51" t="s">
        <v>129</v>
      </c>
      <c r="F51" t="s">
        <v>130</v>
      </c>
      <c r="G51" t="s">
        <v>131</v>
      </c>
      <c r="H51" t="s">
        <v>23</v>
      </c>
      <c r="I51">
        <f>I50*J51</f>
        <v>32</v>
      </c>
      <c r="J51">
        <v>1</v>
      </c>
      <c r="O51">
        <f t="shared" si="14"/>
        <v>24143.4</v>
      </c>
      <c r="P51">
        <f t="shared" si="15"/>
        <v>24143.4</v>
      </c>
      <c r="Q51">
        <f t="shared" si="16"/>
        <v>0</v>
      </c>
      <c r="R51">
        <f t="shared" si="17"/>
        <v>0</v>
      </c>
      <c r="S51">
        <f t="shared" si="18"/>
        <v>0</v>
      </c>
      <c r="T51">
        <f t="shared" si="19"/>
        <v>0</v>
      </c>
      <c r="U51">
        <f t="shared" si="20"/>
        <v>0</v>
      </c>
      <c r="V51">
        <f t="shared" si="21"/>
        <v>0</v>
      </c>
      <c r="W51">
        <f t="shared" si="22"/>
        <v>0</v>
      </c>
      <c r="X51">
        <f t="shared" si="23"/>
        <v>0</v>
      </c>
      <c r="Y51">
        <f t="shared" si="24"/>
        <v>0</v>
      </c>
      <c r="AA51">
        <v>39507101</v>
      </c>
      <c r="AB51">
        <f t="shared" si="25"/>
        <v>113.97</v>
      </c>
      <c r="AC51">
        <f t="shared" si="26"/>
        <v>113.97</v>
      </c>
      <c r="AD51">
        <f t="shared" si="27"/>
        <v>0</v>
      </c>
      <c r="AE51">
        <f t="shared" si="28"/>
        <v>0</v>
      </c>
      <c r="AF51">
        <f t="shared" si="29"/>
        <v>0</v>
      </c>
      <c r="AG51">
        <f t="shared" si="30"/>
        <v>0</v>
      </c>
      <c r="AH51">
        <f t="shared" si="31"/>
        <v>0</v>
      </c>
      <c r="AI51">
        <f t="shared" si="32"/>
        <v>0</v>
      </c>
      <c r="AJ51">
        <f t="shared" si="33"/>
        <v>0</v>
      </c>
      <c r="AK51">
        <v>113.97</v>
      </c>
      <c r="AL51">
        <v>113.97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92</v>
      </c>
      <c r="AU51">
        <v>65</v>
      </c>
      <c r="AV51">
        <v>1</v>
      </c>
      <c r="AW51">
        <v>1</v>
      </c>
      <c r="AZ51">
        <v>6.62</v>
      </c>
      <c r="BA51">
        <v>1</v>
      </c>
      <c r="BB51">
        <v>1</v>
      </c>
      <c r="BC51">
        <v>6.62</v>
      </c>
      <c r="BD51" t="s">
        <v>3</v>
      </c>
      <c r="BE51" t="s">
        <v>3</v>
      </c>
      <c r="BF51" t="s">
        <v>3</v>
      </c>
      <c r="BG51" t="s">
        <v>3</v>
      </c>
      <c r="BH51">
        <v>3</v>
      </c>
      <c r="BI51">
        <v>2</v>
      </c>
      <c r="BJ51" t="s">
        <v>132</v>
      </c>
      <c r="BM51">
        <v>110004</v>
      </c>
      <c r="BN51">
        <v>0</v>
      </c>
      <c r="BO51" t="s">
        <v>3</v>
      </c>
      <c r="BP51">
        <v>0</v>
      </c>
      <c r="BQ51">
        <v>3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92</v>
      </c>
      <c r="CA51">
        <v>65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4"/>
        <v>24143.4</v>
      </c>
      <c r="CQ51">
        <f t="shared" si="35"/>
        <v>754.48140000000001</v>
      </c>
      <c r="CR51">
        <f t="shared" si="36"/>
        <v>0</v>
      </c>
      <c r="CS51">
        <f t="shared" si="37"/>
        <v>0</v>
      </c>
      <c r="CT51">
        <f t="shared" si="38"/>
        <v>0</v>
      </c>
      <c r="CU51">
        <f t="shared" si="39"/>
        <v>0</v>
      </c>
      <c r="CV51">
        <f t="shared" si="40"/>
        <v>0</v>
      </c>
      <c r="CW51">
        <f t="shared" si="41"/>
        <v>0</v>
      </c>
      <c r="CX51">
        <f t="shared" si="42"/>
        <v>0</v>
      </c>
      <c r="CY51">
        <f t="shared" si="43"/>
        <v>0</v>
      </c>
      <c r="CZ51">
        <f t="shared" si="44"/>
        <v>0</v>
      </c>
      <c r="DC51" t="s">
        <v>3</v>
      </c>
      <c r="DD51" t="s">
        <v>3</v>
      </c>
      <c r="DE51" t="s">
        <v>3</v>
      </c>
      <c r="DF51" t="s">
        <v>3</v>
      </c>
      <c r="DG51" t="s">
        <v>3</v>
      </c>
      <c r="DH51" t="s">
        <v>3</v>
      </c>
      <c r="DI51" t="s">
        <v>3</v>
      </c>
      <c r="DJ51" t="s">
        <v>3</v>
      </c>
      <c r="DK51" t="s">
        <v>3</v>
      </c>
      <c r="DL51" t="s">
        <v>3</v>
      </c>
      <c r="DM51" t="s">
        <v>3</v>
      </c>
      <c r="DN51">
        <v>0</v>
      </c>
      <c r="DO51">
        <v>0</v>
      </c>
      <c r="DP51">
        <v>1</v>
      </c>
      <c r="DQ51">
        <v>1</v>
      </c>
      <c r="DU51">
        <v>1010</v>
      </c>
      <c r="DV51" t="s">
        <v>23</v>
      </c>
      <c r="DW51" t="s">
        <v>23</v>
      </c>
      <c r="DX51">
        <v>1</v>
      </c>
      <c r="EE51">
        <v>39174390</v>
      </c>
      <c r="EF51">
        <v>3</v>
      </c>
      <c r="EG51" t="s">
        <v>17</v>
      </c>
      <c r="EH51">
        <v>0</v>
      </c>
      <c r="EI51" t="s">
        <v>3</v>
      </c>
      <c r="EJ51">
        <v>2</v>
      </c>
      <c r="EK51">
        <v>110004</v>
      </c>
      <c r="EL51" t="s">
        <v>18</v>
      </c>
      <c r="EM51" t="s">
        <v>19</v>
      </c>
      <c r="EO51" t="s">
        <v>3</v>
      </c>
      <c r="EQ51">
        <v>0</v>
      </c>
      <c r="ER51">
        <v>113.97</v>
      </c>
      <c r="ES51">
        <v>113.97</v>
      </c>
      <c r="ET51">
        <v>0</v>
      </c>
      <c r="EU51">
        <v>0</v>
      </c>
      <c r="EV51">
        <v>0</v>
      </c>
      <c r="EW51">
        <v>0</v>
      </c>
      <c r="EX51">
        <v>0</v>
      </c>
      <c r="FQ51">
        <v>0</v>
      </c>
      <c r="FR51">
        <f t="shared" si="45"/>
        <v>0</v>
      </c>
      <c r="FS51">
        <v>0</v>
      </c>
      <c r="FX51">
        <v>92</v>
      </c>
      <c r="FY51">
        <v>65</v>
      </c>
      <c r="GA51" t="s">
        <v>3</v>
      </c>
      <c r="GD51">
        <v>0</v>
      </c>
      <c r="GF51">
        <v>-1867465498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6"/>
        <v>0</v>
      </c>
      <c r="GM51">
        <f t="shared" si="47"/>
        <v>24143.4</v>
      </c>
      <c r="GN51">
        <f t="shared" si="48"/>
        <v>0</v>
      </c>
      <c r="GO51">
        <f t="shared" si="49"/>
        <v>24143.4</v>
      </c>
      <c r="GP51">
        <f t="shared" si="50"/>
        <v>0</v>
      </c>
      <c r="GR51">
        <v>0</v>
      </c>
      <c r="GS51">
        <v>3</v>
      </c>
      <c r="GT51">
        <v>0</v>
      </c>
      <c r="GU51" t="s">
        <v>3</v>
      </c>
      <c r="GV51">
        <f t="shared" si="51"/>
        <v>0</v>
      </c>
      <c r="GW51">
        <v>1</v>
      </c>
      <c r="GX51">
        <f t="shared" si="52"/>
        <v>0</v>
      </c>
      <c r="HA51">
        <v>0</v>
      </c>
      <c r="HB51">
        <v>0</v>
      </c>
      <c r="IK51">
        <v>0</v>
      </c>
    </row>
    <row r="52" spans="1:245" x14ac:dyDescent="0.2">
      <c r="A52">
        <v>17</v>
      </c>
      <c r="B52">
        <v>1</v>
      </c>
      <c r="C52">
        <f>ROW(SmtRes!A108)</f>
        <v>108</v>
      </c>
      <c r="D52">
        <f>ROW(EtalonRes!A93)</f>
        <v>93</v>
      </c>
      <c r="E52" t="s">
        <v>133</v>
      </c>
      <c r="F52" t="s">
        <v>134</v>
      </c>
      <c r="G52" t="s">
        <v>135</v>
      </c>
      <c r="H52" t="s">
        <v>15</v>
      </c>
      <c r="I52">
        <v>4</v>
      </c>
      <c r="J52">
        <v>0</v>
      </c>
      <c r="O52">
        <f t="shared" si="14"/>
        <v>1071.6400000000001</v>
      </c>
      <c r="P52">
        <f t="shared" si="15"/>
        <v>546.80999999999995</v>
      </c>
      <c r="Q52">
        <f t="shared" si="16"/>
        <v>0</v>
      </c>
      <c r="R52">
        <f t="shared" si="17"/>
        <v>0</v>
      </c>
      <c r="S52">
        <f t="shared" si="18"/>
        <v>524.83000000000004</v>
      </c>
      <c r="T52">
        <f t="shared" si="19"/>
        <v>0</v>
      </c>
      <c r="U52">
        <f t="shared" si="20"/>
        <v>8.24</v>
      </c>
      <c r="V52">
        <f t="shared" si="21"/>
        <v>0</v>
      </c>
      <c r="W52">
        <f t="shared" si="22"/>
        <v>0</v>
      </c>
      <c r="X52">
        <f t="shared" si="23"/>
        <v>498.59</v>
      </c>
      <c r="Y52">
        <f t="shared" si="24"/>
        <v>341.14</v>
      </c>
      <c r="AA52">
        <v>39507101</v>
      </c>
      <c r="AB52">
        <f t="shared" si="25"/>
        <v>40.47</v>
      </c>
      <c r="AC52">
        <f t="shared" si="26"/>
        <v>20.65</v>
      </c>
      <c r="AD52">
        <f t="shared" si="27"/>
        <v>0</v>
      </c>
      <c r="AE52">
        <f t="shared" si="28"/>
        <v>0</v>
      </c>
      <c r="AF52">
        <f t="shared" si="29"/>
        <v>19.82</v>
      </c>
      <c r="AG52">
        <f t="shared" si="30"/>
        <v>0</v>
      </c>
      <c r="AH52">
        <f t="shared" si="31"/>
        <v>2.06</v>
      </c>
      <c r="AI52">
        <f t="shared" si="32"/>
        <v>0</v>
      </c>
      <c r="AJ52">
        <f t="shared" si="33"/>
        <v>0</v>
      </c>
      <c r="AK52">
        <v>40.47</v>
      </c>
      <c r="AL52">
        <v>20.65</v>
      </c>
      <c r="AM52">
        <v>0</v>
      </c>
      <c r="AN52">
        <v>0</v>
      </c>
      <c r="AO52">
        <v>19.82</v>
      </c>
      <c r="AP52">
        <v>0</v>
      </c>
      <c r="AQ52">
        <v>2.06</v>
      </c>
      <c r="AR52">
        <v>0</v>
      </c>
      <c r="AS52">
        <v>0</v>
      </c>
      <c r="AT52">
        <v>95</v>
      </c>
      <c r="AU52">
        <v>65</v>
      </c>
      <c r="AV52">
        <v>1</v>
      </c>
      <c r="AW52">
        <v>1</v>
      </c>
      <c r="AZ52">
        <v>6.62</v>
      </c>
      <c r="BA52">
        <v>6.62</v>
      </c>
      <c r="BB52">
        <v>6.62</v>
      </c>
      <c r="BC52">
        <v>6.62</v>
      </c>
      <c r="BD52" t="s">
        <v>3</v>
      </c>
      <c r="BE52" t="s">
        <v>3</v>
      </c>
      <c r="BF52" t="s">
        <v>3</v>
      </c>
      <c r="BG52" t="s">
        <v>3</v>
      </c>
      <c r="BH52">
        <v>0</v>
      </c>
      <c r="BI52">
        <v>2</v>
      </c>
      <c r="BJ52" t="s">
        <v>136</v>
      </c>
      <c r="BM52">
        <v>108001</v>
      </c>
      <c r="BN52">
        <v>0</v>
      </c>
      <c r="BO52" t="s">
        <v>3</v>
      </c>
      <c r="BP52">
        <v>0</v>
      </c>
      <c r="BQ52">
        <v>3</v>
      </c>
      <c r="BR52">
        <v>0</v>
      </c>
      <c r="BS52">
        <v>6.62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3</v>
      </c>
      <c r="BZ52">
        <v>95</v>
      </c>
      <c r="CA52">
        <v>65</v>
      </c>
      <c r="CF52">
        <v>0</v>
      </c>
      <c r="CG52">
        <v>0</v>
      </c>
      <c r="CM52">
        <v>0</v>
      </c>
      <c r="CN52" t="s">
        <v>3</v>
      </c>
      <c r="CO52">
        <v>0</v>
      </c>
      <c r="CP52">
        <f t="shared" si="34"/>
        <v>1071.6399999999999</v>
      </c>
      <c r="CQ52">
        <f t="shared" si="35"/>
        <v>136.703</v>
      </c>
      <c r="CR52">
        <f t="shared" si="36"/>
        <v>0</v>
      </c>
      <c r="CS52">
        <f t="shared" si="37"/>
        <v>0</v>
      </c>
      <c r="CT52">
        <f t="shared" si="38"/>
        <v>131.20840000000001</v>
      </c>
      <c r="CU52">
        <f t="shared" si="39"/>
        <v>0</v>
      </c>
      <c r="CV52">
        <f t="shared" si="40"/>
        <v>2.06</v>
      </c>
      <c r="CW52">
        <f t="shared" si="41"/>
        <v>0</v>
      </c>
      <c r="CX52">
        <f t="shared" si="42"/>
        <v>0</v>
      </c>
      <c r="CY52">
        <f t="shared" si="43"/>
        <v>498.58850000000007</v>
      </c>
      <c r="CZ52">
        <f t="shared" si="44"/>
        <v>341.13950000000006</v>
      </c>
      <c r="DC52" t="s">
        <v>3</v>
      </c>
      <c r="DD52" t="s">
        <v>3</v>
      </c>
      <c r="DE52" t="s">
        <v>3</v>
      </c>
      <c r="DF52" t="s">
        <v>3</v>
      </c>
      <c r="DG52" t="s">
        <v>3</v>
      </c>
      <c r="DH52" t="s">
        <v>3</v>
      </c>
      <c r="DI52" t="s">
        <v>3</v>
      </c>
      <c r="DJ52" t="s">
        <v>3</v>
      </c>
      <c r="DK52" t="s">
        <v>3</v>
      </c>
      <c r="DL52" t="s">
        <v>3</v>
      </c>
      <c r="DM52" t="s">
        <v>3</v>
      </c>
      <c r="DN52">
        <v>0</v>
      </c>
      <c r="DO52">
        <v>0</v>
      </c>
      <c r="DP52">
        <v>1</v>
      </c>
      <c r="DQ52">
        <v>1</v>
      </c>
      <c r="DU52">
        <v>1013</v>
      </c>
      <c r="DV52" t="s">
        <v>15</v>
      </c>
      <c r="DW52" t="s">
        <v>15</v>
      </c>
      <c r="DX52">
        <v>1</v>
      </c>
      <c r="EE52">
        <v>39174386</v>
      </c>
      <c r="EF52">
        <v>3</v>
      </c>
      <c r="EG52" t="s">
        <v>17</v>
      </c>
      <c r="EH52">
        <v>0</v>
      </c>
      <c r="EI52" t="s">
        <v>3</v>
      </c>
      <c r="EJ52">
        <v>2</v>
      </c>
      <c r="EK52">
        <v>108001</v>
      </c>
      <c r="EL52" t="s">
        <v>137</v>
      </c>
      <c r="EM52" t="s">
        <v>138</v>
      </c>
      <c r="EO52" t="s">
        <v>3</v>
      </c>
      <c r="EQ52">
        <v>0</v>
      </c>
      <c r="ER52">
        <v>40.47</v>
      </c>
      <c r="ES52">
        <v>20.65</v>
      </c>
      <c r="ET52">
        <v>0</v>
      </c>
      <c r="EU52">
        <v>0</v>
      </c>
      <c r="EV52">
        <v>19.82</v>
      </c>
      <c r="EW52">
        <v>2.06</v>
      </c>
      <c r="EX52">
        <v>0</v>
      </c>
      <c r="EY52">
        <v>0</v>
      </c>
      <c r="FQ52">
        <v>0</v>
      </c>
      <c r="FR52">
        <f t="shared" si="45"/>
        <v>0</v>
      </c>
      <c r="FS52">
        <v>0</v>
      </c>
      <c r="FX52">
        <v>95</v>
      </c>
      <c r="FY52">
        <v>65</v>
      </c>
      <c r="GA52" t="s">
        <v>3</v>
      </c>
      <c r="GD52">
        <v>0</v>
      </c>
      <c r="GF52">
        <v>-686006804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6"/>
        <v>0</v>
      </c>
      <c r="GM52">
        <f t="shared" si="47"/>
        <v>1911.37</v>
      </c>
      <c r="GN52">
        <f t="shared" si="48"/>
        <v>0</v>
      </c>
      <c r="GO52">
        <f t="shared" si="49"/>
        <v>1911.37</v>
      </c>
      <c r="GP52">
        <f t="shared" si="50"/>
        <v>0</v>
      </c>
      <c r="GR52">
        <v>0</v>
      </c>
      <c r="GS52">
        <v>3</v>
      </c>
      <c r="GT52">
        <v>0</v>
      </c>
      <c r="GU52" t="s">
        <v>3</v>
      </c>
      <c r="GV52">
        <f t="shared" si="51"/>
        <v>0</v>
      </c>
      <c r="GW52">
        <v>1</v>
      </c>
      <c r="GX52">
        <f t="shared" si="52"/>
        <v>0</v>
      </c>
      <c r="HA52">
        <v>0</v>
      </c>
      <c r="HB52">
        <v>0</v>
      </c>
      <c r="IK52">
        <v>0</v>
      </c>
    </row>
    <row r="53" spans="1:245" x14ac:dyDescent="0.2">
      <c r="A53">
        <v>18</v>
      </c>
      <c r="B53">
        <v>1</v>
      </c>
      <c r="C53">
        <v>106</v>
      </c>
      <c r="E53" t="s">
        <v>139</v>
      </c>
      <c r="F53" t="s">
        <v>140</v>
      </c>
      <c r="G53" t="s">
        <v>141</v>
      </c>
      <c r="H53" t="s">
        <v>23</v>
      </c>
      <c r="I53">
        <f>I52*J53</f>
        <v>2</v>
      </c>
      <c r="J53">
        <v>0.5</v>
      </c>
      <c r="O53">
        <f t="shared" si="14"/>
        <v>3051.95</v>
      </c>
      <c r="P53">
        <f t="shared" si="15"/>
        <v>3051.95</v>
      </c>
      <c r="Q53">
        <f t="shared" si="16"/>
        <v>0</v>
      </c>
      <c r="R53">
        <f t="shared" si="17"/>
        <v>0</v>
      </c>
      <c r="S53">
        <f t="shared" si="18"/>
        <v>0</v>
      </c>
      <c r="T53">
        <f t="shared" si="19"/>
        <v>0</v>
      </c>
      <c r="U53">
        <f t="shared" si="20"/>
        <v>0</v>
      </c>
      <c r="V53">
        <f t="shared" si="21"/>
        <v>0</v>
      </c>
      <c r="W53">
        <f t="shared" si="22"/>
        <v>0</v>
      </c>
      <c r="X53">
        <f t="shared" si="23"/>
        <v>0</v>
      </c>
      <c r="Y53">
        <f t="shared" si="24"/>
        <v>0</v>
      </c>
      <c r="AA53">
        <v>39507101</v>
      </c>
      <c r="AB53">
        <f t="shared" si="25"/>
        <v>230.51</v>
      </c>
      <c r="AC53">
        <f t="shared" si="26"/>
        <v>230.51</v>
      </c>
      <c r="AD53">
        <f t="shared" si="27"/>
        <v>0</v>
      </c>
      <c r="AE53">
        <f t="shared" si="28"/>
        <v>0</v>
      </c>
      <c r="AF53">
        <f t="shared" si="29"/>
        <v>0</v>
      </c>
      <c r="AG53">
        <f t="shared" si="30"/>
        <v>0</v>
      </c>
      <c r="AH53">
        <f t="shared" si="31"/>
        <v>0</v>
      </c>
      <c r="AI53">
        <f t="shared" si="32"/>
        <v>0</v>
      </c>
      <c r="AJ53">
        <f t="shared" si="33"/>
        <v>0</v>
      </c>
      <c r="AK53">
        <v>230.51</v>
      </c>
      <c r="AL53">
        <v>230.51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95</v>
      </c>
      <c r="AU53">
        <v>65</v>
      </c>
      <c r="AV53">
        <v>1</v>
      </c>
      <c r="AW53">
        <v>1</v>
      </c>
      <c r="AZ53">
        <v>6.62</v>
      </c>
      <c r="BA53">
        <v>1</v>
      </c>
      <c r="BB53">
        <v>1</v>
      </c>
      <c r="BC53">
        <v>6.62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2</v>
      </c>
      <c r="BJ53" t="s">
        <v>142</v>
      </c>
      <c r="BM53">
        <v>108001</v>
      </c>
      <c r="BN53">
        <v>0</v>
      </c>
      <c r="BO53" t="s">
        <v>3</v>
      </c>
      <c r="BP53">
        <v>0</v>
      </c>
      <c r="BQ53">
        <v>3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95</v>
      </c>
      <c r="CA53">
        <v>65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4"/>
        <v>3051.95</v>
      </c>
      <c r="CQ53">
        <f t="shared" si="35"/>
        <v>1525.9762000000001</v>
      </c>
      <c r="CR53">
        <f t="shared" si="36"/>
        <v>0</v>
      </c>
      <c r="CS53">
        <f t="shared" si="37"/>
        <v>0</v>
      </c>
      <c r="CT53">
        <f t="shared" si="38"/>
        <v>0</v>
      </c>
      <c r="CU53">
        <f t="shared" si="39"/>
        <v>0</v>
      </c>
      <c r="CV53">
        <f t="shared" si="40"/>
        <v>0</v>
      </c>
      <c r="CW53">
        <f t="shared" si="41"/>
        <v>0</v>
      </c>
      <c r="CX53">
        <f t="shared" si="42"/>
        <v>0</v>
      </c>
      <c r="CY53">
        <f t="shared" si="43"/>
        <v>0</v>
      </c>
      <c r="CZ53">
        <f t="shared" si="44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0</v>
      </c>
      <c r="DO53">
        <v>0</v>
      </c>
      <c r="DP53">
        <v>1</v>
      </c>
      <c r="DQ53">
        <v>1</v>
      </c>
      <c r="DU53">
        <v>1010</v>
      </c>
      <c r="DV53" t="s">
        <v>23</v>
      </c>
      <c r="DW53" t="s">
        <v>23</v>
      </c>
      <c r="DX53">
        <v>1</v>
      </c>
      <c r="EE53">
        <v>39174386</v>
      </c>
      <c r="EF53">
        <v>3</v>
      </c>
      <c r="EG53" t="s">
        <v>17</v>
      </c>
      <c r="EH53">
        <v>0</v>
      </c>
      <c r="EI53" t="s">
        <v>3</v>
      </c>
      <c r="EJ53">
        <v>2</v>
      </c>
      <c r="EK53">
        <v>108001</v>
      </c>
      <c r="EL53" t="s">
        <v>137</v>
      </c>
      <c r="EM53" t="s">
        <v>138</v>
      </c>
      <c r="EO53" t="s">
        <v>3</v>
      </c>
      <c r="EQ53">
        <v>0</v>
      </c>
      <c r="ER53">
        <v>230.51</v>
      </c>
      <c r="ES53">
        <v>230.51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5"/>
        <v>0</v>
      </c>
      <c r="FS53">
        <v>0</v>
      </c>
      <c r="FX53">
        <v>95</v>
      </c>
      <c r="FY53">
        <v>65</v>
      </c>
      <c r="GA53" t="s">
        <v>3</v>
      </c>
      <c r="GD53">
        <v>0</v>
      </c>
      <c r="GF53">
        <v>-1868730208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6"/>
        <v>0</v>
      </c>
      <c r="GM53">
        <f t="shared" si="47"/>
        <v>3051.95</v>
      </c>
      <c r="GN53">
        <f t="shared" si="48"/>
        <v>0</v>
      </c>
      <c r="GO53">
        <f t="shared" si="49"/>
        <v>3051.95</v>
      </c>
      <c r="GP53">
        <f t="shared" si="50"/>
        <v>0</v>
      </c>
      <c r="GR53">
        <v>0</v>
      </c>
      <c r="GS53">
        <v>3</v>
      </c>
      <c r="GT53">
        <v>0</v>
      </c>
      <c r="GU53" t="s">
        <v>3</v>
      </c>
      <c r="GV53">
        <f t="shared" si="51"/>
        <v>0</v>
      </c>
      <c r="GW53">
        <v>1</v>
      </c>
      <c r="GX53">
        <f t="shared" si="52"/>
        <v>0</v>
      </c>
      <c r="HA53">
        <v>0</v>
      </c>
      <c r="HB53">
        <v>0</v>
      </c>
      <c r="IK53">
        <v>0</v>
      </c>
    </row>
    <row r="54" spans="1:245" x14ac:dyDescent="0.2">
      <c r="A54">
        <v>18</v>
      </c>
      <c r="B54">
        <v>1</v>
      </c>
      <c r="C54">
        <v>107</v>
      </c>
      <c r="E54" t="s">
        <v>143</v>
      </c>
      <c r="F54" t="s">
        <v>144</v>
      </c>
      <c r="G54" t="s">
        <v>145</v>
      </c>
      <c r="H54" t="s">
        <v>23</v>
      </c>
      <c r="I54">
        <f>I52*J54</f>
        <v>2</v>
      </c>
      <c r="J54">
        <v>0.5</v>
      </c>
      <c r="O54">
        <f t="shared" si="14"/>
        <v>7347.94</v>
      </c>
      <c r="P54">
        <f t="shared" si="15"/>
        <v>7347.94</v>
      </c>
      <c r="Q54">
        <f t="shared" si="16"/>
        <v>0</v>
      </c>
      <c r="R54">
        <f t="shared" si="17"/>
        <v>0</v>
      </c>
      <c r="S54">
        <f t="shared" si="18"/>
        <v>0</v>
      </c>
      <c r="T54">
        <f t="shared" si="19"/>
        <v>0</v>
      </c>
      <c r="U54">
        <f t="shared" si="20"/>
        <v>0</v>
      </c>
      <c r="V54">
        <f t="shared" si="21"/>
        <v>0</v>
      </c>
      <c r="W54">
        <f t="shared" si="22"/>
        <v>0</v>
      </c>
      <c r="X54">
        <f t="shared" si="23"/>
        <v>0</v>
      </c>
      <c r="Y54">
        <f t="shared" si="24"/>
        <v>0</v>
      </c>
      <c r="AA54">
        <v>39507101</v>
      </c>
      <c r="AB54">
        <f t="shared" si="25"/>
        <v>554.98</v>
      </c>
      <c r="AC54">
        <f t="shared" si="26"/>
        <v>554.98</v>
      </c>
      <c r="AD54">
        <f t="shared" si="27"/>
        <v>0</v>
      </c>
      <c r="AE54">
        <f t="shared" si="28"/>
        <v>0</v>
      </c>
      <c r="AF54">
        <f t="shared" si="29"/>
        <v>0</v>
      </c>
      <c r="AG54">
        <f t="shared" si="30"/>
        <v>0</v>
      </c>
      <c r="AH54">
        <f t="shared" si="31"/>
        <v>0</v>
      </c>
      <c r="AI54">
        <f t="shared" si="32"/>
        <v>0</v>
      </c>
      <c r="AJ54">
        <f t="shared" si="33"/>
        <v>0</v>
      </c>
      <c r="AK54">
        <v>554.98</v>
      </c>
      <c r="AL54">
        <v>554.98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95</v>
      </c>
      <c r="AU54">
        <v>65</v>
      </c>
      <c r="AV54">
        <v>1</v>
      </c>
      <c r="AW54">
        <v>1</v>
      </c>
      <c r="AZ54">
        <v>6.62</v>
      </c>
      <c r="BA54">
        <v>1</v>
      </c>
      <c r="BB54">
        <v>1</v>
      </c>
      <c r="BC54">
        <v>6.62</v>
      </c>
      <c r="BD54" t="s">
        <v>3</v>
      </c>
      <c r="BE54" t="s">
        <v>3</v>
      </c>
      <c r="BF54" t="s">
        <v>3</v>
      </c>
      <c r="BG54" t="s">
        <v>3</v>
      </c>
      <c r="BH54">
        <v>3</v>
      </c>
      <c r="BI54">
        <v>2</v>
      </c>
      <c r="BJ54" t="s">
        <v>146</v>
      </c>
      <c r="BM54">
        <v>108001</v>
      </c>
      <c r="BN54">
        <v>0</v>
      </c>
      <c r="BO54" t="s">
        <v>3</v>
      </c>
      <c r="BP54">
        <v>0</v>
      </c>
      <c r="BQ54">
        <v>3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3</v>
      </c>
      <c r="BZ54">
        <v>95</v>
      </c>
      <c r="CA54">
        <v>65</v>
      </c>
      <c r="CF54">
        <v>0</v>
      </c>
      <c r="CG54">
        <v>0</v>
      </c>
      <c r="CM54">
        <v>0</v>
      </c>
      <c r="CN54" t="s">
        <v>3</v>
      </c>
      <c r="CO54">
        <v>0</v>
      </c>
      <c r="CP54">
        <f t="shared" si="34"/>
        <v>7347.94</v>
      </c>
      <c r="CQ54">
        <f t="shared" si="35"/>
        <v>3673.9676000000004</v>
      </c>
      <c r="CR54">
        <f t="shared" si="36"/>
        <v>0</v>
      </c>
      <c r="CS54">
        <f t="shared" si="37"/>
        <v>0</v>
      </c>
      <c r="CT54">
        <f t="shared" si="38"/>
        <v>0</v>
      </c>
      <c r="CU54">
        <f t="shared" si="39"/>
        <v>0</v>
      </c>
      <c r="CV54">
        <f t="shared" si="40"/>
        <v>0</v>
      </c>
      <c r="CW54">
        <f t="shared" si="41"/>
        <v>0</v>
      </c>
      <c r="CX54">
        <f t="shared" si="42"/>
        <v>0</v>
      </c>
      <c r="CY54">
        <f t="shared" si="43"/>
        <v>0</v>
      </c>
      <c r="CZ54">
        <f t="shared" si="44"/>
        <v>0</v>
      </c>
      <c r="DC54" t="s">
        <v>3</v>
      </c>
      <c r="DD54" t="s">
        <v>3</v>
      </c>
      <c r="DE54" t="s">
        <v>3</v>
      </c>
      <c r="DF54" t="s">
        <v>3</v>
      </c>
      <c r="DG54" t="s">
        <v>3</v>
      </c>
      <c r="DH54" t="s">
        <v>3</v>
      </c>
      <c r="DI54" t="s">
        <v>3</v>
      </c>
      <c r="DJ54" t="s">
        <v>3</v>
      </c>
      <c r="DK54" t="s">
        <v>3</v>
      </c>
      <c r="DL54" t="s">
        <v>3</v>
      </c>
      <c r="DM54" t="s">
        <v>3</v>
      </c>
      <c r="DN54">
        <v>0</v>
      </c>
      <c r="DO54">
        <v>0</v>
      </c>
      <c r="DP54">
        <v>1</v>
      </c>
      <c r="DQ54">
        <v>1</v>
      </c>
      <c r="DU54">
        <v>1010</v>
      </c>
      <c r="DV54" t="s">
        <v>23</v>
      </c>
      <c r="DW54" t="s">
        <v>23</v>
      </c>
      <c r="DX54">
        <v>1</v>
      </c>
      <c r="EE54">
        <v>39174386</v>
      </c>
      <c r="EF54">
        <v>3</v>
      </c>
      <c r="EG54" t="s">
        <v>17</v>
      </c>
      <c r="EH54">
        <v>0</v>
      </c>
      <c r="EI54" t="s">
        <v>3</v>
      </c>
      <c r="EJ54">
        <v>2</v>
      </c>
      <c r="EK54">
        <v>108001</v>
      </c>
      <c r="EL54" t="s">
        <v>137</v>
      </c>
      <c r="EM54" t="s">
        <v>138</v>
      </c>
      <c r="EO54" t="s">
        <v>3</v>
      </c>
      <c r="EQ54">
        <v>0</v>
      </c>
      <c r="ER54">
        <v>554.98</v>
      </c>
      <c r="ES54">
        <v>554.98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45"/>
        <v>0</v>
      </c>
      <c r="FS54">
        <v>0</v>
      </c>
      <c r="FX54">
        <v>95</v>
      </c>
      <c r="FY54">
        <v>65</v>
      </c>
      <c r="GA54" t="s">
        <v>3</v>
      </c>
      <c r="GD54">
        <v>0</v>
      </c>
      <c r="GF54">
        <v>-522096491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6"/>
        <v>0</v>
      </c>
      <c r="GM54">
        <f t="shared" si="47"/>
        <v>7347.94</v>
      </c>
      <c r="GN54">
        <f t="shared" si="48"/>
        <v>0</v>
      </c>
      <c r="GO54">
        <f t="shared" si="49"/>
        <v>7347.94</v>
      </c>
      <c r="GP54">
        <f t="shared" si="50"/>
        <v>0</v>
      </c>
      <c r="GR54">
        <v>0</v>
      </c>
      <c r="GS54">
        <v>3</v>
      </c>
      <c r="GT54">
        <v>0</v>
      </c>
      <c r="GU54" t="s">
        <v>3</v>
      </c>
      <c r="GV54">
        <f t="shared" si="51"/>
        <v>0</v>
      </c>
      <c r="GW54">
        <v>1</v>
      </c>
      <c r="GX54">
        <f t="shared" si="52"/>
        <v>0</v>
      </c>
      <c r="HA54">
        <v>0</v>
      </c>
      <c r="HB54">
        <v>0</v>
      </c>
      <c r="IK54">
        <v>0</v>
      </c>
    </row>
    <row r="55" spans="1:245" x14ac:dyDescent="0.2">
      <c r="A55">
        <v>18</v>
      </c>
      <c r="B55">
        <v>1</v>
      </c>
      <c r="C55">
        <v>105</v>
      </c>
      <c r="E55" t="s">
        <v>147</v>
      </c>
      <c r="F55" t="s">
        <v>148</v>
      </c>
      <c r="G55" t="s">
        <v>149</v>
      </c>
      <c r="H55" t="s">
        <v>23</v>
      </c>
      <c r="I55">
        <f>I52*J55</f>
        <v>2</v>
      </c>
      <c r="J55">
        <v>0.5</v>
      </c>
      <c r="O55">
        <f t="shared" si="14"/>
        <v>2718.04</v>
      </c>
      <c r="P55">
        <f t="shared" si="15"/>
        <v>2718.04</v>
      </c>
      <c r="Q55">
        <f t="shared" si="16"/>
        <v>0</v>
      </c>
      <c r="R55">
        <f t="shared" si="17"/>
        <v>0</v>
      </c>
      <c r="S55">
        <f t="shared" si="18"/>
        <v>0</v>
      </c>
      <c r="T55">
        <f t="shared" si="19"/>
        <v>0</v>
      </c>
      <c r="U55">
        <f t="shared" si="20"/>
        <v>0</v>
      </c>
      <c r="V55">
        <f t="shared" si="21"/>
        <v>0</v>
      </c>
      <c r="W55">
        <f t="shared" si="22"/>
        <v>0</v>
      </c>
      <c r="X55">
        <f t="shared" si="23"/>
        <v>0</v>
      </c>
      <c r="Y55">
        <f t="shared" si="24"/>
        <v>0</v>
      </c>
      <c r="AA55">
        <v>39507101</v>
      </c>
      <c r="AB55">
        <f t="shared" si="25"/>
        <v>205.29</v>
      </c>
      <c r="AC55">
        <f t="shared" si="26"/>
        <v>205.29</v>
      </c>
      <c r="AD55">
        <f t="shared" si="27"/>
        <v>0</v>
      </c>
      <c r="AE55">
        <f t="shared" si="28"/>
        <v>0</v>
      </c>
      <c r="AF55">
        <f t="shared" si="29"/>
        <v>0</v>
      </c>
      <c r="AG55">
        <f t="shared" si="30"/>
        <v>0</v>
      </c>
      <c r="AH55">
        <f t="shared" si="31"/>
        <v>0</v>
      </c>
      <c r="AI55">
        <f t="shared" si="32"/>
        <v>0</v>
      </c>
      <c r="AJ55">
        <f t="shared" si="33"/>
        <v>0</v>
      </c>
      <c r="AK55">
        <v>205.29</v>
      </c>
      <c r="AL55">
        <v>205.29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95</v>
      </c>
      <c r="AU55">
        <v>65</v>
      </c>
      <c r="AV55">
        <v>1</v>
      </c>
      <c r="AW55">
        <v>1</v>
      </c>
      <c r="AZ55">
        <v>6.62</v>
      </c>
      <c r="BA55">
        <v>1</v>
      </c>
      <c r="BB55">
        <v>1</v>
      </c>
      <c r="BC55">
        <v>6.62</v>
      </c>
      <c r="BD55" t="s">
        <v>3</v>
      </c>
      <c r="BE55" t="s">
        <v>3</v>
      </c>
      <c r="BF55" t="s">
        <v>3</v>
      </c>
      <c r="BG55" t="s">
        <v>3</v>
      </c>
      <c r="BH55">
        <v>3</v>
      </c>
      <c r="BI55">
        <v>2</v>
      </c>
      <c r="BJ55" t="s">
        <v>150</v>
      </c>
      <c r="BM55">
        <v>108001</v>
      </c>
      <c r="BN55">
        <v>0</v>
      </c>
      <c r="BO55" t="s">
        <v>3</v>
      </c>
      <c r="BP55">
        <v>0</v>
      </c>
      <c r="BQ55">
        <v>3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95</v>
      </c>
      <c r="CA55">
        <v>65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4"/>
        <v>2718.04</v>
      </c>
      <c r="CQ55">
        <f t="shared" si="35"/>
        <v>1359.0198</v>
      </c>
      <c r="CR55">
        <f t="shared" si="36"/>
        <v>0</v>
      </c>
      <c r="CS55">
        <f t="shared" si="37"/>
        <v>0</v>
      </c>
      <c r="CT55">
        <f t="shared" si="38"/>
        <v>0</v>
      </c>
      <c r="CU55">
        <f t="shared" si="39"/>
        <v>0</v>
      </c>
      <c r="CV55">
        <f t="shared" si="40"/>
        <v>0</v>
      </c>
      <c r="CW55">
        <f t="shared" si="41"/>
        <v>0</v>
      </c>
      <c r="CX55">
        <f t="shared" si="42"/>
        <v>0</v>
      </c>
      <c r="CY55">
        <f t="shared" si="43"/>
        <v>0</v>
      </c>
      <c r="CZ55">
        <f t="shared" si="44"/>
        <v>0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0</v>
      </c>
      <c r="DO55">
        <v>0</v>
      </c>
      <c r="DP55">
        <v>1</v>
      </c>
      <c r="DQ55">
        <v>1</v>
      </c>
      <c r="DU55">
        <v>1010</v>
      </c>
      <c r="DV55" t="s">
        <v>23</v>
      </c>
      <c r="DW55" t="s">
        <v>23</v>
      </c>
      <c r="DX55">
        <v>1</v>
      </c>
      <c r="EE55">
        <v>39174386</v>
      </c>
      <c r="EF55">
        <v>3</v>
      </c>
      <c r="EG55" t="s">
        <v>17</v>
      </c>
      <c r="EH55">
        <v>0</v>
      </c>
      <c r="EI55" t="s">
        <v>3</v>
      </c>
      <c r="EJ55">
        <v>2</v>
      </c>
      <c r="EK55">
        <v>108001</v>
      </c>
      <c r="EL55" t="s">
        <v>137</v>
      </c>
      <c r="EM55" t="s">
        <v>138</v>
      </c>
      <c r="EO55" t="s">
        <v>3</v>
      </c>
      <c r="EQ55">
        <v>0</v>
      </c>
      <c r="ER55">
        <v>205.29</v>
      </c>
      <c r="ES55">
        <v>205.29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5"/>
        <v>0</v>
      </c>
      <c r="FS55">
        <v>0</v>
      </c>
      <c r="FX55">
        <v>95</v>
      </c>
      <c r="FY55">
        <v>65</v>
      </c>
      <c r="GA55" t="s">
        <v>3</v>
      </c>
      <c r="GD55">
        <v>0</v>
      </c>
      <c r="GF55">
        <v>1942978742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6"/>
        <v>0</v>
      </c>
      <c r="GM55">
        <f t="shared" si="47"/>
        <v>2718.04</v>
      </c>
      <c r="GN55">
        <f t="shared" si="48"/>
        <v>0</v>
      </c>
      <c r="GO55">
        <f t="shared" si="49"/>
        <v>2718.04</v>
      </c>
      <c r="GP55">
        <f t="shared" si="50"/>
        <v>0</v>
      </c>
      <c r="GR55">
        <v>0</v>
      </c>
      <c r="GS55">
        <v>3</v>
      </c>
      <c r="GT55">
        <v>0</v>
      </c>
      <c r="GU55" t="s">
        <v>3</v>
      </c>
      <c r="GV55">
        <f t="shared" si="51"/>
        <v>0</v>
      </c>
      <c r="GW55">
        <v>1</v>
      </c>
      <c r="GX55">
        <f t="shared" si="52"/>
        <v>0</v>
      </c>
      <c r="HA55">
        <v>0</v>
      </c>
      <c r="HB55">
        <v>0</v>
      </c>
      <c r="IK55">
        <v>0</v>
      </c>
    </row>
    <row r="56" spans="1:245" x14ac:dyDescent="0.2">
      <c r="A56">
        <v>17</v>
      </c>
      <c r="B56">
        <v>1</v>
      </c>
      <c r="C56">
        <f>ROW(SmtRes!A121)</f>
        <v>121</v>
      </c>
      <c r="D56">
        <f>ROW(EtalonRes!A99)</f>
        <v>99</v>
      </c>
      <c r="E56" t="s">
        <v>151</v>
      </c>
      <c r="F56" t="s">
        <v>152</v>
      </c>
      <c r="G56" t="s">
        <v>153</v>
      </c>
      <c r="H56" t="s">
        <v>154</v>
      </c>
      <c r="I56">
        <f>ROUND(2569/100,9)</f>
        <v>25.69</v>
      </c>
      <c r="J56">
        <v>0</v>
      </c>
      <c r="O56">
        <f t="shared" ref="O56:O77" si="53">ROUND(CP56,2)</f>
        <v>35163.21</v>
      </c>
      <c r="P56">
        <f t="shared" ref="P56:P77" si="54">ROUND(CQ56*I56,2)</f>
        <v>8763.59</v>
      </c>
      <c r="Q56">
        <f t="shared" ref="Q56:Q77" si="55">ROUND(CR56*I56,2)</f>
        <v>52.72</v>
      </c>
      <c r="R56">
        <f t="shared" ref="R56:R77" si="56">ROUND(CS56*I56,2)</f>
        <v>23.81</v>
      </c>
      <c r="S56">
        <f t="shared" ref="S56:S77" si="57">ROUND(CT56*I56,2)</f>
        <v>26346.9</v>
      </c>
      <c r="T56">
        <f t="shared" ref="T56:T77" si="58">ROUND(CU56*I56,2)</f>
        <v>0</v>
      </c>
      <c r="U56">
        <f t="shared" ref="U56:U77" si="59">CV56*I56</f>
        <v>418.49009999999998</v>
      </c>
      <c r="V56">
        <f t="shared" ref="V56:V77" si="60">CW56*I56</f>
        <v>0.25690000000000002</v>
      </c>
      <c r="W56">
        <f t="shared" ref="W56:W77" si="61">ROUND(CX56*I56,2)</f>
        <v>0</v>
      </c>
      <c r="X56">
        <f t="shared" ref="X56:X77" si="62">ROUND(CY56,2)</f>
        <v>25052.17</v>
      </c>
      <c r="Y56">
        <f t="shared" ref="Y56:Y77" si="63">ROUND(CZ56,2)</f>
        <v>17140.96</v>
      </c>
      <c r="AA56">
        <v>39507101</v>
      </c>
      <c r="AB56">
        <f t="shared" ref="AB56:AB77" si="64">ROUND((AC56+AD56+AF56),2)</f>
        <v>206.76</v>
      </c>
      <c r="AC56">
        <f t="shared" ref="AC56:AC77" si="65">ROUND((ES56),2)</f>
        <v>51.53</v>
      </c>
      <c r="AD56">
        <f t="shared" ref="AD56:AD77" si="66">ROUND((((ET56)-(EU56))+AE56),2)</f>
        <v>0.31</v>
      </c>
      <c r="AE56">
        <f t="shared" ref="AE56:AE77" si="67">ROUND((EU56),2)</f>
        <v>0.14000000000000001</v>
      </c>
      <c r="AF56">
        <f t="shared" ref="AF56:AF77" si="68">ROUND((EV56),2)</f>
        <v>154.91999999999999</v>
      </c>
      <c r="AG56">
        <f t="shared" ref="AG56:AG77" si="69">ROUND((AP56),2)</f>
        <v>0</v>
      </c>
      <c r="AH56">
        <f t="shared" ref="AH56:AH77" si="70">(EW56)</f>
        <v>16.29</v>
      </c>
      <c r="AI56">
        <f t="shared" ref="AI56:AI77" si="71">(EX56)</f>
        <v>0.01</v>
      </c>
      <c r="AJ56">
        <f t="shared" ref="AJ56:AJ77" si="72">ROUND((AS56),2)</f>
        <v>0</v>
      </c>
      <c r="AK56">
        <v>206.76</v>
      </c>
      <c r="AL56">
        <v>51.53</v>
      </c>
      <c r="AM56">
        <v>0.31</v>
      </c>
      <c r="AN56">
        <v>0.14000000000000001</v>
      </c>
      <c r="AO56">
        <v>154.91999999999999</v>
      </c>
      <c r="AP56">
        <v>0</v>
      </c>
      <c r="AQ56">
        <v>16.29</v>
      </c>
      <c r="AR56">
        <v>0.01</v>
      </c>
      <c r="AS56">
        <v>0</v>
      </c>
      <c r="AT56">
        <v>95</v>
      </c>
      <c r="AU56">
        <v>65</v>
      </c>
      <c r="AV56">
        <v>1</v>
      </c>
      <c r="AW56">
        <v>1</v>
      </c>
      <c r="AZ56">
        <v>6.62</v>
      </c>
      <c r="BA56">
        <v>6.62</v>
      </c>
      <c r="BB56">
        <v>6.62</v>
      </c>
      <c r="BC56">
        <v>6.62</v>
      </c>
      <c r="BD56" t="s">
        <v>3</v>
      </c>
      <c r="BE56" t="s">
        <v>3</v>
      </c>
      <c r="BF56" t="s">
        <v>3</v>
      </c>
      <c r="BG56" t="s">
        <v>3</v>
      </c>
      <c r="BH56">
        <v>0</v>
      </c>
      <c r="BI56">
        <v>2</v>
      </c>
      <c r="BJ56" t="s">
        <v>155</v>
      </c>
      <c r="BM56">
        <v>108001</v>
      </c>
      <c r="BN56">
        <v>0</v>
      </c>
      <c r="BO56" t="s">
        <v>3</v>
      </c>
      <c r="BP56">
        <v>0</v>
      </c>
      <c r="BQ56">
        <v>3</v>
      </c>
      <c r="BR56">
        <v>0</v>
      </c>
      <c r="BS56">
        <v>6.62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3</v>
      </c>
      <c r="BZ56">
        <v>95</v>
      </c>
      <c r="CA56">
        <v>65</v>
      </c>
      <c r="CF56">
        <v>0</v>
      </c>
      <c r="CG56">
        <v>0</v>
      </c>
      <c r="CM56">
        <v>0</v>
      </c>
      <c r="CN56" t="s">
        <v>3</v>
      </c>
      <c r="CO56">
        <v>0</v>
      </c>
      <c r="CP56">
        <f t="shared" ref="CP56:CP77" si="73">(P56+Q56+S56)</f>
        <v>35163.21</v>
      </c>
      <c r="CQ56">
        <f t="shared" ref="CQ56:CQ77" si="74">AC56*BC56</f>
        <v>341.12860000000001</v>
      </c>
      <c r="CR56">
        <f t="shared" ref="CR56:CR77" si="75">AD56*BB56</f>
        <v>2.0522</v>
      </c>
      <c r="CS56">
        <f t="shared" ref="CS56:CS77" si="76">AE56*BS56</f>
        <v>0.92680000000000007</v>
      </c>
      <c r="CT56">
        <f t="shared" ref="CT56:CT77" si="77">AF56*BA56</f>
        <v>1025.5703999999998</v>
      </c>
      <c r="CU56">
        <f t="shared" ref="CU56:CU77" si="78">AG56</f>
        <v>0</v>
      </c>
      <c r="CV56">
        <f t="shared" ref="CV56:CV77" si="79">AH56</f>
        <v>16.29</v>
      </c>
      <c r="CW56">
        <f t="shared" ref="CW56:CW77" si="80">AI56</f>
        <v>0.01</v>
      </c>
      <c r="CX56">
        <f t="shared" ref="CX56:CX77" si="81">AJ56</f>
        <v>0</v>
      </c>
      <c r="CY56">
        <f t="shared" ref="CY56:CY77" si="82">(((S56+R56)*AT56)/100)</f>
        <v>25052.174500000001</v>
      </c>
      <c r="CZ56">
        <f t="shared" ref="CZ56:CZ77" si="83">(((S56+R56)*AU56)/100)</f>
        <v>17140.961500000001</v>
      </c>
      <c r="DC56" t="s">
        <v>3</v>
      </c>
      <c r="DD56" t="s">
        <v>3</v>
      </c>
      <c r="DE56" t="s">
        <v>3</v>
      </c>
      <c r="DF56" t="s">
        <v>3</v>
      </c>
      <c r="DG56" t="s">
        <v>3</v>
      </c>
      <c r="DH56" t="s">
        <v>3</v>
      </c>
      <c r="DI56" t="s">
        <v>3</v>
      </c>
      <c r="DJ56" t="s">
        <v>3</v>
      </c>
      <c r="DK56" t="s">
        <v>3</v>
      </c>
      <c r="DL56" t="s">
        <v>3</v>
      </c>
      <c r="DM56" t="s">
        <v>3</v>
      </c>
      <c r="DN56">
        <v>0</v>
      </c>
      <c r="DO56">
        <v>0</v>
      </c>
      <c r="DP56">
        <v>1</v>
      </c>
      <c r="DQ56">
        <v>1</v>
      </c>
      <c r="DU56">
        <v>1003</v>
      </c>
      <c r="DV56" t="s">
        <v>154</v>
      </c>
      <c r="DW56" t="s">
        <v>154</v>
      </c>
      <c r="DX56">
        <v>100</v>
      </c>
      <c r="EE56">
        <v>39174386</v>
      </c>
      <c r="EF56">
        <v>3</v>
      </c>
      <c r="EG56" t="s">
        <v>17</v>
      </c>
      <c r="EH56">
        <v>0</v>
      </c>
      <c r="EI56" t="s">
        <v>3</v>
      </c>
      <c r="EJ56">
        <v>2</v>
      </c>
      <c r="EK56">
        <v>108001</v>
      </c>
      <c r="EL56" t="s">
        <v>137</v>
      </c>
      <c r="EM56" t="s">
        <v>138</v>
      </c>
      <c r="EO56" t="s">
        <v>3</v>
      </c>
      <c r="EQ56">
        <v>0</v>
      </c>
      <c r="ER56">
        <v>206.76</v>
      </c>
      <c r="ES56">
        <v>51.53</v>
      </c>
      <c r="ET56">
        <v>0.31</v>
      </c>
      <c r="EU56">
        <v>0.14000000000000001</v>
      </c>
      <c r="EV56">
        <v>154.91999999999999</v>
      </c>
      <c r="EW56">
        <v>16.29</v>
      </c>
      <c r="EX56">
        <v>0.01</v>
      </c>
      <c r="EY56">
        <v>0</v>
      </c>
      <c r="FQ56">
        <v>0</v>
      </c>
      <c r="FR56">
        <f t="shared" ref="FR56:FR77" si="84">ROUND(IF(AND(BH56=3,BI56=3),P56,0),2)</f>
        <v>0</v>
      </c>
      <c r="FS56">
        <v>0</v>
      </c>
      <c r="FX56">
        <v>95</v>
      </c>
      <c r="FY56">
        <v>65</v>
      </c>
      <c r="GA56" t="s">
        <v>3</v>
      </c>
      <c r="GD56">
        <v>0</v>
      </c>
      <c r="GF56">
        <v>-1776686347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ref="GL56:GL77" si="85">ROUND(IF(AND(BH56=3,BI56=3,FS56&lt;&gt;0),P56,0),2)</f>
        <v>0</v>
      </c>
      <c r="GM56">
        <f t="shared" ref="GM56:GM77" si="86">ROUND(O56+X56+Y56+GK56,2)+GX56</f>
        <v>77356.34</v>
      </c>
      <c r="GN56">
        <f t="shared" ref="GN56:GN77" si="87">IF(OR(BI56=0,BI56=1),ROUND(O56+X56+Y56+GK56,2),0)</f>
        <v>0</v>
      </c>
      <c r="GO56">
        <f t="shared" ref="GO56:GO77" si="88">IF(BI56=2,ROUND(O56+X56+Y56+GK56,2),0)</f>
        <v>77356.34</v>
      </c>
      <c r="GP56">
        <f t="shared" ref="GP56:GP77" si="89">IF(BI56=4,ROUND(O56+X56+Y56+GK56,2)+GX56,0)</f>
        <v>0</v>
      </c>
      <c r="GR56">
        <v>0</v>
      </c>
      <c r="GS56">
        <v>3</v>
      </c>
      <c r="GT56">
        <v>0</v>
      </c>
      <c r="GU56" t="s">
        <v>3</v>
      </c>
      <c r="GV56">
        <f t="shared" ref="GV56:GV77" si="90">ROUND(GT56,2)</f>
        <v>0</v>
      </c>
      <c r="GW56">
        <v>1</v>
      </c>
      <c r="GX56">
        <f t="shared" ref="GX56:GX77" si="91">ROUND(GV56*GW56*I56,2)</f>
        <v>0</v>
      </c>
      <c r="HA56">
        <v>0</v>
      </c>
      <c r="HB56">
        <v>0</v>
      </c>
      <c r="IK56">
        <v>0</v>
      </c>
    </row>
    <row r="57" spans="1:245" x14ac:dyDescent="0.2">
      <c r="A57">
        <v>18</v>
      </c>
      <c r="B57">
        <v>1</v>
      </c>
      <c r="C57">
        <v>116</v>
      </c>
      <c r="E57" t="s">
        <v>156</v>
      </c>
      <c r="F57" t="s">
        <v>157</v>
      </c>
      <c r="G57" t="s">
        <v>158</v>
      </c>
      <c r="H57" t="s">
        <v>154</v>
      </c>
      <c r="I57">
        <f>I56*J57</f>
        <v>3.8700000000000006</v>
      </c>
      <c r="J57">
        <v>0.15064227325807708</v>
      </c>
      <c r="O57">
        <f t="shared" si="53"/>
        <v>4380.92</v>
      </c>
      <c r="P57">
        <f t="shared" si="54"/>
        <v>4380.92</v>
      </c>
      <c r="Q57">
        <f t="shared" si="55"/>
        <v>0</v>
      </c>
      <c r="R57">
        <f t="shared" si="56"/>
        <v>0</v>
      </c>
      <c r="S57">
        <f t="shared" si="57"/>
        <v>0</v>
      </c>
      <c r="T57">
        <f t="shared" si="58"/>
        <v>0</v>
      </c>
      <c r="U57">
        <f t="shared" si="59"/>
        <v>0</v>
      </c>
      <c r="V57">
        <f t="shared" si="60"/>
        <v>0</v>
      </c>
      <c r="W57">
        <f t="shared" si="61"/>
        <v>0</v>
      </c>
      <c r="X57">
        <f t="shared" si="62"/>
        <v>0</v>
      </c>
      <c r="Y57">
        <f t="shared" si="63"/>
        <v>0</v>
      </c>
      <c r="AA57">
        <v>39507101</v>
      </c>
      <c r="AB57">
        <f t="shared" si="64"/>
        <v>171</v>
      </c>
      <c r="AC57">
        <f t="shared" si="65"/>
        <v>171</v>
      </c>
      <c r="AD57">
        <f t="shared" si="66"/>
        <v>0</v>
      </c>
      <c r="AE57">
        <f t="shared" si="67"/>
        <v>0</v>
      </c>
      <c r="AF57">
        <f t="shared" si="68"/>
        <v>0</v>
      </c>
      <c r="AG57">
        <f t="shared" si="69"/>
        <v>0</v>
      </c>
      <c r="AH57">
        <f t="shared" si="70"/>
        <v>0</v>
      </c>
      <c r="AI57">
        <f t="shared" si="71"/>
        <v>0</v>
      </c>
      <c r="AJ57">
        <f t="shared" si="72"/>
        <v>0</v>
      </c>
      <c r="AK57">
        <v>171</v>
      </c>
      <c r="AL57">
        <v>171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95</v>
      </c>
      <c r="AU57">
        <v>65</v>
      </c>
      <c r="AV57">
        <v>1</v>
      </c>
      <c r="AW57">
        <v>1</v>
      </c>
      <c r="AZ57">
        <v>6.62</v>
      </c>
      <c r="BA57">
        <v>1</v>
      </c>
      <c r="BB57">
        <v>1</v>
      </c>
      <c r="BC57">
        <v>6.62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2</v>
      </c>
      <c r="BJ57" t="s">
        <v>159</v>
      </c>
      <c r="BM57">
        <v>108001</v>
      </c>
      <c r="BN57">
        <v>0</v>
      </c>
      <c r="BO57" t="s">
        <v>3</v>
      </c>
      <c r="BP57">
        <v>0</v>
      </c>
      <c r="BQ57">
        <v>3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95</v>
      </c>
      <c r="CA57">
        <v>65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73"/>
        <v>4380.92</v>
      </c>
      <c r="CQ57">
        <f t="shared" si="74"/>
        <v>1132.02</v>
      </c>
      <c r="CR57">
        <f t="shared" si="75"/>
        <v>0</v>
      </c>
      <c r="CS57">
        <f t="shared" si="76"/>
        <v>0</v>
      </c>
      <c r="CT57">
        <f t="shared" si="77"/>
        <v>0</v>
      </c>
      <c r="CU57">
        <f t="shared" si="78"/>
        <v>0</v>
      </c>
      <c r="CV57">
        <f t="shared" si="79"/>
        <v>0</v>
      </c>
      <c r="CW57">
        <f t="shared" si="80"/>
        <v>0</v>
      </c>
      <c r="CX57">
        <f t="shared" si="81"/>
        <v>0</v>
      </c>
      <c r="CY57">
        <f t="shared" si="82"/>
        <v>0</v>
      </c>
      <c r="CZ57">
        <f t="shared" si="83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154</v>
      </c>
      <c r="DW57" t="s">
        <v>154</v>
      </c>
      <c r="DX57">
        <v>100</v>
      </c>
      <c r="EE57">
        <v>39174386</v>
      </c>
      <c r="EF57">
        <v>3</v>
      </c>
      <c r="EG57" t="s">
        <v>17</v>
      </c>
      <c r="EH57">
        <v>0</v>
      </c>
      <c r="EI57" t="s">
        <v>3</v>
      </c>
      <c r="EJ57">
        <v>2</v>
      </c>
      <c r="EK57">
        <v>108001</v>
      </c>
      <c r="EL57" t="s">
        <v>137</v>
      </c>
      <c r="EM57" t="s">
        <v>138</v>
      </c>
      <c r="EO57" t="s">
        <v>3</v>
      </c>
      <c r="EQ57">
        <v>0</v>
      </c>
      <c r="ER57">
        <v>171</v>
      </c>
      <c r="ES57">
        <v>171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84"/>
        <v>0</v>
      </c>
      <c r="FS57">
        <v>0</v>
      </c>
      <c r="FX57">
        <v>95</v>
      </c>
      <c r="FY57">
        <v>65</v>
      </c>
      <c r="GA57" t="s">
        <v>3</v>
      </c>
      <c r="GD57">
        <v>0</v>
      </c>
      <c r="GF57">
        <v>-1001199785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85"/>
        <v>0</v>
      </c>
      <c r="GM57">
        <f t="shared" si="86"/>
        <v>4380.92</v>
      </c>
      <c r="GN57">
        <f t="shared" si="87"/>
        <v>0</v>
      </c>
      <c r="GO57">
        <f t="shared" si="88"/>
        <v>4380.92</v>
      </c>
      <c r="GP57">
        <f t="shared" si="89"/>
        <v>0</v>
      </c>
      <c r="GR57">
        <v>0</v>
      </c>
      <c r="GS57">
        <v>3</v>
      </c>
      <c r="GT57">
        <v>0</v>
      </c>
      <c r="GU57" t="s">
        <v>3</v>
      </c>
      <c r="GV57">
        <f t="shared" si="90"/>
        <v>0</v>
      </c>
      <c r="GW57">
        <v>1</v>
      </c>
      <c r="GX57">
        <f t="shared" si="91"/>
        <v>0</v>
      </c>
      <c r="HA57">
        <v>0</v>
      </c>
      <c r="HB57">
        <v>0</v>
      </c>
      <c r="IK57">
        <v>0</v>
      </c>
    </row>
    <row r="58" spans="1:245" x14ac:dyDescent="0.2">
      <c r="A58">
        <v>18</v>
      </c>
      <c r="B58">
        <v>1</v>
      </c>
      <c r="C58">
        <v>115</v>
      </c>
      <c r="E58" t="s">
        <v>160</v>
      </c>
      <c r="F58" t="s">
        <v>161</v>
      </c>
      <c r="G58" t="s">
        <v>162</v>
      </c>
      <c r="H58" t="s">
        <v>154</v>
      </c>
      <c r="I58">
        <f>I56*J58</f>
        <v>21.8</v>
      </c>
      <c r="J58">
        <v>0.84857921370182954</v>
      </c>
      <c r="O58">
        <f t="shared" si="53"/>
        <v>17173.599999999999</v>
      </c>
      <c r="P58">
        <f t="shared" si="54"/>
        <v>17173.599999999999</v>
      </c>
      <c r="Q58">
        <f t="shared" si="55"/>
        <v>0</v>
      </c>
      <c r="R58">
        <f t="shared" si="56"/>
        <v>0</v>
      </c>
      <c r="S58">
        <f t="shared" si="57"/>
        <v>0</v>
      </c>
      <c r="T58">
        <f t="shared" si="58"/>
        <v>0</v>
      </c>
      <c r="U58">
        <f t="shared" si="59"/>
        <v>0</v>
      </c>
      <c r="V58">
        <f t="shared" si="60"/>
        <v>0</v>
      </c>
      <c r="W58">
        <f t="shared" si="61"/>
        <v>0</v>
      </c>
      <c r="X58">
        <f t="shared" si="62"/>
        <v>0</v>
      </c>
      <c r="Y58">
        <f t="shared" si="63"/>
        <v>0</v>
      </c>
      <c r="AA58">
        <v>39507101</v>
      </c>
      <c r="AB58">
        <f t="shared" si="64"/>
        <v>119</v>
      </c>
      <c r="AC58">
        <f t="shared" si="65"/>
        <v>119</v>
      </c>
      <c r="AD58">
        <f t="shared" si="66"/>
        <v>0</v>
      </c>
      <c r="AE58">
        <f t="shared" si="67"/>
        <v>0</v>
      </c>
      <c r="AF58">
        <f t="shared" si="68"/>
        <v>0</v>
      </c>
      <c r="AG58">
        <f t="shared" si="69"/>
        <v>0</v>
      </c>
      <c r="AH58">
        <f t="shared" si="70"/>
        <v>0</v>
      </c>
      <c r="AI58">
        <f t="shared" si="71"/>
        <v>0</v>
      </c>
      <c r="AJ58">
        <f t="shared" si="72"/>
        <v>0</v>
      </c>
      <c r="AK58">
        <v>119</v>
      </c>
      <c r="AL58">
        <v>119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95</v>
      </c>
      <c r="AU58">
        <v>65</v>
      </c>
      <c r="AV58">
        <v>1</v>
      </c>
      <c r="AW58">
        <v>1</v>
      </c>
      <c r="AZ58">
        <v>6.62</v>
      </c>
      <c r="BA58">
        <v>1</v>
      </c>
      <c r="BB58">
        <v>1</v>
      </c>
      <c r="BC58">
        <v>6.62</v>
      </c>
      <c r="BD58" t="s">
        <v>3</v>
      </c>
      <c r="BE58" t="s">
        <v>3</v>
      </c>
      <c r="BF58" t="s">
        <v>3</v>
      </c>
      <c r="BG58" t="s">
        <v>3</v>
      </c>
      <c r="BH58">
        <v>3</v>
      </c>
      <c r="BI58">
        <v>2</v>
      </c>
      <c r="BJ58" t="s">
        <v>163</v>
      </c>
      <c r="BM58">
        <v>108001</v>
      </c>
      <c r="BN58">
        <v>0</v>
      </c>
      <c r="BO58" t="s">
        <v>3</v>
      </c>
      <c r="BP58">
        <v>0</v>
      </c>
      <c r="BQ58">
        <v>3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3</v>
      </c>
      <c r="BZ58">
        <v>95</v>
      </c>
      <c r="CA58">
        <v>65</v>
      </c>
      <c r="CF58">
        <v>0</v>
      </c>
      <c r="CG58">
        <v>0</v>
      </c>
      <c r="CM58">
        <v>0</v>
      </c>
      <c r="CN58" t="s">
        <v>3</v>
      </c>
      <c r="CO58">
        <v>0</v>
      </c>
      <c r="CP58">
        <f t="shared" si="73"/>
        <v>17173.599999999999</v>
      </c>
      <c r="CQ58">
        <f t="shared" si="74"/>
        <v>787.78</v>
      </c>
      <c r="CR58">
        <f t="shared" si="75"/>
        <v>0</v>
      </c>
      <c r="CS58">
        <f t="shared" si="76"/>
        <v>0</v>
      </c>
      <c r="CT58">
        <f t="shared" si="77"/>
        <v>0</v>
      </c>
      <c r="CU58">
        <f t="shared" si="78"/>
        <v>0</v>
      </c>
      <c r="CV58">
        <f t="shared" si="79"/>
        <v>0</v>
      </c>
      <c r="CW58">
        <f t="shared" si="80"/>
        <v>0</v>
      </c>
      <c r="CX58">
        <f t="shared" si="81"/>
        <v>0</v>
      </c>
      <c r="CY58">
        <f t="shared" si="82"/>
        <v>0</v>
      </c>
      <c r="CZ58">
        <f t="shared" si="83"/>
        <v>0</v>
      </c>
      <c r="DC58" t="s">
        <v>3</v>
      </c>
      <c r="DD58" t="s">
        <v>3</v>
      </c>
      <c r="DE58" t="s">
        <v>3</v>
      </c>
      <c r="DF58" t="s">
        <v>3</v>
      </c>
      <c r="DG58" t="s">
        <v>3</v>
      </c>
      <c r="DH58" t="s">
        <v>3</v>
      </c>
      <c r="DI58" t="s">
        <v>3</v>
      </c>
      <c r="DJ58" t="s">
        <v>3</v>
      </c>
      <c r="DK58" t="s">
        <v>3</v>
      </c>
      <c r="DL58" t="s">
        <v>3</v>
      </c>
      <c r="DM58" t="s">
        <v>3</v>
      </c>
      <c r="DN58">
        <v>0</v>
      </c>
      <c r="DO58">
        <v>0</v>
      </c>
      <c r="DP58">
        <v>1</v>
      </c>
      <c r="DQ58">
        <v>1</v>
      </c>
      <c r="DU58">
        <v>1003</v>
      </c>
      <c r="DV58" t="s">
        <v>154</v>
      </c>
      <c r="DW58" t="s">
        <v>154</v>
      </c>
      <c r="DX58">
        <v>100</v>
      </c>
      <c r="EE58">
        <v>39174386</v>
      </c>
      <c r="EF58">
        <v>3</v>
      </c>
      <c r="EG58" t="s">
        <v>17</v>
      </c>
      <c r="EH58">
        <v>0</v>
      </c>
      <c r="EI58" t="s">
        <v>3</v>
      </c>
      <c r="EJ58">
        <v>2</v>
      </c>
      <c r="EK58">
        <v>108001</v>
      </c>
      <c r="EL58" t="s">
        <v>137</v>
      </c>
      <c r="EM58" t="s">
        <v>138</v>
      </c>
      <c r="EO58" t="s">
        <v>3</v>
      </c>
      <c r="EQ58">
        <v>0</v>
      </c>
      <c r="ER58">
        <v>119</v>
      </c>
      <c r="ES58">
        <v>119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 t="shared" si="84"/>
        <v>0</v>
      </c>
      <c r="FS58">
        <v>0</v>
      </c>
      <c r="FX58">
        <v>95</v>
      </c>
      <c r="FY58">
        <v>65</v>
      </c>
      <c r="GA58" t="s">
        <v>3</v>
      </c>
      <c r="GD58">
        <v>0</v>
      </c>
      <c r="GF58">
        <v>-1939045948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85"/>
        <v>0</v>
      </c>
      <c r="GM58">
        <f t="shared" si="86"/>
        <v>17173.599999999999</v>
      </c>
      <c r="GN58">
        <f t="shared" si="87"/>
        <v>0</v>
      </c>
      <c r="GO58">
        <f t="shared" si="88"/>
        <v>17173.599999999999</v>
      </c>
      <c r="GP58">
        <f t="shared" si="89"/>
        <v>0</v>
      </c>
      <c r="GR58">
        <v>0</v>
      </c>
      <c r="GS58">
        <v>3</v>
      </c>
      <c r="GT58">
        <v>0</v>
      </c>
      <c r="GU58" t="s">
        <v>3</v>
      </c>
      <c r="GV58">
        <f t="shared" si="90"/>
        <v>0</v>
      </c>
      <c r="GW58">
        <v>1</v>
      </c>
      <c r="GX58">
        <f t="shared" si="91"/>
        <v>0</v>
      </c>
      <c r="HA58">
        <v>0</v>
      </c>
      <c r="HB58">
        <v>0</v>
      </c>
      <c r="IK58">
        <v>0</v>
      </c>
    </row>
    <row r="59" spans="1:245" x14ac:dyDescent="0.2">
      <c r="A59">
        <v>18</v>
      </c>
      <c r="B59">
        <v>1</v>
      </c>
      <c r="C59">
        <v>117</v>
      </c>
      <c r="E59" t="s">
        <v>164</v>
      </c>
      <c r="F59" t="s">
        <v>165</v>
      </c>
      <c r="G59" t="s">
        <v>166</v>
      </c>
      <c r="H59" t="s">
        <v>167</v>
      </c>
      <c r="I59">
        <f>I56*J59</f>
        <v>0.2</v>
      </c>
      <c r="J59">
        <v>7.7851304009342159E-3</v>
      </c>
      <c r="O59">
        <f t="shared" si="53"/>
        <v>447.51</v>
      </c>
      <c r="P59">
        <f t="shared" si="54"/>
        <v>447.51</v>
      </c>
      <c r="Q59">
        <f t="shared" si="55"/>
        <v>0</v>
      </c>
      <c r="R59">
        <f t="shared" si="56"/>
        <v>0</v>
      </c>
      <c r="S59">
        <f t="shared" si="57"/>
        <v>0</v>
      </c>
      <c r="T59">
        <f t="shared" si="58"/>
        <v>0</v>
      </c>
      <c r="U59">
        <f t="shared" si="59"/>
        <v>0</v>
      </c>
      <c r="V59">
        <f t="shared" si="60"/>
        <v>0</v>
      </c>
      <c r="W59">
        <f t="shared" si="61"/>
        <v>0</v>
      </c>
      <c r="X59">
        <f t="shared" si="62"/>
        <v>0</v>
      </c>
      <c r="Y59">
        <f t="shared" si="63"/>
        <v>0</v>
      </c>
      <c r="AA59">
        <v>39507101</v>
      </c>
      <c r="AB59">
        <f t="shared" si="64"/>
        <v>338</v>
      </c>
      <c r="AC59">
        <f t="shared" si="65"/>
        <v>338</v>
      </c>
      <c r="AD59">
        <f t="shared" si="66"/>
        <v>0</v>
      </c>
      <c r="AE59">
        <f t="shared" si="67"/>
        <v>0</v>
      </c>
      <c r="AF59">
        <f t="shared" si="68"/>
        <v>0</v>
      </c>
      <c r="AG59">
        <f t="shared" si="69"/>
        <v>0</v>
      </c>
      <c r="AH59">
        <f t="shared" si="70"/>
        <v>0</v>
      </c>
      <c r="AI59">
        <f t="shared" si="71"/>
        <v>0</v>
      </c>
      <c r="AJ59">
        <f t="shared" si="72"/>
        <v>0</v>
      </c>
      <c r="AK59">
        <v>338</v>
      </c>
      <c r="AL59">
        <v>338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95</v>
      </c>
      <c r="AU59">
        <v>65</v>
      </c>
      <c r="AV59">
        <v>1</v>
      </c>
      <c r="AW59">
        <v>1</v>
      </c>
      <c r="AZ59">
        <v>6.62</v>
      </c>
      <c r="BA59">
        <v>1</v>
      </c>
      <c r="BB59">
        <v>1</v>
      </c>
      <c r="BC59">
        <v>6.62</v>
      </c>
      <c r="BD59" t="s">
        <v>3</v>
      </c>
      <c r="BE59" t="s">
        <v>3</v>
      </c>
      <c r="BF59" t="s">
        <v>3</v>
      </c>
      <c r="BG59" t="s">
        <v>3</v>
      </c>
      <c r="BH59">
        <v>3</v>
      </c>
      <c r="BI59">
        <v>2</v>
      </c>
      <c r="BJ59" t="s">
        <v>168</v>
      </c>
      <c r="BM59">
        <v>108001</v>
      </c>
      <c r="BN59">
        <v>0</v>
      </c>
      <c r="BO59" t="s">
        <v>3</v>
      </c>
      <c r="BP59">
        <v>0</v>
      </c>
      <c r="BQ59">
        <v>3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95</v>
      </c>
      <c r="CA59">
        <v>65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73"/>
        <v>447.51</v>
      </c>
      <c r="CQ59">
        <f t="shared" si="74"/>
        <v>2237.56</v>
      </c>
      <c r="CR59">
        <f t="shared" si="75"/>
        <v>0</v>
      </c>
      <c r="CS59">
        <f t="shared" si="76"/>
        <v>0</v>
      </c>
      <c r="CT59">
        <f t="shared" si="77"/>
        <v>0</v>
      </c>
      <c r="CU59">
        <f t="shared" si="78"/>
        <v>0</v>
      </c>
      <c r="CV59">
        <f t="shared" si="79"/>
        <v>0</v>
      </c>
      <c r="CW59">
        <f t="shared" si="80"/>
        <v>0</v>
      </c>
      <c r="CX59">
        <f t="shared" si="81"/>
        <v>0</v>
      </c>
      <c r="CY59">
        <f t="shared" si="82"/>
        <v>0</v>
      </c>
      <c r="CZ59">
        <f t="shared" si="83"/>
        <v>0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167</v>
      </c>
      <c r="DW59" t="s">
        <v>167</v>
      </c>
      <c r="DX59">
        <v>100</v>
      </c>
      <c r="EE59">
        <v>39174386</v>
      </c>
      <c r="EF59">
        <v>3</v>
      </c>
      <c r="EG59" t="s">
        <v>17</v>
      </c>
      <c r="EH59">
        <v>0</v>
      </c>
      <c r="EI59" t="s">
        <v>3</v>
      </c>
      <c r="EJ59">
        <v>2</v>
      </c>
      <c r="EK59">
        <v>108001</v>
      </c>
      <c r="EL59" t="s">
        <v>137</v>
      </c>
      <c r="EM59" t="s">
        <v>138</v>
      </c>
      <c r="EO59" t="s">
        <v>3</v>
      </c>
      <c r="EQ59">
        <v>0</v>
      </c>
      <c r="ER59">
        <v>338</v>
      </c>
      <c r="ES59">
        <v>338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84"/>
        <v>0</v>
      </c>
      <c r="FS59">
        <v>0</v>
      </c>
      <c r="FX59">
        <v>95</v>
      </c>
      <c r="FY59">
        <v>65</v>
      </c>
      <c r="GA59" t="s">
        <v>3</v>
      </c>
      <c r="GD59">
        <v>0</v>
      </c>
      <c r="GF59">
        <v>-1159373727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85"/>
        <v>0</v>
      </c>
      <c r="GM59">
        <f t="shared" si="86"/>
        <v>447.51</v>
      </c>
      <c r="GN59">
        <f t="shared" si="87"/>
        <v>0</v>
      </c>
      <c r="GO59">
        <f t="shared" si="88"/>
        <v>447.51</v>
      </c>
      <c r="GP59">
        <f t="shared" si="89"/>
        <v>0</v>
      </c>
      <c r="GR59">
        <v>0</v>
      </c>
      <c r="GS59">
        <v>3</v>
      </c>
      <c r="GT59">
        <v>0</v>
      </c>
      <c r="GU59" t="s">
        <v>3</v>
      </c>
      <c r="GV59">
        <f t="shared" si="90"/>
        <v>0</v>
      </c>
      <c r="GW59">
        <v>1</v>
      </c>
      <c r="GX59">
        <f t="shared" si="91"/>
        <v>0</v>
      </c>
      <c r="HA59">
        <v>0</v>
      </c>
      <c r="HB59">
        <v>0</v>
      </c>
      <c r="IK59">
        <v>0</v>
      </c>
    </row>
    <row r="60" spans="1:245" x14ac:dyDescent="0.2">
      <c r="A60">
        <v>18</v>
      </c>
      <c r="B60">
        <v>1</v>
      </c>
      <c r="C60">
        <v>118</v>
      </c>
      <c r="E60" t="s">
        <v>169</v>
      </c>
      <c r="F60" t="s">
        <v>170</v>
      </c>
      <c r="G60" t="s">
        <v>171</v>
      </c>
      <c r="H60" t="s">
        <v>167</v>
      </c>
      <c r="I60">
        <f>I56*J60</f>
        <v>0.4</v>
      </c>
      <c r="J60">
        <v>1.5570260801868432E-2</v>
      </c>
      <c r="O60">
        <f t="shared" si="53"/>
        <v>895.02</v>
      </c>
      <c r="P60">
        <f t="shared" si="54"/>
        <v>895.02</v>
      </c>
      <c r="Q60">
        <f t="shared" si="55"/>
        <v>0</v>
      </c>
      <c r="R60">
        <f t="shared" si="56"/>
        <v>0</v>
      </c>
      <c r="S60">
        <f t="shared" si="57"/>
        <v>0</v>
      </c>
      <c r="T60">
        <f t="shared" si="58"/>
        <v>0</v>
      </c>
      <c r="U60">
        <f t="shared" si="59"/>
        <v>0</v>
      </c>
      <c r="V60">
        <f t="shared" si="60"/>
        <v>0</v>
      </c>
      <c r="W60">
        <f t="shared" si="61"/>
        <v>0</v>
      </c>
      <c r="X60">
        <f t="shared" si="62"/>
        <v>0</v>
      </c>
      <c r="Y60">
        <f t="shared" si="63"/>
        <v>0</v>
      </c>
      <c r="AA60">
        <v>39507101</v>
      </c>
      <c r="AB60">
        <f t="shared" si="64"/>
        <v>338</v>
      </c>
      <c r="AC60">
        <f t="shared" si="65"/>
        <v>338</v>
      </c>
      <c r="AD60">
        <f t="shared" si="66"/>
        <v>0</v>
      </c>
      <c r="AE60">
        <f t="shared" si="67"/>
        <v>0</v>
      </c>
      <c r="AF60">
        <f t="shared" si="68"/>
        <v>0</v>
      </c>
      <c r="AG60">
        <f t="shared" si="69"/>
        <v>0</v>
      </c>
      <c r="AH60">
        <f t="shared" si="70"/>
        <v>0</v>
      </c>
      <c r="AI60">
        <f t="shared" si="71"/>
        <v>0</v>
      </c>
      <c r="AJ60">
        <f t="shared" si="72"/>
        <v>0</v>
      </c>
      <c r="AK60">
        <v>338</v>
      </c>
      <c r="AL60">
        <v>338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95</v>
      </c>
      <c r="AU60">
        <v>65</v>
      </c>
      <c r="AV60">
        <v>1</v>
      </c>
      <c r="AW60">
        <v>1</v>
      </c>
      <c r="AZ60">
        <v>6.62</v>
      </c>
      <c r="BA60">
        <v>1</v>
      </c>
      <c r="BB60">
        <v>1</v>
      </c>
      <c r="BC60">
        <v>6.62</v>
      </c>
      <c r="BD60" t="s">
        <v>3</v>
      </c>
      <c r="BE60" t="s">
        <v>3</v>
      </c>
      <c r="BF60" t="s">
        <v>3</v>
      </c>
      <c r="BG60" t="s">
        <v>3</v>
      </c>
      <c r="BH60">
        <v>3</v>
      </c>
      <c r="BI60">
        <v>2</v>
      </c>
      <c r="BJ60" t="s">
        <v>172</v>
      </c>
      <c r="BM60">
        <v>108001</v>
      </c>
      <c r="BN60">
        <v>0</v>
      </c>
      <c r="BO60" t="s">
        <v>3</v>
      </c>
      <c r="BP60">
        <v>0</v>
      </c>
      <c r="BQ60">
        <v>3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3</v>
      </c>
      <c r="BZ60">
        <v>95</v>
      </c>
      <c r="CA60">
        <v>65</v>
      </c>
      <c r="CF60">
        <v>0</v>
      </c>
      <c r="CG60">
        <v>0</v>
      </c>
      <c r="CM60">
        <v>0</v>
      </c>
      <c r="CN60" t="s">
        <v>3</v>
      </c>
      <c r="CO60">
        <v>0</v>
      </c>
      <c r="CP60">
        <f t="shared" si="73"/>
        <v>895.02</v>
      </c>
      <c r="CQ60">
        <f t="shared" si="74"/>
        <v>2237.56</v>
      </c>
      <c r="CR60">
        <f t="shared" si="75"/>
        <v>0</v>
      </c>
      <c r="CS60">
        <f t="shared" si="76"/>
        <v>0</v>
      </c>
      <c r="CT60">
        <f t="shared" si="77"/>
        <v>0</v>
      </c>
      <c r="CU60">
        <f t="shared" si="78"/>
        <v>0</v>
      </c>
      <c r="CV60">
        <f t="shared" si="79"/>
        <v>0</v>
      </c>
      <c r="CW60">
        <f t="shared" si="80"/>
        <v>0</v>
      </c>
      <c r="CX60">
        <f t="shared" si="81"/>
        <v>0</v>
      </c>
      <c r="CY60">
        <f t="shared" si="82"/>
        <v>0</v>
      </c>
      <c r="CZ60">
        <f t="shared" si="83"/>
        <v>0</v>
      </c>
      <c r="DC60" t="s">
        <v>3</v>
      </c>
      <c r="DD60" t="s">
        <v>3</v>
      </c>
      <c r="DE60" t="s">
        <v>3</v>
      </c>
      <c r="DF60" t="s">
        <v>3</v>
      </c>
      <c r="DG60" t="s">
        <v>3</v>
      </c>
      <c r="DH60" t="s">
        <v>3</v>
      </c>
      <c r="DI60" t="s">
        <v>3</v>
      </c>
      <c r="DJ60" t="s">
        <v>3</v>
      </c>
      <c r="DK60" t="s">
        <v>3</v>
      </c>
      <c r="DL60" t="s">
        <v>3</v>
      </c>
      <c r="DM60" t="s">
        <v>3</v>
      </c>
      <c r="DN60">
        <v>0</v>
      </c>
      <c r="DO60">
        <v>0</v>
      </c>
      <c r="DP60">
        <v>1</v>
      </c>
      <c r="DQ60">
        <v>1</v>
      </c>
      <c r="DU60">
        <v>1010</v>
      </c>
      <c r="DV60" t="s">
        <v>167</v>
      </c>
      <c r="DW60" t="s">
        <v>167</v>
      </c>
      <c r="DX60">
        <v>100</v>
      </c>
      <c r="EE60">
        <v>39174386</v>
      </c>
      <c r="EF60">
        <v>3</v>
      </c>
      <c r="EG60" t="s">
        <v>17</v>
      </c>
      <c r="EH60">
        <v>0</v>
      </c>
      <c r="EI60" t="s">
        <v>3</v>
      </c>
      <c r="EJ60">
        <v>2</v>
      </c>
      <c r="EK60">
        <v>108001</v>
      </c>
      <c r="EL60" t="s">
        <v>137</v>
      </c>
      <c r="EM60" t="s">
        <v>138</v>
      </c>
      <c r="EO60" t="s">
        <v>3</v>
      </c>
      <c r="EQ60">
        <v>0</v>
      </c>
      <c r="ER60">
        <v>338</v>
      </c>
      <c r="ES60">
        <v>338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si="84"/>
        <v>0</v>
      </c>
      <c r="FS60">
        <v>0</v>
      </c>
      <c r="FX60">
        <v>95</v>
      </c>
      <c r="FY60">
        <v>65</v>
      </c>
      <c r="GA60" t="s">
        <v>3</v>
      </c>
      <c r="GD60">
        <v>0</v>
      </c>
      <c r="GF60">
        <v>286693678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si="85"/>
        <v>0</v>
      </c>
      <c r="GM60">
        <f t="shared" si="86"/>
        <v>895.02</v>
      </c>
      <c r="GN60">
        <f t="shared" si="87"/>
        <v>0</v>
      </c>
      <c r="GO60">
        <f t="shared" si="88"/>
        <v>895.02</v>
      </c>
      <c r="GP60">
        <f t="shared" si="89"/>
        <v>0</v>
      </c>
      <c r="GR60">
        <v>0</v>
      </c>
      <c r="GS60">
        <v>3</v>
      </c>
      <c r="GT60">
        <v>0</v>
      </c>
      <c r="GU60" t="s">
        <v>3</v>
      </c>
      <c r="GV60">
        <f t="shared" si="90"/>
        <v>0</v>
      </c>
      <c r="GW60">
        <v>1</v>
      </c>
      <c r="GX60">
        <f t="shared" si="91"/>
        <v>0</v>
      </c>
      <c r="HA60">
        <v>0</v>
      </c>
      <c r="HB60">
        <v>0</v>
      </c>
      <c r="IK60">
        <v>0</v>
      </c>
    </row>
    <row r="61" spans="1:245" x14ac:dyDescent="0.2">
      <c r="A61">
        <v>18</v>
      </c>
      <c r="B61">
        <v>1</v>
      </c>
      <c r="C61">
        <v>114</v>
      </c>
      <c r="E61" t="s">
        <v>173</v>
      </c>
      <c r="F61" t="s">
        <v>174</v>
      </c>
      <c r="G61" t="s">
        <v>175</v>
      </c>
      <c r="H61" t="s">
        <v>167</v>
      </c>
      <c r="I61">
        <f>I56*J61</f>
        <v>0.4</v>
      </c>
      <c r="J61">
        <v>1.5570260801868432E-2</v>
      </c>
      <c r="O61">
        <f t="shared" si="53"/>
        <v>354.83</v>
      </c>
      <c r="P61">
        <f t="shared" si="54"/>
        <v>354.83</v>
      </c>
      <c r="Q61">
        <f t="shared" si="55"/>
        <v>0</v>
      </c>
      <c r="R61">
        <f t="shared" si="56"/>
        <v>0</v>
      </c>
      <c r="S61">
        <f t="shared" si="57"/>
        <v>0</v>
      </c>
      <c r="T61">
        <f t="shared" si="58"/>
        <v>0</v>
      </c>
      <c r="U61">
        <f t="shared" si="59"/>
        <v>0</v>
      </c>
      <c r="V61">
        <f t="shared" si="60"/>
        <v>0</v>
      </c>
      <c r="W61">
        <f t="shared" si="61"/>
        <v>0</v>
      </c>
      <c r="X61">
        <f t="shared" si="62"/>
        <v>0</v>
      </c>
      <c r="Y61">
        <f t="shared" si="63"/>
        <v>0</v>
      </c>
      <c r="AA61">
        <v>39507101</v>
      </c>
      <c r="AB61">
        <f t="shared" si="64"/>
        <v>134</v>
      </c>
      <c r="AC61">
        <f t="shared" si="65"/>
        <v>134</v>
      </c>
      <c r="AD61">
        <f t="shared" si="66"/>
        <v>0</v>
      </c>
      <c r="AE61">
        <f t="shared" si="67"/>
        <v>0</v>
      </c>
      <c r="AF61">
        <f t="shared" si="68"/>
        <v>0</v>
      </c>
      <c r="AG61">
        <f t="shared" si="69"/>
        <v>0</v>
      </c>
      <c r="AH61">
        <f t="shared" si="70"/>
        <v>0</v>
      </c>
      <c r="AI61">
        <f t="shared" si="71"/>
        <v>0</v>
      </c>
      <c r="AJ61">
        <f t="shared" si="72"/>
        <v>0</v>
      </c>
      <c r="AK61">
        <v>134</v>
      </c>
      <c r="AL61">
        <v>134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95</v>
      </c>
      <c r="AU61">
        <v>65</v>
      </c>
      <c r="AV61">
        <v>1</v>
      </c>
      <c r="AW61">
        <v>1</v>
      </c>
      <c r="AZ61">
        <v>6.62</v>
      </c>
      <c r="BA61">
        <v>1</v>
      </c>
      <c r="BB61">
        <v>1</v>
      </c>
      <c r="BC61">
        <v>6.62</v>
      </c>
      <c r="BD61" t="s">
        <v>3</v>
      </c>
      <c r="BE61" t="s">
        <v>3</v>
      </c>
      <c r="BF61" t="s">
        <v>3</v>
      </c>
      <c r="BG61" t="s">
        <v>3</v>
      </c>
      <c r="BH61">
        <v>3</v>
      </c>
      <c r="BI61">
        <v>2</v>
      </c>
      <c r="BJ61" t="s">
        <v>176</v>
      </c>
      <c r="BM61">
        <v>108001</v>
      </c>
      <c r="BN61">
        <v>0</v>
      </c>
      <c r="BO61" t="s">
        <v>3</v>
      </c>
      <c r="BP61">
        <v>0</v>
      </c>
      <c r="BQ61">
        <v>3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95</v>
      </c>
      <c r="CA61">
        <v>65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73"/>
        <v>354.83</v>
      </c>
      <c r="CQ61">
        <f t="shared" si="74"/>
        <v>887.08</v>
      </c>
      <c r="CR61">
        <f t="shared" si="75"/>
        <v>0</v>
      </c>
      <c r="CS61">
        <f t="shared" si="76"/>
        <v>0</v>
      </c>
      <c r="CT61">
        <f t="shared" si="77"/>
        <v>0</v>
      </c>
      <c r="CU61">
        <f t="shared" si="78"/>
        <v>0</v>
      </c>
      <c r="CV61">
        <f t="shared" si="79"/>
        <v>0</v>
      </c>
      <c r="CW61">
        <f t="shared" si="80"/>
        <v>0</v>
      </c>
      <c r="CX61">
        <f t="shared" si="81"/>
        <v>0</v>
      </c>
      <c r="CY61">
        <f t="shared" si="82"/>
        <v>0</v>
      </c>
      <c r="CZ61">
        <f t="shared" si="83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1010</v>
      </c>
      <c r="DV61" t="s">
        <v>167</v>
      </c>
      <c r="DW61" t="s">
        <v>167</v>
      </c>
      <c r="DX61">
        <v>100</v>
      </c>
      <c r="EE61">
        <v>39174386</v>
      </c>
      <c r="EF61">
        <v>3</v>
      </c>
      <c r="EG61" t="s">
        <v>17</v>
      </c>
      <c r="EH61">
        <v>0</v>
      </c>
      <c r="EI61" t="s">
        <v>3</v>
      </c>
      <c r="EJ61">
        <v>2</v>
      </c>
      <c r="EK61">
        <v>108001</v>
      </c>
      <c r="EL61" t="s">
        <v>137</v>
      </c>
      <c r="EM61" t="s">
        <v>138</v>
      </c>
      <c r="EO61" t="s">
        <v>3</v>
      </c>
      <c r="EQ61">
        <v>0</v>
      </c>
      <c r="ER61">
        <v>134</v>
      </c>
      <c r="ES61">
        <v>134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84"/>
        <v>0</v>
      </c>
      <c r="FS61">
        <v>0</v>
      </c>
      <c r="FX61">
        <v>95</v>
      </c>
      <c r="FY61">
        <v>65</v>
      </c>
      <c r="GA61" t="s">
        <v>3</v>
      </c>
      <c r="GD61">
        <v>0</v>
      </c>
      <c r="GF61">
        <v>-1501030807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85"/>
        <v>0</v>
      </c>
      <c r="GM61">
        <f t="shared" si="86"/>
        <v>354.83</v>
      </c>
      <c r="GN61">
        <f t="shared" si="87"/>
        <v>0</v>
      </c>
      <c r="GO61">
        <f t="shared" si="88"/>
        <v>354.83</v>
      </c>
      <c r="GP61">
        <f t="shared" si="89"/>
        <v>0</v>
      </c>
      <c r="GR61">
        <v>0</v>
      </c>
      <c r="GS61">
        <v>3</v>
      </c>
      <c r="GT61">
        <v>0</v>
      </c>
      <c r="GU61" t="s">
        <v>3</v>
      </c>
      <c r="GV61">
        <f t="shared" si="90"/>
        <v>0</v>
      </c>
      <c r="GW61">
        <v>1</v>
      </c>
      <c r="GX61">
        <f t="shared" si="91"/>
        <v>0</v>
      </c>
      <c r="HA61">
        <v>0</v>
      </c>
      <c r="HB61">
        <v>0</v>
      </c>
      <c r="IK61">
        <v>0</v>
      </c>
    </row>
    <row r="62" spans="1:245" x14ac:dyDescent="0.2">
      <c r="A62">
        <v>18</v>
      </c>
      <c r="B62">
        <v>1</v>
      </c>
      <c r="C62">
        <v>120</v>
      </c>
      <c r="E62" t="s">
        <v>177</v>
      </c>
      <c r="F62" t="s">
        <v>178</v>
      </c>
      <c r="G62" t="s">
        <v>179</v>
      </c>
      <c r="H62" t="s">
        <v>167</v>
      </c>
      <c r="I62">
        <f>I56*J62</f>
        <v>1.8000000000000003</v>
      </c>
      <c r="J62">
        <v>7.0066173608407945E-2</v>
      </c>
      <c r="O62">
        <f t="shared" si="53"/>
        <v>3467.56</v>
      </c>
      <c r="P62">
        <f t="shared" si="54"/>
        <v>3467.56</v>
      </c>
      <c r="Q62">
        <f t="shared" si="55"/>
        <v>0</v>
      </c>
      <c r="R62">
        <f t="shared" si="56"/>
        <v>0</v>
      </c>
      <c r="S62">
        <f t="shared" si="57"/>
        <v>0</v>
      </c>
      <c r="T62">
        <f t="shared" si="58"/>
        <v>0</v>
      </c>
      <c r="U62">
        <f t="shared" si="59"/>
        <v>0</v>
      </c>
      <c r="V62">
        <f t="shared" si="60"/>
        <v>0</v>
      </c>
      <c r="W62">
        <f t="shared" si="61"/>
        <v>0</v>
      </c>
      <c r="X62">
        <f t="shared" si="62"/>
        <v>0</v>
      </c>
      <c r="Y62">
        <f t="shared" si="63"/>
        <v>0</v>
      </c>
      <c r="AA62">
        <v>39507101</v>
      </c>
      <c r="AB62">
        <f t="shared" si="64"/>
        <v>291</v>
      </c>
      <c r="AC62">
        <f t="shared" si="65"/>
        <v>291</v>
      </c>
      <c r="AD62">
        <f t="shared" si="66"/>
        <v>0</v>
      </c>
      <c r="AE62">
        <f t="shared" si="67"/>
        <v>0</v>
      </c>
      <c r="AF62">
        <f t="shared" si="68"/>
        <v>0</v>
      </c>
      <c r="AG62">
        <f t="shared" si="69"/>
        <v>0</v>
      </c>
      <c r="AH62">
        <f t="shared" si="70"/>
        <v>0</v>
      </c>
      <c r="AI62">
        <f t="shared" si="71"/>
        <v>0</v>
      </c>
      <c r="AJ62">
        <f t="shared" si="72"/>
        <v>0</v>
      </c>
      <c r="AK62">
        <v>291</v>
      </c>
      <c r="AL62">
        <v>291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95</v>
      </c>
      <c r="AU62">
        <v>65</v>
      </c>
      <c r="AV62">
        <v>1</v>
      </c>
      <c r="AW62">
        <v>1</v>
      </c>
      <c r="AZ62">
        <v>6.62</v>
      </c>
      <c r="BA62">
        <v>1</v>
      </c>
      <c r="BB62">
        <v>1</v>
      </c>
      <c r="BC62">
        <v>6.62</v>
      </c>
      <c r="BD62" t="s">
        <v>3</v>
      </c>
      <c r="BE62" t="s">
        <v>3</v>
      </c>
      <c r="BF62" t="s">
        <v>3</v>
      </c>
      <c r="BG62" t="s">
        <v>3</v>
      </c>
      <c r="BH62">
        <v>3</v>
      </c>
      <c r="BI62">
        <v>2</v>
      </c>
      <c r="BJ62" t="s">
        <v>180</v>
      </c>
      <c r="BM62">
        <v>108001</v>
      </c>
      <c r="BN62">
        <v>0</v>
      </c>
      <c r="BO62" t="s">
        <v>3</v>
      </c>
      <c r="BP62">
        <v>0</v>
      </c>
      <c r="BQ62">
        <v>3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3</v>
      </c>
      <c r="BZ62">
        <v>95</v>
      </c>
      <c r="CA62">
        <v>65</v>
      </c>
      <c r="CF62">
        <v>0</v>
      </c>
      <c r="CG62">
        <v>0</v>
      </c>
      <c r="CM62">
        <v>0</v>
      </c>
      <c r="CN62" t="s">
        <v>3</v>
      </c>
      <c r="CO62">
        <v>0</v>
      </c>
      <c r="CP62">
        <f t="shared" si="73"/>
        <v>3467.56</v>
      </c>
      <c r="CQ62">
        <f t="shared" si="74"/>
        <v>1926.42</v>
      </c>
      <c r="CR62">
        <f t="shared" si="75"/>
        <v>0</v>
      </c>
      <c r="CS62">
        <f t="shared" si="76"/>
        <v>0</v>
      </c>
      <c r="CT62">
        <f t="shared" si="77"/>
        <v>0</v>
      </c>
      <c r="CU62">
        <f t="shared" si="78"/>
        <v>0</v>
      </c>
      <c r="CV62">
        <f t="shared" si="79"/>
        <v>0</v>
      </c>
      <c r="CW62">
        <f t="shared" si="80"/>
        <v>0</v>
      </c>
      <c r="CX62">
        <f t="shared" si="81"/>
        <v>0</v>
      </c>
      <c r="CY62">
        <f t="shared" si="82"/>
        <v>0</v>
      </c>
      <c r="CZ62">
        <f t="shared" si="83"/>
        <v>0</v>
      </c>
      <c r="DC62" t="s">
        <v>3</v>
      </c>
      <c r="DD62" t="s">
        <v>3</v>
      </c>
      <c r="DE62" t="s">
        <v>3</v>
      </c>
      <c r="DF62" t="s">
        <v>3</v>
      </c>
      <c r="DG62" t="s">
        <v>3</v>
      </c>
      <c r="DH62" t="s">
        <v>3</v>
      </c>
      <c r="DI62" t="s">
        <v>3</v>
      </c>
      <c r="DJ62" t="s">
        <v>3</v>
      </c>
      <c r="DK62" t="s">
        <v>3</v>
      </c>
      <c r="DL62" t="s">
        <v>3</v>
      </c>
      <c r="DM62" t="s">
        <v>3</v>
      </c>
      <c r="DN62">
        <v>0</v>
      </c>
      <c r="DO62">
        <v>0</v>
      </c>
      <c r="DP62">
        <v>1</v>
      </c>
      <c r="DQ62">
        <v>1</v>
      </c>
      <c r="DU62">
        <v>1010</v>
      </c>
      <c r="DV62" t="s">
        <v>167</v>
      </c>
      <c r="DW62" t="s">
        <v>167</v>
      </c>
      <c r="DX62">
        <v>100</v>
      </c>
      <c r="EE62">
        <v>39174386</v>
      </c>
      <c r="EF62">
        <v>3</v>
      </c>
      <c r="EG62" t="s">
        <v>17</v>
      </c>
      <c r="EH62">
        <v>0</v>
      </c>
      <c r="EI62" t="s">
        <v>3</v>
      </c>
      <c r="EJ62">
        <v>2</v>
      </c>
      <c r="EK62">
        <v>108001</v>
      </c>
      <c r="EL62" t="s">
        <v>137</v>
      </c>
      <c r="EM62" t="s">
        <v>138</v>
      </c>
      <c r="EO62" t="s">
        <v>3</v>
      </c>
      <c r="EQ62">
        <v>0</v>
      </c>
      <c r="ER62">
        <v>291</v>
      </c>
      <c r="ES62">
        <v>291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84"/>
        <v>0</v>
      </c>
      <c r="FS62">
        <v>0</v>
      </c>
      <c r="FX62">
        <v>95</v>
      </c>
      <c r="FY62">
        <v>65</v>
      </c>
      <c r="GA62" t="s">
        <v>3</v>
      </c>
      <c r="GD62">
        <v>0</v>
      </c>
      <c r="GF62">
        <v>703517834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85"/>
        <v>0</v>
      </c>
      <c r="GM62">
        <f t="shared" si="86"/>
        <v>3467.56</v>
      </c>
      <c r="GN62">
        <f t="shared" si="87"/>
        <v>0</v>
      </c>
      <c r="GO62">
        <f t="shared" si="88"/>
        <v>3467.56</v>
      </c>
      <c r="GP62">
        <f t="shared" si="89"/>
        <v>0</v>
      </c>
      <c r="GR62">
        <v>0</v>
      </c>
      <c r="GS62">
        <v>3</v>
      </c>
      <c r="GT62">
        <v>0</v>
      </c>
      <c r="GU62" t="s">
        <v>3</v>
      </c>
      <c r="GV62">
        <f t="shared" si="90"/>
        <v>0</v>
      </c>
      <c r="GW62">
        <v>1</v>
      </c>
      <c r="GX62">
        <f t="shared" si="91"/>
        <v>0</v>
      </c>
      <c r="HA62">
        <v>0</v>
      </c>
      <c r="HB62">
        <v>0</v>
      </c>
      <c r="IK62">
        <v>0</v>
      </c>
    </row>
    <row r="63" spans="1:245" x14ac:dyDescent="0.2">
      <c r="A63">
        <v>18</v>
      </c>
      <c r="B63">
        <v>1</v>
      </c>
      <c r="C63">
        <v>119</v>
      </c>
      <c r="E63" t="s">
        <v>181</v>
      </c>
      <c r="F63" t="s">
        <v>182</v>
      </c>
      <c r="G63" t="s">
        <v>183</v>
      </c>
      <c r="H63" t="s">
        <v>167</v>
      </c>
      <c r="I63">
        <f>I56*J63</f>
        <v>11.4</v>
      </c>
      <c r="J63">
        <v>0.44375243285325028</v>
      </c>
      <c r="O63">
        <f t="shared" si="53"/>
        <v>20829.169999999998</v>
      </c>
      <c r="P63">
        <f t="shared" si="54"/>
        <v>20829.169999999998</v>
      </c>
      <c r="Q63">
        <f t="shared" si="55"/>
        <v>0</v>
      </c>
      <c r="R63">
        <f t="shared" si="56"/>
        <v>0</v>
      </c>
      <c r="S63">
        <f t="shared" si="57"/>
        <v>0</v>
      </c>
      <c r="T63">
        <f t="shared" si="58"/>
        <v>0</v>
      </c>
      <c r="U63">
        <f t="shared" si="59"/>
        <v>0</v>
      </c>
      <c r="V63">
        <f t="shared" si="60"/>
        <v>0</v>
      </c>
      <c r="W63">
        <f t="shared" si="61"/>
        <v>0</v>
      </c>
      <c r="X63">
        <f t="shared" si="62"/>
        <v>0</v>
      </c>
      <c r="Y63">
        <f t="shared" si="63"/>
        <v>0</v>
      </c>
      <c r="AA63">
        <v>39507101</v>
      </c>
      <c r="AB63">
        <f t="shared" si="64"/>
        <v>276</v>
      </c>
      <c r="AC63">
        <f t="shared" si="65"/>
        <v>276</v>
      </c>
      <c r="AD63">
        <f t="shared" si="66"/>
        <v>0</v>
      </c>
      <c r="AE63">
        <f t="shared" si="67"/>
        <v>0</v>
      </c>
      <c r="AF63">
        <f t="shared" si="68"/>
        <v>0</v>
      </c>
      <c r="AG63">
        <f t="shared" si="69"/>
        <v>0</v>
      </c>
      <c r="AH63">
        <f t="shared" si="70"/>
        <v>0</v>
      </c>
      <c r="AI63">
        <f t="shared" si="71"/>
        <v>0</v>
      </c>
      <c r="AJ63">
        <f t="shared" si="72"/>
        <v>0</v>
      </c>
      <c r="AK63">
        <v>276</v>
      </c>
      <c r="AL63">
        <v>276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95</v>
      </c>
      <c r="AU63">
        <v>65</v>
      </c>
      <c r="AV63">
        <v>1</v>
      </c>
      <c r="AW63">
        <v>1</v>
      </c>
      <c r="AZ63">
        <v>6.62</v>
      </c>
      <c r="BA63">
        <v>1</v>
      </c>
      <c r="BB63">
        <v>1</v>
      </c>
      <c r="BC63">
        <v>6.62</v>
      </c>
      <c r="BD63" t="s">
        <v>3</v>
      </c>
      <c r="BE63" t="s">
        <v>3</v>
      </c>
      <c r="BF63" t="s">
        <v>3</v>
      </c>
      <c r="BG63" t="s">
        <v>3</v>
      </c>
      <c r="BH63">
        <v>3</v>
      </c>
      <c r="BI63">
        <v>2</v>
      </c>
      <c r="BJ63" t="s">
        <v>184</v>
      </c>
      <c r="BM63">
        <v>108001</v>
      </c>
      <c r="BN63">
        <v>0</v>
      </c>
      <c r="BO63" t="s">
        <v>3</v>
      </c>
      <c r="BP63">
        <v>0</v>
      </c>
      <c r="BQ63">
        <v>3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3</v>
      </c>
      <c r="BZ63">
        <v>95</v>
      </c>
      <c r="CA63">
        <v>65</v>
      </c>
      <c r="CF63">
        <v>0</v>
      </c>
      <c r="CG63">
        <v>0</v>
      </c>
      <c r="CM63">
        <v>0</v>
      </c>
      <c r="CN63" t="s">
        <v>3</v>
      </c>
      <c r="CO63">
        <v>0</v>
      </c>
      <c r="CP63">
        <f t="shared" si="73"/>
        <v>20829.169999999998</v>
      </c>
      <c r="CQ63">
        <f t="shared" si="74"/>
        <v>1827.1200000000001</v>
      </c>
      <c r="CR63">
        <f t="shared" si="75"/>
        <v>0</v>
      </c>
      <c r="CS63">
        <f t="shared" si="76"/>
        <v>0</v>
      </c>
      <c r="CT63">
        <f t="shared" si="77"/>
        <v>0</v>
      </c>
      <c r="CU63">
        <f t="shared" si="78"/>
        <v>0</v>
      </c>
      <c r="CV63">
        <f t="shared" si="79"/>
        <v>0</v>
      </c>
      <c r="CW63">
        <f t="shared" si="80"/>
        <v>0</v>
      </c>
      <c r="CX63">
        <f t="shared" si="81"/>
        <v>0</v>
      </c>
      <c r="CY63">
        <f t="shared" si="82"/>
        <v>0</v>
      </c>
      <c r="CZ63">
        <f t="shared" si="83"/>
        <v>0</v>
      </c>
      <c r="DC63" t="s">
        <v>3</v>
      </c>
      <c r="DD63" t="s">
        <v>3</v>
      </c>
      <c r="DE63" t="s">
        <v>3</v>
      </c>
      <c r="DF63" t="s">
        <v>3</v>
      </c>
      <c r="DG63" t="s">
        <v>3</v>
      </c>
      <c r="DH63" t="s">
        <v>3</v>
      </c>
      <c r="DI63" t="s">
        <v>3</v>
      </c>
      <c r="DJ63" t="s">
        <v>3</v>
      </c>
      <c r="DK63" t="s">
        <v>3</v>
      </c>
      <c r="DL63" t="s">
        <v>3</v>
      </c>
      <c r="DM63" t="s">
        <v>3</v>
      </c>
      <c r="DN63">
        <v>0</v>
      </c>
      <c r="DO63">
        <v>0</v>
      </c>
      <c r="DP63">
        <v>1</v>
      </c>
      <c r="DQ63">
        <v>1</v>
      </c>
      <c r="DU63">
        <v>1010</v>
      </c>
      <c r="DV63" t="s">
        <v>167</v>
      </c>
      <c r="DW63" t="s">
        <v>167</v>
      </c>
      <c r="DX63">
        <v>100</v>
      </c>
      <c r="EE63">
        <v>39174386</v>
      </c>
      <c r="EF63">
        <v>3</v>
      </c>
      <c r="EG63" t="s">
        <v>17</v>
      </c>
      <c r="EH63">
        <v>0</v>
      </c>
      <c r="EI63" t="s">
        <v>3</v>
      </c>
      <c r="EJ63">
        <v>2</v>
      </c>
      <c r="EK63">
        <v>108001</v>
      </c>
      <c r="EL63" t="s">
        <v>137</v>
      </c>
      <c r="EM63" t="s">
        <v>138</v>
      </c>
      <c r="EO63" t="s">
        <v>3</v>
      </c>
      <c r="EQ63">
        <v>0</v>
      </c>
      <c r="ER63">
        <v>276</v>
      </c>
      <c r="ES63">
        <v>276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84"/>
        <v>0</v>
      </c>
      <c r="FS63">
        <v>0</v>
      </c>
      <c r="FX63">
        <v>95</v>
      </c>
      <c r="FY63">
        <v>65</v>
      </c>
      <c r="GA63" t="s">
        <v>3</v>
      </c>
      <c r="GD63">
        <v>0</v>
      </c>
      <c r="GF63">
        <v>1130268380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85"/>
        <v>0</v>
      </c>
      <c r="GM63">
        <f t="shared" si="86"/>
        <v>20829.169999999998</v>
      </c>
      <c r="GN63">
        <f t="shared" si="87"/>
        <v>0</v>
      </c>
      <c r="GO63">
        <f t="shared" si="88"/>
        <v>20829.169999999998</v>
      </c>
      <c r="GP63">
        <f t="shared" si="89"/>
        <v>0</v>
      </c>
      <c r="GR63">
        <v>0</v>
      </c>
      <c r="GS63">
        <v>3</v>
      </c>
      <c r="GT63">
        <v>0</v>
      </c>
      <c r="GU63" t="s">
        <v>3</v>
      </c>
      <c r="GV63">
        <f t="shared" si="90"/>
        <v>0</v>
      </c>
      <c r="GW63">
        <v>1</v>
      </c>
      <c r="GX63">
        <f t="shared" si="91"/>
        <v>0</v>
      </c>
      <c r="HA63">
        <v>0</v>
      </c>
      <c r="HB63">
        <v>0</v>
      </c>
      <c r="IK63">
        <v>0</v>
      </c>
    </row>
    <row r="64" spans="1:245" x14ac:dyDescent="0.2">
      <c r="A64">
        <v>17</v>
      </c>
      <c r="B64">
        <v>1</v>
      </c>
      <c r="C64">
        <f>ROW(SmtRes!A133)</f>
        <v>133</v>
      </c>
      <c r="D64">
        <f>ROW(EtalonRes!A107)</f>
        <v>107</v>
      </c>
      <c r="E64" t="s">
        <v>185</v>
      </c>
      <c r="F64" t="s">
        <v>186</v>
      </c>
      <c r="G64" t="s">
        <v>187</v>
      </c>
      <c r="H64" t="s">
        <v>154</v>
      </c>
      <c r="I64">
        <f>ROUND(3261/100,9)</f>
        <v>32.61</v>
      </c>
      <c r="J64">
        <v>0</v>
      </c>
      <c r="O64">
        <f t="shared" si="53"/>
        <v>8874.75</v>
      </c>
      <c r="P64">
        <f t="shared" si="54"/>
        <v>2767.56</v>
      </c>
      <c r="Q64">
        <f t="shared" si="55"/>
        <v>384.26</v>
      </c>
      <c r="R64">
        <f t="shared" si="56"/>
        <v>56.13</v>
      </c>
      <c r="S64">
        <f t="shared" si="57"/>
        <v>5722.93</v>
      </c>
      <c r="T64">
        <f t="shared" si="58"/>
        <v>0</v>
      </c>
      <c r="U64">
        <f t="shared" si="59"/>
        <v>91.960199999999986</v>
      </c>
      <c r="V64">
        <f t="shared" si="60"/>
        <v>0.6522</v>
      </c>
      <c r="W64">
        <f t="shared" si="61"/>
        <v>0</v>
      </c>
      <c r="X64">
        <f t="shared" si="62"/>
        <v>5490.11</v>
      </c>
      <c r="Y64">
        <f t="shared" si="63"/>
        <v>3756.39</v>
      </c>
      <c r="AA64">
        <v>39507101</v>
      </c>
      <c r="AB64">
        <f t="shared" si="64"/>
        <v>41.11</v>
      </c>
      <c r="AC64">
        <f t="shared" si="65"/>
        <v>12.82</v>
      </c>
      <c r="AD64">
        <f t="shared" si="66"/>
        <v>1.78</v>
      </c>
      <c r="AE64">
        <f t="shared" si="67"/>
        <v>0.26</v>
      </c>
      <c r="AF64">
        <f t="shared" si="68"/>
        <v>26.51</v>
      </c>
      <c r="AG64">
        <f t="shared" si="69"/>
        <v>0</v>
      </c>
      <c r="AH64">
        <f t="shared" si="70"/>
        <v>2.82</v>
      </c>
      <c r="AI64">
        <f t="shared" si="71"/>
        <v>0.02</v>
      </c>
      <c r="AJ64">
        <f t="shared" si="72"/>
        <v>0</v>
      </c>
      <c r="AK64">
        <v>41.11</v>
      </c>
      <c r="AL64">
        <v>12.82</v>
      </c>
      <c r="AM64">
        <v>1.78</v>
      </c>
      <c r="AN64">
        <v>0.26</v>
      </c>
      <c r="AO64">
        <v>26.51</v>
      </c>
      <c r="AP64">
        <v>0</v>
      </c>
      <c r="AQ64">
        <v>2.82</v>
      </c>
      <c r="AR64">
        <v>0.02</v>
      </c>
      <c r="AS64">
        <v>0</v>
      </c>
      <c r="AT64">
        <v>95</v>
      </c>
      <c r="AU64">
        <v>65</v>
      </c>
      <c r="AV64">
        <v>1</v>
      </c>
      <c r="AW64">
        <v>1</v>
      </c>
      <c r="AZ64">
        <v>6.62</v>
      </c>
      <c r="BA64">
        <v>6.62</v>
      </c>
      <c r="BB64">
        <v>6.62</v>
      </c>
      <c r="BC64">
        <v>6.62</v>
      </c>
      <c r="BD64" t="s">
        <v>3</v>
      </c>
      <c r="BE64" t="s">
        <v>3</v>
      </c>
      <c r="BF64" t="s">
        <v>3</v>
      </c>
      <c r="BG64" t="s">
        <v>3</v>
      </c>
      <c r="BH64">
        <v>0</v>
      </c>
      <c r="BI64">
        <v>2</v>
      </c>
      <c r="BJ64" t="s">
        <v>188</v>
      </c>
      <c r="BM64">
        <v>108001</v>
      </c>
      <c r="BN64">
        <v>0</v>
      </c>
      <c r="BO64" t="s">
        <v>3</v>
      </c>
      <c r="BP64">
        <v>0</v>
      </c>
      <c r="BQ64">
        <v>3</v>
      </c>
      <c r="BR64">
        <v>0</v>
      </c>
      <c r="BS64">
        <v>6.62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3</v>
      </c>
      <c r="BZ64">
        <v>95</v>
      </c>
      <c r="CA64">
        <v>65</v>
      </c>
      <c r="CF64">
        <v>0</v>
      </c>
      <c r="CG64">
        <v>0</v>
      </c>
      <c r="CM64">
        <v>0</v>
      </c>
      <c r="CN64" t="s">
        <v>3</v>
      </c>
      <c r="CO64">
        <v>0</v>
      </c>
      <c r="CP64">
        <f t="shared" si="73"/>
        <v>8874.75</v>
      </c>
      <c r="CQ64">
        <f t="shared" si="74"/>
        <v>84.868400000000008</v>
      </c>
      <c r="CR64">
        <f t="shared" si="75"/>
        <v>11.7836</v>
      </c>
      <c r="CS64">
        <f t="shared" si="76"/>
        <v>1.7212000000000001</v>
      </c>
      <c r="CT64">
        <f t="shared" si="77"/>
        <v>175.49620000000002</v>
      </c>
      <c r="CU64">
        <f t="shared" si="78"/>
        <v>0</v>
      </c>
      <c r="CV64">
        <f t="shared" si="79"/>
        <v>2.82</v>
      </c>
      <c r="CW64">
        <f t="shared" si="80"/>
        <v>0.02</v>
      </c>
      <c r="CX64">
        <f t="shared" si="81"/>
        <v>0</v>
      </c>
      <c r="CY64">
        <f t="shared" si="82"/>
        <v>5490.1070000000009</v>
      </c>
      <c r="CZ64">
        <f t="shared" si="83"/>
        <v>3756.3890000000001</v>
      </c>
      <c r="DC64" t="s">
        <v>3</v>
      </c>
      <c r="DD64" t="s">
        <v>3</v>
      </c>
      <c r="DE64" t="s">
        <v>3</v>
      </c>
      <c r="DF64" t="s">
        <v>3</v>
      </c>
      <c r="DG64" t="s">
        <v>3</v>
      </c>
      <c r="DH64" t="s">
        <v>3</v>
      </c>
      <c r="DI64" t="s">
        <v>3</v>
      </c>
      <c r="DJ64" t="s">
        <v>3</v>
      </c>
      <c r="DK64" t="s">
        <v>3</v>
      </c>
      <c r="DL64" t="s">
        <v>3</v>
      </c>
      <c r="DM64" t="s">
        <v>3</v>
      </c>
      <c r="DN64">
        <v>0</v>
      </c>
      <c r="DO64">
        <v>0</v>
      </c>
      <c r="DP64">
        <v>1</v>
      </c>
      <c r="DQ64">
        <v>1</v>
      </c>
      <c r="DU64">
        <v>1003</v>
      </c>
      <c r="DV64" t="s">
        <v>154</v>
      </c>
      <c r="DW64" t="s">
        <v>154</v>
      </c>
      <c r="DX64">
        <v>100</v>
      </c>
      <c r="EE64">
        <v>39174386</v>
      </c>
      <c r="EF64">
        <v>3</v>
      </c>
      <c r="EG64" t="s">
        <v>17</v>
      </c>
      <c r="EH64">
        <v>0</v>
      </c>
      <c r="EI64" t="s">
        <v>3</v>
      </c>
      <c r="EJ64">
        <v>2</v>
      </c>
      <c r="EK64">
        <v>108001</v>
      </c>
      <c r="EL64" t="s">
        <v>137</v>
      </c>
      <c r="EM64" t="s">
        <v>138</v>
      </c>
      <c r="EO64" t="s">
        <v>3</v>
      </c>
      <c r="EQ64">
        <v>0</v>
      </c>
      <c r="ER64">
        <v>41.11</v>
      </c>
      <c r="ES64">
        <v>12.82</v>
      </c>
      <c r="ET64">
        <v>1.78</v>
      </c>
      <c r="EU64">
        <v>0.26</v>
      </c>
      <c r="EV64">
        <v>26.51</v>
      </c>
      <c r="EW64">
        <v>2.82</v>
      </c>
      <c r="EX64">
        <v>0.02</v>
      </c>
      <c r="EY64">
        <v>0</v>
      </c>
      <c r="FQ64">
        <v>0</v>
      </c>
      <c r="FR64">
        <f t="shared" si="84"/>
        <v>0</v>
      </c>
      <c r="FS64">
        <v>0</v>
      </c>
      <c r="FX64">
        <v>95</v>
      </c>
      <c r="FY64">
        <v>65</v>
      </c>
      <c r="GA64" t="s">
        <v>3</v>
      </c>
      <c r="GD64">
        <v>0</v>
      </c>
      <c r="GF64">
        <v>-1159239760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85"/>
        <v>0</v>
      </c>
      <c r="GM64">
        <f t="shared" si="86"/>
        <v>18121.25</v>
      </c>
      <c r="GN64">
        <f t="shared" si="87"/>
        <v>0</v>
      </c>
      <c r="GO64">
        <f t="shared" si="88"/>
        <v>18121.25</v>
      </c>
      <c r="GP64">
        <f t="shared" si="89"/>
        <v>0</v>
      </c>
      <c r="GR64">
        <v>0</v>
      </c>
      <c r="GS64">
        <v>3</v>
      </c>
      <c r="GT64">
        <v>0</v>
      </c>
      <c r="GU64" t="s">
        <v>3</v>
      </c>
      <c r="GV64">
        <f t="shared" si="90"/>
        <v>0</v>
      </c>
      <c r="GW64">
        <v>1</v>
      </c>
      <c r="GX64">
        <f t="shared" si="91"/>
        <v>0</v>
      </c>
      <c r="HA64">
        <v>0</v>
      </c>
      <c r="HB64">
        <v>0</v>
      </c>
      <c r="IK64">
        <v>0</v>
      </c>
    </row>
    <row r="65" spans="1:245" x14ac:dyDescent="0.2">
      <c r="A65">
        <v>18</v>
      </c>
      <c r="B65">
        <v>1</v>
      </c>
      <c r="C65">
        <v>131</v>
      </c>
      <c r="E65" t="s">
        <v>189</v>
      </c>
      <c r="F65" t="s">
        <v>190</v>
      </c>
      <c r="G65" t="s">
        <v>191</v>
      </c>
      <c r="H65" t="s">
        <v>192</v>
      </c>
      <c r="I65">
        <f>I64*J65</f>
        <v>0.19</v>
      </c>
      <c r="J65">
        <v>5.8264336093222938E-3</v>
      </c>
      <c r="O65">
        <f t="shared" si="53"/>
        <v>6950.51</v>
      </c>
      <c r="P65">
        <f t="shared" si="54"/>
        <v>6950.51</v>
      </c>
      <c r="Q65">
        <f t="shared" si="55"/>
        <v>0</v>
      </c>
      <c r="R65">
        <f t="shared" si="56"/>
        <v>0</v>
      </c>
      <c r="S65">
        <f t="shared" si="57"/>
        <v>0</v>
      </c>
      <c r="T65">
        <f t="shared" si="58"/>
        <v>0</v>
      </c>
      <c r="U65">
        <f t="shared" si="59"/>
        <v>0</v>
      </c>
      <c r="V65">
        <f t="shared" si="60"/>
        <v>0</v>
      </c>
      <c r="W65">
        <f t="shared" si="61"/>
        <v>0</v>
      </c>
      <c r="X65">
        <f t="shared" si="62"/>
        <v>0</v>
      </c>
      <c r="Y65">
        <f t="shared" si="63"/>
        <v>0</v>
      </c>
      <c r="AA65">
        <v>39507101</v>
      </c>
      <c r="AB65">
        <f t="shared" si="64"/>
        <v>5525.93</v>
      </c>
      <c r="AC65">
        <f t="shared" si="65"/>
        <v>5525.93</v>
      </c>
      <c r="AD65">
        <f t="shared" si="66"/>
        <v>0</v>
      </c>
      <c r="AE65">
        <f t="shared" si="67"/>
        <v>0</v>
      </c>
      <c r="AF65">
        <f t="shared" si="68"/>
        <v>0</v>
      </c>
      <c r="AG65">
        <f t="shared" si="69"/>
        <v>0</v>
      </c>
      <c r="AH65">
        <f t="shared" si="70"/>
        <v>0</v>
      </c>
      <c r="AI65">
        <f t="shared" si="71"/>
        <v>0</v>
      </c>
      <c r="AJ65">
        <f t="shared" si="72"/>
        <v>0</v>
      </c>
      <c r="AK65">
        <v>5525.93</v>
      </c>
      <c r="AL65">
        <v>5525.93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95</v>
      </c>
      <c r="AU65">
        <v>65</v>
      </c>
      <c r="AV65">
        <v>1</v>
      </c>
      <c r="AW65">
        <v>1</v>
      </c>
      <c r="AZ65">
        <v>6.62</v>
      </c>
      <c r="BA65">
        <v>1</v>
      </c>
      <c r="BB65">
        <v>1</v>
      </c>
      <c r="BC65">
        <v>6.62</v>
      </c>
      <c r="BD65" t="s">
        <v>3</v>
      </c>
      <c r="BE65" t="s">
        <v>3</v>
      </c>
      <c r="BF65" t="s">
        <v>3</v>
      </c>
      <c r="BG65" t="s">
        <v>3</v>
      </c>
      <c r="BH65">
        <v>3</v>
      </c>
      <c r="BI65">
        <v>2</v>
      </c>
      <c r="BJ65" t="s">
        <v>193</v>
      </c>
      <c r="BM65">
        <v>108001</v>
      </c>
      <c r="BN65">
        <v>0</v>
      </c>
      <c r="BO65" t="s">
        <v>3</v>
      </c>
      <c r="BP65">
        <v>0</v>
      </c>
      <c r="BQ65">
        <v>3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3</v>
      </c>
      <c r="BZ65">
        <v>95</v>
      </c>
      <c r="CA65">
        <v>65</v>
      </c>
      <c r="CF65">
        <v>0</v>
      </c>
      <c r="CG65">
        <v>0</v>
      </c>
      <c r="CM65">
        <v>0</v>
      </c>
      <c r="CN65" t="s">
        <v>3</v>
      </c>
      <c r="CO65">
        <v>0</v>
      </c>
      <c r="CP65">
        <f t="shared" si="73"/>
        <v>6950.51</v>
      </c>
      <c r="CQ65">
        <f t="shared" si="74"/>
        <v>36581.656600000002</v>
      </c>
      <c r="CR65">
        <f t="shared" si="75"/>
        <v>0</v>
      </c>
      <c r="CS65">
        <f t="shared" si="76"/>
        <v>0</v>
      </c>
      <c r="CT65">
        <f t="shared" si="77"/>
        <v>0</v>
      </c>
      <c r="CU65">
        <f t="shared" si="78"/>
        <v>0</v>
      </c>
      <c r="CV65">
        <f t="shared" si="79"/>
        <v>0</v>
      </c>
      <c r="CW65">
        <f t="shared" si="80"/>
        <v>0</v>
      </c>
      <c r="CX65">
        <f t="shared" si="81"/>
        <v>0</v>
      </c>
      <c r="CY65">
        <f t="shared" si="82"/>
        <v>0</v>
      </c>
      <c r="CZ65">
        <f t="shared" si="83"/>
        <v>0</v>
      </c>
      <c r="DC65" t="s">
        <v>3</v>
      </c>
      <c r="DD65" t="s">
        <v>3</v>
      </c>
      <c r="DE65" t="s">
        <v>3</v>
      </c>
      <c r="DF65" t="s">
        <v>3</v>
      </c>
      <c r="DG65" t="s">
        <v>3</v>
      </c>
      <c r="DH65" t="s">
        <v>3</v>
      </c>
      <c r="DI65" t="s">
        <v>3</v>
      </c>
      <c r="DJ65" t="s">
        <v>3</v>
      </c>
      <c r="DK65" t="s">
        <v>3</v>
      </c>
      <c r="DL65" t="s">
        <v>3</v>
      </c>
      <c r="DM65" t="s">
        <v>3</v>
      </c>
      <c r="DN65">
        <v>0</v>
      </c>
      <c r="DO65">
        <v>0</v>
      </c>
      <c r="DP65">
        <v>1</v>
      </c>
      <c r="DQ65">
        <v>1</v>
      </c>
      <c r="DU65">
        <v>1013</v>
      </c>
      <c r="DV65" t="s">
        <v>192</v>
      </c>
      <c r="DW65" t="s">
        <v>194</v>
      </c>
      <c r="DX65">
        <v>1</v>
      </c>
      <c r="EE65">
        <v>39174386</v>
      </c>
      <c r="EF65">
        <v>3</v>
      </c>
      <c r="EG65" t="s">
        <v>17</v>
      </c>
      <c r="EH65">
        <v>0</v>
      </c>
      <c r="EI65" t="s">
        <v>3</v>
      </c>
      <c r="EJ65">
        <v>2</v>
      </c>
      <c r="EK65">
        <v>108001</v>
      </c>
      <c r="EL65" t="s">
        <v>137</v>
      </c>
      <c r="EM65" t="s">
        <v>138</v>
      </c>
      <c r="EO65" t="s">
        <v>3</v>
      </c>
      <c r="EQ65">
        <v>0</v>
      </c>
      <c r="ER65">
        <v>5525.93</v>
      </c>
      <c r="ES65">
        <v>5525.93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84"/>
        <v>0</v>
      </c>
      <c r="FS65">
        <v>0</v>
      </c>
      <c r="FX65">
        <v>95</v>
      </c>
      <c r="FY65">
        <v>65</v>
      </c>
      <c r="GA65" t="s">
        <v>3</v>
      </c>
      <c r="GD65">
        <v>0</v>
      </c>
      <c r="GF65">
        <v>1055300673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85"/>
        <v>0</v>
      </c>
      <c r="GM65">
        <f t="shared" si="86"/>
        <v>6950.51</v>
      </c>
      <c r="GN65">
        <f t="shared" si="87"/>
        <v>0</v>
      </c>
      <c r="GO65">
        <f t="shared" si="88"/>
        <v>6950.51</v>
      </c>
      <c r="GP65">
        <f t="shared" si="89"/>
        <v>0</v>
      </c>
      <c r="GR65">
        <v>0</v>
      </c>
      <c r="GS65">
        <v>3</v>
      </c>
      <c r="GT65">
        <v>0</v>
      </c>
      <c r="GU65" t="s">
        <v>3</v>
      </c>
      <c r="GV65">
        <f t="shared" si="90"/>
        <v>0</v>
      </c>
      <c r="GW65">
        <v>1</v>
      </c>
      <c r="GX65">
        <f t="shared" si="91"/>
        <v>0</v>
      </c>
      <c r="HA65">
        <v>0</v>
      </c>
      <c r="HB65">
        <v>0</v>
      </c>
      <c r="IK65">
        <v>0</v>
      </c>
    </row>
    <row r="66" spans="1:245" x14ac:dyDescent="0.2">
      <c r="A66">
        <v>18</v>
      </c>
      <c r="B66">
        <v>1</v>
      </c>
      <c r="C66">
        <v>132</v>
      </c>
      <c r="E66" t="s">
        <v>195</v>
      </c>
      <c r="F66" t="s">
        <v>196</v>
      </c>
      <c r="G66" t="s">
        <v>197</v>
      </c>
      <c r="H66" t="s">
        <v>192</v>
      </c>
      <c r="I66">
        <f>I64*J66</f>
        <v>3.02</v>
      </c>
      <c r="J66">
        <v>9.2609628948175413E-2</v>
      </c>
      <c r="O66">
        <f t="shared" si="53"/>
        <v>142672.35999999999</v>
      </c>
      <c r="P66">
        <f t="shared" si="54"/>
        <v>142672.35999999999</v>
      </c>
      <c r="Q66">
        <f t="shared" si="55"/>
        <v>0</v>
      </c>
      <c r="R66">
        <f t="shared" si="56"/>
        <v>0</v>
      </c>
      <c r="S66">
        <f t="shared" si="57"/>
        <v>0</v>
      </c>
      <c r="T66">
        <f t="shared" si="58"/>
        <v>0</v>
      </c>
      <c r="U66">
        <f t="shared" si="59"/>
        <v>0</v>
      </c>
      <c r="V66">
        <f t="shared" si="60"/>
        <v>0</v>
      </c>
      <c r="W66">
        <f t="shared" si="61"/>
        <v>0</v>
      </c>
      <c r="X66">
        <f t="shared" si="62"/>
        <v>0</v>
      </c>
      <c r="Y66">
        <f t="shared" si="63"/>
        <v>0</v>
      </c>
      <c r="AA66">
        <v>39507101</v>
      </c>
      <c r="AB66">
        <f t="shared" si="64"/>
        <v>7136.33</v>
      </c>
      <c r="AC66">
        <f t="shared" si="65"/>
        <v>7136.33</v>
      </c>
      <c r="AD66">
        <f t="shared" si="66"/>
        <v>0</v>
      </c>
      <c r="AE66">
        <f t="shared" si="67"/>
        <v>0</v>
      </c>
      <c r="AF66">
        <f t="shared" si="68"/>
        <v>0</v>
      </c>
      <c r="AG66">
        <f t="shared" si="69"/>
        <v>0</v>
      </c>
      <c r="AH66">
        <f t="shared" si="70"/>
        <v>0</v>
      </c>
      <c r="AI66">
        <f t="shared" si="71"/>
        <v>0</v>
      </c>
      <c r="AJ66">
        <f t="shared" si="72"/>
        <v>0</v>
      </c>
      <c r="AK66">
        <v>7136.33</v>
      </c>
      <c r="AL66">
        <v>7136.33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95</v>
      </c>
      <c r="AU66">
        <v>65</v>
      </c>
      <c r="AV66">
        <v>1</v>
      </c>
      <c r="AW66">
        <v>1</v>
      </c>
      <c r="AZ66">
        <v>6.62</v>
      </c>
      <c r="BA66">
        <v>1</v>
      </c>
      <c r="BB66">
        <v>1</v>
      </c>
      <c r="BC66">
        <v>6.62</v>
      </c>
      <c r="BD66" t="s">
        <v>3</v>
      </c>
      <c r="BE66" t="s">
        <v>3</v>
      </c>
      <c r="BF66" t="s">
        <v>3</v>
      </c>
      <c r="BG66" t="s">
        <v>3</v>
      </c>
      <c r="BH66">
        <v>3</v>
      </c>
      <c r="BI66">
        <v>2</v>
      </c>
      <c r="BJ66" t="s">
        <v>198</v>
      </c>
      <c r="BM66">
        <v>108001</v>
      </c>
      <c r="BN66">
        <v>0</v>
      </c>
      <c r="BO66" t="s">
        <v>3</v>
      </c>
      <c r="BP66">
        <v>0</v>
      </c>
      <c r="BQ66">
        <v>3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3</v>
      </c>
      <c r="BZ66">
        <v>95</v>
      </c>
      <c r="CA66">
        <v>65</v>
      </c>
      <c r="CF66">
        <v>0</v>
      </c>
      <c r="CG66">
        <v>0</v>
      </c>
      <c r="CM66">
        <v>0</v>
      </c>
      <c r="CN66" t="s">
        <v>3</v>
      </c>
      <c r="CO66">
        <v>0</v>
      </c>
      <c r="CP66">
        <f t="shared" si="73"/>
        <v>142672.35999999999</v>
      </c>
      <c r="CQ66">
        <f t="shared" si="74"/>
        <v>47242.5046</v>
      </c>
      <c r="CR66">
        <f t="shared" si="75"/>
        <v>0</v>
      </c>
      <c r="CS66">
        <f t="shared" si="76"/>
        <v>0</v>
      </c>
      <c r="CT66">
        <f t="shared" si="77"/>
        <v>0</v>
      </c>
      <c r="CU66">
        <f t="shared" si="78"/>
        <v>0</v>
      </c>
      <c r="CV66">
        <f t="shared" si="79"/>
        <v>0</v>
      </c>
      <c r="CW66">
        <f t="shared" si="80"/>
        <v>0</v>
      </c>
      <c r="CX66">
        <f t="shared" si="81"/>
        <v>0</v>
      </c>
      <c r="CY66">
        <f t="shared" si="82"/>
        <v>0</v>
      </c>
      <c r="CZ66">
        <f t="shared" si="83"/>
        <v>0</v>
      </c>
      <c r="DC66" t="s">
        <v>3</v>
      </c>
      <c r="DD66" t="s">
        <v>3</v>
      </c>
      <c r="DE66" t="s">
        <v>3</v>
      </c>
      <c r="DF66" t="s">
        <v>3</v>
      </c>
      <c r="DG66" t="s">
        <v>3</v>
      </c>
      <c r="DH66" t="s">
        <v>3</v>
      </c>
      <c r="DI66" t="s">
        <v>3</v>
      </c>
      <c r="DJ66" t="s">
        <v>3</v>
      </c>
      <c r="DK66" t="s">
        <v>3</v>
      </c>
      <c r="DL66" t="s">
        <v>3</v>
      </c>
      <c r="DM66" t="s">
        <v>3</v>
      </c>
      <c r="DN66">
        <v>0</v>
      </c>
      <c r="DO66">
        <v>0</v>
      </c>
      <c r="DP66">
        <v>1</v>
      </c>
      <c r="DQ66">
        <v>1</v>
      </c>
      <c r="DU66">
        <v>1013</v>
      </c>
      <c r="DV66" t="s">
        <v>192</v>
      </c>
      <c r="DW66" t="s">
        <v>194</v>
      </c>
      <c r="DX66">
        <v>1</v>
      </c>
      <c r="EE66">
        <v>39174386</v>
      </c>
      <c r="EF66">
        <v>3</v>
      </c>
      <c r="EG66" t="s">
        <v>17</v>
      </c>
      <c r="EH66">
        <v>0</v>
      </c>
      <c r="EI66" t="s">
        <v>3</v>
      </c>
      <c r="EJ66">
        <v>2</v>
      </c>
      <c r="EK66">
        <v>108001</v>
      </c>
      <c r="EL66" t="s">
        <v>137</v>
      </c>
      <c r="EM66" t="s">
        <v>138</v>
      </c>
      <c r="EO66" t="s">
        <v>3</v>
      </c>
      <c r="EQ66">
        <v>0</v>
      </c>
      <c r="ER66">
        <v>7136.33</v>
      </c>
      <c r="ES66">
        <v>7136.33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84"/>
        <v>0</v>
      </c>
      <c r="FS66">
        <v>0</v>
      </c>
      <c r="FX66">
        <v>95</v>
      </c>
      <c r="FY66">
        <v>65</v>
      </c>
      <c r="GA66" t="s">
        <v>3</v>
      </c>
      <c r="GD66">
        <v>0</v>
      </c>
      <c r="GF66">
        <v>-1544923542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85"/>
        <v>0</v>
      </c>
      <c r="GM66">
        <f t="shared" si="86"/>
        <v>142672.35999999999</v>
      </c>
      <c r="GN66">
        <f t="shared" si="87"/>
        <v>0</v>
      </c>
      <c r="GO66">
        <f t="shared" si="88"/>
        <v>142672.35999999999</v>
      </c>
      <c r="GP66">
        <f t="shared" si="89"/>
        <v>0</v>
      </c>
      <c r="GR66">
        <v>0</v>
      </c>
      <c r="GS66">
        <v>3</v>
      </c>
      <c r="GT66">
        <v>0</v>
      </c>
      <c r="GU66" t="s">
        <v>3</v>
      </c>
      <c r="GV66">
        <f t="shared" si="90"/>
        <v>0</v>
      </c>
      <c r="GW66">
        <v>1</v>
      </c>
      <c r="GX66">
        <f t="shared" si="91"/>
        <v>0</v>
      </c>
      <c r="HA66">
        <v>0</v>
      </c>
      <c r="HB66">
        <v>0</v>
      </c>
      <c r="IK66">
        <v>0</v>
      </c>
    </row>
    <row r="67" spans="1:245" x14ac:dyDescent="0.2">
      <c r="A67">
        <v>18</v>
      </c>
      <c r="B67">
        <v>1</v>
      </c>
      <c r="C67">
        <v>129</v>
      </c>
      <c r="E67" t="s">
        <v>199</v>
      </c>
      <c r="F67" t="s">
        <v>200</v>
      </c>
      <c r="G67" t="s">
        <v>201</v>
      </c>
      <c r="H67" t="s">
        <v>192</v>
      </c>
      <c r="I67">
        <f>I64*J67</f>
        <v>1E-3</v>
      </c>
      <c r="J67">
        <v>3.0665440049064704E-5</v>
      </c>
      <c r="O67">
        <f t="shared" si="53"/>
        <v>110.64</v>
      </c>
      <c r="P67">
        <f t="shared" si="54"/>
        <v>110.64</v>
      </c>
      <c r="Q67">
        <f t="shared" si="55"/>
        <v>0</v>
      </c>
      <c r="R67">
        <f t="shared" si="56"/>
        <v>0</v>
      </c>
      <c r="S67">
        <f t="shared" si="57"/>
        <v>0</v>
      </c>
      <c r="T67">
        <f t="shared" si="58"/>
        <v>0</v>
      </c>
      <c r="U67">
        <f t="shared" si="59"/>
        <v>0</v>
      </c>
      <c r="V67">
        <f t="shared" si="60"/>
        <v>0</v>
      </c>
      <c r="W67">
        <f t="shared" si="61"/>
        <v>0</v>
      </c>
      <c r="X67">
        <f t="shared" si="62"/>
        <v>0</v>
      </c>
      <c r="Y67">
        <f t="shared" si="63"/>
        <v>0</v>
      </c>
      <c r="AA67">
        <v>39507101</v>
      </c>
      <c r="AB67">
        <f t="shared" si="64"/>
        <v>16712.36</v>
      </c>
      <c r="AC67">
        <f t="shared" si="65"/>
        <v>16712.36</v>
      </c>
      <c r="AD67">
        <f t="shared" si="66"/>
        <v>0</v>
      </c>
      <c r="AE67">
        <f t="shared" si="67"/>
        <v>0</v>
      </c>
      <c r="AF67">
        <f t="shared" si="68"/>
        <v>0</v>
      </c>
      <c r="AG67">
        <f t="shared" si="69"/>
        <v>0</v>
      </c>
      <c r="AH67">
        <f t="shared" si="70"/>
        <v>0</v>
      </c>
      <c r="AI67">
        <f t="shared" si="71"/>
        <v>0</v>
      </c>
      <c r="AJ67">
        <f t="shared" si="72"/>
        <v>0</v>
      </c>
      <c r="AK67">
        <v>16712.36</v>
      </c>
      <c r="AL67">
        <v>16712.36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95</v>
      </c>
      <c r="AU67">
        <v>65</v>
      </c>
      <c r="AV67">
        <v>1</v>
      </c>
      <c r="AW67">
        <v>1</v>
      </c>
      <c r="AZ67">
        <v>6.62</v>
      </c>
      <c r="BA67">
        <v>1</v>
      </c>
      <c r="BB67">
        <v>1</v>
      </c>
      <c r="BC67">
        <v>6.62</v>
      </c>
      <c r="BD67" t="s">
        <v>3</v>
      </c>
      <c r="BE67" t="s">
        <v>3</v>
      </c>
      <c r="BF67" t="s">
        <v>3</v>
      </c>
      <c r="BG67" t="s">
        <v>3</v>
      </c>
      <c r="BH67">
        <v>3</v>
      </c>
      <c r="BI67">
        <v>2</v>
      </c>
      <c r="BJ67" t="s">
        <v>202</v>
      </c>
      <c r="BM67">
        <v>108001</v>
      </c>
      <c r="BN67">
        <v>0</v>
      </c>
      <c r="BO67" t="s">
        <v>3</v>
      </c>
      <c r="BP67">
        <v>0</v>
      </c>
      <c r="BQ67">
        <v>3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3</v>
      </c>
      <c r="BZ67">
        <v>95</v>
      </c>
      <c r="CA67">
        <v>65</v>
      </c>
      <c r="CF67">
        <v>0</v>
      </c>
      <c r="CG67">
        <v>0</v>
      </c>
      <c r="CM67">
        <v>0</v>
      </c>
      <c r="CN67" t="s">
        <v>3</v>
      </c>
      <c r="CO67">
        <v>0</v>
      </c>
      <c r="CP67">
        <f t="shared" si="73"/>
        <v>110.64</v>
      </c>
      <c r="CQ67">
        <f t="shared" si="74"/>
        <v>110635.8232</v>
      </c>
      <c r="CR67">
        <f t="shared" si="75"/>
        <v>0</v>
      </c>
      <c r="CS67">
        <f t="shared" si="76"/>
        <v>0</v>
      </c>
      <c r="CT67">
        <f t="shared" si="77"/>
        <v>0</v>
      </c>
      <c r="CU67">
        <f t="shared" si="78"/>
        <v>0</v>
      </c>
      <c r="CV67">
        <f t="shared" si="79"/>
        <v>0</v>
      </c>
      <c r="CW67">
        <f t="shared" si="80"/>
        <v>0</v>
      </c>
      <c r="CX67">
        <f t="shared" si="81"/>
        <v>0</v>
      </c>
      <c r="CY67">
        <f t="shared" si="82"/>
        <v>0</v>
      </c>
      <c r="CZ67">
        <f t="shared" si="83"/>
        <v>0</v>
      </c>
      <c r="DC67" t="s">
        <v>3</v>
      </c>
      <c r="DD67" t="s">
        <v>3</v>
      </c>
      <c r="DE67" t="s">
        <v>3</v>
      </c>
      <c r="DF67" t="s">
        <v>3</v>
      </c>
      <c r="DG67" t="s">
        <v>3</v>
      </c>
      <c r="DH67" t="s">
        <v>3</v>
      </c>
      <c r="DI67" t="s">
        <v>3</v>
      </c>
      <c r="DJ67" t="s">
        <v>3</v>
      </c>
      <c r="DK67" t="s">
        <v>3</v>
      </c>
      <c r="DL67" t="s">
        <v>3</v>
      </c>
      <c r="DM67" t="s">
        <v>3</v>
      </c>
      <c r="DN67">
        <v>0</v>
      </c>
      <c r="DO67">
        <v>0</v>
      </c>
      <c r="DP67">
        <v>1</v>
      </c>
      <c r="DQ67">
        <v>1</v>
      </c>
      <c r="DU67">
        <v>1013</v>
      </c>
      <c r="DV67" t="s">
        <v>192</v>
      </c>
      <c r="DW67" t="s">
        <v>194</v>
      </c>
      <c r="DX67">
        <v>1</v>
      </c>
      <c r="EE67">
        <v>39174386</v>
      </c>
      <c r="EF67">
        <v>3</v>
      </c>
      <c r="EG67" t="s">
        <v>17</v>
      </c>
      <c r="EH67">
        <v>0</v>
      </c>
      <c r="EI67" t="s">
        <v>3</v>
      </c>
      <c r="EJ67">
        <v>2</v>
      </c>
      <c r="EK67">
        <v>108001</v>
      </c>
      <c r="EL67" t="s">
        <v>137</v>
      </c>
      <c r="EM67" t="s">
        <v>138</v>
      </c>
      <c r="EO67" t="s">
        <v>3</v>
      </c>
      <c r="EQ67">
        <v>0</v>
      </c>
      <c r="ER67">
        <v>16712.36</v>
      </c>
      <c r="ES67">
        <v>16712.36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84"/>
        <v>0</v>
      </c>
      <c r="FS67">
        <v>0</v>
      </c>
      <c r="FX67">
        <v>95</v>
      </c>
      <c r="FY67">
        <v>65</v>
      </c>
      <c r="GA67" t="s">
        <v>3</v>
      </c>
      <c r="GD67">
        <v>0</v>
      </c>
      <c r="GF67">
        <v>-1781647131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85"/>
        <v>0</v>
      </c>
      <c r="GM67">
        <f t="shared" si="86"/>
        <v>110.64</v>
      </c>
      <c r="GN67">
        <f t="shared" si="87"/>
        <v>0</v>
      </c>
      <c r="GO67">
        <f t="shared" si="88"/>
        <v>110.64</v>
      </c>
      <c r="GP67">
        <f t="shared" si="89"/>
        <v>0</v>
      </c>
      <c r="GR67">
        <v>0</v>
      </c>
      <c r="GS67">
        <v>3</v>
      </c>
      <c r="GT67">
        <v>0</v>
      </c>
      <c r="GU67" t="s">
        <v>3</v>
      </c>
      <c r="GV67">
        <f t="shared" si="90"/>
        <v>0</v>
      </c>
      <c r="GW67">
        <v>1</v>
      </c>
      <c r="GX67">
        <f t="shared" si="91"/>
        <v>0</v>
      </c>
      <c r="HA67">
        <v>0</v>
      </c>
      <c r="HB67">
        <v>0</v>
      </c>
      <c r="IK67">
        <v>0</v>
      </c>
    </row>
    <row r="68" spans="1:245" x14ac:dyDescent="0.2">
      <c r="A68">
        <v>18</v>
      </c>
      <c r="B68">
        <v>1</v>
      </c>
      <c r="C68">
        <v>130</v>
      </c>
      <c r="E68" t="s">
        <v>203</v>
      </c>
      <c r="F68" t="s">
        <v>204</v>
      </c>
      <c r="G68" t="s">
        <v>205</v>
      </c>
      <c r="H68" t="s">
        <v>192</v>
      </c>
      <c r="I68">
        <f>I64*J68</f>
        <v>0.05</v>
      </c>
      <c r="J68">
        <v>1.5332720024532353E-3</v>
      </c>
      <c r="O68">
        <f t="shared" si="53"/>
        <v>6574.63</v>
      </c>
      <c r="P68">
        <f t="shared" si="54"/>
        <v>6574.63</v>
      </c>
      <c r="Q68">
        <f t="shared" si="55"/>
        <v>0</v>
      </c>
      <c r="R68">
        <f t="shared" si="56"/>
        <v>0</v>
      </c>
      <c r="S68">
        <f t="shared" si="57"/>
        <v>0</v>
      </c>
      <c r="T68">
        <f t="shared" si="58"/>
        <v>0</v>
      </c>
      <c r="U68">
        <f t="shared" si="59"/>
        <v>0</v>
      </c>
      <c r="V68">
        <f t="shared" si="60"/>
        <v>0</v>
      </c>
      <c r="W68">
        <f t="shared" si="61"/>
        <v>0</v>
      </c>
      <c r="X68">
        <f t="shared" si="62"/>
        <v>0</v>
      </c>
      <c r="Y68">
        <f t="shared" si="63"/>
        <v>0</v>
      </c>
      <c r="AA68">
        <v>39507101</v>
      </c>
      <c r="AB68">
        <f t="shared" si="64"/>
        <v>19862.939999999999</v>
      </c>
      <c r="AC68">
        <f t="shared" si="65"/>
        <v>19862.939999999999</v>
      </c>
      <c r="AD68">
        <f t="shared" si="66"/>
        <v>0</v>
      </c>
      <c r="AE68">
        <f t="shared" si="67"/>
        <v>0</v>
      </c>
      <c r="AF68">
        <f t="shared" si="68"/>
        <v>0</v>
      </c>
      <c r="AG68">
        <f t="shared" si="69"/>
        <v>0</v>
      </c>
      <c r="AH68">
        <f t="shared" si="70"/>
        <v>0</v>
      </c>
      <c r="AI68">
        <f t="shared" si="71"/>
        <v>0</v>
      </c>
      <c r="AJ68">
        <f t="shared" si="72"/>
        <v>0</v>
      </c>
      <c r="AK68">
        <v>19862.939999999999</v>
      </c>
      <c r="AL68">
        <v>19862.939999999999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95</v>
      </c>
      <c r="AU68">
        <v>65</v>
      </c>
      <c r="AV68">
        <v>1</v>
      </c>
      <c r="AW68">
        <v>1</v>
      </c>
      <c r="AZ68">
        <v>6.62</v>
      </c>
      <c r="BA68">
        <v>1</v>
      </c>
      <c r="BB68">
        <v>1</v>
      </c>
      <c r="BC68">
        <v>6.62</v>
      </c>
      <c r="BD68" t="s">
        <v>3</v>
      </c>
      <c r="BE68" t="s">
        <v>3</v>
      </c>
      <c r="BF68" t="s">
        <v>3</v>
      </c>
      <c r="BG68" t="s">
        <v>3</v>
      </c>
      <c r="BH68">
        <v>3</v>
      </c>
      <c r="BI68">
        <v>2</v>
      </c>
      <c r="BJ68" t="s">
        <v>206</v>
      </c>
      <c r="BM68">
        <v>108001</v>
      </c>
      <c r="BN68">
        <v>0</v>
      </c>
      <c r="BO68" t="s">
        <v>3</v>
      </c>
      <c r="BP68">
        <v>0</v>
      </c>
      <c r="BQ68">
        <v>3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3</v>
      </c>
      <c r="BZ68">
        <v>95</v>
      </c>
      <c r="CA68">
        <v>65</v>
      </c>
      <c r="CF68">
        <v>0</v>
      </c>
      <c r="CG68">
        <v>0</v>
      </c>
      <c r="CM68">
        <v>0</v>
      </c>
      <c r="CN68" t="s">
        <v>3</v>
      </c>
      <c r="CO68">
        <v>0</v>
      </c>
      <c r="CP68">
        <f t="shared" si="73"/>
        <v>6574.63</v>
      </c>
      <c r="CQ68">
        <f t="shared" si="74"/>
        <v>131492.66279999999</v>
      </c>
      <c r="CR68">
        <f t="shared" si="75"/>
        <v>0</v>
      </c>
      <c r="CS68">
        <f t="shared" si="76"/>
        <v>0</v>
      </c>
      <c r="CT68">
        <f t="shared" si="77"/>
        <v>0</v>
      </c>
      <c r="CU68">
        <f t="shared" si="78"/>
        <v>0</v>
      </c>
      <c r="CV68">
        <f t="shared" si="79"/>
        <v>0</v>
      </c>
      <c r="CW68">
        <f t="shared" si="80"/>
        <v>0</v>
      </c>
      <c r="CX68">
        <f t="shared" si="81"/>
        <v>0</v>
      </c>
      <c r="CY68">
        <f t="shared" si="82"/>
        <v>0</v>
      </c>
      <c r="CZ68">
        <f t="shared" si="83"/>
        <v>0</v>
      </c>
      <c r="DC68" t="s">
        <v>3</v>
      </c>
      <c r="DD68" t="s">
        <v>3</v>
      </c>
      <c r="DE68" t="s">
        <v>3</v>
      </c>
      <c r="DF68" t="s">
        <v>3</v>
      </c>
      <c r="DG68" t="s">
        <v>3</v>
      </c>
      <c r="DH68" t="s">
        <v>3</v>
      </c>
      <c r="DI68" t="s">
        <v>3</v>
      </c>
      <c r="DJ68" t="s">
        <v>3</v>
      </c>
      <c r="DK68" t="s">
        <v>3</v>
      </c>
      <c r="DL68" t="s">
        <v>3</v>
      </c>
      <c r="DM68" t="s">
        <v>3</v>
      </c>
      <c r="DN68">
        <v>0</v>
      </c>
      <c r="DO68">
        <v>0</v>
      </c>
      <c r="DP68">
        <v>1</v>
      </c>
      <c r="DQ68">
        <v>1</v>
      </c>
      <c r="DU68">
        <v>1013</v>
      </c>
      <c r="DV68" t="s">
        <v>192</v>
      </c>
      <c r="DW68" t="s">
        <v>194</v>
      </c>
      <c r="DX68">
        <v>1</v>
      </c>
      <c r="EE68">
        <v>39174386</v>
      </c>
      <c r="EF68">
        <v>3</v>
      </c>
      <c r="EG68" t="s">
        <v>17</v>
      </c>
      <c r="EH68">
        <v>0</v>
      </c>
      <c r="EI68" t="s">
        <v>3</v>
      </c>
      <c r="EJ68">
        <v>2</v>
      </c>
      <c r="EK68">
        <v>108001</v>
      </c>
      <c r="EL68" t="s">
        <v>137</v>
      </c>
      <c r="EM68" t="s">
        <v>138</v>
      </c>
      <c r="EO68" t="s">
        <v>3</v>
      </c>
      <c r="EQ68">
        <v>0</v>
      </c>
      <c r="ER68">
        <v>19862.939999999999</v>
      </c>
      <c r="ES68">
        <v>19862.939999999999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84"/>
        <v>0</v>
      </c>
      <c r="FS68">
        <v>0</v>
      </c>
      <c r="FX68">
        <v>95</v>
      </c>
      <c r="FY68">
        <v>65</v>
      </c>
      <c r="GA68" t="s">
        <v>3</v>
      </c>
      <c r="GD68">
        <v>0</v>
      </c>
      <c r="GF68">
        <v>-1945804292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85"/>
        <v>0</v>
      </c>
      <c r="GM68">
        <f t="shared" si="86"/>
        <v>6574.63</v>
      </c>
      <c r="GN68">
        <f t="shared" si="87"/>
        <v>0</v>
      </c>
      <c r="GO68">
        <f t="shared" si="88"/>
        <v>6574.63</v>
      </c>
      <c r="GP68">
        <f t="shared" si="89"/>
        <v>0</v>
      </c>
      <c r="GR68">
        <v>0</v>
      </c>
      <c r="GS68">
        <v>3</v>
      </c>
      <c r="GT68">
        <v>0</v>
      </c>
      <c r="GU68" t="s">
        <v>3</v>
      </c>
      <c r="GV68">
        <f t="shared" si="90"/>
        <v>0</v>
      </c>
      <c r="GW68">
        <v>1</v>
      </c>
      <c r="GX68">
        <f t="shared" si="91"/>
        <v>0</v>
      </c>
      <c r="HA68">
        <v>0</v>
      </c>
      <c r="HB68">
        <v>0</v>
      </c>
      <c r="IK68">
        <v>0</v>
      </c>
    </row>
    <row r="69" spans="1:245" x14ac:dyDescent="0.2">
      <c r="A69">
        <v>17</v>
      </c>
      <c r="B69">
        <v>1</v>
      </c>
      <c r="C69">
        <f>ROW(SmtRes!A148)</f>
        <v>148</v>
      </c>
      <c r="D69">
        <f>ROW(EtalonRes!A120)</f>
        <v>120</v>
      </c>
      <c r="E69" t="s">
        <v>207</v>
      </c>
      <c r="F69" t="s">
        <v>208</v>
      </c>
      <c r="G69" t="s">
        <v>209</v>
      </c>
      <c r="H69" t="s">
        <v>15</v>
      </c>
      <c r="I69">
        <v>2</v>
      </c>
      <c r="J69">
        <v>0</v>
      </c>
      <c r="O69">
        <f t="shared" si="53"/>
        <v>1044.9000000000001</v>
      </c>
      <c r="P69">
        <f t="shared" si="54"/>
        <v>620.29</v>
      </c>
      <c r="Q69">
        <f t="shared" si="55"/>
        <v>66.069999999999993</v>
      </c>
      <c r="R69">
        <f t="shared" si="56"/>
        <v>8.4700000000000006</v>
      </c>
      <c r="S69">
        <f t="shared" si="57"/>
        <v>358.54</v>
      </c>
      <c r="T69">
        <f t="shared" si="58"/>
        <v>0</v>
      </c>
      <c r="U69">
        <f t="shared" si="59"/>
        <v>5.46</v>
      </c>
      <c r="V69">
        <f t="shared" si="60"/>
        <v>0.1</v>
      </c>
      <c r="W69">
        <f t="shared" si="61"/>
        <v>0</v>
      </c>
      <c r="X69">
        <f t="shared" si="62"/>
        <v>348.66</v>
      </c>
      <c r="Y69">
        <f t="shared" si="63"/>
        <v>238.56</v>
      </c>
      <c r="AA69">
        <v>39507101</v>
      </c>
      <c r="AB69">
        <f t="shared" si="64"/>
        <v>78.92</v>
      </c>
      <c r="AC69">
        <f t="shared" si="65"/>
        <v>46.85</v>
      </c>
      <c r="AD69">
        <f t="shared" si="66"/>
        <v>4.99</v>
      </c>
      <c r="AE69">
        <f t="shared" si="67"/>
        <v>0.64</v>
      </c>
      <c r="AF69">
        <f t="shared" si="68"/>
        <v>27.08</v>
      </c>
      <c r="AG69">
        <f t="shared" si="69"/>
        <v>0</v>
      </c>
      <c r="AH69">
        <f t="shared" si="70"/>
        <v>2.73</v>
      </c>
      <c r="AI69">
        <f t="shared" si="71"/>
        <v>0.05</v>
      </c>
      <c r="AJ69">
        <f t="shared" si="72"/>
        <v>0</v>
      </c>
      <c r="AK69">
        <v>78.92</v>
      </c>
      <c r="AL69">
        <v>46.85</v>
      </c>
      <c r="AM69">
        <v>4.99</v>
      </c>
      <c r="AN69">
        <v>0.64</v>
      </c>
      <c r="AO69">
        <v>27.08</v>
      </c>
      <c r="AP69">
        <v>0</v>
      </c>
      <c r="AQ69">
        <v>2.73</v>
      </c>
      <c r="AR69">
        <v>0.05</v>
      </c>
      <c r="AS69">
        <v>0</v>
      </c>
      <c r="AT69">
        <v>95</v>
      </c>
      <c r="AU69">
        <v>65</v>
      </c>
      <c r="AV69">
        <v>1</v>
      </c>
      <c r="AW69">
        <v>1</v>
      </c>
      <c r="AZ69">
        <v>6.62</v>
      </c>
      <c r="BA69">
        <v>6.62</v>
      </c>
      <c r="BB69">
        <v>6.62</v>
      </c>
      <c r="BC69">
        <v>6.62</v>
      </c>
      <c r="BD69" t="s">
        <v>3</v>
      </c>
      <c r="BE69" t="s">
        <v>3</v>
      </c>
      <c r="BF69" t="s">
        <v>3</v>
      </c>
      <c r="BG69" t="s">
        <v>3</v>
      </c>
      <c r="BH69">
        <v>0</v>
      </c>
      <c r="BI69">
        <v>2</v>
      </c>
      <c r="BJ69" t="s">
        <v>210</v>
      </c>
      <c r="BM69">
        <v>108001</v>
      </c>
      <c r="BN69">
        <v>0</v>
      </c>
      <c r="BO69" t="s">
        <v>3</v>
      </c>
      <c r="BP69">
        <v>0</v>
      </c>
      <c r="BQ69">
        <v>3</v>
      </c>
      <c r="BR69">
        <v>0</v>
      </c>
      <c r="BS69">
        <v>6.62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3</v>
      </c>
      <c r="BZ69">
        <v>95</v>
      </c>
      <c r="CA69">
        <v>65</v>
      </c>
      <c r="CF69">
        <v>0</v>
      </c>
      <c r="CG69">
        <v>0</v>
      </c>
      <c r="CM69">
        <v>0</v>
      </c>
      <c r="CN69" t="s">
        <v>3</v>
      </c>
      <c r="CO69">
        <v>0</v>
      </c>
      <c r="CP69">
        <f t="shared" si="73"/>
        <v>1044.8999999999999</v>
      </c>
      <c r="CQ69">
        <f t="shared" si="74"/>
        <v>310.14699999999999</v>
      </c>
      <c r="CR69">
        <f t="shared" si="75"/>
        <v>33.033799999999999</v>
      </c>
      <c r="CS69">
        <f t="shared" si="76"/>
        <v>4.2368000000000006</v>
      </c>
      <c r="CT69">
        <f t="shared" si="77"/>
        <v>179.2696</v>
      </c>
      <c r="CU69">
        <f t="shared" si="78"/>
        <v>0</v>
      </c>
      <c r="CV69">
        <f t="shared" si="79"/>
        <v>2.73</v>
      </c>
      <c r="CW69">
        <f t="shared" si="80"/>
        <v>0.05</v>
      </c>
      <c r="CX69">
        <f t="shared" si="81"/>
        <v>0</v>
      </c>
      <c r="CY69">
        <f t="shared" si="82"/>
        <v>348.65950000000004</v>
      </c>
      <c r="CZ69">
        <f t="shared" si="83"/>
        <v>238.55650000000003</v>
      </c>
      <c r="DC69" t="s">
        <v>3</v>
      </c>
      <c r="DD69" t="s">
        <v>3</v>
      </c>
      <c r="DE69" t="s">
        <v>3</v>
      </c>
      <c r="DF69" t="s">
        <v>3</v>
      </c>
      <c r="DG69" t="s">
        <v>3</v>
      </c>
      <c r="DH69" t="s">
        <v>3</v>
      </c>
      <c r="DI69" t="s">
        <v>3</v>
      </c>
      <c r="DJ69" t="s">
        <v>3</v>
      </c>
      <c r="DK69" t="s">
        <v>3</v>
      </c>
      <c r="DL69" t="s">
        <v>3</v>
      </c>
      <c r="DM69" t="s">
        <v>3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15</v>
      </c>
      <c r="DW69" t="s">
        <v>15</v>
      </c>
      <c r="DX69">
        <v>1</v>
      </c>
      <c r="EE69">
        <v>39174386</v>
      </c>
      <c r="EF69">
        <v>3</v>
      </c>
      <c r="EG69" t="s">
        <v>17</v>
      </c>
      <c r="EH69">
        <v>0</v>
      </c>
      <c r="EI69" t="s">
        <v>3</v>
      </c>
      <c r="EJ69">
        <v>2</v>
      </c>
      <c r="EK69">
        <v>108001</v>
      </c>
      <c r="EL69" t="s">
        <v>137</v>
      </c>
      <c r="EM69" t="s">
        <v>138</v>
      </c>
      <c r="EO69" t="s">
        <v>3</v>
      </c>
      <c r="EQ69">
        <v>0</v>
      </c>
      <c r="ER69">
        <v>78.92</v>
      </c>
      <c r="ES69">
        <v>46.85</v>
      </c>
      <c r="ET69">
        <v>4.99</v>
      </c>
      <c r="EU69">
        <v>0.64</v>
      </c>
      <c r="EV69">
        <v>27.08</v>
      </c>
      <c r="EW69">
        <v>2.73</v>
      </c>
      <c r="EX69">
        <v>0.05</v>
      </c>
      <c r="EY69">
        <v>0</v>
      </c>
      <c r="FQ69">
        <v>0</v>
      </c>
      <c r="FR69">
        <f t="shared" si="84"/>
        <v>0</v>
      </c>
      <c r="FS69">
        <v>0</v>
      </c>
      <c r="FX69">
        <v>95</v>
      </c>
      <c r="FY69">
        <v>65</v>
      </c>
      <c r="GA69" t="s">
        <v>3</v>
      </c>
      <c r="GD69">
        <v>0</v>
      </c>
      <c r="GF69">
        <v>22433498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85"/>
        <v>0</v>
      </c>
      <c r="GM69">
        <f t="shared" si="86"/>
        <v>1632.12</v>
      </c>
      <c r="GN69">
        <f t="shared" si="87"/>
        <v>0</v>
      </c>
      <c r="GO69">
        <f t="shared" si="88"/>
        <v>1632.12</v>
      </c>
      <c r="GP69">
        <f t="shared" si="89"/>
        <v>0</v>
      </c>
      <c r="GR69">
        <v>0</v>
      </c>
      <c r="GS69">
        <v>3</v>
      </c>
      <c r="GT69">
        <v>0</v>
      </c>
      <c r="GU69" t="s">
        <v>3</v>
      </c>
      <c r="GV69">
        <f t="shared" si="90"/>
        <v>0</v>
      </c>
      <c r="GW69">
        <v>1</v>
      </c>
      <c r="GX69">
        <f t="shared" si="91"/>
        <v>0</v>
      </c>
      <c r="HA69">
        <v>0</v>
      </c>
      <c r="HB69">
        <v>0</v>
      </c>
      <c r="IK69">
        <v>0</v>
      </c>
    </row>
    <row r="70" spans="1:245" x14ac:dyDescent="0.2">
      <c r="A70">
        <v>18</v>
      </c>
      <c r="B70">
        <v>1</v>
      </c>
      <c r="C70">
        <v>145</v>
      </c>
      <c r="E70" t="s">
        <v>211</v>
      </c>
      <c r="F70" t="s">
        <v>212</v>
      </c>
      <c r="G70" t="s">
        <v>213</v>
      </c>
      <c r="H70" t="s">
        <v>23</v>
      </c>
      <c r="I70">
        <f>I69*J70</f>
        <v>1</v>
      </c>
      <c r="J70">
        <v>0.5</v>
      </c>
      <c r="O70">
        <f t="shared" si="53"/>
        <v>543.70000000000005</v>
      </c>
      <c r="P70">
        <f t="shared" si="54"/>
        <v>543.70000000000005</v>
      </c>
      <c r="Q70">
        <f t="shared" si="55"/>
        <v>0</v>
      </c>
      <c r="R70">
        <f t="shared" si="56"/>
        <v>0</v>
      </c>
      <c r="S70">
        <f t="shared" si="57"/>
        <v>0</v>
      </c>
      <c r="T70">
        <f t="shared" si="58"/>
        <v>0</v>
      </c>
      <c r="U70">
        <f t="shared" si="59"/>
        <v>0</v>
      </c>
      <c r="V70">
        <f t="shared" si="60"/>
        <v>0</v>
      </c>
      <c r="W70">
        <f t="shared" si="61"/>
        <v>0</v>
      </c>
      <c r="X70">
        <f t="shared" si="62"/>
        <v>0</v>
      </c>
      <c r="Y70">
        <f t="shared" si="63"/>
        <v>0</v>
      </c>
      <c r="AA70">
        <v>39507101</v>
      </c>
      <c r="AB70">
        <f t="shared" si="64"/>
        <v>82.13</v>
      </c>
      <c r="AC70">
        <f t="shared" si="65"/>
        <v>82.13</v>
      </c>
      <c r="AD70">
        <f t="shared" si="66"/>
        <v>0</v>
      </c>
      <c r="AE70">
        <f t="shared" si="67"/>
        <v>0</v>
      </c>
      <c r="AF70">
        <f t="shared" si="68"/>
        <v>0</v>
      </c>
      <c r="AG70">
        <f t="shared" si="69"/>
        <v>0</v>
      </c>
      <c r="AH70">
        <f t="shared" si="70"/>
        <v>0</v>
      </c>
      <c r="AI70">
        <f t="shared" si="71"/>
        <v>0</v>
      </c>
      <c r="AJ70">
        <f t="shared" si="72"/>
        <v>0</v>
      </c>
      <c r="AK70">
        <v>82.13</v>
      </c>
      <c r="AL70">
        <v>82.13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95</v>
      </c>
      <c r="AU70">
        <v>65</v>
      </c>
      <c r="AV70">
        <v>1</v>
      </c>
      <c r="AW70">
        <v>1</v>
      </c>
      <c r="AZ70">
        <v>6.62</v>
      </c>
      <c r="BA70">
        <v>1</v>
      </c>
      <c r="BB70">
        <v>1</v>
      </c>
      <c r="BC70">
        <v>6.62</v>
      </c>
      <c r="BD70" t="s">
        <v>3</v>
      </c>
      <c r="BE70" t="s">
        <v>3</v>
      </c>
      <c r="BF70" t="s">
        <v>3</v>
      </c>
      <c r="BG70" t="s">
        <v>3</v>
      </c>
      <c r="BH70">
        <v>3</v>
      </c>
      <c r="BI70">
        <v>2</v>
      </c>
      <c r="BJ70" t="s">
        <v>214</v>
      </c>
      <c r="BM70">
        <v>108001</v>
      </c>
      <c r="BN70">
        <v>0</v>
      </c>
      <c r="BO70" t="s">
        <v>3</v>
      </c>
      <c r="BP70">
        <v>0</v>
      </c>
      <c r="BQ70">
        <v>3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3</v>
      </c>
      <c r="BZ70">
        <v>95</v>
      </c>
      <c r="CA70">
        <v>65</v>
      </c>
      <c r="CF70">
        <v>0</v>
      </c>
      <c r="CG70">
        <v>0</v>
      </c>
      <c r="CM70">
        <v>0</v>
      </c>
      <c r="CN70" t="s">
        <v>3</v>
      </c>
      <c r="CO70">
        <v>0</v>
      </c>
      <c r="CP70">
        <f t="shared" si="73"/>
        <v>543.70000000000005</v>
      </c>
      <c r="CQ70">
        <f t="shared" si="74"/>
        <v>543.70060000000001</v>
      </c>
      <c r="CR70">
        <f t="shared" si="75"/>
        <v>0</v>
      </c>
      <c r="CS70">
        <f t="shared" si="76"/>
        <v>0</v>
      </c>
      <c r="CT70">
        <f t="shared" si="77"/>
        <v>0</v>
      </c>
      <c r="CU70">
        <f t="shared" si="78"/>
        <v>0</v>
      </c>
      <c r="CV70">
        <f t="shared" si="79"/>
        <v>0</v>
      </c>
      <c r="CW70">
        <f t="shared" si="80"/>
        <v>0</v>
      </c>
      <c r="CX70">
        <f t="shared" si="81"/>
        <v>0</v>
      </c>
      <c r="CY70">
        <f t="shared" si="82"/>
        <v>0</v>
      </c>
      <c r="CZ70">
        <f t="shared" si="83"/>
        <v>0</v>
      </c>
      <c r="DC70" t="s">
        <v>3</v>
      </c>
      <c r="DD70" t="s">
        <v>3</v>
      </c>
      <c r="DE70" t="s">
        <v>3</v>
      </c>
      <c r="DF70" t="s">
        <v>3</v>
      </c>
      <c r="DG70" t="s">
        <v>3</v>
      </c>
      <c r="DH70" t="s">
        <v>3</v>
      </c>
      <c r="DI70" t="s">
        <v>3</v>
      </c>
      <c r="DJ70" t="s">
        <v>3</v>
      </c>
      <c r="DK70" t="s">
        <v>3</v>
      </c>
      <c r="DL70" t="s">
        <v>3</v>
      </c>
      <c r="DM70" t="s">
        <v>3</v>
      </c>
      <c r="DN70">
        <v>0</v>
      </c>
      <c r="DO70">
        <v>0</v>
      </c>
      <c r="DP70">
        <v>1</v>
      </c>
      <c r="DQ70">
        <v>1</v>
      </c>
      <c r="DU70">
        <v>1010</v>
      </c>
      <c r="DV70" t="s">
        <v>23</v>
      </c>
      <c r="DW70" t="s">
        <v>23</v>
      </c>
      <c r="DX70">
        <v>1</v>
      </c>
      <c r="EE70">
        <v>39174386</v>
      </c>
      <c r="EF70">
        <v>3</v>
      </c>
      <c r="EG70" t="s">
        <v>17</v>
      </c>
      <c r="EH70">
        <v>0</v>
      </c>
      <c r="EI70" t="s">
        <v>3</v>
      </c>
      <c r="EJ70">
        <v>2</v>
      </c>
      <c r="EK70">
        <v>108001</v>
      </c>
      <c r="EL70" t="s">
        <v>137</v>
      </c>
      <c r="EM70" t="s">
        <v>138</v>
      </c>
      <c r="EO70" t="s">
        <v>3</v>
      </c>
      <c r="EQ70">
        <v>0</v>
      </c>
      <c r="ER70">
        <v>82.13</v>
      </c>
      <c r="ES70">
        <v>82.13</v>
      </c>
      <c r="ET70">
        <v>0</v>
      </c>
      <c r="EU70">
        <v>0</v>
      </c>
      <c r="EV70">
        <v>0</v>
      </c>
      <c r="EW70">
        <v>0</v>
      </c>
      <c r="EX70">
        <v>0</v>
      </c>
      <c r="FQ70">
        <v>0</v>
      </c>
      <c r="FR70">
        <f t="shared" si="84"/>
        <v>0</v>
      </c>
      <c r="FS70">
        <v>0</v>
      </c>
      <c r="FX70">
        <v>95</v>
      </c>
      <c r="FY70">
        <v>65</v>
      </c>
      <c r="GA70" t="s">
        <v>3</v>
      </c>
      <c r="GD70">
        <v>0</v>
      </c>
      <c r="GF70">
        <v>2101519817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85"/>
        <v>0</v>
      </c>
      <c r="GM70">
        <f t="shared" si="86"/>
        <v>543.70000000000005</v>
      </c>
      <c r="GN70">
        <f t="shared" si="87"/>
        <v>0</v>
      </c>
      <c r="GO70">
        <f t="shared" si="88"/>
        <v>543.70000000000005</v>
      </c>
      <c r="GP70">
        <f t="shared" si="89"/>
        <v>0</v>
      </c>
      <c r="GR70">
        <v>0</v>
      </c>
      <c r="GS70">
        <v>3</v>
      </c>
      <c r="GT70">
        <v>0</v>
      </c>
      <c r="GU70" t="s">
        <v>3</v>
      </c>
      <c r="GV70">
        <f t="shared" si="90"/>
        <v>0</v>
      </c>
      <c r="GW70">
        <v>1</v>
      </c>
      <c r="GX70">
        <f t="shared" si="91"/>
        <v>0</v>
      </c>
      <c r="HA70">
        <v>0</v>
      </c>
      <c r="HB70">
        <v>0</v>
      </c>
      <c r="IK70">
        <v>0</v>
      </c>
    </row>
    <row r="71" spans="1:245" x14ac:dyDescent="0.2">
      <c r="A71">
        <v>18</v>
      </c>
      <c r="B71">
        <v>1</v>
      </c>
      <c r="C71">
        <v>147</v>
      </c>
      <c r="E71" t="s">
        <v>215</v>
      </c>
      <c r="F71" t="s">
        <v>216</v>
      </c>
      <c r="G71" t="s">
        <v>217</v>
      </c>
      <c r="H71" t="s">
        <v>23</v>
      </c>
      <c r="I71">
        <f>I69*J71</f>
        <v>1</v>
      </c>
      <c r="J71">
        <v>0.5</v>
      </c>
      <c r="O71">
        <f t="shared" si="53"/>
        <v>1990.5</v>
      </c>
      <c r="P71">
        <f t="shared" si="54"/>
        <v>1990.5</v>
      </c>
      <c r="Q71">
        <f t="shared" si="55"/>
        <v>0</v>
      </c>
      <c r="R71">
        <f t="shared" si="56"/>
        <v>0</v>
      </c>
      <c r="S71">
        <f t="shared" si="57"/>
        <v>0</v>
      </c>
      <c r="T71">
        <f t="shared" si="58"/>
        <v>0</v>
      </c>
      <c r="U71">
        <f t="shared" si="59"/>
        <v>0</v>
      </c>
      <c r="V71">
        <f t="shared" si="60"/>
        <v>0</v>
      </c>
      <c r="W71">
        <f t="shared" si="61"/>
        <v>0</v>
      </c>
      <c r="X71">
        <f t="shared" si="62"/>
        <v>0</v>
      </c>
      <c r="Y71">
        <f t="shared" si="63"/>
        <v>0</v>
      </c>
      <c r="AA71">
        <v>39507101</v>
      </c>
      <c r="AB71">
        <f t="shared" si="64"/>
        <v>300.68</v>
      </c>
      <c r="AC71">
        <f t="shared" si="65"/>
        <v>300.68</v>
      </c>
      <c r="AD71">
        <f t="shared" si="66"/>
        <v>0</v>
      </c>
      <c r="AE71">
        <f t="shared" si="67"/>
        <v>0</v>
      </c>
      <c r="AF71">
        <f t="shared" si="68"/>
        <v>0</v>
      </c>
      <c r="AG71">
        <f t="shared" si="69"/>
        <v>0</v>
      </c>
      <c r="AH71">
        <f t="shared" si="70"/>
        <v>0</v>
      </c>
      <c r="AI71">
        <f t="shared" si="71"/>
        <v>0</v>
      </c>
      <c r="AJ71">
        <f t="shared" si="72"/>
        <v>0</v>
      </c>
      <c r="AK71">
        <v>300.68</v>
      </c>
      <c r="AL71">
        <v>300.68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95</v>
      </c>
      <c r="AU71">
        <v>65</v>
      </c>
      <c r="AV71">
        <v>1</v>
      </c>
      <c r="AW71">
        <v>1</v>
      </c>
      <c r="AZ71">
        <v>6.62</v>
      </c>
      <c r="BA71">
        <v>1</v>
      </c>
      <c r="BB71">
        <v>1</v>
      </c>
      <c r="BC71">
        <v>6.62</v>
      </c>
      <c r="BD71" t="s">
        <v>3</v>
      </c>
      <c r="BE71" t="s">
        <v>3</v>
      </c>
      <c r="BF71" t="s">
        <v>3</v>
      </c>
      <c r="BG71" t="s">
        <v>3</v>
      </c>
      <c r="BH71">
        <v>3</v>
      </c>
      <c r="BI71">
        <v>2</v>
      </c>
      <c r="BJ71" t="s">
        <v>218</v>
      </c>
      <c r="BM71">
        <v>108001</v>
      </c>
      <c r="BN71">
        <v>0</v>
      </c>
      <c r="BO71" t="s">
        <v>3</v>
      </c>
      <c r="BP71">
        <v>0</v>
      </c>
      <c r="BQ71">
        <v>3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3</v>
      </c>
      <c r="BZ71">
        <v>95</v>
      </c>
      <c r="CA71">
        <v>65</v>
      </c>
      <c r="CF71">
        <v>0</v>
      </c>
      <c r="CG71">
        <v>0</v>
      </c>
      <c r="CM71">
        <v>0</v>
      </c>
      <c r="CN71" t="s">
        <v>3</v>
      </c>
      <c r="CO71">
        <v>0</v>
      </c>
      <c r="CP71">
        <f t="shared" si="73"/>
        <v>1990.5</v>
      </c>
      <c r="CQ71">
        <f t="shared" si="74"/>
        <v>1990.5016000000001</v>
      </c>
      <c r="CR71">
        <f t="shared" si="75"/>
        <v>0</v>
      </c>
      <c r="CS71">
        <f t="shared" si="76"/>
        <v>0</v>
      </c>
      <c r="CT71">
        <f t="shared" si="77"/>
        <v>0</v>
      </c>
      <c r="CU71">
        <f t="shared" si="78"/>
        <v>0</v>
      </c>
      <c r="CV71">
        <f t="shared" si="79"/>
        <v>0</v>
      </c>
      <c r="CW71">
        <f t="shared" si="80"/>
        <v>0</v>
      </c>
      <c r="CX71">
        <f t="shared" si="81"/>
        <v>0</v>
      </c>
      <c r="CY71">
        <f t="shared" si="82"/>
        <v>0</v>
      </c>
      <c r="CZ71">
        <f t="shared" si="83"/>
        <v>0</v>
      </c>
      <c r="DC71" t="s">
        <v>3</v>
      </c>
      <c r="DD71" t="s">
        <v>3</v>
      </c>
      <c r="DE71" t="s">
        <v>3</v>
      </c>
      <c r="DF71" t="s">
        <v>3</v>
      </c>
      <c r="DG71" t="s">
        <v>3</v>
      </c>
      <c r="DH71" t="s">
        <v>3</v>
      </c>
      <c r="DI71" t="s">
        <v>3</v>
      </c>
      <c r="DJ71" t="s">
        <v>3</v>
      </c>
      <c r="DK71" t="s">
        <v>3</v>
      </c>
      <c r="DL71" t="s">
        <v>3</v>
      </c>
      <c r="DM71" t="s">
        <v>3</v>
      </c>
      <c r="DN71">
        <v>0</v>
      </c>
      <c r="DO71">
        <v>0</v>
      </c>
      <c r="DP71">
        <v>1</v>
      </c>
      <c r="DQ71">
        <v>1</v>
      </c>
      <c r="DU71">
        <v>1010</v>
      </c>
      <c r="DV71" t="s">
        <v>23</v>
      </c>
      <c r="DW71" t="s">
        <v>23</v>
      </c>
      <c r="DX71">
        <v>1</v>
      </c>
      <c r="EE71">
        <v>39174386</v>
      </c>
      <c r="EF71">
        <v>3</v>
      </c>
      <c r="EG71" t="s">
        <v>17</v>
      </c>
      <c r="EH71">
        <v>0</v>
      </c>
      <c r="EI71" t="s">
        <v>3</v>
      </c>
      <c r="EJ71">
        <v>2</v>
      </c>
      <c r="EK71">
        <v>108001</v>
      </c>
      <c r="EL71" t="s">
        <v>137</v>
      </c>
      <c r="EM71" t="s">
        <v>138</v>
      </c>
      <c r="EO71" t="s">
        <v>3</v>
      </c>
      <c r="EQ71">
        <v>0</v>
      </c>
      <c r="ER71">
        <v>300.68</v>
      </c>
      <c r="ES71">
        <v>300.68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84"/>
        <v>0</v>
      </c>
      <c r="FS71">
        <v>0</v>
      </c>
      <c r="FX71">
        <v>95</v>
      </c>
      <c r="FY71">
        <v>65</v>
      </c>
      <c r="GA71" t="s">
        <v>3</v>
      </c>
      <c r="GD71">
        <v>0</v>
      </c>
      <c r="GF71">
        <v>-1025881361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85"/>
        <v>0</v>
      </c>
      <c r="GM71">
        <f t="shared" si="86"/>
        <v>1990.5</v>
      </c>
      <c r="GN71">
        <f t="shared" si="87"/>
        <v>0</v>
      </c>
      <c r="GO71">
        <f t="shared" si="88"/>
        <v>1990.5</v>
      </c>
      <c r="GP71">
        <f t="shared" si="89"/>
        <v>0</v>
      </c>
      <c r="GR71">
        <v>0</v>
      </c>
      <c r="GS71">
        <v>3</v>
      </c>
      <c r="GT71">
        <v>0</v>
      </c>
      <c r="GU71" t="s">
        <v>3</v>
      </c>
      <c r="GV71">
        <f t="shared" si="90"/>
        <v>0</v>
      </c>
      <c r="GW71">
        <v>1</v>
      </c>
      <c r="GX71">
        <f t="shared" si="91"/>
        <v>0</v>
      </c>
      <c r="HA71">
        <v>0</v>
      </c>
      <c r="HB71">
        <v>0</v>
      </c>
      <c r="IK71">
        <v>0</v>
      </c>
    </row>
    <row r="72" spans="1:245" x14ac:dyDescent="0.2">
      <c r="A72">
        <v>17</v>
      </c>
      <c r="B72">
        <v>1</v>
      </c>
      <c r="C72">
        <f>ROW(SmtRes!A154)</f>
        <v>154</v>
      </c>
      <c r="D72">
        <f>ROW(EtalonRes!A125)</f>
        <v>125</v>
      </c>
      <c r="E72" t="s">
        <v>219</v>
      </c>
      <c r="F72" t="s">
        <v>220</v>
      </c>
      <c r="G72" t="s">
        <v>221</v>
      </c>
      <c r="H72" t="s">
        <v>15</v>
      </c>
      <c r="I72">
        <v>445</v>
      </c>
      <c r="J72">
        <v>0</v>
      </c>
      <c r="O72">
        <f t="shared" si="53"/>
        <v>15583.81</v>
      </c>
      <c r="P72">
        <f t="shared" si="54"/>
        <v>1207.82</v>
      </c>
      <c r="Q72">
        <f t="shared" si="55"/>
        <v>0</v>
      </c>
      <c r="R72">
        <f t="shared" si="56"/>
        <v>0</v>
      </c>
      <c r="S72">
        <f t="shared" si="57"/>
        <v>14375.99</v>
      </c>
      <c r="T72">
        <f t="shared" si="58"/>
        <v>0</v>
      </c>
      <c r="U72">
        <f t="shared" si="59"/>
        <v>222.5</v>
      </c>
      <c r="V72">
        <f t="shared" si="60"/>
        <v>0</v>
      </c>
      <c r="W72">
        <f t="shared" si="61"/>
        <v>0</v>
      </c>
      <c r="X72">
        <f t="shared" si="62"/>
        <v>11500.79</v>
      </c>
      <c r="Y72">
        <f t="shared" si="63"/>
        <v>8625.59</v>
      </c>
      <c r="AA72">
        <v>39507101</v>
      </c>
      <c r="AB72">
        <f t="shared" si="64"/>
        <v>5.29</v>
      </c>
      <c r="AC72">
        <f t="shared" si="65"/>
        <v>0.41</v>
      </c>
      <c r="AD72">
        <f t="shared" si="66"/>
        <v>0</v>
      </c>
      <c r="AE72">
        <f t="shared" si="67"/>
        <v>0</v>
      </c>
      <c r="AF72">
        <f t="shared" si="68"/>
        <v>4.88</v>
      </c>
      <c r="AG72">
        <f t="shared" si="69"/>
        <v>0</v>
      </c>
      <c r="AH72">
        <f t="shared" si="70"/>
        <v>0.5</v>
      </c>
      <c r="AI72">
        <f t="shared" si="71"/>
        <v>0</v>
      </c>
      <c r="AJ72">
        <f t="shared" si="72"/>
        <v>0</v>
      </c>
      <c r="AK72">
        <v>5.29</v>
      </c>
      <c r="AL72">
        <v>0.41</v>
      </c>
      <c r="AM72">
        <v>0</v>
      </c>
      <c r="AN72">
        <v>0</v>
      </c>
      <c r="AO72">
        <v>4.88</v>
      </c>
      <c r="AP72">
        <v>0</v>
      </c>
      <c r="AQ72">
        <v>0.5</v>
      </c>
      <c r="AR72">
        <v>0</v>
      </c>
      <c r="AS72">
        <v>0</v>
      </c>
      <c r="AT72">
        <v>80</v>
      </c>
      <c r="AU72">
        <v>60</v>
      </c>
      <c r="AV72">
        <v>1</v>
      </c>
      <c r="AW72">
        <v>1</v>
      </c>
      <c r="AZ72">
        <v>6.62</v>
      </c>
      <c r="BA72">
        <v>6.62</v>
      </c>
      <c r="BB72">
        <v>6.62</v>
      </c>
      <c r="BC72">
        <v>6.62</v>
      </c>
      <c r="BD72" t="s">
        <v>3</v>
      </c>
      <c r="BE72" t="s">
        <v>3</v>
      </c>
      <c r="BF72" t="s">
        <v>3</v>
      </c>
      <c r="BG72" t="s">
        <v>3</v>
      </c>
      <c r="BH72">
        <v>0</v>
      </c>
      <c r="BI72">
        <v>2</v>
      </c>
      <c r="BJ72" t="s">
        <v>222</v>
      </c>
      <c r="BM72">
        <v>110011</v>
      </c>
      <c r="BN72">
        <v>0</v>
      </c>
      <c r="BO72" t="s">
        <v>3</v>
      </c>
      <c r="BP72">
        <v>0</v>
      </c>
      <c r="BQ72">
        <v>3</v>
      </c>
      <c r="BR72">
        <v>0</v>
      </c>
      <c r="BS72">
        <v>6.62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3</v>
      </c>
      <c r="BZ72">
        <v>80</v>
      </c>
      <c r="CA72">
        <v>60</v>
      </c>
      <c r="CF72">
        <v>0</v>
      </c>
      <c r="CG72">
        <v>0</v>
      </c>
      <c r="CM72">
        <v>0</v>
      </c>
      <c r="CN72" t="s">
        <v>3</v>
      </c>
      <c r="CO72">
        <v>0</v>
      </c>
      <c r="CP72">
        <f t="shared" si="73"/>
        <v>15583.81</v>
      </c>
      <c r="CQ72">
        <f t="shared" si="74"/>
        <v>2.7141999999999999</v>
      </c>
      <c r="CR72">
        <f t="shared" si="75"/>
        <v>0</v>
      </c>
      <c r="CS72">
        <f t="shared" si="76"/>
        <v>0</v>
      </c>
      <c r="CT72">
        <f t="shared" si="77"/>
        <v>32.305599999999998</v>
      </c>
      <c r="CU72">
        <f t="shared" si="78"/>
        <v>0</v>
      </c>
      <c r="CV72">
        <f t="shared" si="79"/>
        <v>0.5</v>
      </c>
      <c r="CW72">
        <f t="shared" si="80"/>
        <v>0</v>
      </c>
      <c r="CX72">
        <f t="shared" si="81"/>
        <v>0</v>
      </c>
      <c r="CY72">
        <f t="shared" si="82"/>
        <v>11500.791999999999</v>
      </c>
      <c r="CZ72">
        <f t="shared" si="83"/>
        <v>8625.594000000001</v>
      </c>
      <c r="DC72" t="s">
        <v>3</v>
      </c>
      <c r="DD72" t="s">
        <v>3</v>
      </c>
      <c r="DE72" t="s">
        <v>3</v>
      </c>
      <c r="DF72" t="s">
        <v>3</v>
      </c>
      <c r="DG72" t="s">
        <v>3</v>
      </c>
      <c r="DH72" t="s">
        <v>3</v>
      </c>
      <c r="DI72" t="s">
        <v>3</v>
      </c>
      <c r="DJ72" t="s">
        <v>3</v>
      </c>
      <c r="DK72" t="s">
        <v>3</v>
      </c>
      <c r="DL72" t="s">
        <v>3</v>
      </c>
      <c r="DM72" t="s">
        <v>3</v>
      </c>
      <c r="DN72">
        <v>0</v>
      </c>
      <c r="DO72">
        <v>0</v>
      </c>
      <c r="DP72">
        <v>1</v>
      </c>
      <c r="DQ72">
        <v>1</v>
      </c>
      <c r="DU72">
        <v>1013</v>
      </c>
      <c r="DV72" t="s">
        <v>15</v>
      </c>
      <c r="DW72" t="s">
        <v>15</v>
      </c>
      <c r="DX72">
        <v>1</v>
      </c>
      <c r="EE72">
        <v>39174433</v>
      </c>
      <c r="EF72">
        <v>3</v>
      </c>
      <c r="EG72" t="s">
        <v>17</v>
      </c>
      <c r="EH72">
        <v>0</v>
      </c>
      <c r="EI72" t="s">
        <v>3</v>
      </c>
      <c r="EJ72">
        <v>2</v>
      </c>
      <c r="EK72">
        <v>110011</v>
      </c>
      <c r="EL72" t="s">
        <v>38</v>
      </c>
      <c r="EM72" t="s">
        <v>19</v>
      </c>
      <c r="EO72" t="s">
        <v>3</v>
      </c>
      <c r="EQ72">
        <v>0</v>
      </c>
      <c r="ER72">
        <v>5.29</v>
      </c>
      <c r="ES72">
        <v>0.41</v>
      </c>
      <c r="ET72">
        <v>0</v>
      </c>
      <c r="EU72">
        <v>0</v>
      </c>
      <c r="EV72">
        <v>4.88</v>
      </c>
      <c r="EW72">
        <v>0.5</v>
      </c>
      <c r="EX72">
        <v>0</v>
      </c>
      <c r="EY72">
        <v>0</v>
      </c>
      <c r="FQ72">
        <v>0</v>
      </c>
      <c r="FR72">
        <f t="shared" si="84"/>
        <v>0</v>
      </c>
      <c r="FS72">
        <v>0</v>
      </c>
      <c r="FX72">
        <v>80</v>
      </c>
      <c r="FY72">
        <v>60</v>
      </c>
      <c r="GA72" t="s">
        <v>3</v>
      </c>
      <c r="GD72">
        <v>0</v>
      </c>
      <c r="GF72">
        <v>98238081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85"/>
        <v>0</v>
      </c>
      <c r="GM72">
        <f t="shared" si="86"/>
        <v>35710.19</v>
      </c>
      <c r="GN72">
        <f t="shared" si="87"/>
        <v>0</v>
      </c>
      <c r="GO72">
        <f t="shared" si="88"/>
        <v>35710.19</v>
      </c>
      <c r="GP72">
        <f t="shared" si="89"/>
        <v>0</v>
      </c>
      <c r="GR72">
        <v>0</v>
      </c>
      <c r="GS72">
        <v>3</v>
      </c>
      <c r="GT72">
        <v>0</v>
      </c>
      <c r="GU72" t="s">
        <v>3</v>
      </c>
      <c r="GV72">
        <f t="shared" si="90"/>
        <v>0</v>
      </c>
      <c r="GW72">
        <v>1</v>
      </c>
      <c r="GX72">
        <f t="shared" si="91"/>
        <v>0</v>
      </c>
      <c r="HA72">
        <v>0</v>
      </c>
      <c r="HB72">
        <v>0</v>
      </c>
      <c r="IK72">
        <v>0</v>
      </c>
    </row>
    <row r="73" spans="1:245" x14ac:dyDescent="0.2">
      <c r="A73">
        <v>18</v>
      </c>
      <c r="B73">
        <v>1</v>
      </c>
      <c r="C73">
        <v>153</v>
      </c>
      <c r="E73" t="s">
        <v>223</v>
      </c>
      <c r="F73" t="s">
        <v>224</v>
      </c>
      <c r="G73" t="s">
        <v>225</v>
      </c>
      <c r="H73" t="s">
        <v>32</v>
      </c>
      <c r="I73">
        <f>I72*J73</f>
        <v>44.5</v>
      </c>
      <c r="J73">
        <v>0.1</v>
      </c>
      <c r="O73">
        <f t="shared" si="53"/>
        <v>7102.56</v>
      </c>
      <c r="P73">
        <f t="shared" si="54"/>
        <v>7102.56</v>
      </c>
      <c r="Q73">
        <f t="shared" si="55"/>
        <v>0</v>
      </c>
      <c r="R73">
        <f t="shared" si="56"/>
        <v>0</v>
      </c>
      <c r="S73">
        <f t="shared" si="57"/>
        <v>0</v>
      </c>
      <c r="T73">
        <f t="shared" si="58"/>
        <v>0</v>
      </c>
      <c r="U73">
        <f t="shared" si="59"/>
        <v>0</v>
      </c>
      <c r="V73">
        <f t="shared" si="60"/>
        <v>0</v>
      </c>
      <c r="W73">
        <f t="shared" si="61"/>
        <v>0</v>
      </c>
      <c r="X73">
        <f t="shared" si="62"/>
        <v>0</v>
      </c>
      <c r="Y73">
        <f t="shared" si="63"/>
        <v>0</v>
      </c>
      <c r="AA73">
        <v>39507101</v>
      </c>
      <c r="AB73">
        <f t="shared" si="64"/>
        <v>24.11</v>
      </c>
      <c r="AC73">
        <f t="shared" si="65"/>
        <v>24.11</v>
      </c>
      <c r="AD73">
        <f t="shared" si="66"/>
        <v>0</v>
      </c>
      <c r="AE73">
        <f t="shared" si="67"/>
        <v>0</v>
      </c>
      <c r="AF73">
        <f t="shared" si="68"/>
        <v>0</v>
      </c>
      <c r="AG73">
        <f t="shared" si="69"/>
        <v>0</v>
      </c>
      <c r="AH73">
        <f t="shared" si="70"/>
        <v>0</v>
      </c>
      <c r="AI73">
        <f t="shared" si="71"/>
        <v>0</v>
      </c>
      <c r="AJ73">
        <f t="shared" si="72"/>
        <v>0</v>
      </c>
      <c r="AK73">
        <v>24.11</v>
      </c>
      <c r="AL73">
        <v>24.11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80</v>
      </c>
      <c r="AU73">
        <v>60</v>
      </c>
      <c r="AV73">
        <v>1</v>
      </c>
      <c r="AW73">
        <v>1</v>
      </c>
      <c r="AZ73">
        <v>6.62</v>
      </c>
      <c r="BA73">
        <v>1</v>
      </c>
      <c r="BB73">
        <v>1</v>
      </c>
      <c r="BC73">
        <v>6.62</v>
      </c>
      <c r="BD73" t="s">
        <v>3</v>
      </c>
      <c r="BE73" t="s">
        <v>3</v>
      </c>
      <c r="BF73" t="s">
        <v>3</v>
      </c>
      <c r="BG73" t="s">
        <v>3</v>
      </c>
      <c r="BH73">
        <v>3</v>
      </c>
      <c r="BI73">
        <v>2</v>
      </c>
      <c r="BJ73" t="s">
        <v>226</v>
      </c>
      <c r="BM73">
        <v>110011</v>
      </c>
      <c r="BN73">
        <v>0</v>
      </c>
      <c r="BO73" t="s">
        <v>3</v>
      </c>
      <c r="BP73">
        <v>0</v>
      </c>
      <c r="BQ73">
        <v>3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3</v>
      </c>
      <c r="BZ73">
        <v>80</v>
      </c>
      <c r="CA73">
        <v>60</v>
      </c>
      <c r="CF73">
        <v>0</v>
      </c>
      <c r="CG73">
        <v>0</v>
      </c>
      <c r="CM73">
        <v>0</v>
      </c>
      <c r="CN73" t="s">
        <v>3</v>
      </c>
      <c r="CO73">
        <v>0</v>
      </c>
      <c r="CP73">
        <f t="shared" si="73"/>
        <v>7102.56</v>
      </c>
      <c r="CQ73">
        <f t="shared" si="74"/>
        <v>159.60820000000001</v>
      </c>
      <c r="CR73">
        <f t="shared" si="75"/>
        <v>0</v>
      </c>
      <c r="CS73">
        <f t="shared" si="76"/>
        <v>0</v>
      </c>
      <c r="CT73">
        <f t="shared" si="77"/>
        <v>0</v>
      </c>
      <c r="CU73">
        <f t="shared" si="78"/>
        <v>0</v>
      </c>
      <c r="CV73">
        <f t="shared" si="79"/>
        <v>0</v>
      </c>
      <c r="CW73">
        <f t="shared" si="80"/>
        <v>0</v>
      </c>
      <c r="CX73">
        <f t="shared" si="81"/>
        <v>0</v>
      </c>
      <c r="CY73">
        <f t="shared" si="82"/>
        <v>0</v>
      </c>
      <c r="CZ73">
        <f t="shared" si="83"/>
        <v>0</v>
      </c>
      <c r="DC73" t="s">
        <v>3</v>
      </c>
      <c r="DD73" t="s">
        <v>3</v>
      </c>
      <c r="DE73" t="s">
        <v>3</v>
      </c>
      <c r="DF73" t="s">
        <v>3</v>
      </c>
      <c r="DG73" t="s">
        <v>3</v>
      </c>
      <c r="DH73" t="s">
        <v>3</v>
      </c>
      <c r="DI73" t="s">
        <v>3</v>
      </c>
      <c r="DJ73" t="s">
        <v>3</v>
      </c>
      <c r="DK73" t="s">
        <v>3</v>
      </c>
      <c r="DL73" t="s">
        <v>3</v>
      </c>
      <c r="DM73" t="s">
        <v>3</v>
      </c>
      <c r="DN73">
        <v>0</v>
      </c>
      <c r="DO73">
        <v>0</v>
      </c>
      <c r="DP73">
        <v>1</v>
      </c>
      <c r="DQ73">
        <v>1</v>
      </c>
      <c r="DU73">
        <v>1010</v>
      </c>
      <c r="DV73" t="s">
        <v>32</v>
      </c>
      <c r="DW73" t="s">
        <v>32</v>
      </c>
      <c r="DX73">
        <v>10</v>
      </c>
      <c r="EE73">
        <v>39174433</v>
      </c>
      <c r="EF73">
        <v>3</v>
      </c>
      <c r="EG73" t="s">
        <v>17</v>
      </c>
      <c r="EH73">
        <v>0</v>
      </c>
      <c r="EI73" t="s">
        <v>3</v>
      </c>
      <c r="EJ73">
        <v>2</v>
      </c>
      <c r="EK73">
        <v>110011</v>
      </c>
      <c r="EL73" t="s">
        <v>38</v>
      </c>
      <c r="EM73" t="s">
        <v>19</v>
      </c>
      <c r="EO73" t="s">
        <v>3</v>
      </c>
      <c r="EQ73">
        <v>0</v>
      </c>
      <c r="ER73">
        <v>24.11</v>
      </c>
      <c r="ES73">
        <v>24.11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84"/>
        <v>0</v>
      </c>
      <c r="FS73">
        <v>0</v>
      </c>
      <c r="FX73">
        <v>80</v>
      </c>
      <c r="FY73">
        <v>60</v>
      </c>
      <c r="GA73" t="s">
        <v>3</v>
      </c>
      <c r="GD73">
        <v>0</v>
      </c>
      <c r="GF73">
        <v>348081860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85"/>
        <v>0</v>
      </c>
      <c r="GM73">
        <f t="shared" si="86"/>
        <v>7102.56</v>
      </c>
      <c r="GN73">
        <f t="shared" si="87"/>
        <v>0</v>
      </c>
      <c r="GO73">
        <f t="shared" si="88"/>
        <v>7102.56</v>
      </c>
      <c r="GP73">
        <f t="shared" si="89"/>
        <v>0</v>
      </c>
      <c r="GR73">
        <v>0</v>
      </c>
      <c r="GS73">
        <v>3</v>
      </c>
      <c r="GT73">
        <v>0</v>
      </c>
      <c r="GU73" t="s">
        <v>3</v>
      </c>
      <c r="GV73">
        <f t="shared" si="90"/>
        <v>0</v>
      </c>
      <c r="GW73">
        <v>1</v>
      </c>
      <c r="GX73">
        <f t="shared" si="91"/>
        <v>0</v>
      </c>
      <c r="HA73">
        <v>0</v>
      </c>
      <c r="HB73">
        <v>0</v>
      </c>
      <c r="IK73">
        <v>0</v>
      </c>
    </row>
    <row r="74" spans="1:245" x14ac:dyDescent="0.2">
      <c r="A74">
        <v>17</v>
      </c>
      <c r="B74">
        <v>1</v>
      </c>
      <c r="C74">
        <f>ROW(SmtRes!A169)</f>
        <v>169</v>
      </c>
      <c r="D74">
        <f>ROW(EtalonRes!A140)</f>
        <v>140</v>
      </c>
      <c r="E74" t="s">
        <v>227</v>
      </c>
      <c r="F74" t="s">
        <v>228</v>
      </c>
      <c r="G74" t="s">
        <v>229</v>
      </c>
      <c r="H74" t="s">
        <v>154</v>
      </c>
      <c r="I74">
        <f>ROUND(40/100,9)</f>
        <v>0.4</v>
      </c>
      <c r="J74">
        <v>0</v>
      </c>
      <c r="O74">
        <f t="shared" si="53"/>
        <v>2257.5700000000002</v>
      </c>
      <c r="P74">
        <f t="shared" si="54"/>
        <v>584.07000000000005</v>
      </c>
      <c r="Q74">
        <f t="shared" si="55"/>
        <v>261.75</v>
      </c>
      <c r="R74">
        <f t="shared" si="56"/>
        <v>7.68</v>
      </c>
      <c r="S74">
        <f t="shared" si="57"/>
        <v>1411.75</v>
      </c>
      <c r="T74">
        <f t="shared" si="58"/>
        <v>0</v>
      </c>
      <c r="U74">
        <f t="shared" si="59"/>
        <v>24.400000000000002</v>
      </c>
      <c r="V74">
        <f t="shared" si="60"/>
        <v>0.1</v>
      </c>
      <c r="W74">
        <f t="shared" si="61"/>
        <v>0</v>
      </c>
      <c r="X74">
        <f t="shared" si="62"/>
        <v>1419.43</v>
      </c>
      <c r="Y74">
        <f t="shared" si="63"/>
        <v>922.63</v>
      </c>
      <c r="AA74">
        <v>39507101</v>
      </c>
      <c r="AB74">
        <f t="shared" si="64"/>
        <v>852.56</v>
      </c>
      <c r="AC74">
        <f t="shared" si="65"/>
        <v>220.57</v>
      </c>
      <c r="AD74">
        <f t="shared" si="66"/>
        <v>98.85</v>
      </c>
      <c r="AE74">
        <f t="shared" si="67"/>
        <v>2.9</v>
      </c>
      <c r="AF74">
        <f t="shared" si="68"/>
        <v>533.14</v>
      </c>
      <c r="AG74">
        <f t="shared" si="69"/>
        <v>0</v>
      </c>
      <c r="AH74">
        <f t="shared" si="70"/>
        <v>61</v>
      </c>
      <c r="AI74">
        <f t="shared" si="71"/>
        <v>0.25</v>
      </c>
      <c r="AJ74">
        <f t="shared" si="72"/>
        <v>0</v>
      </c>
      <c r="AK74">
        <v>852.56</v>
      </c>
      <c r="AL74">
        <v>220.57</v>
      </c>
      <c r="AM74">
        <v>98.85</v>
      </c>
      <c r="AN74">
        <v>2.9</v>
      </c>
      <c r="AO74">
        <v>533.14</v>
      </c>
      <c r="AP74">
        <v>0</v>
      </c>
      <c r="AQ74">
        <v>61</v>
      </c>
      <c r="AR74">
        <v>0.25</v>
      </c>
      <c r="AS74">
        <v>0</v>
      </c>
      <c r="AT74">
        <v>100</v>
      </c>
      <c r="AU74">
        <v>65</v>
      </c>
      <c r="AV74">
        <v>1</v>
      </c>
      <c r="AW74">
        <v>1</v>
      </c>
      <c r="AZ74">
        <v>6.62</v>
      </c>
      <c r="BA74">
        <v>6.62</v>
      </c>
      <c r="BB74">
        <v>6.62</v>
      </c>
      <c r="BC74">
        <v>6.62</v>
      </c>
      <c r="BD74" t="s">
        <v>3</v>
      </c>
      <c r="BE74" t="s">
        <v>3</v>
      </c>
      <c r="BF74" t="s">
        <v>3</v>
      </c>
      <c r="BG74" t="s">
        <v>3</v>
      </c>
      <c r="BH74">
        <v>0</v>
      </c>
      <c r="BI74">
        <v>2</v>
      </c>
      <c r="BJ74" t="s">
        <v>230</v>
      </c>
      <c r="BM74">
        <v>110006</v>
      </c>
      <c r="BN74">
        <v>0</v>
      </c>
      <c r="BO74" t="s">
        <v>3</v>
      </c>
      <c r="BP74">
        <v>0</v>
      </c>
      <c r="BQ74">
        <v>3</v>
      </c>
      <c r="BR74">
        <v>0</v>
      </c>
      <c r="BS74">
        <v>6.62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3</v>
      </c>
      <c r="BZ74">
        <v>100</v>
      </c>
      <c r="CA74">
        <v>65</v>
      </c>
      <c r="CF74">
        <v>0</v>
      </c>
      <c r="CG74">
        <v>0</v>
      </c>
      <c r="CM74">
        <v>0</v>
      </c>
      <c r="CN74" t="s">
        <v>3</v>
      </c>
      <c r="CO74">
        <v>0</v>
      </c>
      <c r="CP74">
        <f t="shared" si="73"/>
        <v>2257.5700000000002</v>
      </c>
      <c r="CQ74">
        <f t="shared" si="74"/>
        <v>1460.1733999999999</v>
      </c>
      <c r="CR74">
        <f t="shared" si="75"/>
        <v>654.38699999999994</v>
      </c>
      <c r="CS74">
        <f t="shared" si="76"/>
        <v>19.198</v>
      </c>
      <c r="CT74">
        <f t="shared" si="77"/>
        <v>3529.3867999999998</v>
      </c>
      <c r="CU74">
        <f t="shared" si="78"/>
        <v>0</v>
      </c>
      <c r="CV74">
        <f t="shared" si="79"/>
        <v>61</v>
      </c>
      <c r="CW74">
        <f t="shared" si="80"/>
        <v>0.25</v>
      </c>
      <c r="CX74">
        <f t="shared" si="81"/>
        <v>0</v>
      </c>
      <c r="CY74">
        <f t="shared" si="82"/>
        <v>1419.43</v>
      </c>
      <c r="CZ74">
        <f t="shared" si="83"/>
        <v>922.62950000000001</v>
      </c>
      <c r="DC74" t="s">
        <v>3</v>
      </c>
      <c r="DD74" t="s">
        <v>3</v>
      </c>
      <c r="DE74" t="s">
        <v>3</v>
      </c>
      <c r="DF74" t="s">
        <v>3</v>
      </c>
      <c r="DG74" t="s">
        <v>3</v>
      </c>
      <c r="DH74" t="s">
        <v>3</v>
      </c>
      <c r="DI74" t="s">
        <v>3</v>
      </c>
      <c r="DJ74" t="s">
        <v>3</v>
      </c>
      <c r="DK74" t="s">
        <v>3</v>
      </c>
      <c r="DL74" t="s">
        <v>3</v>
      </c>
      <c r="DM74" t="s">
        <v>3</v>
      </c>
      <c r="DN74">
        <v>0</v>
      </c>
      <c r="DO74">
        <v>0</v>
      </c>
      <c r="DP74">
        <v>1</v>
      </c>
      <c r="DQ74">
        <v>1</v>
      </c>
      <c r="DU74">
        <v>1003</v>
      </c>
      <c r="DV74" t="s">
        <v>154</v>
      </c>
      <c r="DW74" t="s">
        <v>154</v>
      </c>
      <c r="DX74">
        <v>100</v>
      </c>
      <c r="EE74">
        <v>39174430</v>
      </c>
      <c r="EF74">
        <v>3</v>
      </c>
      <c r="EG74" t="s">
        <v>17</v>
      </c>
      <c r="EH74">
        <v>0</v>
      </c>
      <c r="EI74" t="s">
        <v>3</v>
      </c>
      <c r="EJ74">
        <v>2</v>
      </c>
      <c r="EK74">
        <v>110006</v>
      </c>
      <c r="EL74" t="s">
        <v>231</v>
      </c>
      <c r="EM74" t="s">
        <v>19</v>
      </c>
      <c r="EO74" t="s">
        <v>3</v>
      </c>
      <c r="EQ74">
        <v>0</v>
      </c>
      <c r="ER74">
        <v>852.56</v>
      </c>
      <c r="ES74">
        <v>220.57</v>
      </c>
      <c r="ET74">
        <v>98.85</v>
      </c>
      <c r="EU74">
        <v>2.9</v>
      </c>
      <c r="EV74">
        <v>533.14</v>
      </c>
      <c r="EW74">
        <v>61</v>
      </c>
      <c r="EX74">
        <v>0.25</v>
      </c>
      <c r="EY74">
        <v>0</v>
      </c>
      <c r="FQ74">
        <v>0</v>
      </c>
      <c r="FR74">
        <f t="shared" si="84"/>
        <v>0</v>
      </c>
      <c r="FS74">
        <v>0</v>
      </c>
      <c r="FX74">
        <v>100</v>
      </c>
      <c r="FY74">
        <v>65</v>
      </c>
      <c r="GA74" t="s">
        <v>3</v>
      </c>
      <c r="GD74">
        <v>0</v>
      </c>
      <c r="GF74">
        <v>1998550648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85"/>
        <v>0</v>
      </c>
      <c r="GM74">
        <f t="shared" si="86"/>
        <v>4599.63</v>
      </c>
      <c r="GN74">
        <f t="shared" si="87"/>
        <v>0</v>
      </c>
      <c r="GO74">
        <f t="shared" si="88"/>
        <v>4599.63</v>
      </c>
      <c r="GP74">
        <f t="shared" si="89"/>
        <v>0</v>
      </c>
      <c r="GR74">
        <v>0</v>
      </c>
      <c r="GS74">
        <v>3</v>
      </c>
      <c r="GT74">
        <v>0</v>
      </c>
      <c r="GU74" t="s">
        <v>3</v>
      </c>
      <c r="GV74">
        <f t="shared" si="90"/>
        <v>0</v>
      </c>
      <c r="GW74">
        <v>1</v>
      </c>
      <c r="GX74">
        <f t="shared" si="91"/>
        <v>0</v>
      </c>
      <c r="HA74">
        <v>0</v>
      </c>
      <c r="HB74">
        <v>0</v>
      </c>
      <c r="IK74">
        <v>0</v>
      </c>
    </row>
    <row r="75" spans="1:245" x14ac:dyDescent="0.2">
      <c r="A75">
        <v>18</v>
      </c>
      <c r="B75">
        <v>1</v>
      </c>
      <c r="C75">
        <v>168</v>
      </c>
      <c r="E75" t="s">
        <v>232</v>
      </c>
      <c r="F75" t="s">
        <v>233</v>
      </c>
      <c r="G75" t="s">
        <v>234</v>
      </c>
      <c r="H75" t="s">
        <v>235</v>
      </c>
      <c r="I75">
        <f>I74*J75</f>
        <v>40</v>
      </c>
      <c r="J75">
        <v>100</v>
      </c>
      <c r="O75">
        <f t="shared" si="53"/>
        <v>7202.56</v>
      </c>
      <c r="P75">
        <f t="shared" si="54"/>
        <v>7202.56</v>
      </c>
      <c r="Q75">
        <f t="shared" si="55"/>
        <v>0</v>
      </c>
      <c r="R75">
        <f t="shared" si="56"/>
        <v>0</v>
      </c>
      <c r="S75">
        <f t="shared" si="57"/>
        <v>0</v>
      </c>
      <c r="T75">
        <f t="shared" si="58"/>
        <v>0</v>
      </c>
      <c r="U75">
        <f t="shared" si="59"/>
        <v>0</v>
      </c>
      <c r="V75">
        <f t="shared" si="60"/>
        <v>0</v>
      </c>
      <c r="W75">
        <f t="shared" si="61"/>
        <v>0</v>
      </c>
      <c r="X75">
        <f t="shared" si="62"/>
        <v>0</v>
      </c>
      <c r="Y75">
        <f t="shared" si="63"/>
        <v>0</v>
      </c>
      <c r="AA75">
        <v>39507101</v>
      </c>
      <c r="AB75">
        <f t="shared" si="64"/>
        <v>27.2</v>
      </c>
      <c r="AC75">
        <f t="shared" si="65"/>
        <v>27.2</v>
      </c>
      <c r="AD75">
        <f t="shared" si="66"/>
        <v>0</v>
      </c>
      <c r="AE75">
        <f t="shared" si="67"/>
        <v>0</v>
      </c>
      <c r="AF75">
        <f t="shared" si="68"/>
        <v>0</v>
      </c>
      <c r="AG75">
        <f t="shared" si="69"/>
        <v>0</v>
      </c>
      <c r="AH75">
        <f t="shared" si="70"/>
        <v>0</v>
      </c>
      <c r="AI75">
        <f t="shared" si="71"/>
        <v>0</v>
      </c>
      <c r="AJ75">
        <f t="shared" si="72"/>
        <v>0</v>
      </c>
      <c r="AK75">
        <v>27.2</v>
      </c>
      <c r="AL75">
        <v>27.2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100</v>
      </c>
      <c r="AU75">
        <v>65</v>
      </c>
      <c r="AV75">
        <v>1</v>
      </c>
      <c r="AW75">
        <v>1</v>
      </c>
      <c r="AZ75">
        <v>6.62</v>
      </c>
      <c r="BA75">
        <v>1</v>
      </c>
      <c r="BB75">
        <v>1</v>
      </c>
      <c r="BC75">
        <v>6.62</v>
      </c>
      <c r="BD75" t="s">
        <v>3</v>
      </c>
      <c r="BE75" t="s">
        <v>3</v>
      </c>
      <c r="BF75" t="s">
        <v>3</v>
      </c>
      <c r="BG75" t="s">
        <v>3</v>
      </c>
      <c r="BH75">
        <v>3</v>
      </c>
      <c r="BI75">
        <v>2</v>
      </c>
      <c r="BJ75" t="s">
        <v>236</v>
      </c>
      <c r="BM75">
        <v>110006</v>
      </c>
      <c r="BN75">
        <v>0</v>
      </c>
      <c r="BO75" t="s">
        <v>3</v>
      </c>
      <c r="BP75">
        <v>0</v>
      </c>
      <c r="BQ75">
        <v>3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3</v>
      </c>
      <c r="BZ75">
        <v>100</v>
      </c>
      <c r="CA75">
        <v>65</v>
      </c>
      <c r="CF75">
        <v>0</v>
      </c>
      <c r="CG75">
        <v>0</v>
      </c>
      <c r="CM75">
        <v>0</v>
      </c>
      <c r="CN75" t="s">
        <v>3</v>
      </c>
      <c r="CO75">
        <v>0</v>
      </c>
      <c r="CP75">
        <f t="shared" si="73"/>
        <v>7202.56</v>
      </c>
      <c r="CQ75">
        <f t="shared" si="74"/>
        <v>180.06399999999999</v>
      </c>
      <c r="CR75">
        <f t="shared" si="75"/>
        <v>0</v>
      </c>
      <c r="CS75">
        <f t="shared" si="76"/>
        <v>0</v>
      </c>
      <c r="CT75">
        <f t="shared" si="77"/>
        <v>0</v>
      </c>
      <c r="CU75">
        <f t="shared" si="78"/>
        <v>0</v>
      </c>
      <c r="CV75">
        <f t="shared" si="79"/>
        <v>0</v>
      </c>
      <c r="CW75">
        <f t="shared" si="80"/>
        <v>0</v>
      </c>
      <c r="CX75">
        <f t="shared" si="81"/>
        <v>0</v>
      </c>
      <c r="CY75">
        <f t="shared" si="82"/>
        <v>0</v>
      </c>
      <c r="CZ75">
        <f t="shared" si="83"/>
        <v>0</v>
      </c>
      <c r="DC75" t="s">
        <v>3</v>
      </c>
      <c r="DD75" t="s">
        <v>3</v>
      </c>
      <c r="DE75" t="s">
        <v>3</v>
      </c>
      <c r="DF75" t="s">
        <v>3</v>
      </c>
      <c r="DG75" t="s">
        <v>3</v>
      </c>
      <c r="DH75" t="s">
        <v>3</v>
      </c>
      <c r="DI75" t="s">
        <v>3</v>
      </c>
      <c r="DJ75" t="s">
        <v>3</v>
      </c>
      <c r="DK75" t="s">
        <v>3</v>
      </c>
      <c r="DL75" t="s">
        <v>3</v>
      </c>
      <c r="DM75" t="s">
        <v>3</v>
      </c>
      <c r="DN75">
        <v>0</v>
      </c>
      <c r="DO75">
        <v>0</v>
      </c>
      <c r="DP75">
        <v>1</v>
      </c>
      <c r="DQ75">
        <v>1</v>
      </c>
      <c r="DU75">
        <v>1003</v>
      </c>
      <c r="DV75" t="s">
        <v>235</v>
      </c>
      <c r="DW75" t="s">
        <v>235</v>
      </c>
      <c r="DX75">
        <v>1</v>
      </c>
      <c r="EE75">
        <v>39174430</v>
      </c>
      <c r="EF75">
        <v>3</v>
      </c>
      <c r="EG75" t="s">
        <v>17</v>
      </c>
      <c r="EH75">
        <v>0</v>
      </c>
      <c r="EI75" t="s">
        <v>3</v>
      </c>
      <c r="EJ75">
        <v>2</v>
      </c>
      <c r="EK75">
        <v>110006</v>
      </c>
      <c r="EL75" t="s">
        <v>231</v>
      </c>
      <c r="EM75" t="s">
        <v>19</v>
      </c>
      <c r="EO75" t="s">
        <v>3</v>
      </c>
      <c r="EQ75">
        <v>0</v>
      </c>
      <c r="ER75">
        <v>27.2</v>
      </c>
      <c r="ES75">
        <v>27.2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84"/>
        <v>0</v>
      </c>
      <c r="FS75">
        <v>0</v>
      </c>
      <c r="FX75">
        <v>100</v>
      </c>
      <c r="FY75">
        <v>65</v>
      </c>
      <c r="GA75" t="s">
        <v>3</v>
      </c>
      <c r="GD75">
        <v>0</v>
      </c>
      <c r="GF75">
        <v>-1883072699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85"/>
        <v>0</v>
      </c>
      <c r="GM75">
        <f t="shared" si="86"/>
        <v>7202.56</v>
      </c>
      <c r="GN75">
        <f t="shared" si="87"/>
        <v>0</v>
      </c>
      <c r="GO75">
        <f t="shared" si="88"/>
        <v>7202.56</v>
      </c>
      <c r="GP75">
        <f t="shared" si="89"/>
        <v>0</v>
      </c>
      <c r="GR75">
        <v>0</v>
      </c>
      <c r="GS75">
        <v>3</v>
      </c>
      <c r="GT75">
        <v>0</v>
      </c>
      <c r="GU75" t="s">
        <v>3</v>
      </c>
      <c r="GV75">
        <f t="shared" si="90"/>
        <v>0</v>
      </c>
      <c r="GW75">
        <v>1</v>
      </c>
      <c r="GX75">
        <f t="shared" si="91"/>
        <v>0</v>
      </c>
      <c r="HA75">
        <v>0</v>
      </c>
      <c r="HB75">
        <v>0</v>
      </c>
      <c r="IK75">
        <v>0</v>
      </c>
    </row>
    <row r="76" spans="1:245" x14ac:dyDescent="0.2">
      <c r="A76">
        <v>17</v>
      </c>
      <c r="B76">
        <v>1</v>
      </c>
      <c r="C76">
        <f>ROW(SmtRes!A173)</f>
        <v>173</v>
      </c>
      <c r="D76">
        <f>ROW(EtalonRes!A143)</f>
        <v>143</v>
      </c>
      <c r="E76" t="s">
        <v>237</v>
      </c>
      <c r="F76" t="s">
        <v>238</v>
      </c>
      <c r="G76" t="s">
        <v>239</v>
      </c>
      <c r="H76" t="s">
        <v>15</v>
      </c>
      <c r="I76">
        <v>3</v>
      </c>
      <c r="J76">
        <v>0</v>
      </c>
      <c r="O76">
        <f t="shared" si="53"/>
        <v>228.58</v>
      </c>
      <c r="P76">
        <f t="shared" si="54"/>
        <v>7.94</v>
      </c>
      <c r="Q76">
        <f t="shared" si="55"/>
        <v>0</v>
      </c>
      <c r="R76">
        <f t="shared" si="56"/>
        <v>0</v>
      </c>
      <c r="S76">
        <f t="shared" si="57"/>
        <v>220.64</v>
      </c>
      <c r="T76">
        <f t="shared" si="58"/>
        <v>0</v>
      </c>
      <c r="U76">
        <f t="shared" si="59"/>
        <v>3.3600000000000003</v>
      </c>
      <c r="V76">
        <f t="shared" si="60"/>
        <v>0</v>
      </c>
      <c r="W76">
        <f t="shared" si="61"/>
        <v>0</v>
      </c>
      <c r="X76">
        <f t="shared" si="62"/>
        <v>209.61</v>
      </c>
      <c r="Y76">
        <f t="shared" si="63"/>
        <v>143.41999999999999</v>
      </c>
      <c r="AA76">
        <v>39507101</v>
      </c>
      <c r="AB76">
        <f t="shared" si="64"/>
        <v>11.51</v>
      </c>
      <c r="AC76">
        <f t="shared" si="65"/>
        <v>0.4</v>
      </c>
      <c r="AD76">
        <f t="shared" si="66"/>
        <v>0</v>
      </c>
      <c r="AE76">
        <f t="shared" si="67"/>
        <v>0</v>
      </c>
      <c r="AF76">
        <f t="shared" si="68"/>
        <v>11.11</v>
      </c>
      <c r="AG76">
        <f t="shared" si="69"/>
        <v>0</v>
      </c>
      <c r="AH76">
        <f t="shared" si="70"/>
        <v>1.1200000000000001</v>
      </c>
      <c r="AI76">
        <f t="shared" si="71"/>
        <v>0</v>
      </c>
      <c r="AJ76">
        <f t="shared" si="72"/>
        <v>0</v>
      </c>
      <c r="AK76">
        <v>11.51</v>
      </c>
      <c r="AL76">
        <v>0.4</v>
      </c>
      <c r="AM76">
        <v>0</v>
      </c>
      <c r="AN76">
        <v>0</v>
      </c>
      <c r="AO76">
        <v>11.11</v>
      </c>
      <c r="AP76">
        <v>0</v>
      </c>
      <c r="AQ76">
        <v>1.1200000000000001</v>
      </c>
      <c r="AR76">
        <v>0</v>
      </c>
      <c r="AS76">
        <v>0</v>
      </c>
      <c r="AT76">
        <v>95</v>
      </c>
      <c r="AU76">
        <v>65</v>
      </c>
      <c r="AV76">
        <v>1</v>
      </c>
      <c r="AW76">
        <v>1</v>
      </c>
      <c r="AZ76">
        <v>6.62</v>
      </c>
      <c r="BA76">
        <v>6.62</v>
      </c>
      <c r="BB76">
        <v>6.62</v>
      </c>
      <c r="BC76">
        <v>6.62</v>
      </c>
      <c r="BD76" t="s">
        <v>3</v>
      </c>
      <c r="BE76" t="s">
        <v>3</v>
      </c>
      <c r="BF76" t="s">
        <v>3</v>
      </c>
      <c r="BG76" t="s">
        <v>3</v>
      </c>
      <c r="BH76">
        <v>0</v>
      </c>
      <c r="BI76">
        <v>2</v>
      </c>
      <c r="BJ76" t="s">
        <v>240</v>
      </c>
      <c r="BM76">
        <v>108001</v>
      </c>
      <c r="BN76">
        <v>0</v>
      </c>
      <c r="BO76" t="s">
        <v>3</v>
      </c>
      <c r="BP76">
        <v>0</v>
      </c>
      <c r="BQ76">
        <v>3</v>
      </c>
      <c r="BR76">
        <v>0</v>
      </c>
      <c r="BS76">
        <v>6.62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3</v>
      </c>
      <c r="BZ76">
        <v>95</v>
      </c>
      <c r="CA76">
        <v>65</v>
      </c>
      <c r="CF76">
        <v>0</v>
      </c>
      <c r="CG76">
        <v>0</v>
      </c>
      <c r="CM76">
        <v>0</v>
      </c>
      <c r="CN76" t="s">
        <v>3</v>
      </c>
      <c r="CO76">
        <v>0</v>
      </c>
      <c r="CP76">
        <f t="shared" si="73"/>
        <v>228.57999999999998</v>
      </c>
      <c r="CQ76">
        <f t="shared" si="74"/>
        <v>2.6480000000000001</v>
      </c>
      <c r="CR76">
        <f t="shared" si="75"/>
        <v>0</v>
      </c>
      <c r="CS76">
        <f t="shared" si="76"/>
        <v>0</v>
      </c>
      <c r="CT76">
        <f t="shared" si="77"/>
        <v>73.548199999999994</v>
      </c>
      <c r="CU76">
        <f t="shared" si="78"/>
        <v>0</v>
      </c>
      <c r="CV76">
        <f t="shared" si="79"/>
        <v>1.1200000000000001</v>
      </c>
      <c r="CW76">
        <f t="shared" si="80"/>
        <v>0</v>
      </c>
      <c r="CX76">
        <f t="shared" si="81"/>
        <v>0</v>
      </c>
      <c r="CY76">
        <f t="shared" si="82"/>
        <v>209.608</v>
      </c>
      <c r="CZ76">
        <f t="shared" si="83"/>
        <v>143.416</v>
      </c>
      <c r="DC76" t="s">
        <v>3</v>
      </c>
      <c r="DD76" t="s">
        <v>3</v>
      </c>
      <c r="DE76" t="s">
        <v>3</v>
      </c>
      <c r="DF76" t="s">
        <v>3</v>
      </c>
      <c r="DG76" t="s">
        <v>3</v>
      </c>
      <c r="DH76" t="s">
        <v>3</v>
      </c>
      <c r="DI76" t="s">
        <v>3</v>
      </c>
      <c r="DJ76" t="s">
        <v>3</v>
      </c>
      <c r="DK76" t="s">
        <v>3</v>
      </c>
      <c r="DL76" t="s">
        <v>3</v>
      </c>
      <c r="DM76" t="s">
        <v>3</v>
      </c>
      <c r="DN76">
        <v>0</v>
      </c>
      <c r="DO76">
        <v>0</v>
      </c>
      <c r="DP76">
        <v>1</v>
      </c>
      <c r="DQ76">
        <v>1</v>
      </c>
      <c r="DU76">
        <v>1013</v>
      </c>
      <c r="DV76" t="s">
        <v>15</v>
      </c>
      <c r="DW76" t="s">
        <v>15</v>
      </c>
      <c r="DX76">
        <v>1</v>
      </c>
      <c r="EE76">
        <v>39174386</v>
      </c>
      <c r="EF76">
        <v>3</v>
      </c>
      <c r="EG76" t="s">
        <v>17</v>
      </c>
      <c r="EH76">
        <v>0</v>
      </c>
      <c r="EI76" t="s">
        <v>3</v>
      </c>
      <c r="EJ76">
        <v>2</v>
      </c>
      <c r="EK76">
        <v>108001</v>
      </c>
      <c r="EL76" t="s">
        <v>137</v>
      </c>
      <c r="EM76" t="s">
        <v>138</v>
      </c>
      <c r="EO76" t="s">
        <v>3</v>
      </c>
      <c r="EQ76">
        <v>0</v>
      </c>
      <c r="ER76">
        <v>11.51</v>
      </c>
      <c r="ES76">
        <v>0.4</v>
      </c>
      <c r="ET76">
        <v>0</v>
      </c>
      <c r="EU76">
        <v>0</v>
      </c>
      <c r="EV76">
        <v>11.11</v>
      </c>
      <c r="EW76">
        <v>1.1200000000000001</v>
      </c>
      <c r="EX76">
        <v>0</v>
      </c>
      <c r="EY76">
        <v>0</v>
      </c>
      <c r="FQ76">
        <v>0</v>
      </c>
      <c r="FR76">
        <f t="shared" si="84"/>
        <v>0</v>
      </c>
      <c r="FS76">
        <v>0</v>
      </c>
      <c r="FX76">
        <v>95</v>
      </c>
      <c r="FY76">
        <v>65</v>
      </c>
      <c r="GA76" t="s">
        <v>3</v>
      </c>
      <c r="GD76">
        <v>0</v>
      </c>
      <c r="GF76">
        <v>234181014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85"/>
        <v>0</v>
      </c>
      <c r="GM76">
        <f t="shared" si="86"/>
        <v>581.61</v>
      </c>
      <c r="GN76">
        <f t="shared" si="87"/>
        <v>0</v>
      </c>
      <c r="GO76">
        <f t="shared" si="88"/>
        <v>581.61</v>
      </c>
      <c r="GP76">
        <f t="shared" si="89"/>
        <v>0</v>
      </c>
      <c r="GR76">
        <v>0</v>
      </c>
      <c r="GS76">
        <v>3</v>
      </c>
      <c r="GT76">
        <v>0</v>
      </c>
      <c r="GU76" t="s">
        <v>3</v>
      </c>
      <c r="GV76">
        <f t="shared" si="90"/>
        <v>0</v>
      </c>
      <c r="GW76">
        <v>1</v>
      </c>
      <c r="GX76">
        <f t="shared" si="91"/>
        <v>0</v>
      </c>
      <c r="HA76">
        <v>0</v>
      </c>
      <c r="HB76">
        <v>0</v>
      </c>
      <c r="IK76">
        <v>0</v>
      </c>
    </row>
    <row r="77" spans="1:245" x14ac:dyDescent="0.2">
      <c r="A77">
        <v>18</v>
      </c>
      <c r="B77">
        <v>1</v>
      </c>
      <c r="C77">
        <v>172</v>
      </c>
      <c r="E77" t="s">
        <v>241</v>
      </c>
      <c r="F77" t="s">
        <v>242</v>
      </c>
      <c r="G77" t="s">
        <v>243</v>
      </c>
      <c r="H77" t="s">
        <v>23</v>
      </c>
      <c r="I77">
        <f>I76*J77</f>
        <v>3</v>
      </c>
      <c r="J77">
        <v>1</v>
      </c>
      <c r="O77">
        <f t="shared" si="53"/>
        <v>260.56</v>
      </c>
      <c r="P77">
        <f t="shared" si="54"/>
        <v>260.56</v>
      </c>
      <c r="Q77">
        <f t="shared" si="55"/>
        <v>0</v>
      </c>
      <c r="R77">
        <f t="shared" si="56"/>
        <v>0</v>
      </c>
      <c r="S77">
        <f t="shared" si="57"/>
        <v>0</v>
      </c>
      <c r="T77">
        <f t="shared" si="58"/>
        <v>0</v>
      </c>
      <c r="U77">
        <f t="shared" si="59"/>
        <v>0</v>
      </c>
      <c r="V77">
        <f t="shared" si="60"/>
        <v>0</v>
      </c>
      <c r="W77">
        <f t="shared" si="61"/>
        <v>0</v>
      </c>
      <c r="X77">
        <f t="shared" si="62"/>
        <v>0</v>
      </c>
      <c r="Y77">
        <f t="shared" si="63"/>
        <v>0</v>
      </c>
      <c r="AA77">
        <v>39507101</v>
      </c>
      <c r="AB77">
        <f t="shared" si="64"/>
        <v>13.12</v>
      </c>
      <c r="AC77">
        <f t="shared" si="65"/>
        <v>13.12</v>
      </c>
      <c r="AD77">
        <f t="shared" si="66"/>
        <v>0</v>
      </c>
      <c r="AE77">
        <f t="shared" si="67"/>
        <v>0</v>
      </c>
      <c r="AF77">
        <f t="shared" si="68"/>
        <v>0</v>
      </c>
      <c r="AG77">
        <f t="shared" si="69"/>
        <v>0</v>
      </c>
      <c r="AH77">
        <f t="shared" si="70"/>
        <v>0</v>
      </c>
      <c r="AI77">
        <f t="shared" si="71"/>
        <v>0</v>
      </c>
      <c r="AJ77">
        <f t="shared" si="72"/>
        <v>0</v>
      </c>
      <c r="AK77">
        <v>13.12</v>
      </c>
      <c r="AL77">
        <v>13.12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95</v>
      </c>
      <c r="AU77">
        <v>65</v>
      </c>
      <c r="AV77">
        <v>1</v>
      </c>
      <c r="AW77">
        <v>1</v>
      </c>
      <c r="AZ77">
        <v>6.62</v>
      </c>
      <c r="BA77">
        <v>1</v>
      </c>
      <c r="BB77">
        <v>1</v>
      </c>
      <c r="BC77">
        <v>6.62</v>
      </c>
      <c r="BD77" t="s">
        <v>3</v>
      </c>
      <c r="BE77" t="s">
        <v>3</v>
      </c>
      <c r="BF77" t="s">
        <v>3</v>
      </c>
      <c r="BG77" t="s">
        <v>3</v>
      </c>
      <c r="BH77">
        <v>3</v>
      </c>
      <c r="BI77">
        <v>2</v>
      </c>
      <c r="BJ77" t="s">
        <v>244</v>
      </c>
      <c r="BM77">
        <v>108001</v>
      </c>
      <c r="BN77">
        <v>0</v>
      </c>
      <c r="BO77" t="s">
        <v>3</v>
      </c>
      <c r="BP77">
        <v>0</v>
      </c>
      <c r="BQ77">
        <v>3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3</v>
      </c>
      <c r="BZ77">
        <v>95</v>
      </c>
      <c r="CA77">
        <v>65</v>
      </c>
      <c r="CF77">
        <v>0</v>
      </c>
      <c r="CG77">
        <v>0</v>
      </c>
      <c r="CM77">
        <v>0</v>
      </c>
      <c r="CN77" t="s">
        <v>3</v>
      </c>
      <c r="CO77">
        <v>0</v>
      </c>
      <c r="CP77">
        <f t="shared" si="73"/>
        <v>260.56</v>
      </c>
      <c r="CQ77">
        <f t="shared" si="74"/>
        <v>86.854399999999998</v>
      </c>
      <c r="CR77">
        <f t="shared" si="75"/>
        <v>0</v>
      </c>
      <c r="CS77">
        <f t="shared" si="76"/>
        <v>0</v>
      </c>
      <c r="CT77">
        <f t="shared" si="77"/>
        <v>0</v>
      </c>
      <c r="CU77">
        <f t="shared" si="78"/>
        <v>0</v>
      </c>
      <c r="CV77">
        <f t="shared" si="79"/>
        <v>0</v>
      </c>
      <c r="CW77">
        <f t="shared" si="80"/>
        <v>0</v>
      </c>
      <c r="CX77">
        <f t="shared" si="81"/>
        <v>0</v>
      </c>
      <c r="CY77">
        <f t="shared" si="82"/>
        <v>0</v>
      </c>
      <c r="CZ77">
        <f t="shared" si="83"/>
        <v>0</v>
      </c>
      <c r="DC77" t="s">
        <v>3</v>
      </c>
      <c r="DD77" t="s">
        <v>3</v>
      </c>
      <c r="DE77" t="s">
        <v>3</v>
      </c>
      <c r="DF77" t="s">
        <v>3</v>
      </c>
      <c r="DG77" t="s">
        <v>3</v>
      </c>
      <c r="DH77" t="s">
        <v>3</v>
      </c>
      <c r="DI77" t="s">
        <v>3</v>
      </c>
      <c r="DJ77" t="s">
        <v>3</v>
      </c>
      <c r="DK77" t="s">
        <v>3</v>
      </c>
      <c r="DL77" t="s">
        <v>3</v>
      </c>
      <c r="DM77" t="s">
        <v>3</v>
      </c>
      <c r="DN77">
        <v>0</v>
      </c>
      <c r="DO77">
        <v>0</v>
      </c>
      <c r="DP77">
        <v>1</v>
      </c>
      <c r="DQ77">
        <v>1</v>
      </c>
      <c r="DU77">
        <v>1010</v>
      </c>
      <c r="DV77" t="s">
        <v>23</v>
      </c>
      <c r="DW77" t="s">
        <v>23</v>
      </c>
      <c r="DX77">
        <v>1</v>
      </c>
      <c r="EE77">
        <v>39174386</v>
      </c>
      <c r="EF77">
        <v>3</v>
      </c>
      <c r="EG77" t="s">
        <v>17</v>
      </c>
      <c r="EH77">
        <v>0</v>
      </c>
      <c r="EI77" t="s">
        <v>3</v>
      </c>
      <c r="EJ77">
        <v>2</v>
      </c>
      <c r="EK77">
        <v>108001</v>
      </c>
      <c r="EL77" t="s">
        <v>137</v>
      </c>
      <c r="EM77" t="s">
        <v>138</v>
      </c>
      <c r="EO77" t="s">
        <v>3</v>
      </c>
      <c r="EQ77">
        <v>0</v>
      </c>
      <c r="ER77">
        <v>13.12</v>
      </c>
      <c r="ES77">
        <v>13.12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84"/>
        <v>0</v>
      </c>
      <c r="FS77">
        <v>0</v>
      </c>
      <c r="FX77">
        <v>95</v>
      </c>
      <c r="FY77">
        <v>65</v>
      </c>
      <c r="GA77" t="s">
        <v>3</v>
      </c>
      <c r="GD77">
        <v>0</v>
      </c>
      <c r="GF77">
        <v>-1033528634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85"/>
        <v>0</v>
      </c>
      <c r="GM77">
        <f t="shared" si="86"/>
        <v>260.56</v>
      </c>
      <c r="GN77">
        <f t="shared" si="87"/>
        <v>0</v>
      </c>
      <c r="GO77">
        <f t="shared" si="88"/>
        <v>260.56</v>
      </c>
      <c r="GP77">
        <f t="shared" si="89"/>
        <v>0</v>
      </c>
      <c r="GR77">
        <v>0</v>
      </c>
      <c r="GS77">
        <v>3</v>
      </c>
      <c r="GT77">
        <v>0</v>
      </c>
      <c r="GU77" t="s">
        <v>3</v>
      </c>
      <c r="GV77">
        <f t="shared" si="90"/>
        <v>0</v>
      </c>
      <c r="GW77">
        <v>1</v>
      </c>
      <c r="GX77">
        <f t="shared" si="91"/>
        <v>0</v>
      </c>
      <c r="HA77">
        <v>0</v>
      </c>
      <c r="HB77">
        <v>0</v>
      </c>
      <c r="IK77">
        <v>0</v>
      </c>
    </row>
    <row r="79" spans="1:245" x14ac:dyDescent="0.2">
      <c r="A79" s="2">
        <v>51</v>
      </c>
      <c r="B79" s="2">
        <f>B20</f>
        <v>1</v>
      </c>
      <c r="C79" s="2">
        <f>A20</f>
        <v>3</v>
      </c>
      <c r="D79" s="2">
        <f>ROW(A20)</f>
        <v>20</v>
      </c>
      <c r="E79" s="2"/>
      <c r="F79" s="2" t="str">
        <f>IF(F20&lt;&gt;"",F20,"")</f>
        <v>Новая локальная смета</v>
      </c>
      <c r="G79" s="2" t="str">
        <f>IF(G20&lt;&gt;"",G20,"")</f>
        <v>Новая локальная смета</v>
      </c>
      <c r="H79" s="2">
        <v>0</v>
      </c>
      <c r="I79" s="2"/>
      <c r="J79" s="2"/>
      <c r="K79" s="2"/>
      <c r="L79" s="2"/>
      <c r="M79" s="2"/>
      <c r="N79" s="2"/>
      <c r="O79" s="2">
        <f t="shared" ref="O79:T79" si="92">ROUND(AB79,2)</f>
        <v>1126858.6399999999</v>
      </c>
      <c r="P79" s="2">
        <f t="shared" si="92"/>
        <v>978692.91</v>
      </c>
      <c r="Q79" s="2">
        <f t="shared" si="92"/>
        <v>4162.84</v>
      </c>
      <c r="R79" s="2">
        <f t="shared" si="92"/>
        <v>475.95</v>
      </c>
      <c r="S79" s="2">
        <f t="shared" si="92"/>
        <v>144002.89000000001</v>
      </c>
      <c r="T79" s="2">
        <f t="shared" si="92"/>
        <v>0</v>
      </c>
      <c r="U79" s="2">
        <f>AH79</f>
        <v>2114.3582999999999</v>
      </c>
      <c r="V79" s="2">
        <f>AI79</f>
        <v>6.8130999999999995</v>
      </c>
      <c r="W79" s="2">
        <f>ROUND(AJ79,2)</f>
        <v>0</v>
      </c>
      <c r="X79" s="2">
        <f>ROUND(AK79,2)</f>
        <v>123989.48</v>
      </c>
      <c r="Y79" s="2">
        <f>ROUND(AL79,2)</f>
        <v>89726.9</v>
      </c>
      <c r="Z79" s="2"/>
      <c r="AA79" s="2"/>
      <c r="AB79" s="2">
        <f>ROUND(SUMIF(AA24:AA77,"=39507101",O24:O77),2)</f>
        <v>1126858.6399999999</v>
      </c>
      <c r="AC79" s="2">
        <f>ROUND(SUMIF(AA24:AA77,"=39507101",P24:P77),2)</f>
        <v>978692.91</v>
      </c>
      <c r="AD79" s="2">
        <f>ROUND(SUMIF(AA24:AA77,"=39507101",Q24:Q77),2)</f>
        <v>4162.84</v>
      </c>
      <c r="AE79" s="2">
        <f>ROUND(SUMIF(AA24:AA77,"=39507101",R24:R77),2)</f>
        <v>475.95</v>
      </c>
      <c r="AF79" s="2">
        <f>ROUND(SUMIF(AA24:AA77,"=39507101",S24:S77),2)</f>
        <v>144002.89000000001</v>
      </c>
      <c r="AG79" s="2">
        <f>ROUND(SUMIF(AA24:AA77,"=39507101",T24:T77),2)</f>
        <v>0</v>
      </c>
      <c r="AH79" s="2">
        <f>SUMIF(AA24:AA77,"=39507101",U24:U77)</f>
        <v>2114.3582999999999</v>
      </c>
      <c r="AI79" s="2">
        <f>SUMIF(AA24:AA77,"=39507101",V24:V77)</f>
        <v>6.8130999999999995</v>
      </c>
      <c r="AJ79" s="2">
        <f>ROUND(SUMIF(AA24:AA77,"=39507101",W24:W77),2)</f>
        <v>0</v>
      </c>
      <c r="AK79" s="2">
        <f>ROUND(SUMIF(AA24:AA77,"=39507101",X24:X77),2)</f>
        <v>123989.48</v>
      </c>
      <c r="AL79" s="2">
        <f>ROUND(SUMIF(AA24:AA77,"=39507101",Y24:Y77),2)</f>
        <v>89726.9</v>
      </c>
      <c r="AM79" s="2"/>
      <c r="AN79" s="2"/>
      <c r="AO79" s="2">
        <f t="shared" ref="AO79:BC79" si="93">ROUND(BX79,2)</f>
        <v>0</v>
      </c>
      <c r="AP79" s="2">
        <f t="shared" si="93"/>
        <v>0</v>
      </c>
      <c r="AQ79" s="2">
        <f t="shared" si="93"/>
        <v>0</v>
      </c>
      <c r="AR79" s="2">
        <f t="shared" si="93"/>
        <v>1340575.02</v>
      </c>
      <c r="AS79" s="2">
        <f t="shared" si="93"/>
        <v>0</v>
      </c>
      <c r="AT79" s="2">
        <f t="shared" si="93"/>
        <v>1340575.02</v>
      </c>
      <c r="AU79" s="2">
        <f t="shared" si="93"/>
        <v>0</v>
      </c>
      <c r="AV79" s="2">
        <f t="shared" si="93"/>
        <v>978692.91</v>
      </c>
      <c r="AW79" s="2">
        <f t="shared" si="93"/>
        <v>978692.91</v>
      </c>
      <c r="AX79" s="2">
        <f t="shared" si="93"/>
        <v>0</v>
      </c>
      <c r="AY79" s="2">
        <f t="shared" si="93"/>
        <v>978692.91</v>
      </c>
      <c r="AZ79" s="2">
        <f t="shared" si="93"/>
        <v>0</v>
      </c>
      <c r="BA79" s="2">
        <f t="shared" si="93"/>
        <v>0</v>
      </c>
      <c r="BB79" s="2">
        <f t="shared" si="93"/>
        <v>0</v>
      </c>
      <c r="BC79" s="2">
        <f t="shared" si="93"/>
        <v>0</v>
      </c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>
        <f>ROUND(SUMIF(AA24:AA77,"=39507101",FQ24:FQ77),2)</f>
        <v>0</v>
      </c>
      <c r="BY79" s="2">
        <f>ROUND(SUMIF(AA24:AA77,"=39507101",FR24:FR77),2)</f>
        <v>0</v>
      </c>
      <c r="BZ79" s="2">
        <f>ROUND(SUMIF(AA24:AA77,"=39507101",GL24:GL77),2)</f>
        <v>0</v>
      </c>
      <c r="CA79" s="2">
        <f>ROUND(SUMIF(AA24:AA77,"=39507101",GM24:GM77),2)</f>
        <v>1340575.02</v>
      </c>
      <c r="CB79" s="2">
        <f>ROUND(SUMIF(AA24:AA77,"=39507101",GN24:GN77),2)</f>
        <v>0</v>
      </c>
      <c r="CC79" s="2">
        <f>ROUND(SUMIF(AA24:AA77,"=39507101",GO24:GO77),2)</f>
        <v>1340575.02</v>
      </c>
      <c r="CD79" s="2">
        <f>ROUND(SUMIF(AA24:AA77,"=39507101",GP24:GP77),2)</f>
        <v>0</v>
      </c>
      <c r="CE79" s="2">
        <f>AC79-BX79</f>
        <v>978692.91</v>
      </c>
      <c r="CF79" s="2">
        <f>AC79-BY79</f>
        <v>978692.91</v>
      </c>
      <c r="CG79" s="2">
        <f>BX79-BZ79</f>
        <v>0</v>
      </c>
      <c r="CH79" s="2">
        <f>AC79-BX79-BY79+BZ79</f>
        <v>978692.91</v>
      </c>
      <c r="CI79" s="2">
        <f>BY79-BZ79</f>
        <v>0</v>
      </c>
      <c r="CJ79" s="2">
        <f>ROUND(SUMIF(AA24:AA77,"=39507101",GX24:GX77),2)</f>
        <v>0</v>
      </c>
      <c r="CK79" s="2">
        <f>ROUND(SUMIF(AA24:AA77,"=39507101",GY24:GY77),2)</f>
        <v>0</v>
      </c>
      <c r="CL79" s="2">
        <f>ROUND(SUMIF(AA24:AA77,"=39507101",GZ24:GZ77),2)</f>
        <v>0</v>
      </c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>
        <v>0</v>
      </c>
    </row>
    <row r="81" spans="1:23" x14ac:dyDescent="0.2">
      <c r="A81" s="4">
        <v>50</v>
      </c>
      <c r="B81" s="4">
        <v>0</v>
      </c>
      <c r="C81" s="4">
        <v>0</v>
      </c>
      <c r="D81" s="4">
        <v>1</v>
      </c>
      <c r="E81" s="4">
        <v>201</v>
      </c>
      <c r="F81" s="4">
        <f>ROUND(Source!O79,O81)</f>
        <v>1126858.6399999999</v>
      </c>
      <c r="G81" s="4" t="s">
        <v>245</v>
      </c>
      <c r="H81" s="4" t="s">
        <v>246</v>
      </c>
      <c r="I81" s="4"/>
      <c r="J81" s="4"/>
      <c r="K81" s="4">
        <v>201</v>
      </c>
      <c r="L81" s="4">
        <v>1</v>
      </c>
      <c r="M81" s="4">
        <v>3</v>
      </c>
      <c r="N81" s="4" t="s">
        <v>3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3" x14ac:dyDescent="0.2">
      <c r="A82" s="4">
        <v>50</v>
      </c>
      <c r="B82" s="4">
        <v>0</v>
      </c>
      <c r="C82" s="4">
        <v>0</v>
      </c>
      <c r="D82" s="4">
        <v>1</v>
      </c>
      <c r="E82" s="4">
        <v>202</v>
      </c>
      <c r="F82" s="4">
        <f>ROUND(Source!P79,O82)</f>
        <v>978692.91</v>
      </c>
      <c r="G82" s="4" t="s">
        <v>247</v>
      </c>
      <c r="H82" s="4" t="s">
        <v>248</v>
      </c>
      <c r="I82" s="4"/>
      <c r="J82" s="4"/>
      <c r="K82" s="4">
        <v>202</v>
      </c>
      <c r="L82" s="4">
        <v>2</v>
      </c>
      <c r="M82" s="4">
        <v>3</v>
      </c>
      <c r="N82" s="4" t="s">
        <v>3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">
      <c r="A83" s="4">
        <v>50</v>
      </c>
      <c r="B83" s="4">
        <v>0</v>
      </c>
      <c r="C83" s="4">
        <v>0</v>
      </c>
      <c r="D83" s="4">
        <v>1</v>
      </c>
      <c r="E83" s="4">
        <v>222</v>
      </c>
      <c r="F83" s="4">
        <f>ROUND(Source!AO79,O83)</f>
        <v>0</v>
      </c>
      <c r="G83" s="4" t="s">
        <v>249</v>
      </c>
      <c r="H83" s="4" t="s">
        <v>250</v>
      </c>
      <c r="I83" s="4"/>
      <c r="J83" s="4"/>
      <c r="K83" s="4">
        <v>222</v>
      </c>
      <c r="L83" s="4">
        <v>3</v>
      </c>
      <c r="M83" s="4">
        <v>3</v>
      </c>
      <c r="N83" s="4" t="s">
        <v>3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">
      <c r="A84" s="4">
        <v>50</v>
      </c>
      <c r="B84" s="4">
        <v>0</v>
      </c>
      <c r="C84" s="4">
        <v>0</v>
      </c>
      <c r="D84" s="4">
        <v>1</v>
      </c>
      <c r="E84" s="4">
        <v>225</v>
      </c>
      <c r="F84" s="4">
        <f>ROUND(Source!AV79,O84)</f>
        <v>978692.91</v>
      </c>
      <c r="G84" s="4" t="s">
        <v>251</v>
      </c>
      <c r="H84" s="4" t="s">
        <v>252</v>
      </c>
      <c r="I84" s="4"/>
      <c r="J84" s="4"/>
      <c r="K84" s="4">
        <v>225</v>
      </c>
      <c r="L84" s="4">
        <v>4</v>
      </c>
      <c r="M84" s="4">
        <v>3</v>
      </c>
      <c r="N84" s="4" t="s">
        <v>3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">
      <c r="A85" s="4">
        <v>50</v>
      </c>
      <c r="B85" s="4">
        <v>0</v>
      </c>
      <c r="C85" s="4">
        <v>0</v>
      </c>
      <c r="D85" s="4">
        <v>1</v>
      </c>
      <c r="E85" s="4">
        <v>226</v>
      </c>
      <c r="F85" s="4">
        <f>ROUND(Source!AW79,O85)</f>
        <v>978692.91</v>
      </c>
      <c r="G85" s="4" t="s">
        <v>253</v>
      </c>
      <c r="H85" s="4" t="s">
        <v>254</v>
      </c>
      <c r="I85" s="4"/>
      <c r="J85" s="4"/>
      <c r="K85" s="4">
        <v>226</v>
      </c>
      <c r="L85" s="4">
        <v>5</v>
      </c>
      <c r="M85" s="4">
        <v>3</v>
      </c>
      <c r="N85" s="4" t="s">
        <v>3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">
      <c r="A86" s="4">
        <v>50</v>
      </c>
      <c r="B86" s="4">
        <v>0</v>
      </c>
      <c r="C86" s="4">
        <v>0</v>
      </c>
      <c r="D86" s="4">
        <v>1</v>
      </c>
      <c r="E86" s="4">
        <v>227</v>
      </c>
      <c r="F86" s="4">
        <f>ROUND(Source!AX79,O86)</f>
        <v>0</v>
      </c>
      <c r="G86" s="4" t="s">
        <v>255</v>
      </c>
      <c r="H86" s="4" t="s">
        <v>256</v>
      </c>
      <c r="I86" s="4"/>
      <c r="J86" s="4"/>
      <c r="K86" s="4">
        <v>227</v>
      </c>
      <c r="L86" s="4">
        <v>6</v>
      </c>
      <c r="M86" s="4">
        <v>3</v>
      </c>
      <c r="N86" s="4" t="s">
        <v>3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">
      <c r="A87" s="4">
        <v>50</v>
      </c>
      <c r="B87" s="4">
        <v>0</v>
      </c>
      <c r="C87" s="4">
        <v>0</v>
      </c>
      <c r="D87" s="4">
        <v>1</v>
      </c>
      <c r="E87" s="4">
        <v>228</v>
      </c>
      <c r="F87" s="4">
        <f>ROUND(Source!AY79,O87)</f>
        <v>978692.91</v>
      </c>
      <c r="G87" s="4" t="s">
        <v>257</v>
      </c>
      <c r="H87" s="4" t="s">
        <v>258</v>
      </c>
      <c r="I87" s="4"/>
      <c r="J87" s="4"/>
      <c r="K87" s="4">
        <v>228</v>
      </c>
      <c r="L87" s="4">
        <v>7</v>
      </c>
      <c r="M87" s="4">
        <v>3</v>
      </c>
      <c r="N87" s="4" t="s">
        <v>3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">
      <c r="A88" s="4">
        <v>50</v>
      </c>
      <c r="B88" s="4">
        <v>0</v>
      </c>
      <c r="C88" s="4">
        <v>0</v>
      </c>
      <c r="D88" s="4">
        <v>1</v>
      </c>
      <c r="E88" s="4">
        <v>216</v>
      </c>
      <c r="F88" s="4">
        <f>ROUND(Source!AP79,O88)</f>
        <v>0</v>
      </c>
      <c r="G88" s="4" t="s">
        <v>259</v>
      </c>
      <c r="H88" s="4" t="s">
        <v>260</v>
      </c>
      <c r="I88" s="4"/>
      <c r="J88" s="4"/>
      <c r="K88" s="4">
        <v>216</v>
      </c>
      <c r="L88" s="4">
        <v>8</v>
      </c>
      <c r="M88" s="4">
        <v>3</v>
      </c>
      <c r="N88" s="4" t="s">
        <v>3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">
      <c r="A89" s="4">
        <v>50</v>
      </c>
      <c r="B89" s="4">
        <v>0</v>
      </c>
      <c r="C89" s="4">
        <v>0</v>
      </c>
      <c r="D89" s="4">
        <v>1</v>
      </c>
      <c r="E89" s="4">
        <v>223</v>
      </c>
      <c r="F89" s="4">
        <f>ROUND(Source!AQ79,O89)</f>
        <v>0</v>
      </c>
      <c r="G89" s="4" t="s">
        <v>261</v>
      </c>
      <c r="H89" s="4" t="s">
        <v>262</v>
      </c>
      <c r="I89" s="4"/>
      <c r="J89" s="4"/>
      <c r="K89" s="4">
        <v>223</v>
      </c>
      <c r="L89" s="4">
        <v>9</v>
      </c>
      <c r="M89" s="4">
        <v>3</v>
      </c>
      <c r="N89" s="4" t="s">
        <v>3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">
      <c r="A90" s="4">
        <v>50</v>
      </c>
      <c r="B90" s="4">
        <v>0</v>
      </c>
      <c r="C90" s="4">
        <v>0</v>
      </c>
      <c r="D90" s="4">
        <v>1</v>
      </c>
      <c r="E90" s="4">
        <v>229</v>
      </c>
      <c r="F90" s="4">
        <f>ROUND(Source!AZ79,O90)</f>
        <v>0</v>
      </c>
      <c r="G90" s="4" t="s">
        <v>263</v>
      </c>
      <c r="H90" s="4" t="s">
        <v>264</v>
      </c>
      <c r="I90" s="4"/>
      <c r="J90" s="4"/>
      <c r="K90" s="4">
        <v>229</v>
      </c>
      <c r="L90" s="4">
        <v>10</v>
      </c>
      <c r="M90" s="4">
        <v>3</v>
      </c>
      <c r="N90" s="4" t="s">
        <v>3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">
      <c r="A91" s="4">
        <v>50</v>
      </c>
      <c r="B91" s="4">
        <v>0</v>
      </c>
      <c r="C91" s="4">
        <v>0</v>
      </c>
      <c r="D91" s="4">
        <v>1</v>
      </c>
      <c r="E91" s="4">
        <v>203</v>
      </c>
      <c r="F91" s="4">
        <f>ROUND(Source!Q79,O91)</f>
        <v>4162.84</v>
      </c>
      <c r="G91" s="4" t="s">
        <v>265</v>
      </c>
      <c r="H91" s="4" t="s">
        <v>266</v>
      </c>
      <c r="I91" s="4"/>
      <c r="J91" s="4"/>
      <c r="K91" s="4">
        <v>203</v>
      </c>
      <c r="L91" s="4">
        <v>11</v>
      </c>
      <c r="M91" s="4">
        <v>3</v>
      </c>
      <c r="N91" s="4" t="s">
        <v>3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">
      <c r="A92" s="4">
        <v>50</v>
      </c>
      <c r="B92" s="4">
        <v>0</v>
      </c>
      <c r="C92" s="4">
        <v>0</v>
      </c>
      <c r="D92" s="4">
        <v>1</v>
      </c>
      <c r="E92" s="4">
        <v>231</v>
      </c>
      <c r="F92" s="4">
        <f>ROUND(Source!BB79,O92)</f>
        <v>0</v>
      </c>
      <c r="G92" s="4" t="s">
        <v>267</v>
      </c>
      <c r="H92" s="4" t="s">
        <v>268</v>
      </c>
      <c r="I92" s="4"/>
      <c r="J92" s="4"/>
      <c r="K92" s="4">
        <v>231</v>
      </c>
      <c r="L92" s="4">
        <v>12</v>
      </c>
      <c r="M92" s="4">
        <v>3</v>
      </c>
      <c r="N92" s="4" t="s">
        <v>3</v>
      </c>
      <c r="O92" s="4">
        <v>2</v>
      </c>
      <c r="P92" s="4"/>
      <c r="Q92" s="4"/>
      <c r="R92" s="4"/>
      <c r="S92" s="4"/>
      <c r="T92" s="4"/>
      <c r="U92" s="4"/>
      <c r="V92" s="4"/>
      <c r="W92" s="4"/>
    </row>
    <row r="93" spans="1:23" x14ac:dyDescent="0.2">
      <c r="A93" s="4">
        <v>50</v>
      </c>
      <c r="B93" s="4">
        <v>0</v>
      </c>
      <c r="C93" s="4">
        <v>0</v>
      </c>
      <c r="D93" s="4">
        <v>1</v>
      </c>
      <c r="E93" s="4">
        <v>204</v>
      </c>
      <c r="F93" s="4">
        <f>ROUND(Source!R79,O93)</f>
        <v>475.95</v>
      </c>
      <c r="G93" s="4" t="s">
        <v>269</v>
      </c>
      <c r="H93" s="4" t="s">
        <v>270</v>
      </c>
      <c r="I93" s="4"/>
      <c r="J93" s="4"/>
      <c r="K93" s="4">
        <v>204</v>
      </c>
      <c r="L93" s="4">
        <v>13</v>
      </c>
      <c r="M93" s="4">
        <v>3</v>
      </c>
      <c r="N93" s="4" t="s">
        <v>3</v>
      </c>
      <c r="O93" s="4">
        <v>2</v>
      </c>
      <c r="P93" s="4"/>
      <c r="Q93" s="4"/>
      <c r="R93" s="4"/>
      <c r="S93" s="4"/>
      <c r="T93" s="4"/>
      <c r="U93" s="4"/>
      <c r="V93" s="4"/>
      <c r="W93" s="4"/>
    </row>
    <row r="94" spans="1:23" x14ac:dyDescent="0.2">
      <c r="A94" s="4">
        <v>50</v>
      </c>
      <c r="B94" s="4">
        <v>0</v>
      </c>
      <c r="C94" s="4">
        <v>0</v>
      </c>
      <c r="D94" s="4">
        <v>1</v>
      </c>
      <c r="E94" s="4">
        <v>205</v>
      </c>
      <c r="F94" s="4">
        <f>ROUND(Source!S79,O94)</f>
        <v>144002.89000000001</v>
      </c>
      <c r="G94" s="4" t="s">
        <v>271</v>
      </c>
      <c r="H94" s="4" t="s">
        <v>272</v>
      </c>
      <c r="I94" s="4"/>
      <c r="J94" s="4"/>
      <c r="K94" s="4">
        <v>205</v>
      </c>
      <c r="L94" s="4">
        <v>14</v>
      </c>
      <c r="M94" s="4">
        <v>3</v>
      </c>
      <c r="N94" s="4" t="s">
        <v>3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3" x14ac:dyDescent="0.2">
      <c r="A95" s="4">
        <v>50</v>
      </c>
      <c r="B95" s="4">
        <v>0</v>
      </c>
      <c r="C95" s="4">
        <v>0</v>
      </c>
      <c r="D95" s="4">
        <v>1</v>
      </c>
      <c r="E95" s="4">
        <v>232</v>
      </c>
      <c r="F95" s="4">
        <f>ROUND(Source!BC79,O95)</f>
        <v>0</v>
      </c>
      <c r="G95" s="4" t="s">
        <v>273</v>
      </c>
      <c r="H95" s="4" t="s">
        <v>274</v>
      </c>
      <c r="I95" s="4"/>
      <c r="J95" s="4"/>
      <c r="K95" s="4">
        <v>232</v>
      </c>
      <c r="L95" s="4">
        <v>15</v>
      </c>
      <c r="M95" s="4">
        <v>3</v>
      </c>
      <c r="N95" s="4" t="s">
        <v>3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3" x14ac:dyDescent="0.2">
      <c r="A96" s="4">
        <v>50</v>
      </c>
      <c r="B96" s="4">
        <v>0</v>
      </c>
      <c r="C96" s="4">
        <v>0</v>
      </c>
      <c r="D96" s="4">
        <v>1</v>
      </c>
      <c r="E96" s="4">
        <v>214</v>
      </c>
      <c r="F96" s="4">
        <f>ROUND(Source!AS79,O96)</f>
        <v>0</v>
      </c>
      <c r="G96" s="4" t="s">
        <v>275</v>
      </c>
      <c r="H96" s="4" t="s">
        <v>276</v>
      </c>
      <c r="I96" s="4"/>
      <c r="J96" s="4"/>
      <c r="K96" s="4">
        <v>214</v>
      </c>
      <c r="L96" s="4">
        <v>16</v>
      </c>
      <c r="M96" s="4">
        <v>3</v>
      </c>
      <c r="N96" s="4" t="s">
        <v>3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06" x14ac:dyDescent="0.2">
      <c r="A97" s="4">
        <v>50</v>
      </c>
      <c r="B97" s="4">
        <v>0</v>
      </c>
      <c r="C97" s="4">
        <v>0</v>
      </c>
      <c r="D97" s="4">
        <v>1</v>
      </c>
      <c r="E97" s="4">
        <v>215</v>
      </c>
      <c r="F97" s="4">
        <f>ROUND(Source!AT79,O97)</f>
        <v>1340575.02</v>
      </c>
      <c r="G97" s="4" t="s">
        <v>277</v>
      </c>
      <c r="H97" s="4" t="s">
        <v>278</v>
      </c>
      <c r="I97" s="4"/>
      <c r="J97" s="4"/>
      <c r="K97" s="4">
        <v>215</v>
      </c>
      <c r="L97" s="4">
        <v>17</v>
      </c>
      <c r="M97" s="4">
        <v>3</v>
      </c>
      <c r="N97" s="4" t="s">
        <v>3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06" x14ac:dyDescent="0.2">
      <c r="A98" s="4">
        <v>50</v>
      </c>
      <c r="B98" s="4">
        <v>0</v>
      </c>
      <c r="C98" s="4">
        <v>0</v>
      </c>
      <c r="D98" s="4">
        <v>1</v>
      </c>
      <c r="E98" s="4">
        <v>217</v>
      </c>
      <c r="F98" s="4">
        <f>ROUND(Source!AU79,O98)</f>
        <v>0</v>
      </c>
      <c r="G98" s="4" t="s">
        <v>279</v>
      </c>
      <c r="H98" s="4" t="s">
        <v>280</v>
      </c>
      <c r="I98" s="4"/>
      <c r="J98" s="4"/>
      <c r="K98" s="4">
        <v>217</v>
      </c>
      <c r="L98" s="4">
        <v>18</v>
      </c>
      <c r="M98" s="4">
        <v>3</v>
      </c>
      <c r="N98" s="4" t="s">
        <v>3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06" x14ac:dyDescent="0.2">
      <c r="A99" s="4">
        <v>50</v>
      </c>
      <c r="B99" s="4">
        <v>0</v>
      </c>
      <c r="C99" s="4">
        <v>0</v>
      </c>
      <c r="D99" s="4">
        <v>1</v>
      </c>
      <c r="E99" s="4">
        <v>230</v>
      </c>
      <c r="F99" s="4">
        <f>ROUND(Source!BA79,O99)</f>
        <v>0</v>
      </c>
      <c r="G99" s="4" t="s">
        <v>281</v>
      </c>
      <c r="H99" s="4" t="s">
        <v>282</v>
      </c>
      <c r="I99" s="4"/>
      <c r="J99" s="4"/>
      <c r="K99" s="4">
        <v>230</v>
      </c>
      <c r="L99" s="4">
        <v>19</v>
      </c>
      <c r="M99" s="4">
        <v>3</v>
      </c>
      <c r="N99" s="4" t="s">
        <v>3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06" x14ac:dyDescent="0.2">
      <c r="A100" s="4">
        <v>50</v>
      </c>
      <c r="B100" s="4">
        <v>0</v>
      </c>
      <c r="C100" s="4">
        <v>0</v>
      </c>
      <c r="D100" s="4">
        <v>1</v>
      </c>
      <c r="E100" s="4">
        <v>206</v>
      </c>
      <c r="F100" s="4">
        <f>ROUND(Source!T79,O100)</f>
        <v>0</v>
      </c>
      <c r="G100" s="4" t="s">
        <v>283</v>
      </c>
      <c r="H100" s="4" t="s">
        <v>284</v>
      </c>
      <c r="I100" s="4"/>
      <c r="J100" s="4"/>
      <c r="K100" s="4">
        <v>206</v>
      </c>
      <c r="L100" s="4">
        <v>20</v>
      </c>
      <c r="M100" s="4">
        <v>3</v>
      </c>
      <c r="N100" s="4" t="s">
        <v>3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1" spans="1:206" x14ac:dyDescent="0.2">
      <c r="A101" s="4">
        <v>50</v>
      </c>
      <c r="B101" s="4">
        <v>0</v>
      </c>
      <c r="C101" s="4">
        <v>0</v>
      </c>
      <c r="D101" s="4">
        <v>1</v>
      </c>
      <c r="E101" s="4">
        <v>207</v>
      </c>
      <c r="F101" s="4">
        <f>Source!U79</f>
        <v>2114.3582999999999</v>
      </c>
      <c r="G101" s="4" t="s">
        <v>285</v>
      </c>
      <c r="H101" s="4" t="s">
        <v>286</v>
      </c>
      <c r="I101" s="4"/>
      <c r="J101" s="4"/>
      <c r="K101" s="4">
        <v>207</v>
      </c>
      <c r="L101" s="4">
        <v>21</v>
      </c>
      <c r="M101" s="4">
        <v>3</v>
      </c>
      <c r="N101" s="4" t="s">
        <v>3</v>
      </c>
      <c r="O101" s="4">
        <v>-1</v>
      </c>
      <c r="P101" s="4"/>
      <c r="Q101" s="4"/>
      <c r="R101" s="4"/>
      <c r="S101" s="4"/>
      <c r="T101" s="4"/>
      <c r="U101" s="4"/>
      <c r="V101" s="4"/>
      <c r="W101" s="4"/>
    </row>
    <row r="102" spans="1:206" x14ac:dyDescent="0.2">
      <c r="A102" s="4">
        <v>50</v>
      </c>
      <c r="B102" s="4">
        <v>0</v>
      </c>
      <c r="C102" s="4">
        <v>0</v>
      </c>
      <c r="D102" s="4">
        <v>1</v>
      </c>
      <c r="E102" s="4">
        <v>208</v>
      </c>
      <c r="F102" s="4">
        <f>Source!V79</f>
        <v>6.8130999999999995</v>
      </c>
      <c r="G102" s="4" t="s">
        <v>287</v>
      </c>
      <c r="H102" s="4" t="s">
        <v>288</v>
      </c>
      <c r="I102" s="4"/>
      <c r="J102" s="4"/>
      <c r="K102" s="4">
        <v>208</v>
      </c>
      <c r="L102" s="4">
        <v>22</v>
      </c>
      <c r="M102" s="4">
        <v>3</v>
      </c>
      <c r="N102" s="4" t="s">
        <v>3</v>
      </c>
      <c r="O102" s="4">
        <v>-1</v>
      </c>
      <c r="P102" s="4"/>
      <c r="Q102" s="4"/>
      <c r="R102" s="4"/>
      <c r="S102" s="4"/>
      <c r="T102" s="4"/>
      <c r="U102" s="4"/>
      <c r="V102" s="4"/>
      <c r="W102" s="4"/>
    </row>
    <row r="103" spans="1:206" x14ac:dyDescent="0.2">
      <c r="A103" s="4">
        <v>50</v>
      </c>
      <c r="B103" s="4">
        <v>0</v>
      </c>
      <c r="C103" s="4">
        <v>0</v>
      </c>
      <c r="D103" s="4">
        <v>1</v>
      </c>
      <c r="E103" s="4">
        <v>209</v>
      </c>
      <c r="F103" s="4">
        <f>ROUND(Source!W79,O103)</f>
        <v>0</v>
      </c>
      <c r="G103" s="4" t="s">
        <v>289</v>
      </c>
      <c r="H103" s="4" t="s">
        <v>290</v>
      </c>
      <c r="I103" s="4"/>
      <c r="J103" s="4"/>
      <c r="K103" s="4">
        <v>209</v>
      </c>
      <c r="L103" s="4">
        <v>23</v>
      </c>
      <c r="M103" s="4">
        <v>3</v>
      </c>
      <c r="N103" s="4" t="s">
        <v>3</v>
      </c>
      <c r="O103" s="4">
        <v>2</v>
      </c>
      <c r="P103" s="4"/>
      <c r="Q103" s="4"/>
      <c r="R103" s="4"/>
      <c r="S103" s="4"/>
      <c r="T103" s="4"/>
      <c r="U103" s="4"/>
      <c r="V103" s="4"/>
      <c r="W103" s="4"/>
    </row>
    <row r="104" spans="1:206" x14ac:dyDescent="0.2">
      <c r="A104" s="4">
        <v>50</v>
      </c>
      <c r="B104" s="4">
        <v>0</v>
      </c>
      <c r="C104" s="4">
        <v>0</v>
      </c>
      <c r="D104" s="4">
        <v>1</v>
      </c>
      <c r="E104" s="4">
        <v>210</v>
      </c>
      <c r="F104" s="4">
        <f>ROUND(Source!X79,O104)</f>
        <v>123989.48</v>
      </c>
      <c r="G104" s="4" t="s">
        <v>291</v>
      </c>
      <c r="H104" s="4" t="s">
        <v>292</v>
      </c>
      <c r="I104" s="4"/>
      <c r="J104" s="4"/>
      <c r="K104" s="4">
        <v>210</v>
      </c>
      <c r="L104" s="4">
        <v>24</v>
      </c>
      <c r="M104" s="4">
        <v>3</v>
      </c>
      <c r="N104" s="4" t="s">
        <v>3</v>
      </c>
      <c r="O104" s="4">
        <v>2</v>
      </c>
      <c r="P104" s="4"/>
      <c r="Q104" s="4"/>
      <c r="R104" s="4"/>
      <c r="S104" s="4"/>
      <c r="T104" s="4"/>
      <c r="U104" s="4"/>
      <c r="V104" s="4"/>
      <c r="W104" s="4"/>
    </row>
    <row r="105" spans="1:206" x14ac:dyDescent="0.2">
      <c r="A105" s="4">
        <v>50</v>
      </c>
      <c r="B105" s="4">
        <v>0</v>
      </c>
      <c r="C105" s="4">
        <v>0</v>
      </c>
      <c r="D105" s="4">
        <v>1</v>
      </c>
      <c r="E105" s="4">
        <v>211</v>
      </c>
      <c r="F105" s="4">
        <f>ROUND(Source!Y79,O105)</f>
        <v>89726.9</v>
      </c>
      <c r="G105" s="4" t="s">
        <v>293</v>
      </c>
      <c r="H105" s="4" t="s">
        <v>294</v>
      </c>
      <c r="I105" s="4"/>
      <c r="J105" s="4"/>
      <c r="K105" s="4">
        <v>211</v>
      </c>
      <c r="L105" s="4">
        <v>25</v>
      </c>
      <c r="M105" s="4">
        <v>3</v>
      </c>
      <c r="N105" s="4" t="s">
        <v>3</v>
      </c>
      <c r="O105" s="4">
        <v>2</v>
      </c>
      <c r="P105" s="4"/>
      <c r="Q105" s="4"/>
      <c r="R105" s="4"/>
      <c r="S105" s="4"/>
      <c r="T105" s="4"/>
      <c r="U105" s="4"/>
      <c r="V105" s="4"/>
      <c r="W105" s="4"/>
    </row>
    <row r="106" spans="1:206" x14ac:dyDescent="0.2">
      <c r="A106" s="4">
        <v>50</v>
      </c>
      <c r="B106" s="4">
        <v>0</v>
      </c>
      <c r="C106" s="4">
        <v>0</v>
      </c>
      <c r="D106" s="4">
        <v>1</v>
      </c>
      <c r="E106" s="4">
        <v>224</v>
      </c>
      <c r="F106" s="4">
        <f>ROUND(Source!AR79,O106)</f>
        <v>1340575.02</v>
      </c>
      <c r="G106" s="4" t="s">
        <v>295</v>
      </c>
      <c r="H106" s="4" t="s">
        <v>296</v>
      </c>
      <c r="I106" s="4"/>
      <c r="J106" s="4"/>
      <c r="K106" s="4">
        <v>224</v>
      </c>
      <c r="L106" s="4">
        <v>26</v>
      </c>
      <c r="M106" s="4">
        <v>3</v>
      </c>
      <c r="N106" s="4" t="s">
        <v>3</v>
      </c>
      <c r="O106" s="4">
        <v>2</v>
      </c>
      <c r="P106" s="4"/>
      <c r="Q106" s="4"/>
      <c r="R106" s="4"/>
      <c r="S106" s="4"/>
      <c r="T106" s="4"/>
      <c r="U106" s="4"/>
      <c r="V106" s="4"/>
      <c r="W106" s="4"/>
    </row>
    <row r="107" spans="1:206" x14ac:dyDescent="0.2">
      <c r="A107" s="4">
        <v>50</v>
      </c>
      <c r="B107" s="4">
        <v>1</v>
      </c>
      <c r="C107" s="4">
        <v>0</v>
      </c>
      <c r="D107" s="4">
        <v>2</v>
      </c>
      <c r="E107" s="4">
        <v>0</v>
      </c>
      <c r="F107" s="4">
        <f>ROUND(F106,O107)</f>
        <v>1340575.02</v>
      </c>
      <c r="G107" s="4" t="s">
        <v>297</v>
      </c>
      <c r="H107" s="4" t="s">
        <v>298</v>
      </c>
      <c r="I107" s="4"/>
      <c r="J107" s="4"/>
      <c r="K107" s="4">
        <v>212</v>
      </c>
      <c r="L107" s="4">
        <v>27</v>
      </c>
      <c r="M107" s="4">
        <v>0</v>
      </c>
      <c r="N107" s="4" t="s">
        <v>3</v>
      </c>
      <c r="O107" s="4">
        <v>2</v>
      </c>
      <c r="P107" s="4"/>
      <c r="Q107" s="4"/>
      <c r="R107" s="4"/>
      <c r="S107" s="4"/>
      <c r="T107" s="4"/>
      <c r="U107" s="4"/>
      <c r="V107" s="4"/>
      <c r="W107" s="4"/>
    </row>
    <row r="108" spans="1:206" x14ac:dyDescent="0.2">
      <c r="A108" s="4">
        <v>50</v>
      </c>
      <c r="B108" s="4">
        <v>1</v>
      </c>
      <c r="C108" s="4">
        <v>0</v>
      </c>
      <c r="D108" s="4">
        <v>2</v>
      </c>
      <c r="E108" s="4">
        <v>0</v>
      </c>
      <c r="F108" s="4">
        <f>ROUND(F107*0.18,O108)</f>
        <v>241303.5</v>
      </c>
      <c r="G108" s="4" t="s">
        <v>299</v>
      </c>
      <c r="H108" s="4" t="s">
        <v>300</v>
      </c>
      <c r="I108" s="4"/>
      <c r="J108" s="4"/>
      <c r="K108" s="4">
        <v>212</v>
      </c>
      <c r="L108" s="4">
        <v>28</v>
      </c>
      <c r="M108" s="4">
        <v>0</v>
      </c>
      <c r="N108" s="4" t="s">
        <v>3</v>
      </c>
      <c r="O108" s="4">
        <v>2</v>
      </c>
      <c r="P108" s="4"/>
      <c r="Q108" s="4"/>
      <c r="R108" s="4"/>
      <c r="S108" s="4"/>
      <c r="T108" s="4"/>
      <c r="U108" s="4"/>
      <c r="V108" s="4"/>
      <c r="W108" s="4"/>
    </row>
    <row r="109" spans="1:206" x14ac:dyDescent="0.2">
      <c r="A109" s="4">
        <v>50</v>
      </c>
      <c r="B109" s="4">
        <v>1</v>
      </c>
      <c r="C109" s="4">
        <v>0</v>
      </c>
      <c r="D109" s="4">
        <v>2</v>
      </c>
      <c r="E109" s="4">
        <v>213</v>
      </c>
      <c r="F109" s="4">
        <f>ROUND(F107+F108,O109)</f>
        <v>1581878.52</v>
      </c>
      <c r="G109" s="4" t="s">
        <v>301</v>
      </c>
      <c r="H109" s="4" t="s">
        <v>295</v>
      </c>
      <c r="I109" s="4"/>
      <c r="J109" s="4"/>
      <c r="K109" s="4">
        <v>212</v>
      </c>
      <c r="L109" s="4">
        <v>29</v>
      </c>
      <c r="M109" s="4">
        <v>0</v>
      </c>
      <c r="N109" s="4" t="s">
        <v>3</v>
      </c>
      <c r="O109" s="4">
        <v>2</v>
      </c>
      <c r="P109" s="4"/>
      <c r="Q109" s="4"/>
      <c r="R109" s="4"/>
      <c r="S109" s="4"/>
      <c r="T109" s="4"/>
      <c r="U109" s="4"/>
      <c r="V109" s="4"/>
      <c r="W109" s="4"/>
    </row>
    <row r="111" spans="1:206" x14ac:dyDescent="0.2">
      <c r="A111" s="2">
        <v>51</v>
      </c>
      <c r="B111" s="2">
        <f>B12</f>
        <v>169</v>
      </c>
      <c r="C111" s="2">
        <f>A12</f>
        <v>1</v>
      </c>
      <c r="D111" s="2">
        <f>ROW(A12)</f>
        <v>12</v>
      </c>
      <c r="E111" s="2"/>
      <c r="F111" s="2" t="str">
        <f>IF(F12&lt;&gt;"",F12,"")</f>
        <v>Новый объект</v>
      </c>
      <c r="G111" s="2" t="str">
        <f>IF(G12&lt;&gt;"",G12,"")</f>
        <v>Монтаж комплекса систем пожарной безопасности согласно рабочей документации № 001/05-2018-ПС в здании общежития  Димитровградского инженерно-технологического института - филиала НИЯУ МИФИ (ДИТИ НИЯУ МИФИ) по адресу: Ульяновская обл., г. Димитровград, ул. Куйбышева, д. 302</v>
      </c>
      <c r="H111" s="2">
        <v>0</v>
      </c>
      <c r="I111" s="2"/>
      <c r="J111" s="2"/>
      <c r="K111" s="2"/>
      <c r="L111" s="2"/>
      <c r="M111" s="2"/>
      <c r="N111" s="2"/>
      <c r="O111" s="2">
        <f t="shared" ref="O111:T111" si="94">ROUND(O79,2)</f>
        <v>1126858.6399999999</v>
      </c>
      <c r="P111" s="2">
        <f t="shared" si="94"/>
        <v>978692.91</v>
      </c>
      <c r="Q111" s="2">
        <f t="shared" si="94"/>
        <v>4162.84</v>
      </c>
      <c r="R111" s="2">
        <f t="shared" si="94"/>
        <v>475.95</v>
      </c>
      <c r="S111" s="2">
        <f t="shared" si="94"/>
        <v>144002.89000000001</v>
      </c>
      <c r="T111" s="2">
        <f t="shared" si="94"/>
        <v>0</v>
      </c>
      <c r="U111" s="2">
        <f>U79</f>
        <v>2114.3582999999999</v>
      </c>
      <c r="V111" s="2">
        <f>V79</f>
        <v>6.8130999999999995</v>
      </c>
      <c r="W111" s="2">
        <f>ROUND(W79,2)</f>
        <v>0</v>
      </c>
      <c r="X111" s="2">
        <f>ROUND(X79,2)</f>
        <v>123989.48</v>
      </c>
      <c r="Y111" s="2">
        <f>ROUND(Y79,2)</f>
        <v>89726.9</v>
      </c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>
        <f t="shared" ref="AO111:BC111" si="95">ROUND(AO79,2)</f>
        <v>0</v>
      </c>
      <c r="AP111" s="2">
        <f t="shared" si="95"/>
        <v>0</v>
      </c>
      <c r="AQ111" s="2">
        <f t="shared" si="95"/>
        <v>0</v>
      </c>
      <c r="AR111" s="2">
        <f t="shared" si="95"/>
        <v>1340575.02</v>
      </c>
      <c r="AS111" s="2">
        <f t="shared" si="95"/>
        <v>0</v>
      </c>
      <c r="AT111" s="2">
        <f t="shared" si="95"/>
        <v>1340575.02</v>
      </c>
      <c r="AU111" s="2">
        <f t="shared" si="95"/>
        <v>0</v>
      </c>
      <c r="AV111" s="2">
        <f t="shared" si="95"/>
        <v>978692.91</v>
      </c>
      <c r="AW111" s="2">
        <f t="shared" si="95"/>
        <v>978692.91</v>
      </c>
      <c r="AX111" s="2">
        <f t="shared" si="95"/>
        <v>0</v>
      </c>
      <c r="AY111" s="2">
        <f t="shared" si="95"/>
        <v>978692.91</v>
      </c>
      <c r="AZ111" s="2">
        <f t="shared" si="95"/>
        <v>0</v>
      </c>
      <c r="BA111" s="2">
        <f t="shared" si="95"/>
        <v>0</v>
      </c>
      <c r="BB111" s="2">
        <f t="shared" si="95"/>
        <v>0</v>
      </c>
      <c r="BC111" s="2">
        <f t="shared" si="95"/>
        <v>0</v>
      </c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>
        <v>0</v>
      </c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201</v>
      </c>
      <c r="F113" s="4">
        <f>ROUND(Source!O111,O113)</f>
        <v>1126858.6399999999</v>
      </c>
      <c r="G113" s="4" t="s">
        <v>245</v>
      </c>
      <c r="H113" s="4" t="s">
        <v>246</v>
      </c>
      <c r="I113" s="4"/>
      <c r="J113" s="4"/>
      <c r="K113" s="4">
        <v>201</v>
      </c>
      <c r="L113" s="4">
        <v>1</v>
      </c>
      <c r="M113" s="4">
        <v>3</v>
      </c>
      <c r="N113" s="4" t="s">
        <v>3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202</v>
      </c>
      <c r="F114" s="4">
        <f>ROUND(Source!P111,O114)</f>
        <v>978692.91</v>
      </c>
      <c r="G114" s="4" t="s">
        <v>247</v>
      </c>
      <c r="H114" s="4" t="s">
        <v>248</v>
      </c>
      <c r="I114" s="4"/>
      <c r="J114" s="4"/>
      <c r="K114" s="4">
        <v>202</v>
      </c>
      <c r="L114" s="4">
        <v>2</v>
      </c>
      <c r="M114" s="4">
        <v>3</v>
      </c>
      <c r="N114" s="4" t="s">
        <v>3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222</v>
      </c>
      <c r="F115" s="4">
        <f>ROUND(Source!AO111,O115)</f>
        <v>0</v>
      </c>
      <c r="G115" s="4" t="s">
        <v>249</v>
      </c>
      <c r="H115" s="4" t="s">
        <v>250</v>
      </c>
      <c r="I115" s="4"/>
      <c r="J115" s="4"/>
      <c r="K115" s="4">
        <v>222</v>
      </c>
      <c r="L115" s="4">
        <v>3</v>
      </c>
      <c r="M115" s="4">
        <v>3</v>
      </c>
      <c r="N115" s="4" t="s">
        <v>3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225</v>
      </c>
      <c r="F116" s="4">
        <f>ROUND(Source!AV111,O116)</f>
        <v>978692.91</v>
      </c>
      <c r="G116" s="4" t="s">
        <v>251</v>
      </c>
      <c r="H116" s="4" t="s">
        <v>252</v>
      </c>
      <c r="I116" s="4"/>
      <c r="J116" s="4"/>
      <c r="K116" s="4">
        <v>225</v>
      </c>
      <c r="L116" s="4">
        <v>4</v>
      </c>
      <c r="M116" s="4">
        <v>3</v>
      </c>
      <c r="N116" s="4" t="s">
        <v>3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3" x14ac:dyDescent="0.2">
      <c r="A117" s="4">
        <v>50</v>
      </c>
      <c r="B117" s="4">
        <v>0</v>
      </c>
      <c r="C117" s="4">
        <v>0</v>
      </c>
      <c r="D117" s="4">
        <v>1</v>
      </c>
      <c r="E117" s="4">
        <v>226</v>
      </c>
      <c r="F117" s="4">
        <f>ROUND(Source!AW111,O117)</f>
        <v>978692.91</v>
      </c>
      <c r="G117" s="4" t="s">
        <v>253</v>
      </c>
      <c r="H117" s="4" t="s">
        <v>254</v>
      </c>
      <c r="I117" s="4"/>
      <c r="J117" s="4"/>
      <c r="K117" s="4">
        <v>226</v>
      </c>
      <c r="L117" s="4">
        <v>5</v>
      </c>
      <c r="M117" s="4">
        <v>3</v>
      </c>
      <c r="N117" s="4" t="s">
        <v>3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3" x14ac:dyDescent="0.2">
      <c r="A118" s="4">
        <v>50</v>
      </c>
      <c r="B118" s="4">
        <v>0</v>
      </c>
      <c r="C118" s="4">
        <v>0</v>
      </c>
      <c r="D118" s="4">
        <v>1</v>
      </c>
      <c r="E118" s="4">
        <v>227</v>
      </c>
      <c r="F118" s="4">
        <f>ROUND(Source!AX111,O118)</f>
        <v>0</v>
      </c>
      <c r="G118" s="4" t="s">
        <v>255</v>
      </c>
      <c r="H118" s="4" t="s">
        <v>256</v>
      </c>
      <c r="I118" s="4"/>
      <c r="J118" s="4"/>
      <c r="K118" s="4">
        <v>227</v>
      </c>
      <c r="L118" s="4">
        <v>6</v>
      </c>
      <c r="M118" s="4">
        <v>3</v>
      </c>
      <c r="N118" s="4" t="s">
        <v>3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3" x14ac:dyDescent="0.2">
      <c r="A119" s="4">
        <v>50</v>
      </c>
      <c r="B119" s="4">
        <v>0</v>
      </c>
      <c r="C119" s="4">
        <v>0</v>
      </c>
      <c r="D119" s="4">
        <v>1</v>
      </c>
      <c r="E119" s="4">
        <v>228</v>
      </c>
      <c r="F119" s="4">
        <f>ROUND(Source!AY111,O119)</f>
        <v>978692.91</v>
      </c>
      <c r="G119" s="4" t="s">
        <v>257</v>
      </c>
      <c r="H119" s="4" t="s">
        <v>258</v>
      </c>
      <c r="I119" s="4"/>
      <c r="J119" s="4"/>
      <c r="K119" s="4">
        <v>228</v>
      </c>
      <c r="L119" s="4">
        <v>7</v>
      </c>
      <c r="M119" s="4">
        <v>3</v>
      </c>
      <c r="N119" s="4" t="s">
        <v>3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3" x14ac:dyDescent="0.2">
      <c r="A120" s="4">
        <v>50</v>
      </c>
      <c r="B120" s="4">
        <v>0</v>
      </c>
      <c r="C120" s="4">
        <v>0</v>
      </c>
      <c r="D120" s="4">
        <v>1</v>
      </c>
      <c r="E120" s="4">
        <v>216</v>
      </c>
      <c r="F120" s="4">
        <f>ROUND(Source!AP111,O120)</f>
        <v>0</v>
      </c>
      <c r="G120" s="4" t="s">
        <v>259</v>
      </c>
      <c r="H120" s="4" t="s">
        <v>260</v>
      </c>
      <c r="I120" s="4"/>
      <c r="J120" s="4"/>
      <c r="K120" s="4">
        <v>216</v>
      </c>
      <c r="L120" s="4">
        <v>8</v>
      </c>
      <c r="M120" s="4">
        <v>3</v>
      </c>
      <c r="N120" s="4" t="s">
        <v>3</v>
      </c>
      <c r="O120" s="4">
        <v>2</v>
      </c>
      <c r="P120" s="4"/>
      <c r="Q120" s="4"/>
      <c r="R120" s="4"/>
      <c r="S120" s="4"/>
      <c r="T120" s="4"/>
      <c r="U120" s="4"/>
      <c r="V120" s="4"/>
      <c r="W120" s="4"/>
    </row>
    <row r="121" spans="1:23" x14ac:dyDescent="0.2">
      <c r="A121" s="4">
        <v>50</v>
      </c>
      <c r="B121" s="4">
        <v>0</v>
      </c>
      <c r="C121" s="4">
        <v>0</v>
      </c>
      <c r="D121" s="4">
        <v>1</v>
      </c>
      <c r="E121" s="4">
        <v>223</v>
      </c>
      <c r="F121" s="4">
        <f>ROUND(Source!AQ111,O121)</f>
        <v>0</v>
      </c>
      <c r="G121" s="4" t="s">
        <v>261</v>
      </c>
      <c r="H121" s="4" t="s">
        <v>262</v>
      </c>
      <c r="I121" s="4"/>
      <c r="J121" s="4"/>
      <c r="K121" s="4">
        <v>223</v>
      </c>
      <c r="L121" s="4">
        <v>9</v>
      </c>
      <c r="M121" s="4">
        <v>3</v>
      </c>
      <c r="N121" s="4" t="s">
        <v>3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3" x14ac:dyDescent="0.2">
      <c r="A122" s="4">
        <v>50</v>
      </c>
      <c r="B122" s="4">
        <v>0</v>
      </c>
      <c r="C122" s="4">
        <v>0</v>
      </c>
      <c r="D122" s="4">
        <v>1</v>
      </c>
      <c r="E122" s="4">
        <v>229</v>
      </c>
      <c r="F122" s="4">
        <f>ROUND(Source!AZ111,O122)</f>
        <v>0</v>
      </c>
      <c r="G122" s="4" t="s">
        <v>263</v>
      </c>
      <c r="H122" s="4" t="s">
        <v>264</v>
      </c>
      <c r="I122" s="4"/>
      <c r="J122" s="4"/>
      <c r="K122" s="4">
        <v>229</v>
      </c>
      <c r="L122" s="4">
        <v>10</v>
      </c>
      <c r="M122" s="4">
        <v>3</v>
      </c>
      <c r="N122" s="4" t="s">
        <v>3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3" x14ac:dyDescent="0.2">
      <c r="A123" s="4">
        <v>50</v>
      </c>
      <c r="B123" s="4">
        <v>0</v>
      </c>
      <c r="C123" s="4">
        <v>0</v>
      </c>
      <c r="D123" s="4">
        <v>1</v>
      </c>
      <c r="E123" s="4">
        <v>203</v>
      </c>
      <c r="F123" s="4">
        <f>ROUND(Source!Q111,O123)</f>
        <v>4162.84</v>
      </c>
      <c r="G123" s="4" t="s">
        <v>265</v>
      </c>
      <c r="H123" s="4" t="s">
        <v>266</v>
      </c>
      <c r="I123" s="4"/>
      <c r="J123" s="4"/>
      <c r="K123" s="4">
        <v>203</v>
      </c>
      <c r="L123" s="4">
        <v>11</v>
      </c>
      <c r="M123" s="4">
        <v>3</v>
      </c>
      <c r="N123" s="4" t="s">
        <v>3</v>
      </c>
      <c r="O123" s="4">
        <v>2</v>
      </c>
      <c r="P123" s="4"/>
      <c r="Q123" s="4"/>
      <c r="R123" s="4"/>
      <c r="S123" s="4"/>
      <c r="T123" s="4"/>
      <c r="U123" s="4"/>
      <c r="V123" s="4"/>
      <c r="W123" s="4"/>
    </row>
    <row r="124" spans="1:23" x14ac:dyDescent="0.2">
      <c r="A124" s="4">
        <v>50</v>
      </c>
      <c r="B124" s="4">
        <v>0</v>
      </c>
      <c r="C124" s="4">
        <v>0</v>
      </c>
      <c r="D124" s="4">
        <v>1</v>
      </c>
      <c r="E124" s="4">
        <v>231</v>
      </c>
      <c r="F124" s="4">
        <f>ROUND(Source!BB111,O124)</f>
        <v>0</v>
      </c>
      <c r="G124" s="4" t="s">
        <v>267</v>
      </c>
      <c r="H124" s="4" t="s">
        <v>268</v>
      </c>
      <c r="I124" s="4"/>
      <c r="J124" s="4"/>
      <c r="K124" s="4">
        <v>231</v>
      </c>
      <c r="L124" s="4">
        <v>12</v>
      </c>
      <c r="M124" s="4">
        <v>3</v>
      </c>
      <c r="N124" s="4" t="s">
        <v>3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5" spans="1:23" x14ac:dyDescent="0.2">
      <c r="A125" s="4">
        <v>50</v>
      </c>
      <c r="B125" s="4">
        <v>0</v>
      </c>
      <c r="C125" s="4">
        <v>0</v>
      </c>
      <c r="D125" s="4">
        <v>1</v>
      </c>
      <c r="E125" s="4">
        <v>204</v>
      </c>
      <c r="F125" s="4">
        <f>ROUND(Source!R111,O125)</f>
        <v>475.95</v>
      </c>
      <c r="G125" s="4" t="s">
        <v>269</v>
      </c>
      <c r="H125" s="4" t="s">
        <v>270</v>
      </c>
      <c r="I125" s="4"/>
      <c r="J125" s="4"/>
      <c r="K125" s="4">
        <v>204</v>
      </c>
      <c r="L125" s="4">
        <v>13</v>
      </c>
      <c r="M125" s="4">
        <v>3</v>
      </c>
      <c r="N125" s="4" t="s">
        <v>3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3" x14ac:dyDescent="0.2">
      <c r="A126" s="4">
        <v>50</v>
      </c>
      <c r="B126" s="4">
        <v>0</v>
      </c>
      <c r="C126" s="4">
        <v>0</v>
      </c>
      <c r="D126" s="4">
        <v>1</v>
      </c>
      <c r="E126" s="4">
        <v>205</v>
      </c>
      <c r="F126" s="4">
        <f>ROUND(Source!S111,O126)</f>
        <v>144002.89000000001</v>
      </c>
      <c r="G126" s="4" t="s">
        <v>271</v>
      </c>
      <c r="H126" s="4" t="s">
        <v>272</v>
      </c>
      <c r="I126" s="4"/>
      <c r="J126" s="4"/>
      <c r="K126" s="4">
        <v>205</v>
      </c>
      <c r="L126" s="4">
        <v>14</v>
      </c>
      <c r="M126" s="4">
        <v>3</v>
      </c>
      <c r="N126" s="4" t="s">
        <v>3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3" x14ac:dyDescent="0.2">
      <c r="A127" s="4">
        <v>50</v>
      </c>
      <c r="B127" s="4">
        <v>0</v>
      </c>
      <c r="C127" s="4">
        <v>0</v>
      </c>
      <c r="D127" s="4">
        <v>1</v>
      </c>
      <c r="E127" s="4">
        <v>232</v>
      </c>
      <c r="F127" s="4">
        <f>ROUND(Source!BC111,O127)</f>
        <v>0</v>
      </c>
      <c r="G127" s="4" t="s">
        <v>273</v>
      </c>
      <c r="H127" s="4" t="s">
        <v>274</v>
      </c>
      <c r="I127" s="4"/>
      <c r="J127" s="4"/>
      <c r="K127" s="4">
        <v>232</v>
      </c>
      <c r="L127" s="4">
        <v>15</v>
      </c>
      <c r="M127" s="4">
        <v>3</v>
      </c>
      <c r="N127" s="4" t="s">
        <v>3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3" x14ac:dyDescent="0.2">
      <c r="A128" s="4">
        <v>50</v>
      </c>
      <c r="B128" s="4">
        <v>0</v>
      </c>
      <c r="C128" s="4">
        <v>0</v>
      </c>
      <c r="D128" s="4">
        <v>1</v>
      </c>
      <c r="E128" s="4">
        <v>214</v>
      </c>
      <c r="F128" s="4">
        <f>ROUND(Source!AS111,O128)</f>
        <v>0</v>
      </c>
      <c r="G128" s="4" t="s">
        <v>275</v>
      </c>
      <c r="H128" s="4" t="s">
        <v>276</v>
      </c>
      <c r="I128" s="4"/>
      <c r="J128" s="4"/>
      <c r="K128" s="4">
        <v>214</v>
      </c>
      <c r="L128" s="4">
        <v>16</v>
      </c>
      <c r="M128" s="4">
        <v>3</v>
      </c>
      <c r="N128" s="4" t="s">
        <v>3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3" x14ac:dyDescent="0.2">
      <c r="A129" s="4">
        <v>50</v>
      </c>
      <c r="B129" s="4">
        <v>0</v>
      </c>
      <c r="C129" s="4">
        <v>0</v>
      </c>
      <c r="D129" s="4">
        <v>1</v>
      </c>
      <c r="E129" s="4">
        <v>215</v>
      </c>
      <c r="F129" s="4">
        <f>ROUND(Source!AT111,O129)</f>
        <v>1340575.02</v>
      </c>
      <c r="G129" s="4" t="s">
        <v>277</v>
      </c>
      <c r="H129" s="4" t="s">
        <v>278</v>
      </c>
      <c r="I129" s="4"/>
      <c r="J129" s="4"/>
      <c r="K129" s="4">
        <v>215</v>
      </c>
      <c r="L129" s="4">
        <v>17</v>
      </c>
      <c r="M129" s="4">
        <v>3</v>
      </c>
      <c r="N129" s="4" t="s">
        <v>3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3" x14ac:dyDescent="0.2">
      <c r="A130" s="4">
        <v>50</v>
      </c>
      <c r="B130" s="4">
        <v>0</v>
      </c>
      <c r="C130" s="4">
        <v>0</v>
      </c>
      <c r="D130" s="4">
        <v>1</v>
      </c>
      <c r="E130" s="4">
        <v>217</v>
      </c>
      <c r="F130" s="4">
        <f>ROUND(Source!AU111,O130)</f>
        <v>0</v>
      </c>
      <c r="G130" s="4" t="s">
        <v>279</v>
      </c>
      <c r="H130" s="4" t="s">
        <v>280</v>
      </c>
      <c r="I130" s="4"/>
      <c r="J130" s="4"/>
      <c r="K130" s="4">
        <v>217</v>
      </c>
      <c r="L130" s="4">
        <v>18</v>
      </c>
      <c r="M130" s="4">
        <v>3</v>
      </c>
      <c r="N130" s="4" t="s">
        <v>3</v>
      </c>
      <c r="O130" s="4">
        <v>2</v>
      </c>
      <c r="P130" s="4"/>
      <c r="Q130" s="4"/>
      <c r="R130" s="4"/>
      <c r="S130" s="4"/>
      <c r="T130" s="4"/>
      <c r="U130" s="4"/>
      <c r="V130" s="4"/>
      <c r="W130" s="4"/>
    </row>
    <row r="131" spans="1:23" x14ac:dyDescent="0.2">
      <c r="A131" s="4">
        <v>50</v>
      </c>
      <c r="B131" s="4">
        <v>0</v>
      </c>
      <c r="C131" s="4">
        <v>0</v>
      </c>
      <c r="D131" s="4">
        <v>1</v>
      </c>
      <c r="E131" s="4">
        <v>230</v>
      </c>
      <c r="F131" s="4">
        <f>ROUND(Source!BA111,O131)</f>
        <v>0</v>
      </c>
      <c r="G131" s="4" t="s">
        <v>281</v>
      </c>
      <c r="H131" s="4" t="s">
        <v>282</v>
      </c>
      <c r="I131" s="4"/>
      <c r="J131" s="4"/>
      <c r="K131" s="4">
        <v>230</v>
      </c>
      <c r="L131" s="4">
        <v>19</v>
      </c>
      <c r="M131" s="4">
        <v>3</v>
      </c>
      <c r="N131" s="4" t="s">
        <v>3</v>
      </c>
      <c r="O131" s="4">
        <v>2</v>
      </c>
      <c r="P131" s="4"/>
      <c r="Q131" s="4"/>
      <c r="R131" s="4"/>
      <c r="S131" s="4"/>
      <c r="T131" s="4"/>
      <c r="U131" s="4"/>
      <c r="V131" s="4"/>
      <c r="W131" s="4"/>
    </row>
    <row r="132" spans="1:23" x14ac:dyDescent="0.2">
      <c r="A132" s="4">
        <v>50</v>
      </c>
      <c r="B132" s="4">
        <v>0</v>
      </c>
      <c r="C132" s="4">
        <v>0</v>
      </c>
      <c r="D132" s="4">
        <v>1</v>
      </c>
      <c r="E132" s="4">
        <v>206</v>
      </c>
      <c r="F132" s="4">
        <f>ROUND(Source!T111,O132)</f>
        <v>0</v>
      </c>
      <c r="G132" s="4" t="s">
        <v>283</v>
      </c>
      <c r="H132" s="4" t="s">
        <v>284</v>
      </c>
      <c r="I132" s="4"/>
      <c r="J132" s="4"/>
      <c r="K132" s="4">
        <v>206</v>
      </c>
      <c r="L132" s="4">
        <v>20</v>
      </c>
      <c r="M132" s="4">
        <v>3</v>
      </c>
      <c r="N132" s="4" t="s">
        <v>3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3" x14ac:dyDescent="0.2">
      <c r="A133" s="4">
        <v>50</v>
      </c>
      <c r="B133" s="4">
        <v>0</v>
      </c>
      <c r="C133" s="4">
        <v>0</v>
      </c>
      <c r="D133" s="4">
        <v>1</v>
      </c>
      <c r="E133" s="4">
        <v>207</v>
      </c>
      <c r="F133" s="4">
        <f>Source!U111</f>
        <v>2114.3582999999999</v>
      </c>
      <c r="G133" s="4" t="s">
        <v>285</v>
      </c>
      <c r="H133" s="4" t="s">
        <v>286</v>
      </c>
      <c r="I133" s="4"/>
      <c r="J133" s="4"/>
      <c r="K133" s="4">
        <v>207</v>
      </c>
      <c r="L133" s="4">
        <v>21</v>
      </c>
      <c r="M133" s="4">
        <v>3</v>
      </c>
      <c r="N133" s="4" t="s">
        <v>3</v>
      </c>
      <c r="O133" s="4">
        <v>-1</v>
      </c>
      <c r="P133" s="4"/>
      <c r="Q133" s="4"/>
      <c r="R133" s="4"/>
      <c r="S133" s="4"/>
      <c r="T133" s="4"/>
      <c r="U133" s="4"/>
      <c r="V133" s="4"/>
      <c r="W133" s="4"/>
    </row>
    <row r="134" spans="1:23" x14ac:dyDescent="0.2">
      <c r="A134" s="4">
        <v>50</v>
      </c>
      <c r="B134" s="4">
        <v>0</v>
      </c>
      <c r="C134" s="4">
        <v>0</v>
      </c>
      <c r="D134" s="4">
        <v>1</v>
      </c>
      <c r="E134" s="4">
        <v>208</v>
      </c>
      <c r="F134" s="4">
        <f>Source!V111</f>
        <v>6.8130999999999995</v>
      </c>
      <c r="G134" s="4" t="s">
        <v>287</v>
      </c>
      <c r="H134" s="4" t="s">
        <v>288</v>
      </c>
      <c r="I134" s="4"/>
      <c r="J134" s="4"/>
      <c r="K134" s="4">
        <v>208</v>
      </c>
      <c r="L134" s="4">
        <v>22</v>
      </c>
      <c r="M134" s="4">
        <v>3</v>
      </c>
      <c r="N134" s="4" t="s">
        <v>3</v>
      </c>
      <c r="O134" s="4">
        <v>-1</v>
      </c>
      <c r="P134" s="4"/>
      <c r="Q134" s="4"/>
      <c r="R134" s="4"/>
      <c r="S134" s="4"/>
      <c r="T134" s="4"/>
      <c r="U134" s="4"/>
      <c r="V134" s="4"/>
      <c r="W134" s="4"/>
    </row>
    <row r="135" spans="1:23" x14ac:dyDescent="0.2">
      <c r="A135" s="4">
        <v>50</v>
      </c>
      <c r="B135" s="4">
        <v>0</v>
      </c>
      <c r="C135" s="4">
        <v>0</v>
      </c>
      <c r="D135" s="4">
        <v>1</v>
      </c>
      <c r="E135" s="4">
        <v>209</v>
      </c>
      <c r="F135" s="4">
        <f>ROUND(Source!W111,O135)</f>
        <v>0</v>
      </c>
      <c r="G135" s="4" t="s">
        <v>289</v>
      </c>
      <c r="H135" s="4" t="s">
        <v>290</v>
      </c>
      <c r="I135" s="4"/>
      <c r="J135" s="4"/>
      <c r="K135" s="4">
        <v>209</v>
      </c>
      <c r="L135" s="4">
        <v>23</v>
      </c>
      <c r="M135" s="4">
        <v>3</v>
      </c>
      <c r="N135" s="4" t="s">
        <v>3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6" spans="1:23" x14ac:dyDescent="0.2">
      <c r="A136" s="4">
        <v>50</v>
      </c>
      <c r="B136" s="4">
        <v>0</v>
      </c>
      <c r="C136" s="4">
        <v>0</v>
      </c>
      <c r="D136" s="4">
        <v>1</v>
      </c>
      <c r="E136" s="4">
        <v>210</v>
      </c>
      <c r="F136" s="4">
        <f>ROUND(Source!X111,O136)</f>
        <v>123989.48</v>
      </c>
      <c r="G136" s="4" t="s">
        <v>291</v>
      </c>
      <c r="H136" s="4" t="s">
        <v>292</v>
      </c>
      <c r="I136" s="4"/>
      <c r="J136" s="4"/>
      <c r="K136" s="4">
        <v>210</v>
      </c>
      <c r="L136" s="4">
        <v>24</v>
      </c>
      <c r="M136" s="4">
        <v>3</v>
      </c>
      <c r="N136" s="4" t="s">
        <v>3</v>
      </c>
      <c r="O136" s="4">
        <v>2</v>
      </c>
      <c r="P136" s="4"/>
      <c r="Q136" s="4"/>
      <c r="R136" s="4"/>
      <c r="S136" s="4"/>
      <c r="T136" s="4"/>
      <c r="U136" s="4"/>
      <c r="V136" s="4"/>
      <c r="W136" s="4"/>
    </row>
    <row r="137" spans="1:23" x14ac:dyDescent="0.2">
      <c r="A137" s="4">
        <v>50</v>
      </c>
      <c r="B137" s="4">
        <v>0</v>
      </c>
      <c r="C137" s="4">
        <v>0</v>
      </c>
      <c r="D137" s="4">
        <v>1</v>
      </c>
      <c r="E137" s="4">
        <v>211</v>
      </c>
      <c r="F137" s="4">
        <f>ROUND(Source!Y111,O137)</f>
        <v>89726.9</v>
      </c>
      <c r="G137" s="4" t="s">
        <v>293</v>
      </c>
      <c r="H137" s="4" t="s">
        <v>294</v>
      </c>
      <c r="I137" s="4"/>
      <c r="J137" s="4"/>
      <c r="K137" s="4">
        <v>211</v>
      </c>
      <c r="L137" s="4">
        <v>25</v>
      </c>
      <c r="M137" s="4">
        <v>3</v>
      </c>
      <c r="N137" s="4" t="s">
        <v>3</v>
      </c>
      <c r="O137" s="4">
        <v>2</v>
      </c>
      <c r="P137" s="4"/>
      <c r="Q137" s="4"/>
      <c r="R137" s="4"/>
      <c r="S137" s="4"/>
      <c r="T137" s="4"/>
      <c r="U137" s="4"/>
      <c r="V137" s="4"/>
      <c r="W137" s="4"/>
    </row>
    <row r="138" spans="1:23" x14ac:dyDescent="0.2">
      <c r="A138" s="4">
        <v>50</v>
      </c>
      <c r="B138" s="4">
        <v>0</v>
      </c>
      <c r="C138" s="4">
        <v>0</v>
      </c>
      <c r="D138" s="4">
        <v>1</v>
      </c>
      <c r="E138" s="4">
        <v>224</v>
      </c>
      <c r="F138" s="4">
        <f>ROUND(Source!AR111,O138)</f>
        <v>1340575.02</v>
      </c>
      <c r="G138" s="4" t="s">
        <v>295</v>
      </c>
      <c r="H138" s="4" t="s">
        <v>296</v>
      </c>
      <c r="I138" s="4"/>
      <c r="J138" s="4"/>
      <c r="K138" s="4">
        <v>224</v>
      </c>
      <c r="L138" s="4">
        <v>26</v>
      </c>
      <c r="M138" s="4">
        <v>3</v>
      </c>
      <c r="N138" s="4" t="s">
        <v>3</v>
      </c>
      <c r="O138" s="4">
        <v>2</v>
      </c>
      <c r="P138" s="4"/>
      <c r="Q138" s="4"/>
      <c r="R138" s="4"/>
      <c r="S138" s="4"/>
      <c r="T138" s="4"/>
      <c r="U138" s="4"/>
      <c r="V138" s="4"/>
      <c r="W138" s="4"/>
    </row>
    <row r="141" spans="1:23" x14ac:dyDescent="0.2">
      <c r="A141">
        <v>70</v>
      </c>
      <c r="B141">
        <v>1</v>
      </c>
      <c r="D141">
        <v>1</v>
      </c>
      <c r="E141" t="s">
        <v>302</v>
      </c>
      <c r="F141" t="s">
        <v>303</v>
      </c>
      <c r="G141">
        <v>1</v>
      </c>
      <c r="H141">
        <v>0</v>
      </c>
      <c r="I141" t="s">
        <v>3</v>
      </c>
      <c r="J141">
        <v>1</v>
      </c>
      <c r="K141">
        <v>0</v>
      </c>
      <c r="L141" t="s">
        <v>3</v>
      </c>
      <c r="M141" t="s">
        <v>3</v>
      </c>
      <c r="N141">
        <v>0</v>
      </c>
    </row>
    <row r="142" spans="1:23" x14ac:dyDescent="0.2">
      <c r="A142">
        <v>70</v>
      </c>
      <c r="B142">
        <v>1</v>
      </c>
      <c r="D142">
        <v>2</v>
      </c>
      <c r="E142" t="s">
        <v>304</v>
      </c>
      <c r="F142" t="s">
        <v>305</v>
      </c>
      <c r="G142">
        <v>0</v>
      </c>
      <c r="H142">
        <v>0</v>
      </c>
      <c r="I142" t="s">
        <v>3</v>
      </c>
      <c r="J142">
        <v>1</v>
      </c>
      <c r="K142">
        <v>0</v>
      </c>
      <c r="L142" t="s">
        <v>3</v>
      </c>
      <c r="M142" t="s">
        <v>3</v>
      </c>
      <c r="N142">
        <v>0</v>
      </c>
    </row>
    <row r="143" spans="1:23" x14ac:dyDescent="0.2">
      <c r="A143">
        <v>70</v>
      </c>
      <c r="B143">
        <v>1</v>
      </c>
      <c r="D143">
        <v>3</v>
      </c>
      <c r="E143" t="s">
        <v>306</v>
      </c>
      <c r="F143" t="s">
        <v>307</v>
      </c>
      <c r="G143">
        <v>0</v>
      </c>
      <c r="H143">
        <v>0</v>
      </c>
      <c r="I143" t="s">
        <v>3</v>
      </c>
      <c r="J143">
        <v>1</v>
      </c>
      <c r="K143">
        <v>0</v>
      </c>
      <c r="L143" t="s">
        <v>3</v>
      </c>
      <c r="M143" t="s">
        <v>3</v>
      </c>
      <c r="N143">
        <v>0</v>
      </c>
    </row>
    <row r="144" spans="1:23" x14ac:dyDescent="0.2">
      <c r="A144">
        <v>70</v>
      </c>
      <c r="B144">
        <v>1</v>
      </c>
      <c r="D144">
        <v>4</v>
      </c>
      <c r="E144" t="s">
        <v>308</v>
      </c>
      <c r="F144" t="s">
        <v>309</v>
      </c>
      <c r="G144">
        <v>0</v>
      </c>
      <c r="H144">
        <v>0</v>
      </c>
      <c r="I144" t="s">
        <v>310</v>
      </c>
      <c r="J144">
        <v>0</v>
      </c>
      <c r="K144">
        <v>0</v>
      </c>
      <c r="L144" t="s">
        <v>3</v>
      </c>
      <c r="M144" t="s">
        <v>3</v>
      </c>
      <c r="N144">
        <v>0</v>
      </c>
    </row>
    <row r="145" spans="1:14" x14ac:dyDescent="0.2">
      <c r="A145">
        <v>70</v>
      </c>
      <c r="B145">
        <v>1</v>
      </c>
      <c r="D145">
        <v>5</v>
      </c>
      <c r="E145" t="s">
        <v>311</v>
      </c>
      <c r="F145" t="s">
        <v>312</v>
      </c>
      <c r="G145">
        <v>0</v>
      </c>
      <c r="H145">
        <v>0</v>
      </c>
      <c r="I145" t="s">
        <v>313</v>
      </c>
      <c r="J145">
        <v>0</v>
      </c>
      <c r="K145">
        <v>0</v>
      </c>
      <c r="L145" t="s">
        <v>3</v>
      </c>
      <c r="M145" t="s">
        <v>3</v>
      </c>
      <c r="N145">
        <v>0</v>
      </c>
    </row>
    <row r="146" spans="1:14" x14ac:dyDescent="0.2">
      <c r="A146">
        <v>70</v>
      </c>
      <c r="B146">
        <v>1</v>
      </c>
      <c r="D146">
        <v>6</v>
      </c>
      <c r="E146" t="s">
        <v>314</v>
      </c>
      <c r="F146" t="s">
        <v>315</v>
      </c>
      <c r="G146">
        <v>0</v>
      </c>
      <c r="H146">
        <v>0</v>
      </c>
      <c r="I146" t="s">
        <v>316</v>
      </c>
      <c r="J146">
        <v>0</v>
      </c>
      <c r="K146">
        <v>0</v>
      </c>
      <c r="L146" t="s">
        <v>3</v>
      </c>
      <c r="M146" t="s">
        <v>3</v>
      </c>
      <c r="N146">
        <v>0</v>
      </c>
    </row>
    <row r="147" spans="1:14" x14ac:dyDescent="0.2">
      <c r="A147">
        <v>70</v>
      </c>
      <c r="B147">
        <v>1</v>
      </c>
      <c r="D147">
        <v>7</v>
      </c>
      <c r="E147" t="s">
        <v>317</v>
      </c>
      <c r="F147" t="s">
        <v>318</v>
      </c>
      <c r="G147">
        <v>0</v>
      </c>
      <c r="H147">
        <v>0</v>
      </c>
      <c r="I147" t="s">
        <v>3</v>
      </c>
      <c r="J147">
        <v>0</v>
      </c>
      <c r="K147">
        <v>0</v>
      </c>
      <c r="L147" t="s">
        <v>3</v>
      </c>
      <c r="M147" t="s">
        <v>3</v>
      </c>
      <c r="N147">
        <v>0</v>
      </c>
    </row>
    <row r="148" spans="1:14" x14ac:dyDescent="0.2">
      <c r="A148">
        <v>70</v>
      </c>
      <c r="B148">
        <v>1</v>
      </c>
      <c r="D148">
        <v>8</v>
      </c>
      <c r="E148" t="s">
        <v>319</v>
      </c>
      <c r="F148" t="s">
        <v>320</v>
      </c>
      <c r="G148">
        <v>0</v>
      </c>
      <c r="H148">
        <v>0</v>
      </c>
      <c r="I148" t="s">
        <v>321</v>
      </c>
      <c r="J148">
        <v>0</v>
      </c>
      <c r="K148">
        <v>0</v>
      </c>
      <c r="L148" t="s">
        <v>3</v>
      </c>
      <c r="M148" t="s">
        <v>3</v>
      </c>
      <c r="N148">
        <v>0</v>
      </c>
    </row>
    <row r="149" spans="1:14" x14ac:dyDescent="0.2">
      <c r="A149">
        <v>70</v>
      </c>
      <c r="B149">
        <v>1</v>
      </c>
      <c r="D149">
        <v>9</v>
      </c>
      <c r="E149" t="s">
        <v>322</v>
      </c>
      <c r="F149" t="s">
        <v>323</v>
      </c>
      <c r="G149">
        <v>0</v>
      </c>
      <c r="H149">
        <v>0</v>
      </c>
      <c r="I149" t="s">
        <v>324</v>
      </c>
      <c r="J149">
        <v>0</v>
      </c>
      <c r="K149">
        <v>0</v>
      </c>
      <c r="L149" t="s">
        <v>3</v>
      </c>
      <c r="M149" t="s">
        <v>3</v>
      </c>
      <c r="N149">
        <v>0</v>
      </c>
    </row>
    <row r="150" spans="1:14" x14ac:dyDescent="0.2">
      <c r="A150">
        <v>70</v>
      </c>
      <c r="B150">
        <v>1</v>
      </c>
      <c r="D150">
        <v>10</v>
      </c>
      <c r="E150" t="s">
        <v>325</v>
      </c>
      <c r="F150" t="s">
        <v>326</v>
      </c>
      <c r="G150">
        <v>0</v>
      </c>
      <c r="H150">
        <v>0</v>
      </c>
      <c r="I150" t="s">
        <v>327</v>
      </c>
      <c r="J150">
        <v>0</v>
      </c>
      <c r="K150">
        <v>0</v>
      </c>
      <c r="L150" t="s">
        <v>3</v>
      </c>
      <c r="M150" t="s">
        <v>3</v>
      </c>
      <c r="N150">
        <v>0</v>
      </c>
    </row>
    <row r="151" spans="1:14" x14ac:dyDescent="0.2">
      <c r="A151">
        <v>70</v>
      </c>
      <c r="B151">
        <v>1</v>
      </c>
      <c r="D151">
        <v>11</v>
      </c>
      <c r="E151" t="s">
        <v>328</v>
      </c>
      <c r="F151" t="s">
        <v>329</v>
      </c>
      <c r="G151">
        <v>0</v>
      </c>
      <c r="H151">
        <v>0</v>
      </c>
      <c r="I151" t="s">
        <v>330</v>
      </c>
      <c r="J151">
        <v>0</v>
      </c>
      <c r="K151">
        <v>0</v>
      </c>
      <c r="L151" t="s">
        <v>3</v>
      </c>
      <c r="M151" t="s">
        <v>3</v>
      </c>
      <c r="N151">
        <v>0</v>
      </c>
    </row>
    <row r="152" spans="1:14" x14ac:dyDescent="0.2">
      <c r="A152">
        <v>70</v>
      </c>
      <c r="B152">
        <v>1</v>
      </c>
      <c r="D152">
        <v>12</v>
      </c>
      <c r="E152" t="s">
        <v>331</v>
      </c>
      <c r="F152" t="s">
        <v>332</v>
      </c>
      <c r="G152">
        <v>0</v>
      </c>
      <c r="H152">
        <v>0</v>
      </c>
      <c r="I152" t="s">
        <v>3</v>
      </c>
      <c r="J152">
        <v>0</v>
      </c>
      <c r="K152">
        <v>0</v>
      </c>
      <c r="L152" t="s">
        <v>3</v>
      </c>
      <c r="M152" t="s">
        <v>3</v>
      </c>
      <c r="N152">
        <v>0</v>
      </c>
    </row>
    <row r="153" spans="1:14" x14ac:dyDescent="0.2">
      <c r="A153">
        <v>70</v>
      </c>
      <c r="B153">
        <v>1</v>
      </c>
      <c r="D153">
        <v>1</v>
      </c>
      <c r="E153" t="s">
        <v>333</v>
      </c>
      <c r="F153" t="s">
        <v>334</v>
      </c>
      <c r="G153">
        <v>0.9</v>
      </c>
      <c r="H153">
        <v>1</v>
      </c>
      <c r="I153" t="s">
        <v>335</v>
      </c>
      <c r="J153">
        <v>0</v>
      </c>
      <c r="K153">
        <v>0</v>
      </c>
      <c r="L153" t="s">
        <v>3</v>
      </c>
      <c r="M153" t="s">
        <v>3</v>
      </c>
      <c r="N153">
        <v>0</v>
      </c>
    </row>
    <row r="154" spans="1:14" x14ac:dyDescent="0.2">
      <c r="A154">
        <v>70</v>
      </c>
      <c r="B154">
        <v>1</v>
      </c>
      <c r="D154">
        <v>2</v>
      </c>
      <c r="E154" t="s">
        <v>336</v>
      </c>
      <c r="F154" t="s">
        <v>337</v>
      </c>
      <c r="G154">
        <v>0.85</v>
      </c>
      <c r="H154">
        <v>1</v>
      </c>
      <c r="I154" t="s">
        <v>338</v>
      </c>
      <c r="J154">
        <v>0</v>
      </c>
      <c r="K154">
        <v>0</v>
      </c>
      <c r="L154" t="s">
        <v>3</v>
      </c>
      <c r="M154" t="s">
        <v>3</v>
      </c>
      <c r="N154">
        <v>0</v>
      </c>
    </row>
    <row r="155" spans="1:14" x14ac:dyDescent="0.2">
      <c r="A155">
        <v>70</v>
      </c>
      <c r="B155">
        <v>1</v>
      </c>
      <c r="D155">
        <v>3</v>
      </c>
      <c r="E155" t="s">
        <v>339</v>
      </c>
      <c r="F155" t="s">
        <v>340</v>
      </c>
      <c r="G155">
        <v>1</v>
      </c>
      <c r="H155">
        <v>0.85</v>
      </c>
      <c r="I155" t="s">
        <v>341</v>
      </c>
      <c r="J155">
        <v>0</v>
      </c>
      <c r="K155">
        <v>0</v>
      </c>
      <c r="L155" t="s">
        <v>3</v>
      </c>
      <c r="M155" t="s">
        <v>3</v>
      </c>
      <c r="N155">
        <v>0</v>
      </c>
    </row>
    <row r="156" spans="1:14" x14ac:dyDescent="0.2">
      <c r="A156">
        <v>70</v>
      </c>
      <c r="B156">
        <v>1</v>
      </c>
      <c r="D156">
        <v>4</v>
      </c>
      <c r="E156" t="s">
        <v>342</v>
      </c>
      <c r="F156" t="s">
        <v>343</v>
      </c>
      <c r="G156">
        <v>1</v>
      </c>
      <c r="H156">
        <v>0</v>
      </c>
      <c r="I156" t="s">
        <v>3</v>
      </c>
      <c r="J156">
        <v>0</v>
      </c>
      <c r="K156">
        <v>0</v>
      </c>
      <c r="L156" t="s">
        <v>3</v>
      </c>
      <c r="M156" t="s">
        <v>3</v>
      </c>
      <c r="N156">
        <v>0</v>
      </c>
    </row>
    <row r="157" spans="1:14" x14ac:dyDescent="0.2">
      <c r="A157">
        <v>70</v>
      </c>
      <c r="B157">
        <v>1</v>
      </c>
      <c r="D157">
        <v>5</v>
      </c>
      <c r="E157" t="s">
        <v>344</v>
      </c>
      <c r="F157" t="s">
        <v>345</v>
      </c>
      <c r="G157">
        <v>1</v>
      </c>
      <c r="H157">
        <v>0.8</v>
      </c>
      <c r="I157" t="s">
        <v>346</v>
      </c>
      <c r="J157">
        <v>0</v>
      </c>
      <c r="K157">
        <v>0</v>
      </c>
      <c r="L157" t="s">
        <v>3</v>
      </c>
      <c r="M157" t="s">
        <v>3</v>
      </c>
      <c r="N157">
        <v>0</v>
      </c>
    </row>
    <row r="158" spans="1:14" x14ac:dyDescent="0.2">
      <c r="A158">
        <v>70</v>
      </c>
      <c r="B158">
        <v>1</v>
      </c>
      <c r="D158">
        <v>6</v>
      </c>
      <c r="E158" t="s">
        <v>347</v>
      </c>
      <c r="F158" t="s">
        <v>348</v>
      </c>
      <c r="G158">
        <v>0.85</v>
      </c>
      <c r="H158">
        <v>0</v>
      </c>
      <c r="I158" t="s">
        <v>3</v>
      </c>
      <c r="J158">
        <v>0</v>
      </c>
      <c r="K158">
        <v>0</v>
      </c>
      <c r="L158" t="s">
        <v>3</v>
      </c>
      <c r="M158" t="s">
        <v>3</v>
      </c>
      <c r="N158">
        <v>0</v>
      </c>
    </row>
    <row r="159" spans="1:14" x14ac:dyDescent="0.2">
      <c r="A159">
        <v>70</v>
      </c>
      <c r="B159">
        <v>1</v>
      </c>
      <c r="D159">
        <v>7</v>
      </c>
      <c r="E159" t="s">
        <v>349</v>
      </c>
      <c r="F159" t="s">
        <v>350</v>
      </c>
      <c r="G159">
        <v>0.8</v>
      </c>
      <c r="H159">
        <v>0</v>
      </c>
      <c r="I159" t="s">
        <v>3</v>
      </c>
      <c r="J159">
        <v>0</v>
      </c>
      <c r="K159">
        <v>0</v>
      </c>
      <c r="L159" t="s">
        <v>3</v>
      </c>
      <c r="M159" t="s">
        <v>3</v>
      </c>
      <c r="N159">
        <v>0</v>
      </c>
    </row>
    <row r="160" spans="1:14" x14ac:dyDescent="0.2">
      <c r="A160">
        <v>70</v>
      </c>
      <c r="B160">
        <v>1</v>
      </c>
      <c r="D160">
        <v>8</v>
      </c>
      <c r="E160" t="s">
        <v>351</v>
      </c>
      <c r="F160" t="s">
        <v>352</v>
      </c>
      <c r="G160">
        <v>0.94</v>
      </c>
      <c r="H160">
        <v>0</v>
      </c>
      <c r="I160" t="s">
        <v>3</v>
      </c>
      <c r="J160">
        <v>0</v>
      </c>
      <c r="K160">
        <v>0</v>
      </c>
      <c r="L160" t="s">
        <v>3</v>
      </c>
      <c r="M160" t="s">
        <v>3</v>
      </c>
      <c r="N160">
        <v>0</v>
      </c>
    </row>
    <row r="161" spans="1:34" x14ac:dyDescent="0.2">
      <c r="A161">
        <v>70</v>
      </c>
      <c r="B161">
        <v>1</v>
      </c>
      <c r="D161">
        <v>9</v>
      </c>
      <c r="E161" t="s">
        <v>353</v>
      </c>
      <c r="F161" t="s">
        <v>354</v>
      </c>
      <c r="G161">
        <v>0.9</v>
      </c>
      <c r="H161">
        <v>0</v>
      </c>
      <c r="I161" t="s">
        <v>3</v>
      </c>
      <c r="J161">
        <v>0</v>
      </c>
      <c r="K161">
        <v>0</v>
      </c>
      <c r="L161" t="s">
        <v>3</v>
      </c>
      <c r="M161" t="s">
        <v>3</v>
      </c>
      <c r="N161">
        <v>0</v>
      </c>
    </row>
    <row r="162" spans="1:34" x14ac:dyDescent="0.2">
      <c r="A162">
        <v>70</v>
      </c>
      <c r="B162">
        <v>1</v>
      </c>
      <c r="D162">
        <v>10</v>
      </c>
      <c r="E162" t="s">
        <v>355</v>
      </c>
      <c r="F162" t="s">
        <v>356</v>
      </c>
      <c r="G162">
        <v>0.6</v>
      </c>
      <c r="H162">
        <v>0</v>
      </c>
      <c r="I162" t="s">
        <v>3</v>
      </c>
      <c r="J162">
        <v>0</v>
      </c>
      <c r="K162">
        <v>0</v>
      </c>
      <c r="L162" t="s">
        <v>3</v>
      </c>
      <c r="M162" t="s">
        <v>3</v>
      </c>
      <c r="N162">
        <v>0</v>
      </c>
    </row>
    <row r="163" spans="1:34" x14ac:dyDescent="0.2">
      <c r="A163">
        <v>70</v>
      </c>
      <c r="B163">
        <v>1</v>
      </c>
      <c r="D163">
        <v>11</v>
      </c>
      <c r="E163" t="s">
        <v>357</v>
      </c>
      <c r="F163" t="s">
        <v>358</v>
      </c>
      <c r="G163">
        <v>1.2</v>
      </c>
      <c r="H163">
        <v>0</v>
      </c>
      <c r="I163" t="s">
        <v>3</v>
      </c>
      <c r="J163">
        <v>0</v>
      </c>
      <c r="K163">
        <v>0</v>
      </c>
      <c r="L163" t="s">
        <v>3</v>
      </c>
      <c r="M163" t="s">
        <v>3</v>
      </c>
      <c r="N163">
        <v>0</v>
      </c>
    </row>
    <row r="164" spans="1:34" x14ac:dyDescent="0.2">
      <c r="A164">
        <v>70</v>
      </c>
      <c r="B164">
        <v>1</v>
      </c>
      <c r="D164">
        <v>12</v>
      </c>
      <c r="E164" t="s">
        <v>359</v>
      </c>
      <c r="F164" t="s">
        <v>360</v>
      </c>
      <c r="G164">
        <v>0</v>
      </c>
      <c r="H164">
        <v>0</v>
      </c>
      <c r="I164" t="s">
        <v>3</v>
      </c>
      <c r="J164">
        <v>0</v>
      </c>
      <c r="K164">
        <v>0</v>
      </c>
      <c r="L164" t="s">
        <v>3</v>
      </c>
      <c r="M164" t="s">
        <v>3</v>
      </c>
      <c r="N164">
        <v>0</v>
      </c>
    </row>
    <row r="165" spans="1:34" x14ac:dyDescent="0.2">
      <c r="A165">
        <v>70</v>
      </c>
      <c r="B165">
        <v>1</v>
      </c>
      <c r="D165">
        <v>13</v>
      </c>
      <c r="E165" t="s">
        <v>361</v>
      </c>
      <c r="F165" t="s">
        <v>362</v>
      </c>
      <c r="G165">
        <v>0.94</v>
      </c>
      <c r="H165">
        <v>0</v>
      </c>
      <c r="I165" t="s">
        <v>3</v>
      </c>
      <c r="J165">
        <v>0</v>
      </c>
      <c r="K165">
        <v>0</v>
      </c>
      <c r="L165" t="s">
        <v>3</v>
      </c>
      <c r="M165" t="s">
        <v>3</v>
      </c>
      <c r="N165">
        <v>0</v>
      </c>
    </row>
    <row r="167" spans="1:34" x14ac:dyDescent="0.2">
      <c r="A167">
        <v>-1</v>
      </c>
    </row>
    <row r="169" spans="1:34" x14ac:dyDescent="0.2">
      <c r="A169" s="3">
        <v>75</v>
      </c>
      <c r="B169" s="3" t="s">
        <v>363</v>
      </c>
      <c r="C169" s="3">
        <v>2018</v>
      </c>
      <c r="D169" s="3">
        <v>1</v>
      </c>
      <c r="E169" s="3">
        <v>0</v>
      </c>
      <c r="F169" s="3">
        <v>0</v>
      </c>
      <c r="G169" s="3">
        <v>0</v>
      </c>
      <c r="H169" s="3">
        <v>1</v>
      </c>
      <c r="I169" s="3">
        <v>0</v>
      </c>
      <c r="J169" s="3">
        <v>1</v>
      </c>
      <c r="K169" s="3">
        <v>0</v>
      </c>
      <c r="L169" s="3">
        <v>0</v>
      </c>
      <c r="M169" s="3">
        <v>0</v>
      </c>
      <c r="N169" s="3">
        <v>39507101</v>
      </c>
      <c r="O169" s="3">
        <v>1</v>
      </c>
    </row>
    <row r="170" spans="1:34" x14ac:dyDescent="0.2">
      <c r="A170" s="5">
        <v>3</v>
      </c>
      <c r="B170" s="5" t="s">
        <v>364</v>
      </c>
      <c r="C170" s="5">
        <v>6.62</v>
      </c>
      <c r="D170" s="5">
        <v>1</v>
      </c>
      <c r="E170" s="5">
        <v>1</v>
      </c>
      <c r="F170" s="5">
        <v>1</v>
      </c>
      <c r="G170" s="5">
        <v>1</v>
      </c>
      <c r="H170" s="5">
        <v>1</v>
      </c>
      <c r="I170" s="5">
        <v>1</v>
      </c>
      <c r="J170" s="5">
        <v>1</v>
      </c>
      <c r="K170" s="5">
        <v>1</v>
      </c>
      <c r="L170" s="5">
        <v>1</v>
      </c>
      <c r="M170" s="5">
        <v>6.62</v>
      </c>
      <c r="N170" s="5">
        <v>1</v>
      </c>
      <c r="O170" s="5">
        <v>1</v>
      </c>
      <c r="P170" s="5">
        <v>1</v>
      </c>
      <c r="Q170" s="5">
        <v>1</v>
      </c>
      <c r="R170" s="5">
        <v>1</v>
      </c>
      <c r="S170" s="5" t="s">
        <v>3</v>
      </c>
      <c r="T170" s="5" t="s">
        <v>3</v>
      </c>
      <c r="U170" s="5" t="s">
        <v>3</v>
      </c>
      <c r="V170" s="5" t="s">
        <v>3</v>
      </c>
      <c r="W170" s="5" t="s">
        <v>3</v>
      </c>
      <c r="X170" s="5" t="s">
        <v>3</v>
      </c>
      <c r="Y170" s="5" t="s">
        <v>3</v>
      </c>
      <c r="Z170" s="5" t="s">
        <v>3</v>
      </c>
      <c r="AA170" s="5" t="s">
        <v>3</v>
      </c>
      <c r="AB170" s="5" t="s">
        <v>3</v>
      </c>
      <c r="AC170" s="5" t="s">
        <v>3</v>
      </c>
      <c r="AD170" s="5" t="s">
        <v>3</v>
      </c>
      <c r="AE170" s="5" t="s">
        <v>3</v>
      </c>
      <c r="AF170" s="5" t="s">
        <v>3</v>
      </c>
      <c r="AG170" s="5" t="s">
        <v>3</v>
      </c>
      <c r="AH170" s="5" t="s">
        <v>3</v>
      </c>
    </row>
    <row r="174" spans="1:34" x14ac:dyDescent="0.2">
      <c r="A174">
        <v>65</v>
      </c>
      <c r="C174">
        <v>1</v>
      </c>
      <c r="D174">
        <v>0</v>
      </c>
      <c r="E174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365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13277</v>
      </c>
      <c r="M1">
        <v>10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3</v>
      </c>
      <c r="AC12" s="1" t="s">
        <v>3</v>
      </c>
      <c r="AD12" s="1" t="s">
        <v>3</v>
      </c>
      <c r="AE12" s="1" t="s">
        <v>3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6</v>
      </c>
      <c r="BI12" s="1" t="s">
        <v>7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8</v>
      </c>
      <c r="BZ12" s="1" t="s">
        <v>9</v>
      </c>
      <c r="CA12" s="1" t="s">
        <v>8</v>
      </c>
      <c r="CB12" s="1" t="s">
        <v>8</v>
      </c>
      <c r="CC12" s="1" t="s">
        <v>8</v>
      </c>
      <c r="CD12" s="1" t="s">
        <v>8</v>
      </c>
      <c r="CE12" s="1" t="s">
        <v>10</v>
      </c>
      <c r="CF12" s="1">
        <v>0</v>
      </c>
      <c r="CG12" s="1">
        <v>0</v>
      </c>
      <c r="CH12" s="1">
        <v>524296</v>
      </c>
      <c r="CI12" s="1" t="s">
        <v>3</v>
      </c>
      <c r="CJ12" s="1" t="s">
        <v>3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39507101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11</v>
      </c>
      <c r="D16" s="6" t="s">
        <v>11</v>
      </c>
      <c r="E16" s="7">
        <f>(Source!F96)/1000</f>
        <v>0</v>
      </c>
      <c r="F16" s="7">
        <f>(Source!F97)/1000</f>
        <v>1340.57502</v>
      </c>
      <c r="G16" s="7">
        <f>(Source!F88)/1000</f>
        <v>0</v>
      </c>
      <c r="H16" s="7">
        <f>(Source!F98)/1000+(Source!F99)/1000</f>
        <v>0</v>
      </c>
      <c r="I16" s="7">
        <f>E16+F16+G16+H16</f>
        <v>1340.57502</v>
      </c>
      <c r="J16" s="7">
        <f>(Source!F94)/1000</f>
        <v>144.00289000000001</v>
      </c>
      <c r="AI16" s="6">
        <v>0</v>
      </c>
      <c r="AJ16" s="6">
        <v>0</v>
      </c>
      <c r="AK16" s="6" t="s">
        <v>3</v>
      </c>
      <c r="AL16" s="6" t="s">
        <v>3</v>
      </c>
      <c r="AM16" s="6" t="s">
        <v>3</v>
      </c>
      <c r="AN16" s="6">
        <v>0</v>
      </c>
      <c r="AO16" s="6" t="s">
        <v>3</v>
      </c>
      <c r="AP16" s="6" t="s">
        <v>3</v>
      </c>
      <c r="AT16" s="7">
        <v>1126858.6399999999</v>
      </c>
      <c r="AU16" s="7">
        <v>978692.91</v>
      </c>
      <c r="AV16" s="7">
        <v>0</v>
      </c>
      <c r="AW16" s="7">
        <v>0</v>
      </c>
      <c r="AX16" s="7">
        <v>0</v>
      </c>
      <c r="AY16" s="7">
        <v>4162.84</v>
      </c>
      <c r="AZ16" s="7">
        <v>475.95</v>
      </c>
      <c r="BA16" s="7">
        <v>144002.89000000001</v>
      </c>
      <c r="BB16" s="7">
        <v>0</v>
      </c>
      <c r="BC16" s="7">
        <v>1340575.02</v>
      </c>
      <c r="BD16" s="7">
        <v>0</v>
      </c>
      <c r="BE16" s="7">
        <v>0</v>
      </c>
      <c r="BF16" s="7">
        <v>2114.3583000000003</v>
      </c>
      <c r="BG16" s="7">
        <v>6.8130999999999995</v>
      </c>
      <c r="BH16" s="7">
        <v>0</v>
      </c>
      <c r="BI16" s="7">
        <v>123989.48</v>
      </c>
      <c r="BJ16" s="7">
        <v>89726.9</v>
      </c>
      <c r="BK16" s="7">
        <v>1340575.02</v>
      </c>
    </row>
    <row r="18" spans="1:19" x14ac:dyDescent="0.2">
      <c r="A18">
        <v>51</v>
      </c>
      <c r="E18" s="8">
        <f>SUMIF(A16:A17,3,E16:E17)</f>
        <v>0</v>
      </c>
      <c r="F18" s="8">
        <f>SUMIF(A16:A17,3,F16:F17)</f>
        <v>1340.57502</v>
      </c>
      <c r="G18" s="8">
        <f>SUMIF(A16:A17,3,G16:G17)</f>
        <v>0</v>
      </c>
      <c r="H18" s="8">
        <f>SUMIF(A16:A17,3,H16:H17)</f>
        <v>0</v>
      </c>
      <c r="I18" s="8">
        <f>SUMIF(A16:A17,3,I16:I17)</f>
        <v>1340.57502</v>
      </c>
      <c r="J18" s="8">
        <f>SUMIF(A16:A17,3,J16:J17)</f>
        <v>144.00289000000001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1126858.6399999999</v>
      </c>
      <c r="G20" s="4" t="s">
        <v>245</v>
      </c>
      <c r="H20" s="4" t="s">
        <v>246</v>
      </c>
      <c r="I20" s="4"/>
      <c r="J20" s="4"/>
      <c r="K20" s="4">
        <v>201</v>
      </c>
      <c r="L20" s="4">
        <v>1</v>
      </c>
      <c r="M20" s="4">
        <v>3</v>
      </c>
      <c r="N20" s="4" t="s">
        <v>3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978692.91</v>
      </c>
      <c r="G21" s="4" t="s">
        <v>247</v>
      </c>
      <c r="H21" s="4" t="s">
        <v>248</v>
      </c>
      <c r="I21" s="4"/>
      <c r="J21" s="4"/>
      <c r="K21" s="4">
        <v>202</v>
      </c>
      <c r="L21" s="4">
        <v>2</v>
      </c>
      <c r="M21" s="4">
        <v>3</v>
      </c>
      <c r="N21" s="4" t="s">
        <v>3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249</v>
      </c>
      <c r="H22" s="4" t="s">
        <v>250</v>
      </c>
      <c r="I22" s="4"/>
      <c r="J22" s="4"/>
      <c r="K22" s="4">
        <v>222</v>
      </c>
      <c r="L22" s="4">
        <v>3</v>
      </c>
      <c r="M22" s="4">
        <v>3</v>
      </c>
      <c r="N22" s="4" t="s">
        <v>3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978692.91</v>
      </c>
      <c r="G23" s="4" t="s">
        <v>251</v>
      </c>
      <c r="H23" s="4" t="s">
        <v>252</v>
      </c>
      <c r="I23" s="4"/>
      <c r="J23" s="4"/>
      <c r="K23" s="4">
        <v>225</v>
      </c>
      <c r="L23" s="4">
        <v>4</v>
      </c>
      <c r="M23" s="4">
        <v>3</v>
      </c>
      <c r="N23" s="4" t="s">
        <v>3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978692.91</v>
      </c>
      <c r="G24" s="4" t="s">
        <v>253</v>
      </c>
      <c r="H24" s="4" t="s">
        <v>254</v>
      </c>
      <c r="I24" s="4"/>
      <c r="J24" s="4"/>
      <c r="K24" s="4">
        <v>226</v>
      </c>
      <c r="L24" s="4">
        <v>5</v>
      </c>
      <c r="M24" s="4">
        <v>3</v>
      </c>
      <c r="N24" s="4" t="s">
        <v>3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255</v>
      </c>
      <c r="H25" s="4" t="s">
        <v>256</v>
      </c>
      <c r="I25" s="4"/>
      <c r="J25" s="4"/>
      <c r="K25" s="4">
        <v>227</v>
      </c>
      <c r="L25" s="4">
        <v>6</v>
      </c>
      <c r="M25" s="4">
        <v>3</v>
      </c>
      <c r="N25" s="4" t="s">
        <v>3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978692.91</v>
      </c>
      <c r="G26" s="4" t="s">
        <v>257</v>
      </c>
      <c r="H26" s="4" t="s">
        <v>258</v>
      </c>
      <c r="I26" s="4"/>
      <c r="J26" s="4"/>
      <c r="K26" s="4">
        <v>228</v>
      </c>
      <c r="L26" s="4">
        <v>7</v>
      </c>
      <c r="M26" s="4">
        <v>3</v>
      </c>
      <c r="N26" s="4" t="s">
        <v>3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259</v>
      </c>
      <c r="H27" s="4" t="s">
        <v>260</v>
      </c>
      <c r="I27" s="4"/>
      <c r="J27" s="4"/>
      <c r="K27" s="4">
        <v>216</v>
      </c>
      <c r="L27" s="4">
        <v>8</v>
      </c>
      <c r="M27" s="4">
        <v>3</v>
      </c>
      <c r="N27" s="4" t="s">
        <v>3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261</v>
      </c>
      <c r="H28" s="4" t="s">
        <v>262</v>
      </c>
      <c r="I28" s="4"/>
      <c r="J28" s="4"/>
      <c r="K28" s="4">
        <v>223</v>
      </c>
      <c r="L28" s="4">
        <v>9</v>
      </c>
      <c r="M28" s="4">
        <v>3</v>
      </c>
      <c r="N28" s="4" t="s">
        <v>3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263</v>
      </c>
      <c r="H29" s="4" t="s">
        <v>264</v>
      </c>
      <c r="I29" s="4"/>
      <c r="J29" s="4"/>
      <c r="K29" s="4">
        <v>229</v>
      </c>
      <c r="L29" s="4">
        <v>10</v>
      </c>
      <c r="M29" s="4">
        <v>3</v>
      </c>
      <c r="N29" s="4" t="s">
        <v>3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4162.84</v>
      </c>
      <c r="G30" s="4" t="s">
        <v>265</v>
      </c>
      <c r="H30" s="4" t="s">
        <v>266</v>
      </c>
      <c r="I30" s="4"/>
      <c r="J30" s="4"/>
      <c r="K30" s="4">
        <v>203</v>
      </c>
      <c r="L30" s="4">
        <v>11</v>
      </c>
      <c r="M30" s="4">
        <v>3</v>
      </c>
      <c r="N30" s="4" t="s">
        <v>3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267</v>
      </c>
      <c r="H31" s="4" t="s">
        <v>268</v>
      </c>
      <c r="I31" s="4"/>
      <c r="J31" s="4"/>
      <c r="K31" s="4">
        <v>231</v>
      </c>
      <c r="L31" s="4">
        <v>12</v>
      </c>
      <c r="M31" s="4">
        <v>3</v>
      </c>
      <c r="N31" s="4" t="s">
        <v>3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475.95</v>
      </c>
      <c r="G32" s="4" t="s">
        <v>269</v>
      </c>
      <c r="H32" s="4" t="s">
        <v>270</v>
      </c>
      <c r="I32" s="4"/>
      <c r="J32" s="4"/>
      <c r="K32" s="4">
        <v>204</v>
      </c>
      <c r="L32" s="4">
        <v>13</v>
      </c>
      <c r="M32" s="4">
        <v>3</v>
      </c>
      <c r="N32" s="4" t="s">
        <v>3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144002.89000000001</v>
      </c>
      <c r="G33" s="4" t="s">
        <v>271</v>
      </c>
      <c r="H33" s="4" t="s">
        <v>272</v>
      </c>
      <c r="I33" s="4"/>
      <c r="J33" s="4"/>
      <c r="K33" s="4">
        <v>205</v>
      </c>
      <c r="L33" s="4">
        <v>14</v>
      </c>
      <c r="M33" s="4">
        <v>3</v>
      </c>
      <c r="N33" s="4" t="s">
        <v>3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273</v>
      </c>
      <c r="H34" s="4" t="s">
        <v>274</v>
      </c>
      <c r="I34" s="4"/>
      <c r="J34" s="4"/>
      <c r="K34" s="4">
        <v>232</v>
      </c>
      <c r="L34" s="4">
        <v>15</v>
      </c>
      <c r="M34" s="4">
        <v>3</v>
      </c>
      <c r="N34" s="4" t="s">
        <v>3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0</v>
      </c>
      <c r="G35" s="4" t="s">
        <v>275</v>
      </c>
      <c r="H35" s="4" t="s">
        <v>276</v>
      </c>
      <c r="I35" s="4"/>
      <c r="J35" s="4"/>
      <c r="K35" s="4">
        <v>214</v>
      </c>
      <c r="L35" s="4">
        <v>16</v>
      </c>
      <c r="M35" s="4">
        <v>3</v>
      </c>
      <c r="N35" s="4" t="s">
        <v>3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1340575.02</v>
      </c>
      <c r="G36" s="4" t="s">
        <v>277</v>
      </c>
      <c r="H36" s="4" t="s">
        <v>278</v>
      </c>
      <c r="I36" s="4"/>
      <c r="J36" s="4"/>
      <c r="K36" s="4">
        <v>215</v>
      </c>
      <c r="L36" s="4">
        <v>17</v>
      </c>
      <c r="M36" s="4">
        <v>3</v>
      </c>
      <c r="N36" s="4" t="s">
        <v>3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279</v>
      </c>
      <c r="H37" s="4" t="s">
        <v>280</v>
      </c>
      <c r="I37" s="4"/>
      <c r="J37" s="4"/>
      <c r="K37" s="4">
        <v>217</v>
      </c>
      <c r="L37" s="4">
        <v>18</v>
      </c>
      <c r="M37" s="4">
        <v>3</v>
      </c>
      <c r="N37" s="4" t="s">
        <v>3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281</v>
      </c>
      <c r="H38" s="4" t="s">
        <v>282</v>
      </c>
      <c r="I38" s="4"/>
      <c r="J38" s="4"/>
      <c r="K38" s="4">
        <v>230</v>
      </c>
      <c r="L38" s="4">
        <v>19</v>
      </c>
      <c r="M38" s="4">
        <v>3</v>
      </c>
      <c r="N38" s="4" t="s">
        <v>3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283</v>
      </c>
      <c r="H39" s="4" t="s">
        <v>284</v>
      </c>
      <c r="I39" s="4"/>
      <c r="J39" s="4"/>
      <c r="K39" s="4">
        <v>206</v>
      </c>
      <c r="L39" s="4">
        <v>20</v>
      </c>
      <c r="M39" s="4">
        <v>3</v>
      </c>
      <c r="N39" s="4" t="s">
        <v>3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2114.3583000000003</v>
      </c>
      <c r="G40" s="4" t="s">
        <v>285</v>
      </c>
      <c r="H40" s="4" t="s">
        <v>286</v>
      </c>
      <c r="I40" s="4"/>
      <c r="J40" s="4"/>
      <c r="K40" s="4">
        <v>207</v>
      </c>
      <c r="L40" s="4">
        <v>21</v>
      </c>
      <c r="M40" s="4">
        <v>3</v>
      </c>
      <c r="N40" s="4" t="s">
        <v>3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6.8130999999999995</v>
      </c>
      <c r="G41" s="4" t="s">
        <v>287</v>
      </c>
      <c r="H41" s="4" t="s">
        <v>288</v>
      </c>
      <c r="I41" s="4"/>
      <c r="J41" s="4"/>
      <c r="K41" s="4">
        <v>208</v>
      </c>
      <c r="L41" s="4">
        <v>22</v>
      </c>
      <c r="M41" s="4">
        <v>3</v>
      </c>
      <c r="N41" s="4" t="s">
        <v>3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289</v>
      </c>
      <c r="H42" s="4" t="s">
        <v>290</v>
      </c>
      <c r="I42" s="4"/>
      <c r="J42" s="4"/>
      <c r="K42" s="4">
        <v>209</v>
      </c>
      <c r="L42" s="4">
        <v>23</v>
      </c>
      <c r="M42" s="4">
        <v>3</v>
      </c>
      <c r="N42" s="4" t="s">
        <v>3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123989.48</v>
      </c>
      <c r="G43" s="4" t="s">
        <v>291</v>
      </c>
      <c r="H43" s="4" t="s">
        <v>292</v>
      </c>
      <c r="I43" s="4"/>
      <c r="J43" s="4"/>
      <c r="K43" s="4">
        <v>210</v>
      </c>
      <c r="L43" s="4">
        <v>24</v>
      </c>
      <c r="M43" s="4">
        <v>3</v>
      </c>
      <c r="N43" s="4" t="s">
        <v>3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89726.9</v>
      </c>
      <c r="G44" s="4" t="s">
        <v>293</v>
      </c>
      <c r="H44" s="4" t="s">
        <v>294</v>
      </c>
      <c r="I44" s="4"/>
      <c r="J44" s="4"/>
      <c r="K44" s="4">
        <v>211</v>
      </c>
      <c r="L44" s="4">
        <v>25</v>
      </c>
      <c r="M44" s="4">
        <v>3</v>
      </c>
      <c r="N44" s="4" t="s">
        <v>3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1340575.02</v>
      </c>
      <c r="G45" s="4" t="s">
        <v>295</v>
      </c>
      <c r="H45" s="4" t="s">
        <v>296</v>
      </c>
      <c r="I45" s="4"/>
      <c r="J45" s="4"/>
      <c r="K45" s="4">
        <v>224</v>
      </c>
      <c r="L45" s="4">
        <v>26</v>
      </c>
      <c r="M45" s="4">
        <v>3</v>
      </c>
      <c r="N45" s="4" t="s">
        <v>3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363</v>
      </c>
      <c r="C50" s="3">
        <v>2018</v>
      </c>
      <c r="D50" s="3">
        <v>1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39507101</v>
      </c>
      <c r="O50" s="3">
        <v>1</v>
      </c>
    </row>
    <row r="51" spans="1:34" x14ac:dyDescent="0.2">
      <c r="A51" s="5">
        <v>3</v>
      </c>
      <c r="B51" s="5" t="s">
        <v>364</v>
      </c>
      <c r="C51" s="5">
        <v>6.62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</v>
      </c>
      <c r="L51" s="5">
        <v>1</v>
      </c>
      <c r="M51" s="5">
        <v>6.62</v>
      </c>
      <c r="N51" s="5">
        <v>1</v>
      </c>
      <c r="O51" s="5">
        <v>1</v>
      </c>
      <c r="P51" s="5">
        <v>1</v>
      </c>
      <c r="Q51" s="5">
        <v>1</v>
      </c>
      <c r="R51" s="5">
        <v>1</v>
      </c>
      <c r="S51" s="5" t="s">
        <v>3</v>
      </c>
      <c r="T51" s="5" t="s">
        <v>3</v>
      </c>
      <c r="U51" s="5" t="s">
        <v>3</v>
      </c>
      <c r="V51" s="5" t="s">
        <v>3</v>
      </c>
      <c r="W51" s="5" t="s">
        <v>3</v>
      </c>
      <c r="X51" s="5" t="s">
        <v>3</v>
      </c>
      <c r="Y51" s="5" t="s">
        <v>3</v>
      </c>
      <c r="Z51" s="5" t="s">
        <v>3</v>
      </c>
      <c r="AA51" s="5" t="s">
        <v>3</v>
      </c>
      <c r="AB51" s="5" t="s">
        <v>3</v>
      </c>
      <c r="AC51" s="5" t="s">
        <v>3</v>
      </c>
      <c r="AD51" s="5" t="s">
        <v>3</v>
      </c>
      <c r="AE51" s="5" t="s">
        <v>3</v>
      </c>
      <c r="AF51" s="5" t="s">
        <v>3</v>
      </c>
      <c r="AG51" s="5" t="s">
        <v>3</v>
      </c>
      <c r="AH51" s="5" t="s">
        <v>3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7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ROW(Source!A24)</f>
        <v>24</v>
      </c>
      <c r="B1">
        <v>39507101</v>
      </c>
      <c r="C1">
        <v>39508465</v>
      </c>
      <c r="D1">
        <v>37071037</v>
      </c>
      <c r="E1">
        <v>1</v>
      </c>
      <c r="F1">
        <v>1</v>
      </c>
      <c r="G1">
        <v>1</v>
      </c>
      <c r="H1">
        <v>1</v>
      </c>
      <c r="I1" t="s">
        <v>366</v>
      </c>
      <c r="J1" t="s">
        <v>3</v>
      </c>
      <c r="K1" t="s">
        <v>367</v>
      </c>
      <c r="L1">
        <v>1191</v>
      </c>
      <c r="N1">
        <v>1013</v>
      </c>
      <c r="O1" t="s">
        <v>368</v>
      </c>
      <c r="P1" t="s">
        <v>368</v>
      </c>
      <c r="Q1">
        <v>1</v>
      </c>
      <c r="W1">
        <v>0</v>
      </c>
      <c r="X1">
        <v>1069510174</v>
      </c>
      <c r="Y1">
        <v>74.099999999999994</v>
      </c>
      <c r="AA1">
        <v>0</v>
      </c>
      <c r="AB1">
        <v>0</v>
      </c>
      <c r="AC1">
        <v>0</v>
      </c>
      <c r="AD1">
        <v>63.68</v>
      </c>
      <c r="AE1">
        <v>0</v>
      </c>
      <c r="AF1">
        <v>0</v>
      </c>
      <c r="AG1">
        <v>0</v>
      </c>
      <c r="AH1">
        <v>9.6199999999999992</v>
      </c>
      <c r="AI1">
        <v>1</v>
      </c>
      <c r="AJ1">
        <v>1</v>
      </c>
      <c r="AK1">
        <v>1</v>
      </c>
      <c r="AL1">
        <v>6.62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74.099999999999994</v>
      </c>
      <c r="AU1" t="s">
        <v>3</v>
      </c>
      <c r="AV1">
        <v>1</v>
      </c>
      <c r="AW1">
        <v>2</v>
      </c>
      <c r="AX1">
        <v>39508466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74.099999999999994</v>
      </c>
      <c r="CY1">
        <f>AD1</f>
        <v>63.68</v>
      </c>
      <c r="CZ1">
        <f>AH1</f>
        <v>9.6199999999999992</v>
      </c>
      <c r="DA1">
        <f>AL1</f>
        <v>6.62</v>
      </c>
      <c r="DB1">
        <v>0</v>
      </c>
    </row>
    <row r="2" spans="1:106" x14ac:dyDescent="0.2">
      <c r="A2">
        <f>ROW(Source!A24)</f>
        <v>24</v>
      </c>
      <c r="B2">
        <v>39507101</v>
      </c>
      <c r="C2">
        <v>39508465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369</v>
      </c>
      <c r="J2" t="s">
        <v>3</v>
      </c>
      <c r="K2" t="s">
        <v>370</v>
      </c>
      <c r="L2">
        <v>1191</v>
      </c>
      <c r="N2">
        <v>1013</v>
      </c>
      <c r="O2" t="s">
        <v>368</v>
      </c>
      <c r="P2" t="s">
        <v>368</v>
      </c>
      <c r="Q2">
        <v>1</v>
      </c>
      <c r="W2">
        <v>0</v>
      </c>
      <c r="X2">
        <v>-1417349443</v>
      </c>
      <c r="Y2">
        <v>3.71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6.62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3.71</v>
      </c>
      <c r="AU2" t="s">
        <v>3</v>
      </c>
      <c r="AV2">
        <v>2</v>
      </c>
      <c r="AW2">
        <v>2</v>
      </c>
      <c r="AX2">
        <v>39508467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3.71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ROW(Source!A24)</f>
        <v>24</v>
      </c>
      <c r="B3">
        <v>39507101</v>
      </c>
      <c r="C3">
        <v>39508465</v>
      </c>
      <c r="D3">
        <v>36882383</v>
      </c>
      <c r="E3">
        <v>1</v>
      </c>
      <c r="F3">
        <v>1</v>
      </c>
      <c r="G3">
        <v>1</v>
      </c>
      <c r="H3">
        <v>2</v>
      </c>
      <c r="I3" t="s">
        <v>371</v>
      </c>
      <c r="J3" t="s">
        <v>372</v>
      </c>
      <c r="K3" t="s">
        <v>373</v>
      </c>
      <c r="L3">
        <v>1368</v>
      </c>
      <c r="N3">
        <v>1011</v>
      </c>
      <c r="O3" t="s">
        <v>374</v>
      </c>
      <c r="P3" t="s">
        <v>374</v>
      </c>
      <c r="Q3">
        <v>1</v>
      </c>
      <c r="W3">
        <v>0</v>
      </c>
      <c r="X3">
        <v>1225731627</v>
      </c>
      <c r="Y3">
        <v>3.71</v>
      </c>
      <c r="AA3">
        <v>0</v>
      </c>
      <c r="AB3">
        <v>595.73</v>
      </c>
      <c r="AC3">
        <v>10.06</v>
      </c>
      <c r="AD3">
        <v>0</v>
      </c>
      <c r="AE3">
        <v>0</v>
      </c>
      <c r="AF3">
        <v>89.99</v>
      </c>
      <c r="AG3">
        <v>10.06</v>
      </c>
      <c r="AH3">
        <v>0</v>
      </c>
      <c r="AI3">
        <v>1</v>
      </c>
      <c r="AJ3">
        <v>6.62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3.71</v>
      </c>
      <c r="AU3" t="s">
        <v>3</v>
      </c>
      <c r="AV3">
        <v>0</v>
      </c>
      <c r="AW3">
        <v>2</v>
      </c>
      <c r="AX3">
        <v>39508468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3.71</v>
      </c>
      <c r="CY3">
        <f>AB3</f>
        <v>595.73</v>
      </c>
      <c r="CZ3">
        <f>AF3</f>
        <v>89.99</v>
      </c>
      <c r="DA3">
        <f>AJ3</f>
        <v>6.62</v>
      </c>
      <c r="DB3">
        <v>0</v>
      </c>
    </row>
    <row r="4" spans="1:106" x14ac:dyDescent="0.2">
      <c r="A4">
        <f>ROW(Source!A24)</f>
        <v>24</v>
      </c>
      <c r="B4">
        <v>39507101</v>
      </c>
      <c r="C4">
        <v>39508465</v>
      </c>
      <c r="D4">
        <v>36805396</v>
      </c>
      <c r="E4">
        <v>1</v>
      </c>
      <c r="F4">
        <v>1</v>
      </c>
      <c r="G4">
        <v>1</v>
      </c>
      <c r="H4">
        <v>3</v>
      </c>
      <c r="I4" t="s">
        <v>375</v>
      </c>
      <c r="J4" t="s">
        <v>376</v>
      </c>
      <c r="K4" t="s">
        <v>377</v>
      </c>
      <c r="L4">
        <v>1348</v>
      </c>
      <c r="N4">
        <v>1009</v>
      </c>
      <c r="O4" t="s">
        <v>378</v>
      </c>
      <c r="P4" t="s">
        <v>378</v>
      </c>
      <c r="Q4">
        <v>1000</v>
      </c>
      <c r="W4">
        <v>0</v>
      </c>
      <c r="X4">
        <v>1165150829</v>
      </c>
      <c r="Y4">
        <v>2.0000000000000002E-5</v>
      </c>
      <c r="AA4">
        <v>340142.88</v>
      </c>
      <c r="AB4">
        <v>0</v>
      </c>
      <c r="AC4">
        <v>0</v>
      </c>
      <c r="AD4">
        <v>0</v>
      </c>
      <c r="AE4">
        <v>51381.1</v>
      </c>
      <c r="AF4">
        <v>0</v>
      </c>
      <c r="AG4">
        <v>0</v>
      </c>
      <c r="AH4">
        <v>0</v>
      </c>
      <c r="AI4">
        <v>6.62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2.0000000000000002E-5</v>
      </c>
      <c r="AU4" t="s">
        <v>3</v>
      </c>
      <c r="AV4">
        <v>0</v>
      </c>
      <c r="AW4">
        <v>2</v>
      </c>
      <c r="AX4">
        <v>39508469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Y4*Source!I24</f>
        <v>2.0000000000000002E-5</v>
      </c>
      <c r="CY4">
        <f t="shared" ref="CY4:CY10" si="0">AA4</f>
        <v>340142.88</v>
      </c>
      <c r="CZ4">
        <f t="shared" ref="CZ4:CZ10" si="1">AE4</f>
        <v>51381.1</v>
      </c>
      <c r="DA4">
        <f t="shared" ref="DA4:DA10" si="2">AI4</f>
        <v>6.62</v>
      </c>
      <c r="DB4">
        <v>0</v>
      </c>
    </row>
    <row r="5" spans="1:106" x14ac:dyDescent="0.2">
      <c r="A5">
        <f>ROW(Source!A24)</f>
        <v>24</v>
      </c>
      <c r="B5">
        <v>39507101</v>
      </c>
      <c r="C5">
        <v>39508465</v>
      </c>
      <c r="D5">
        <v>36805498</v>
      </c>
      <c r="E5">
        <v>1</v>
      </c>
      <c r="F5">
        <v>1</v>
      </c>
      <c r="G5">
        <v>1</v>
      </c>
      <c r="H5">
        <v>3</v>
      </c>
      <c r="I5" t="s">
        <v>379</v>
      </c>
      <c r="J5" t="s">
        <v>380</v>
      </c>
      <c r="K5" t="s">
        <v>381</v>
      </c>
      <c r="L5">
        <v>1346</v>
      </c>
      <c r="N5">
        <v>1009</v>
      </c>
      <c r="O5" t="s">
        <v>382</v>
      </c>
      <c r="P5" t="s">
        <v>382</v>
      </c>
      <c r="Q5">
        <v>1</v>
      </c>
      <c r="W5">
        <v>0</v>
      </c>
      <c r="X5">
        <v>-1012196365</v>
      </c>
      <c r="Y5">
        <v>1E-3</v>
      </c>
      <c r="AA5">
        <v>1026.0999999999999</v>
      </c>
      <c r="AB5">
        <v>0</v>
      </c>
      <c r="AC5">
        <v>0</v>
      </c>
      <c r="AD5">
        <v>0</v>
      </c>
      <c r="AE5">
        <v>155</v>
      </c>
      <c r="AF5">
        <v>0</v>
      </c>
      <c r="AG5">
        <v>0</v>
      </c>
      <c r="AH5">
        <v>0</v>
      </c>
      <c r="AI5">
        <v>6.62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1E-3</v>
      </c>
      <c r="AU5" t="s">
        <v>3</v>
      </c>
      <c r="AV5">
        <v>0</v>
      </c>
      <c r="AW5">
        <v>2</v>
      </c>
      <c r="AX5">
        <v>39508470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Y5*Source!I24</f>
        <v>1E-3</v>
      </c>
      <c r="CY5">
        <f t="shared" si="0"/>
        <v>1026.0999999999999</v>
      </c>
      <c r="CZ5">
        <f t="shared" si="1"/>
        <v>155</v>
      </c>
      <c r="DA5">
        <f t="shared" si="2"/>
        <v>6.62</v>
      </c>
      <c r="DB5">
        <v>0</v>
      </c>
    </row>
    <row r="6" spans="1:106" x14ac:dyDescent="0.2">
      <c r="A6">
        <f>ROW(Source!A24)</f>
        <v>24</v>
      </c>
      <c r="B6">
        <v>39507101</v>
      </c>
      <c r="C6">
        <v>39508465</v>
      </c>
      <c r="D6">
        <v>36829535</v>
      </c>
      <c r="E6">
        <v>1</v>
      </c>
      <c r="F6">
        <v>1</v>
      </c>
      <c r="G6">
        <v>1</v>
      </c>
      <c r="H6">
        <v>3</v>
      </c>
      <c r="I6" t="s">
        <v>383</v>
      </c>
      <c r="J6" t="s">
        <v>384</v>
      </c>
      <c r="K6" t="s">
        <v>385</v>
      </c>
      <c r="L6">
        <v>1346</v>
      </c>
      <c r="N6">
        <v>1009</v>
      </c>
      <c r="O6" t="s">
        <v>382</v>
      </c>
      <c r="P6" t="s">
        <v>382</v>
      </c>
      <c r="Q6">
        <v>1</v>
      </c>
      <c r="W6">
        <v>0</v>
      </c>
      <c r="X6">
        <v>1391681712</v>
      </c>
      <c r="Y6">
        <v>0.159</v>
      </c>
      <c r="AA6">
        <v>450.49</v>
      </c>
      <c r="AB6">
        <v>0</v>
      </c>
      <c r="AC6">
        <v>0</v>
      </c>
      <c r="AD6">
        <v>0</v>
      </c>
      <c r="AE6">
        <v>68.05</v>
      </c>
      <c r="AF6">
        <v>0</v>
      </c>
      <c r="AG6">
        <v>0</v>
      </c>
      <c r="AH6">
        <v>0</v>
      </c>
      <c r="AI6">
        <v>6.62</v>
      </c>
      <c r="AJ6">
        <v>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3</v>
      </c>
      <c r="AT6">
        <v>0.159</v>
      </c>
      <c r="AU6" t="s">
        <v>3</v>
      </c>
      <c r="AV6">
        <v>0</v>
      </c>
      <c r="AW6">
        <v>2</v>
      </c>
      <c r="AX6">
        <v>39508471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Y6*Source!I24</f>
        <v>0.159</v>
      </c>
      <c r="CY6">
        <f t="shared" si="0"/>
        <v>450.49</v>
      </c>
      <c r="CZ6">
        <f t="shared" si="1"/>
        <v>68.05</v>
      </c>
      <c r="DA6">
        <f t="shared" si="2"/>
        <v>6.62</v>
      </c>
      <c r="DB6">
        <v>0</v>
      </c>
    </row>
    <row r="7" spans="1:106" x14ac:dyDescent="0.2">
      <c r="A7">
        <f>ROW(Source!A24)</f>
        <v>24</v>
      </c>
      <c r="B7">
        <v>39507101</v>
      </c>
      <c r="C7">
        <v>39508465</v>
      </c>
      <c r="D7">
        <v>36853819</v>
      </c>
      <c r="E7">
        <v>1</v>
      </c>
      <c r="F7">
        <v>1</v>
      </c>
      <c r="G7">
        <v>1</v>
      </c>
      <c r="H7">
        <v>3</v>
      </c>
      <c r="I7" t="s">
        <v>386</v>
      </c>
      <c r="J7" t="s">
        <v>387</v>
      </c>
      <c r="K7" t="s">
        <v>388</v>
      </c>
      <c r="L7">
        <v>1355</v>
      </c>
      <c r="N7">
        <v>1010</v>
      </c>
      <c r="O7" t="s">
        <v>167</v>
      </c>
      <c r="P7" t="s">
        <v>167</v>
      </c>
      <c r="Q7">
        <v>100</v>
      </c>
      <c r="W7">
        <v>0</v>
      </c>
      <c r="X7">
        <v>-790444072</v>
      </c>
      <c r="Y7">
        <v>0.16</v>
      </c>
      <c r="AA7">
        <v>3839.6</v>
      </c>
      <c r="AB7">
        <v>0</v>
      </c>
      <c r="AC7">
        <v>0</v>
      </c>
      <c r="AD7">
        <v>0</v>
      </c>
      <c r="AE7">
        <v>580</v>
      </c>
      <c r="AF7">
        <v>0</v>
      </c>
      <c r="AG7">
        <v>0</v>
      </c>
      <c r="AH7">
        <v>0</v>
      </c>
      <c r="AI7">
        <v>6.62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0.16</v>
      </c>
      <c r="AU7" t="s">
        <v>3</v>
      </c>
      <c r="AV7">
        <v>0</v>
      </c>
      <c r="AW7">
        <v>2</v>
      </c>
      <c r="AX7">
        <v>39508472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Y7*Source!I24</f>
        <v>0.16</v>
      </c>
      <c r="CY7">
        <f t="shared" si="0"/>
        <v>3839.6</v>
      </c>
      <c r="CZ7">
        <f t="shared" si="1"/>
        <v>580</v>
      </c>
      <c r="DA7">
        <f t="shared" si="2"/>
        <v>6.62</v>
      </c>
      <c r="DB7">
        <v>0</v>
      </c>
    </row>
    <row r="8" spans="1:106" x14ac:dyDescent="0.2">
      <c r="A8">
        <f>ROW(Source!A24)</f>
        <v>24</v>
      </c>
      <c r="B8">
        <v>39507101</v>
      </c>
      <c r="C8">
        <v>39508465</v>
      </c>
      <c r="D8">
        <v>36870820</v>
      </c>
      <c r="E8">
        <v>1</v>
      </c>
      <c r="F8">
        <v>1</v>
      </c>
      <c r="G8">
        <v>1</v>
      </c>
      <c r="H8">
        <v>3</v>
      </c>
      <c r="I8" t="s">
        <v>389</v>
      </c>
      <c r="J8" t="s">
        <v>390</v>
      </c>
      <c r="K8" t="s">
        <v>391</v>
      </c>
      <c r="L8">
        <v>1355</v>
      </c>
      <c r="N8">
        <v>1010</v>
      </c>
      <c r="O8" t="s">
        <v>167</v>
      </c>
      <c r="P8" t="s">
        <v>167</v>
      </c>
      <c r="Q8">
        <v>100</v>
      </c>
      <c r="W8">
        <v>0</v>
      </c>
      <c r="X8">
        <v>1924823676</v>
      </c>
      <c r="Y8">
        <v>0.16</v>
      </c>
      <c r="AA8">
        <v>203.5</v>
      </c>
      <c r="AB8">
        <v>0</v>
      </c>
      <c r="AC8">
        <v>0</v>
      </c>
      <c r="AD8">
        <v>0</v>
      </c>
      <c r="AE8">
        <v>30.74</v>
      </c>
      <c r="AF8">
        <v>0</v>
      </c>
      <c r="AG8">
        <v>0</v>
      </c>
      <c r="AH8">
        <v>0</v>
      </c>
      <c r="AI8">
        <v>6.62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0.16</v>
      </c>
      <c r="AU8" t="s">
        <v>3</v>
      </c>
      <c r="AV8">
        <v>0</v>
      </c>
      <c r="AW8">
        <v>2</v>
      </c>
      <c r="AX8">
        <v>39508473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Y8*Source!I24</f>
        <v>0.16</v>
      </c>
      <c r="CY8">
        <f t="shared" si="0"/>
        <v>203.5</v>
      </c>
      <c r="CZ8">
        <f t="shared" si="1"/>
        <v>30.74</v>
      </c>
      <c r="DA8">
        <f t="shared" si="2"/>
        <v>6.62</v>
      </c>
      <c r="DB8">
        <v>0</v>
      </c>
    </row>
    <row r="9" spans="1:106" x14ac:dyDescent="0.2">
      <c r="A9">
        <f>ROW(Source!A24)</f>
        <v>24</v>
      </c>
      <c r="B9">
        <v>39507101</v>
      </c>
      <c r="C9">
        <v>39508465</v>
      </c>
      <c r="D9">
        <v>36872444</v>
      </c>
      <c r="E9">
        <v>1</v>
      </c>
      <c r="F9">
        <v>1</v>
      </c>
      <c r="G9">
        <v>1</v>
      </c>
      <c r="H9">
        <v>3</v>
      </c>
      <c r="I9" t="s">
        <v>21</v>
      </c>
      <c r="J9" t="s">
        <v>24</v>
      </c>
      <c r="K9" t="s">
        <v>22</v>
      </c>
      <c r="L9">
        <v>1354</v>
      </c>
      <c r="N9">
        <v>1010</v>
      </c>
      <c r="O9" t="s">
        <v>23</v>
      </c>
      <c r="P9" t="s">
        <v>23</v>
      </c>
      <c r="Q9">
        <v>1</v>
      </c>
      <c r="W9">
        <v>0</v>
      </c>
      <c r="X9">
        <v>-688371732</v>
      </c>
      <c r="Y9">
        <v>1</v>
      </c>
      <c r="AA9">
        <v>4154.12</v>
      </c>
      <c r="AB9">
        <v>0</v>
      </c>
      <c r="AC9">
        <v>0</v>
      </c>
      <c r="AD9">
        <v>0</v>
      </c>
      <c r="AE9">
        <v>627.51</v>
      </c>
      <c r="AF9">
        <v>0</v>
      </c>
      <c r="AG9">
        <v>0</v>
      </c>
      <c r="AH9">
        <v>0</v>
      </c>
      <c r="AI9">
        <v>6.62</v>
      </c>
      <c r="AJ9">
        <v>1</v>
      </c>
      <c r="AK9">
        <v>1</v>
      </c>
      <c r="AL9">
        <v>1</v>
      </c>
      <c r="AN9">
        <v>0</v>
      </c>
      <c r="AO9">
        <v>0</v>
      </c>
      <c r="AP9">
        <v>0</v>
      </c>
      <c r="AQ9">
        <v>0</v>
      </c>
      <c r="AR9">
        <v>0</v>
      </c>
      <c r="AS9" t="s">
        <v>3</v>
      </c>
      <c r="AT9">
        <v>1</v>
      </c>
      <c r="AU9" t="s">
        <v>3</v>
      </c>
      <c r="AV9">
        <v>0</v>
      </c>
      <c r="AW9">
        <v>1</v>
      </c>
      <c r="AX9">
        <v>-1</v>
      </c>
      <c r="AY9">
        <v>0</v>
      </c>
      <c r="AZ9">
        <v>0</v>
      </c>
      <c r="BA9" t="s">
        <v>3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Y9*Source!I24</f>
        <v>1</v>
      </c>
      <c r="CY9">
        <f t="shared" si="0"/>
        <v>4154.12</v>
      </c>
      <c r="CZ9">
        <f t="shared" si="1"/>
        <v>627.51</v>
      </c>
      <c r="DA9">
        <f t="shared" si="2"/>
        <v>6.62</v>
      </c>
      <c r="DB9">
        <v>0</v>
      </c>
    </row>
    <row r="10" spans="1:106" x14ac:dyDescent="0.2">
      <c r="A10">
        <f>ROW(Source!A24)</f>
        <v>24</v>
      </c>
      <c r="B10">
        <v>39507101</v>
      </c>
      <c r="C10">
        <v>39508465</v>
      </c>
      <c r="D10">
        <v>36799065</v>
      </c>
      <c r="E10">
        <v>17</v>
      </c>
      <c r="F10">
        <v>1</v>
      </c>
      <c r="G10">
        <v>1</v>
      </c>
      <c r="H10">
        <v>3</v>
      </c>
      <c r="I10" t="s">
        <v>392</v>
      </c>
      <c r="J10" t="s">
        <v>3</v>
      </c>
      <c r="K10" t="s">
        <v>393</v>
      </c>
      <c r="L10">
        <v>1374</v>
      </c>
      <c r="N10">
        <v>1013</v>
      </c>
      <c r="O10" t="s">
        <v>394</v>
      </c>
      <c r="P10" t="s">
        <v>394</v>
      </c>
      <c r="Q10">
        <v>1</v>
      </c>
      <c r="W10">
        <v>0</v>
      </c>
      <c r="X10">
        <v>-1731369543</v>
      </c>
      <c r="Y10">
        <v>14.26</v>
      </c>
      <c r="AA10">
        <v>1</v>
      </c>
      <c r="AB10">
        <v>0</v>
      </c>
      <c r="AC10">
        <v>0</v>
      </c>
      <c r="AD10">
        <v>0</v>
      </c>
      <c r="AE10">
        <v>1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14.26</v>
      </c>
      <c r="AU10" t="s">
        <v>3</v>
      </c>
      <c r="AV10">
        <v>0</v>
      </c>
      <c r="AW10">
        <v>2</v>
      </c>
      <c r="AX10">
        <v>39508475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Y10*Source!I24</f>
        <v>14.26</v>
      </c>
      <c r="CY10">
        <f t="shared" si="0"/>
        <v>1</v>
      </c>
      <c r="CZ10">
        <f t="shared" si="1"/>
        <v>1</v>
      </c>
      <c r="DA10">
        <f t="shared" si="2"/>
        <v>1</v>
      </c>
      <c r="DB10">
        <v>0</v>
      </c>
    </row>
    <row r="11" spans="1:106" x14ac:dyDescent="0.2">
      <c r="A11">
        <f>ROW(Source!A26)</f>
        <v>26</v>
      </c>
      <c r="B11">
        <v>39507101</v>
      </c>
      <c r="C11">
        <v>39508514</v>
      </c>
      <c r="D11">
        <v>37070244</v>
      </c>
      <c r="E11">
        <v>1</v>
      </c>
      <c r="F11">
        <v>1</v>
      </c>
      <c r="G11">
        <v>1</v>
      </c>
      <c r="H11">
        <v>1</v>
      </c>
      <c r="I11" t="s">
        <v>395</v>
      </c>
      <c r="J11" t="s">
        <v>3</v>
      </c>
      <c r="K11" t="s">
        <v>396</v>
      </c>
      <c r="L11">
        <v>1191</v>
      </c>
      <c r="N11">
        <v>1013</v>
      </c>
      <c r="O11" t="s">
        <v>368</v>
      </c>
      <c r="P11" t="s">
        <v>368</v>
      </c>
      <c r="Q11">
        <v>1</v>
      </c>
      <c r="W11">
        <v>0</v>
      </c>
      <c r="X11">
        <v>1627947075</v>
      </c>
      <c r="Y11">
        <v>16</v>
      </c>
      <c r="AA11">
        <v>0</v>
      </c>
      <c r="AB11">
        <v>0</v>
      </c>
      <c r="AC11">
        <v>0</v>
      </c>
      <c r="AD11">
        <v>68.52</v>
      </c>
      <c r="AE11">
        <v>0</v>
      </c>
      <c r="AF11">
        <v>0</v>
      </c>
      <c r="AG11">
        <v>0</v>
      </c>
      <c r="AH11">
        <v>10.35</v>
      </c>
      <c r="AI11">
        <v>1</v>
      </c>
      <c r="AJ11">
        <v>1</v>
      </c>
      <c r="AK11">
        <v>1</v>
      </c>
      <c r="AL11">
        <v>6.62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16</v>
      </c>
      <c r="AU11" t="s">
        <v>3</v>
      </c>
      <c r="AV11">
        <v>1</v>
      </c>
      <c r="AW11">
        <v>2</v>
      </c>
      <c r="AX11">
        <v>39508515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Y11*Source!I26</f>
        <v>16</v>
      </c>
      <c r="CY11">
        <f>AD11</f>
        <v>68.52</v>
      </c>
      <c r="CZ11">
        <f>AH11</f>
        <v>10.35</v>
      </c>
      <c r="DA11">
        <f>AL11</f>
        <v>6.62</v>
      </c>
      <c r="DB11">
        <v>0</v>
      </c>
    </row>
    <row r="12" spans="1:106" x14ac:dyDescent="0.2">
      <c r="A12">
        <f>ROW(Source!A26)</f>
        <v>26</v>
      </c>
      <c r="B12">
        <v>39507101</v>
      </c>
      <c r="C12">
        <v>39508514</v>
      </c>
      <c r="D12">
        <v>36801809</v>
      </c>
      <c r="E12">
        <v>1</v>
      </c>
      <c r="F12">
        <v>1</v>
      </c>
      <c r="G12">
        <v>1</v>
      </c>
      <c r="H12">
        <v>3</v>
      </c>
      <c r="I12" t="s">
        <v>397</v>
      </c>
      <c r="J12" t="s">
        <v>398</v>
      </c>
      <c r="K12" t="s">
        <v>399</v>
      </c>
      <c r="L12">
        <v>1383</v>
      </c>
      <c r="N12">
        <v>1013</v>
      </c>
      <c r="O12" t="s">
        <v>400</v>
      </c>
      <c r="P12" t="s">
        <v>400</v>
      </c>
      <c r="Q12">
        <v>1</v>
      </c>
      <c r="W12">
        <v>0</v>
      </c>
      <c r="X12">
        <v>-1379976516</v>
      </c>
      <c r="Y12">
        <v>3.4</v>
      </c>
      <c r="AA12">
        <v>2.65</v>
      </c>
      <c r="AB12">
        <v>0</v>
      </c>
      <c r="AC12">
        <v>0</v>
      </c>
      <c r="AD12">
        <v>0</v>
      </c>
      <c r="AE12">
        <v>0.4</v>
      </c>
      <c r="AF12">
        <v>0</v>
      </c>
      <c r="AG12">
        <v>0</v>
      </c>
      <c r="AH12">
        <v>0</v>
      </c>
      <c r="AI12">
        <v>6.62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3</v>
      </c>
      <c r="AT12">
        <v>3.4</v>
      </c>
      <c r="AU12" t="s">
        <v>3</v>
      </c>
      <c r="AV12">
        <v>0</v>
      </c>
      <c r="AW12">
        <v>2</v>
      </c>
      <c r="AX12">
        <v>39508516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Y12*Source!I26</f>
        <v>3.4</v>
      </c>
      <c r="CY12">
        <f t="shared" ref="CY12:CY18" si="3">AA12</f>
        <v>2.65</v>
      </c>
      <c r="CZ12">
        <f t="shared" ref="CZ12:CZ18" si="4">AE12</f>
        <v>0.4</v>
      </c>
      <c r="DA12">
        <f t="shared" ref="DA12:DA18" si="5">AI12</f>
        <v>6.62</v>
      </c>
      <c r="DB12">
        <v>0</v>
      </c>
    </row>
    <row r="13" spans="1:106" x14ac:dyDescent="0.2">
      <c r="A13">
        <f>ROW(Source!A26)</f>
        <v>26</v>
      </c>
      <c r="B13">
        <v>39507101</v>
      </c>
      <c r="C13">
        <v>39508514</v>
      </c>
      <c r="D13">
        <v>36802095</v>
      </c>
      <c r="E13">
        <v>1</v>
      </c>
      <c r="F13">
        <v>1</v>
      </c>
      <c r="G13">
        <v>1</v>
      </c>
      <c r="H13">
        <v>3</v>
      </c>
      <c r="I13" t="s">
        <v>401</v>
      </c>
      <c r="J13" t="s">
        <v>402</v>
      </c>
      <c r="K13" t="s">
        <v>403</v>
      </c>
      <c r="L13">
        <v>1346</v>
      </c>
      <c r="N13">
        <v>1009</v>
      </c>
      <c r="O13" t="s">
        <v>382</v>
      </c>
      <c r="P13" t="s">
        <v>382</v>
      </c>
      <c r="Q13">
        <v>1</v>
      </c>
      <c r="W13">
        <v>0</v>
      </c>
      <c r="X13">
        <v>-2124370092</v>
      </c>
      <c r="Y13">
        <v>0.3</v>
      </c>
      <c r="AA13">
        <v>604.34</v>
      </c>
      <c r="AB13">
        <v>0</v>
      </c>
      <c r="AC13">
        <v>0</v>
      </c>
      <c r="AD13">
        <v>0</v>
      </c>
      <c r="AE13">
        <v>91.29</v>
      </c>
      <c r="AF13">
        <v>0</v>
      </c>
      <c r="AG13">
        <v>0</v>
      </c>
      <c r="AH13">
        <v>0</v>
      </c>
      <c r="AI13">
        <v>6.62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3</v>
      </c>
      <c r="AT13">
        <v>0.3</v>
      </c>
      <c r="AU13" t="s">
        <v>3</v>
      </c>
      <c r="AV13">
        <v>0</v>
      </c>
      <c r="AW13">
        <v>2</v>
      </c>
      <c r="AX13">
        <v>39508517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Y13*Source!I26</f>
        <v>0.3</v>
      </c>
      <c r="CY13">
        <f t="shared" si="3"/>
        <v>604.34</v>
      </c>
      <c r="CZ13">
        <f t="shared" si="4"/>
        <v>91.29</v>
      </c>
      <c r="DA13">
        <f t="shared" si="5"/>
        <v>6.62</v>
      </c>
      <c r="DB13">
        <v>0</v>
      </c>
    </row>
    <row r="14" spans="1:106" x14ac:dyDescent="0.2">
      <c r="A14">
        <f>ROW(Source!A26)</f>
        <v>26</v>
      </c>
      <c r="B14">
        <v>39507101</v>
      </c>
      <c r="C14">
        <v>39508514</v>
      </c>
      <c r="D14">
        <v>36805498</v>
      </c>
      <c r="E14">
        <v>1</v>
      </c>
      <c r="F14">
        <v>1</v>
      </c>
      <c r="G14">
        <v>1</v>
      </c>
      <c r="H14">
        <v>3</v>
      </c>
      <c r="I14" t="s">
        <v>379</v>
      </c>
      <c r="J14" t="s">
        <v>380</v>
      </c>
      <c r="K14" t="s">
        <v>381</v>
      </c>
      <c r="L14">
        <v>1346</v>
      </c>
      <c r="N14">
        <v>1009</v>
      </c>
      <c r="O14" t="s">
        <v>382</v>
      </c>
      <c r="P14" t="s">
        <v>382</v>
      </c>
      <c r="Q14">
        <v>1</v>
      </c>
      <c r="W14">
        <v>0</v>
      </c>
      <c r="X14">
        <v>-1012196365</v>
      </c>
      <c r="Y14">
        <v>0.6</v>
      </c>
      <c r="AA14">
        <v>1026.0999999999999</v>
      </c>
      <c r="AB14">
        <v>0</v>
      </c>
      <c r="AC14">
        <v>0</v>
      </c>
      <c r="AD14">
        <v>0</v>
      </c>
      <c r="AE14">
        <v>155</v>
      </c>
      <c r="AF14">
        <v>0</v>
      </c>
      <c r="AG14">
        <v>0</v>
      </c>
      <c r="AH14">
        <v>0</v>
      </c>
      <c r="AI14">
        <v>6.62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3</v>
      </c>
      <c r="AT14">
        <v>0.6</v>
      </c>
      <c r="AU14" t="s">
        <v>3</v>
      </c>
      <c r="AV14">
        <v>0</v>
      </c>
      <c r="AW14">
        <v>2</v>
      </c>
      <c r="AX14">
        <v>39508518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Y14*Source!I26</f>
        <v>0.6</v>
      </c>
      <c r="CY14">
        <f t="shared" si="3"/>
        <v>1026.0999999999999</v>
      </c>
      <c r="CZ14">
        <f t="shared" si="4"/>
        <v>155</v>
      </c>
      <c r="DA14">
        <f t="shared" si="5"/>
        <v>6.62</v>
      </c>
      <c r="DB14">
        <v>0</v>
      </c>
    </row>
    <row r="15" spans="1:106" x14ac:dyDescent="0.2">
      <c r="A15">
        <f>ROW(Source!A26)</f>
        <v>26</v>
      </c>
      <c r="B15">
        <v>39507101</v>
      </c>
      <c r="C15">
        <v>39508514</v>
      </c>
      <c r="D15">
        <v>36829536</v>
      </c>
      <c r="E15">
        <v>1</v>
      </c>
      <c r="F15">
        <v>1</v>
      </c>
      <c r="G15">
        <v>1</v>
      </c>
      <c r="H15">
        <v>3</v>
      </c>
      <c r="I15" t="s">
        <v>404</v>
      </c>
      <c r="J15" t="s">
        <v>405</v>
      </c>
      <c r="K15" t="s">
        <v>406</v>
      </c>
      <c r="L15">
        <v>1346</v>
      </c>
      <c r="N15">
        <v>1009</v>
      </c>
      <c r="O15" t="s">
        <v>382</v>
      </c>
      <c r="P15" t="s">
        <v>382</v>
      </c>
      <c r="Q15">
        <v>1</v>
      </c>
      <c r="W15">
        <v>0</v>
      </c>
      <c r="X15">
        <v>-1726842289</v>
      </c>
      <c r="Y15">
        <v>0.6</v>
      </c>
      <c r="AA15">
        <v>435.27</v>
      </c>
      <c r="AB15">
        <v>0</v>
      </c>
      <c r="AC15">
        <v>0</v>
      </c>
      <c r="AD15">
        <v>0</v>
      </c>
      <c r="AE15">
        <v>65.75</v>
      </c>
      <c r="AF15">
        <v>0</v>
      </c>
      <c r="AG15">
        <v>0</v>
      </c>
      <c r="AH15">
        <v>0</v>
      </c>
      <c r="AI15">
        <v>6.62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0.6</v>
      </c>
      <c r="AU15" t="s">
        <v>3</v>
      </c>
      <c r="AV15">
        <v>0</v>
      </c>
      <c r="AW15">
        <v>2</v>
      </c>
      <c r="AX15">
        <v>39508519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Y15*Source!I26</f>
        <v>0.6</v>
      </c>
      <c r="CY15">
        <f t="shared" si="3"/>
        <v>435.27</v>
      </c>
      <c r="CZ15">
        <f t="shared" si="4"/>
        <v>65.75</v>
      </c>
      <c r="DA15">
        <f t="shared" si="5"/>
        <v>6.62</v>
      </c>
      <c r="DB15">
        <v>0</v>
      </c>
    </row>
    <row r="16" spans="1:106" x14ac:dyDescent="0.2">
      <c r="A16">
        <f>ROW(Source!A26)</f>
        <v>26</v>
      </c>
      <c r="B16">
        <v>39507101</v>
      </c>
      <c r="C16">
        <v>39508514</v>
      </c>
      <c r="D16">
        <v>36870820</v>
      </c>
      <c r="E16">
        <v>1</v>
      </c>
      <c r="F16">
        <v>1</v>
      </c>
      <c r="G16">
        <v>1</v>
      </c>
      <c r="H16">
        <v>3</v>
      </c>
      <c r="I16" t="s">
        <v>389</v>
      </c>
      <c r="J16" t="s">
        <v>390</v>
      </c>
      <c r="K16" t="s">
        <v>391</v>
      </c>
      <c r="L16">
        <v>1355</v>
      </c>
      <c r="N16">
        <v>1010</v>
      </c>
      <c r="O16" t="s">
        <v>167</v>
      </c>
      <c r="P16" t="s">
        <v>167</v>
      </c>
      <c r="Q16">
        <v>100</v>
      </c>
      <c r="W16">
        <v>0</v>
      </c>
      <c r="X16">
        <v>1924823676</v>
      </c>
      <c r="Y16">
        <v>0.15</v>
      </c>
      <c r="AA16">
        <v>203.5</v>
      </c>
      <c r="AB16">
        <v>0</v>
      </c>
      <c r="AC16">
        <v>0</v>
      </c>
      <c r="AD16">
        <v>0</v>
      </c>
      <c r="AE16">
        <v>30.74</v>
      </c>
      <c r="AF16">
        <v>0</v>
      </c>
      <c r="AG16">
        <v>0</v>
      </c>
      <c r="AH16">
        <v>0</v>
      </c>
      <c r="AI16">
        <v>6.62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0.15</v>
      </c>
      <c r="AU16" t="s">
        <v>3</v>
      </c>
      <c r="AV16">
        <v>0</v>
      </c>
      <c r="AW16">
        <v>2</v>
      </c>
      <c r="AX16">
        <v>39508520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Y16*Source!I26</f>
        <v>0.15</v>
      </c>
      <c r="CY16">
        <f t="shared" si="3"/>
        <v>203.5</v>
      </c>
      <c r="CZ16">
        <f t="shared" si="4"/>
        <v>30.74</v>
      </c>
      <c r="DA16">
        <f t="shared" si="5"/>
        <v>6.62</v>
      </c>
      <c r="DB16">
        <v>0</v>
      </c>
    </row>
    <row r="17" spans="1:106" x14ac:dyDescent="0.2">
      <c r="A17">
        <f>ROW(Source!A26)</f>
        <v>26</v>
      </c>
      <c r="B17">
        <v>39507101</v>
      </c>
      <c r="C17">
        <v>39508514</v>
      </c>
      <c r="D17">
        <v>36872922</v>
      </c>
      <c r="E17">
        <v>1</v>
      </c>
      <c r="F17">
        <v>1</v>
      </c>
      <c r="G17">
        <v>1</v>
      </c>
      <c r="H17">
        <v>3</v>
      </c>
      <c r="I17" t="s">
        <v>30</v>
      </c>
      <c r="J17" t="s">
        <v>33</v>
      </c>
      <c r="K17" t="s">
        <v>31</v>
      </c>
      <c r="L17">
        <v>1358</v>
      </c>
      <c r="N17">
        <v>1010</v>
      </c>
      <c r="O17" t="s">
        <v>32</v>
      </c>
      <c r="P17" t="s">
        <v>32</v>
      </c>
      <c r="Q17">
        <v>10</v>
      </c>
      <c r="W17">
        <v>0</v>
      </c>
      <c r="X17">
        <v>-1402303173</v>
      </c>
      <c r="Y17">
        <v>0.1</v>
      </c>
      <c r="AA17">
        <v>8798.64</v>
      </c>
      <c r="AB17">
        <v>0</v>
      </c>
      <c r="AC17">
        <v>0</v>
      </c>
      <c r="AD17">
        <v>0</v>
      </c>
      <c r="AE17">
        <v>1329.1</v>
      </c>
      <c r="AF17">
        <v>0</v>
      </c>
      <c r="AG17">
        <v>0</v>
      </c>
      <c r="AH17">
        <v>0</v>
      </c>
      <c r="AI17">
        <v>6.62</v>
      </c>
      <c r="AJ17">
        <v>1</v>
      </c>
      <c r="AK17">
        <v>1</v>
      </c>
      <c r="AL17">
        <v>1</v>
      </c>
      <c r="AN17">
        <v>0</v>
      </c>
      <c r="AO17">
        <v>0</v>
      </c>
      <c r="AP17">
        <v>0</v>
      </c>
      <c r="AQ17">
        <v>0</v>
      </c>
      <c r="AR17">
        <v>0</v>
      </c>
      <c r="AS17" t="s">
        <v>3</v>
      </c>
      <c r="AT17">
        <v>0.1</v>
      </c>
      <c r="AU17" t="s">
        <v>3</v>
      </c>
      <c r="AV17">
        <v>0</v>
      </c>
      <c r="AW17">
        <v>1</v>
      </c>
      <c r="AX17">
        <v>-1</v>
      </c>
      <c r="AY17">
        <v>0</v>
      </c>
      <c r="AZ17">
        <v>0</v>
      </c>
      <c r="BA17" t="s">
        <v>3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Y17*Source!I26</f>
        <v>0.1</v>
      </c>
      <c r="CY17">
        <f t="shared" si="3"/>
        <v>8798.64</v>
      </c>
      <c r="CZ17">
        <f t="shared" si="4"/>
        <v>1329.1</v>
      </c>
      <c r="DA17">
        <f t="shared" si="5"/>
        <v>6.62</v>
      </c>
      <c r="DB17">
        <v>0</v>
      </c>
    </row>
    <row r="18" spans="1:106" x14ac:dyDescent="0.2">
      <c r="A18">
        <f>ROW(Source!A26)</f>
        <v>26</v>
      </c>
      <c r="B18">
        <v>39507101</v>
      </c>
      <c r="C18">
        <v>39508514</v>
      </c>
      <c r="D18">
        <v>36799065</v>
      </c>
      <c r="E18">
        <v>17</v>
      </c>
      <c r="F18">
        <v>1</v>
      </c>
      <c r="G18">
        <v>1</v>
      </c>
      <c r="H18">
        <v>3</v>
      </c>
      <c r="I18" t="s">
        <v>392</v>
      </c>
      <c r="J18" t="s">
        <v>3</v>
      </c>
      <c r="K18" t="s">
        <v>393</v>
      </c>
      <c r="L18">
        <v>1374</v>
      </c>
      <c r="N18">
        <v>1013</v>
      </c>
      <c r="O18" t="s">
        <v>394</v>
      </c>
      <c r="P18" t="s">
        <v>394</v>
      </c>
      <c r="Q18">
        <v>1</v>
      </c>
      <c r="W18">
        <v>0</v>
      </c>
      <c r="X18">
        <v>-1731369543</v>
      </c>
      <c r="Y18">
        <v>3.31</v>
      </c>
      <c r="AA18">
        <v>1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3.31</v>
      </c>
      <c r="AU18" t="s">
        <v>3</v>
      </c>
      <c r="AV18">
        <v>0</v>
      </c>
      <c r="AW18">
        <v>2</v>
      </c>
      <c r="AX18">
        <v>39508522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Y18*Source!I26</f>
        <v>3.31</v>
      </c>
      <c r="CY18">
        <f t="shared" si="3"/>
        <v>1</v>
      </c>
      <c r="CZ18">
        <f t="shared" si="4"/>
        <v>1</v>
      </c>
      <c r="DA18">
        <f t="shared" si="5"/>
        <v>1</v>
      </c>
      <c r="DB18">
        <v>0</v>
      </c>
    </row>
    <row r="19" spans="1:106" x14ac:dyDescent="0.2">
      <c r="A19">
        <f>ROW(Source!A28)</f>
        <v>28</v>
      </c>
      <c r="B19">
        <v>39507101</v>
      </c>
      <c r="C19">
        <v>39508479</v>
      </c>
      <c r="D19">
        <v>37075528</v>
      </c>
      <c r="E19">
        <v>1</v>
      </c>
      <c r="F19">
        <v>1</v>
      </c>
      <c r="G19">
        <v>1</v>
      </c>
      <c r="H19">
        <v>1</v>
      </c>
      <c r="I19" t="s">
        <v>407</v>
      </c>
      <c r="J19" t="s">
        <v>3</v>
      </c>
      <c r="K19" t="s">
        <v>408</v>
      </c>
      <c r="L19">
        <v>1191</v>
      </c>
      <c r="N19">
        <v>1013</v>
      </c>
      <c r="O19" t="s">
        <v>368</v>
      </c>
      <c r="P19" t="s">
        <v>368</v>
      </c>
      <c r="Q19">
        <v>1</v>
      </c>
      <c r="W19">
        <v>0</v>
      </c>
      <c r="X19">
        <v>687044855</v>
      </c>
      <c r="Y19">
        <v>11.7</v>
      </c>
      <c r="AA19">
        <v>0</v>
      </c>
      <c r="AB19">
        <v>0</v>
      </c>
      <c r="AC19">
        <v>0</v>
      </c>
      <c r="AD19">
        <v>66.599999999999994</v>
      </c>
      <c r="AE19">
        <v>0</v>
      </c>
      <c r="AF19">
        <v>0</v>
      </c>
      <c r="AG19">
        <v>0</v>
      </c>
      <c r="AH19">
        <v>10.06</v>
      </c>
      <c r="AI19">
        <v>1</v>
      </c>
      <c r="AJ19">
        <v>1</v>
      </c>
      <c r="AK19">
        <v>1</v>
      </c>
      <c r="AL19">
        <v>6.62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11.7</v>
      </c>
      <c r="AU19" t="s">
        <v>3</v>
      </c>
      <c r="AV19">
        <v>1</v>
      </c>
      <c r="AW19">
        <v>2</v>
      </c>
      <c r="AX19">
        <v>39508480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Y19*Source!I28</f>
        <v>46.8</v>
      </c>
      <c r="CY19">
        <f>AD19</f>
        <v>66.599999999999994</v>
      </c>
      <c r="CZ19">
        <f>AH19</f>
        <v>10.06</v>
      </c>
      <c r="DA19">
        <f>AL19</f>
        <v>6.62</v>
      </c>
      <c r="DB19">
        <v>0</v>
      </c>
    </row>
    <row r="20" spans="1:106" x14ac:dyDescent="0.2">
      <c r="A20">
        <f>ROW(Source!A28)</f>
        <v>28</v>
      </c>
      <c r="B20">
        <v>39507101</v>
      </c>
      <c r="C20">
        <v>39508479</v>
      </c>
      <c r="D20">
        <v>36800424</v>
      </c>
      <c r="E20">
        <v>1</v>
      </c>
      <c r="F20">
        <v>1</v>
      </c>
      <c r="G20">
        <v>1</v>
      </c>
      <c r="H20">
        <v>3</v>
      </c>
      <c r="I20" t="s">
        <v>409</v>
      </c>
      <c r="J20" t="s">
        <v>410</v>
      </c>
      <c r="K20" t="s">
        <v>411</v>
      </c>
      <c r="L20">
        <v>1346</v>
      </c>
      <c r="N20">
        <v>1009</v>
      </c>
      <c r="O20" t="s">
        <v>382</v>
      </c>
      <c r="P20" t="s">
        <v>382</v>
      </c>
      <c r="Q20">
        <v>1</v>
      </c>
      <c r="W20">
        <v>0</v>
      </c>
      <c r="X20">
        <v>1559187994</v>
      </c>
      <c r="Y20">
        <v>0.01</v>
      </c>
      <c r="AA20">
        <v>183.64</v>
      </c>
      <c r="AB20">
        <v>0</v>
      </c>
      <c r="AC20">
        <v>0</v>
      </c>
      <c r="AD20">
        <v>0</v>
      </c>
      <c r="AE20">
        <v>27.74</v>
      </c>
      <c r="AF20">
        <v>0</v>
      </c>
      <c r="AG20">
        <v>0</v>
      </c>
      <c r="AH20">
        <v>0</v>
      </c>
      <c r="AI20">
        <v>6.62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0.01</v>
      </c>
      <c r="AU20" t="s">
        <v>3</v>
      </c>
      <c r="AV20">
        <v>0</v>
      </c>
      <c r="AW20">
        <v>2</v>
      </c>
      <c r="AX20">
        <v>39508481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Y20*Source!I28</f>
        <v>0.04</v>
      </c>
      <c r="CY20">
        <f>AA20</f>
        <v>183.64</v>
      </c>
      <c r="CZ20">
        <f>AE20</f>
        <v>27.74</v>
      </c>
      <c r="DA20">
        <f>AI20</f>
        <v>6.62</v>
      </c>
      <c r="DB20">
        <v>0</v>
      </c>
    </row>
    <row r="21" spans="1:106" x14ac:dyDescent="0.2">
      <c r="A21">
        <f>ROW(Source!A28)</f>
        <v>28</v>
      </c>
      <c r="B21">
        <v>39507101</v>
      </c>
      <c r="C21">
        <v>39508479</v>
      </c>
      <c r="D21">
        <v>36804578</v>
      </c>
      <c r="E21">
        <v>1</v>
      </c>
      <c r="F21">
        <v>1</v>
      </c>
      <c r="G21">
        <v>1</v>
      </c>
      <c r="H21">
        <v>3</v>
      </c>
      <c r="I21" t="s">
        <v>412</v>
      </c>
      <c r="J21" t="s">
        <v>413</v>
      </c>
      <c r="K21" t="s">
        <v>414</v>
      </c>
      <c r="L21">
        <v>1355</v>
      </c>
      <c r="N21">
        <v>1010</v>
      </c>
      <c r="O21" t="s">
        <v>167</v>
      </c>
      <c r="P21" t="s">
        <v>167</v>
      </c>
      <c r="Q21">
        <v>100</v>
      </c>
      <c r="W21">
        <v>0</v>
      </c>
      <c r="X21">
        <v>-66531260</v>
      </c>
      <c r="Y21">
        <v>0.04</v>
      </c>
      <c r="AA21">
        <v>549.46</v>
      </c>
      <c r="AB21">
        <v>0</v>
      </c>
      <c r="AC21">
        <v>0</v>
      </c>
      <c r="AD21">
        <v>0</v>
      </c>
      <c r="AE21">
        <v>83</v>
      </c>
      <c r="AF21">
        <v>0</v>
      </c>
      <c r="AG21">
        <v>0</v>
      </c>
      <c r="AH21">
        <v>0</v>
      </c>
      <c r="AI21">
        <v>6.62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3</v>
      </c>
      <c r="AT21">
        <v>0.04</v>
      </c>
      <c r="AU21" t="s">
        <v>3</v>
      </c>
      <c r="AV21">
        <v>0</v>
      </c>
      <c r="AW21">
        <v>2</v>
      </c>
      <c r="AX21">
        <v>39508482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Y21*Source!I28</f>
        <v>0.16</v>
      </c>
      <c r="CY21">
        <f>AA21</f>
        <v>549.46</v>
      </c>
      <c r="CZ21">
        <f>AE21</f>
        <v>83</v>
      </c>
      <c r="DA21">
        <f>AI21</f>
        <v>6.62</v>
      </c>
      <c r="DB21">
        <v>0</v>
      </c>
    </row>
    <row r="22" spans="1:106" x14ac:dyDescent="0.2">
      <c r="A22">
        <f>ROW(Source!A28)</f>
        <v>28</v>
      </c>
      <c r="B22">
        <v>39507101</v>
      </c>
      <c r="C22">
        <v>39508479</v>
      </c>
      <c r="D22">
        <v>36829536</v>
      </c>
      <c r="E22">
        <v>1</v>
      </c>
      <c r="F22">
        <v>1</v>
      </c>
      <c r="G22">
        <v>1</v>
      </c>
      <c r="H22">
        <v>3</v>
      </c>
      <c r="I22" t="s">
        <v>404</v>
      </c>
      <c r="J22" t="s">
        <v>405</v>
      </c>
      <c r="K22" t="s">
        <v>406</v>
      </c>
      <c r="L22">
        <v>1346</v>
      </c>
      <c r="N22">
        <v>1009</v>
      </c>
      <c r="O22" t="s">
        <v>382</v>
      </c>
      <c r="P22" t="s">
        <v>382</v>
      </c>
      <c r="Q22">
        <v>1</v>
      </c>
      <c r="W22">
        <v>0</v>
      </c>
      <c r="X22">
        <v>-1726842289</v>
      </c>
      <c r="Y22">
        <v>0.1</v>
      </c>
      <c r="AA22">
        <v>435.27</v>
      </c>
      <c r="AB22">
        <v>0</v>
      </c>
      <c r="AC22">
        <v>0</v>
      </c>
      <c r="AD22">
        <v>0</v>
      </c>
      <c r="AE22">
        <v>65.75</v>
      </c>
      <c r="AF22">
        <v>0</v>
      </c>
      <c r="AG22">
        <v>0</v>
      </c>
      <c r="AH22">
        <v>0</v>
      </c>
      <c r="AI22">
        <v>6.62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3</v>
      </c>
      <c r="AT22">
        <v>0.1</v>
      </c>
      <c r="AU22" t="s">
        <v>3</v>
      </c>
      <c r="AV22">
        <v>0</v>
      </c>
      <c r="AW22">
        <v>2</v>
      </c>
      <c r="AX22">
        <v>39508483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Y22*Source!I28</f>
        <v>0.4</v>
      </c>
      <c r="CY22">
        <f>AA22</f>
        <v>435.27</v>
      </c>
      <c r="CZ22">
        <f>AE22</f>
        <v>65.75</v>
      </c>
      <c r="DA22">
        <f>AI22</f>
        <v>6.62</v>
      </c>
      <c r="DB22">
        <v>0</v>
      </c>
    </row>
    <row r="23" spans="1:106" x14ac:dyDescent="0.2">
      <c r="A23">
        <f>ROW(Source!A28)</f>
        <v>28</v>
      </c>
      <c r="B23">
        <v>39507101</v>
      </c>
      <c r="C23">
        <v>39508479</v>
      </c>
      <c r="D23">
        <v>36872763</v>
      </c>
      <c r="E23">
        <v>1</v>
      </c>
      <c r="F23">
        <v>1</v>
      </c>
      <c r="G23">
        <v>1</v>
      </c>
      <c r="H23">
        <v>3</v>
      </c>
      <c r="I23" t="s">
        <v>40</v>
      </c>
      <c r="J23" t="s">
        <v>42</v>
      </c>
      <c r="K23" t="s">
        <v>41</v>
      </c>
      <c r="L23">
        <v>1354</v>
      </c>
      <c r="N23">
        <v>1010</v>
      </c>
      <c r="O23" t="s">
        <v>23</v>
      </c>
      <c r="P23" t="s">
        <v>23</v>
      </c>
      <c r="Q23">
        <v>1</v>
      </c>
      <c r="W23">
        <v>0</v>
      </c>
      <c r="X23">
        <v>-2134391166</v>
      </c>
      <c r="Y23">
        <v>1</v>
      </c>
      <c r="AA23">
        <v>1162.67</v>
      </c>
      <c r="AB23">
        <v>0</v>
      </c>
      <c r="AC23">
        <v>0</v>
      </c>
      <c r="AD23">
        <v>0</v>
      </c>
      <c r="AE23">
        <v>175.63</v>
      </c>
      <c r="AF23">
        <v>0</v>
      </c>
      <c r="AG23">
        <v>0</v>
      </c>
      <c r="AH23">
        <v>0</v>
      </c>
      <c r="AI23">
        <v>6.62</v>
      </c>
      <c r="AJ23">
        <v>1</v>
      </c>
      <c r="AK23">
        <v>1</v>
      </c>
      <c r="AL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3</v>
      </c>
      <c r="AT23">
        <v>1</v>
      </c>
      <c r="AU23" t="s">
        <v>3</v>
      </c>
      <c r="AV23">
        <v>0</v>
      </c>
      <c r="AW23">
        <v>1</v>
      </c>
      <c r="AX23">
        <v>-1</v>
      </c>
      <c r="AY23">
        <v>0</v>
      </c>
      <c r="AZ23">
        <v>0</v>
      </c>
      <c r="BA23" t="s">
        <v>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Y23*Source!I28</f>
        <v>4</v>
      </c>
      <c r="CY23">
        <f>AA23</f>
        <v>1162.67</v>
      </c>
      <c r="CZ23">
        <f>AE23</f>
        <v>175.63</v>
      </c>
      <c r="DA23">
        <f>AI23</f>
        <v>6.62</v>
      </c>
      <c r="DB23">
        <v>0</v>
      </c>
    </row>
    <row r="24" spans="1:106" x14ac:dyDescent="0.2">
      <c r="A24">
        <f>ROW(Source!A28)</f>
        <v>28</v>
      </c>
      <c r="B24">
        <v>39507101</v>
      </c>
      <c r="C24">
        <v>39508479</v>
      </c>
      <c r="D24">
        <v>36799065</v>
      </c>
      <c r="E24">
        <v>17</v>
      </c>
      <c r="F24">
        <v>1</v>
      </c>
      <c r="G24">
        <v>1</v>
      </c>
      <c r="H24">
        <v>3</v>
      </c>
      <c r="I24" t="s">
        <v>392</v>
      </c>
      <c r="J24" t="s">
        <v>3</v>
      </c>
      <c r="K24" t="s">
        <v>393</v>
      </c>
      <c r="L24">
        <v>1374</v>
      </c>
      <c r="N24">
        <v>1013</v>
      </c>
      <c r="O24" t="s">
        <v>394</v>
      </c>
      <c r="P24" t="s">
        <v>394</v>
      </c>
      <c r="Q24">
        <v>1</v>
      </c>
      <c r="W24">
        <v>0</v>
      </c>
      <c r="X24">
        <v>-1731369543</v>
      </c>
      <c r="Y24">
        <v>2.35</v>
      </c>
      <c r="AA24">
        <v>1</v>
      </c>
      <c r="AB24">
        <v>0</v>
      </c>
      <c r="AC24">
        <v>0</v>
      </c>
      <c r="AD24">
        <v>0</v>
      </c>
      <c r="AE24">
        <v>1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3</v>
      </c>
      <c r="AT24">
        <v>2.35</v>
      </c>
      <c r="AU24" t="s">
        <v>3</v>
      </c>
      <c r="AV24">
        <v>0</v>
      </c>
      <c r="AW24">
        <v>2</v>
      </c>
      <c r="AX24">
        <v>39508484</v>
      </c>
      <c r="AY24">
        <v>1</v>
      </c>
      <c r="AZ24">
        <v>0</v>
      </c>
      <c r="BA24">
        <v>23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Y24*Source!I28</f>
        <v>9.4</v>
      </c>
      <c r="CY24">
        <f>AA24</f>
        <v>1</v>
      </c>
      <c r="CZ24">
        <f>AE24</f>
        <v>1</v>
      </c>
      <c r="DA24">
        <f>AI24</f>
        <v>1</v>
      </c>
      <c r="DB24">
        <v>0</v>
      </c>
    </row>
    <row r="25" spans="1:106" x14ac:dyDescent="0.2">
      <c r="A25">
        <f>ROW(Source!A30)</f>
        <v>30</v>
      </c>
      <c r="B25">
        <v>39507101</v>
      </c>
      <c r="C25">
        <v>39508489</v>
      </c>
      <c r="D25">
        <v>37070244</v>
      </c>
      <c r="E25">
        <v>1</v>
      </c>
      <c r="F25">
        <v>1</v>
      </c>
      <c r="G25">
        <v>1</v>
      </c>
      <c r="H25">
        <v>1</v>
      </c>
      <c r="I25" t="s">
        <v>395</v>
      </c>
      <c r="J25" t="s">
        <v>3</v>
      </c>
      <c r="K25" t="s">
        <v>396</v>
      </c>
      <c r="L25">
        <v>1191</v>
      </c>
      <c r="N25">
        <v>1013</v>
      </c>
      <c r="O25" t="s">
        <v>368</v>
      </c>
      <c r="P25" t="s">
        <v>368</v>
      </c>
      <c r="Q25">
        <v>1</v>
      </c>
      <c r="W25">
        <v>0</v>
      </c>
      <c r="X25">
        <v>1627947075</v>
      </c>
      <c r="Y25">
        <v>1.64</v>
      </c>
      <c r="AA25">
        <v>0</v>
      </c>
      <c r="AB25">
        <v>0</v>
      </c>
      <c r="AC25">
        <v>0</v>
      </c>
      <c r="AD25">
        <v>68.52</v>
      </c>
      <c r="AE25">
        <v>0</v>
      </c>
      <c r="AF25">
        <v>0</v>
      </c>
      <c r="AG25">
        <v>0</v>
      </c>
      <c r="AH25">
        <v>10.35</v>
      </c>
      <c r="AI25">
        <v>1</v>
      </c>
      <c r="AJ25">
        <v>1</v>
      </c>
      <c r="AK25">
        <v>1</v>
      </c>
      <c r="AL25">
        <v>6.62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3</v>
      </c>
      <c r="AT25">
        <v>1.64</v>
      </c>
      <c r="AU25" t="s">
        <v>3</v>
      </c>
      <c r="AV25">
        <v>1</v>
      </c>
      <c r="AW25">
        <v>2</v>
      </c>
      <c r="AX25">
        <v>39508490</v>
      </c>
      <c r="AY25">
        <v>1</v>
      </c>
      <c r="AZ25">
        <v>0</v>
      </c>
      <c r="BA25">
        <v>24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Y25*Source!I30</f>
        <v>0.32800000000000001</v>
      </c>
      <c r="CY25">
        <f>AD25</f>
        <v>68.52</v>
      </c>
      <c r="CZ25">
        <f>AH25</f>
        <v>10.35</v>
      </c>
      <c r="DA25">
        <f>AL25</f>
        <v>6.62</v>
      </c>
      <c r="DB25">
        <v>0</v>
      </c>
    </row>
    <row r="26" spans="1:106" x14ac:dyDescent="0.2">
      <c r="A26">
        <f>ROW(Source!A30)</f>
        <v>30</v>
      </c>
      <c r="B26">
        <v>39507101</v>
      </c>
      <c r="C26">
        <v>39508489</v>
      </c>
      <c r="D26">
        <v>37064876</v>
      </c>
      <c r="E26">
        <v>1</v>
      </c>
      <c r="F26">
        <v>1</v>
      </c>
      <c r="G26">
        <v>1</v>
      </c>
      <c r="H26">
        <v>1</v>
      </c>
      <c r="I26" t="s">
        <v>369</v>
      </c>
      <c r="J26" t="s">
        <v>3</v>
      </c>
      <c r="K26" t="s">
        <v>370</v>
      </c>
      <c r="L26">
        <v>1191</v>
      </c>
      <c r="N26">
        <v>1013</v>
      </c>
      <c r="O26" t="s">
        <v>368</v>
      </c>
      <c r="P26" t="s">
        <v>368</v>
      </c>
      <c r="Q26">
        <v>1</v>
      </c>
      <c r="W26">
        <v>0</v>
      </c>
      <c r="X26">
        <v>-1417349443</v>
      </c>
      <c r="Y26">
        <v>7.0000000000000007E-2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6.62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3</v>
      </c>
      <c r="AT26">
        <v>7.0000000000000007E-2</v>
      </c>
      <c r="AU26" t="s">
        <v>3</v>
      </c>
      <c r="AV26">
        <v>2</v>
      </c>
      <c r="AW26">
        <v>2</v>
      </c>
      <c r="AX26">
        <v>39508491</v>
      </c>
      <c r="AY26">
        <v>1</v>
      </c>
      <c r="AZ26">
        <v>0</v>
      </c>
      <c r="BA26">
        <v>25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Y26*Source!I30</f>
        <v>1.4000000000000002E-2</v>
      </c>
      <c r="CY26">
        <f>AD26</f>
        <v>0</v>
      </c>
      <c r="CZ26">
        <f>AH26</f>
        <v>0</v>
      </c>
      <c r="DA26">
        <f>AL26</f>
        <v>1</v>
      </c>
      <c r="DB26">
        <v>0</v>
      </c>
    </row>
    <row r="27" spans="1:106" x14ac:dyDescent="0.2">
      <c r="A27">
        <f>ROW(Source!A30)</f>
        <v>30</v>
      </c>
      <c r="B27">
        <v>39507101</v>
      </c>
      <c r="C27">
        <v>39508489</v>
      </c>
      <c r="D27">
        <v>36882383</v>
      </c>
      <c r="E27">
        <v>1</v>
      </c>
      <c r="F27">
        <v>1</v>
      </c>
      <c r="G27">
        <v>1</v>
      </c>
      <c r="H27">
        <v>2</v>
      </c>
      <c r="I27" t="s">
        <v>371</v>
      </c>
      <c r="J27" t="s">
        <v>372</v>
      </c>
      <c r="K27" t="s">
        <v>373</v>
      </c>
      <c r="L27">
        <v>1368</v>
      </c>
      <c r="N27">
        <v>1011</v>
      </c>
      <c r="O27" t="s">
        <v>374</v>
      </c>
      <c r="P27" t="s">
        <v>374</v>
      </c>
      <c r="Q27">
        <v>1</v>
      </c>
      <c r="W27">
        <v>0</v>
      </c>
      <c r="X27">
        <v>1225731627</v>
      </c>
      <c r="Y27">
        <v>7.0000000000000007E-2</v>
      </c>
      <c r="AA27">
        <v>0</v>
      </c>
      <c r="AB27">
        <v>595.73</v>
      </c>
      <c r="AC27">
        <v>10.06</v>
      </c>
      <c r="AD27">
        <v>0</v>
      </c>
      <c r="AE27">
        <v>0</v>
      </c>
      <c r="AF27">
        <v>89.99</v>
      </c>
      <c r="AG27">
        <v>10.06</v>
      </c>
      <c r="AH27">
        <v>0</v>
      </c>
      <c r="AI27">
        <v>1</v>
      </c>
      <c r="AJ27">
        <v>6.62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3</v>
      </c>
      <c r="AT27">
        <v>7.0000000000000007E-2</v>
      </c>
      <c r="AU27" t="s">
        <v>3</v>
      </c>
      <c r="AV27">
        <v>0</v>
      </c>
      <c r="AW27">
        <v>2</v>
      </c>
      <c r="AX27">
        <v>39508492</v>
      </c>
      <c r="AY27">
        <v>1</v>
      </c>
      <c r="AZ27">
        <v>0</v>
      </c>
      <c r="BA27">
        <v>26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Y27*Source!I30</f>
        <v>1.4000000000000002E-2</v>
      </c>
      <c r="CY27">
        <f>AB27</f>
        <v>595.73</v>
      </c>
      <c r="CZ27">
        <f>AF27</f>
        <v>89.99</v>
      </c>
      <c r="DA27">
        <f>AJ27</f>
        <v>6.62</v>
      </c>
      <c r="DB27">
        <v>0</v>
      </c>
    </row>
    <row r="28" spans="1:106" x14ac:dyDescent="0.2">
      <c r="A28">
        <f>ROW(Source!A30)</f>
        <v>30</v>
      </c>
      <c r="B28">
        <v>39507101</v>
      </c>
      <c r="C28">
        <v>39508489</v>
      </c>
      <c r="D28">
        <v>36872725</v>
      </c>
      <c r="E28">
        <v>1</v>
      </c>
      <c r="F28">
        <v>1</v>
      </c>
      <c r="G28">
        <v>1</v>
      </c>
      <c r="H28">
        <v>3</v>
      </c>
      <c r="I28" t="s">
        <v>50</v>
      </c>
      <c r="J28" t="s">
        <v>52</v>
      </c>
      <c r="K28" t="s">
        <v>51</v>
      </c>
      <c r="L28">
        <v>1354</v>
      </c>
      <c r="N28">
        <v>1010</v>
      </c>
      <c r="O28" t="s">
        <v>23</v>
      </c>
      <c r="P28" t="s">
        <v>23</v>
      </c>
      <c r="Q28">
        <v>1</v>
      </c>
      <c r="W28">
        <v>0</v>
      </c>
      <c r="X28">
        <v>-1678312250</v>
      </c>
      <c r="Y28">
        <v>5</v>
      </c>
      <c r="AA28">
        <v>645.25</v>
      </c>
      <c r="AB28">
        <v>0</v>
      </c>
      <c r="AC28">
        <v>0</v>
      </c>
      <c r="AD28">
        <v>0</v>
      </c>
      <c r="AE28">
        <v>97.47</v>
      </c>
      <c r="AF28">
        <v>0</v>
      </c>
      <c r="AG28">
        <v>0</v>
      </c>
      <c r="AH28">
        <v>0</v>
      </c>
      <c r="AI28">
        <v>6.62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3</v>
      </c>
      <c r="AT28">
        <v>5</v>
      </c>
      <c r="AU28" t="s">
        <v>3</v>
      </c>
      <c r="AV28">
        <v>0</v>
      </c>
      <c r="AW28">
        <v>1</v>
      </c>
      <c r="AX28">
        <v>-1</v>
      </c>
      <c r="AY28">
        <v>0</v>
      </c>
      <c r="AZ28">
        <v>0</v>
      </c>
      <c r="BA28" t="s">
        <v>3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Y28*Source!I30</f>
        <v>1</v>
      </c>
      <c r="CY28">
        <f>AA28</f>
        <v>645.25</v>
      </c>
      <c r="CZ28">
        <f>AE28</f>
        <v>97.47</v>
      </c>
      <c r="DA28">
        <f>AI28</f>
        <v>6.62</v>
      </c>
      <c r="DB28">
        <v>0</v>
      </c>
    </row>
    <row r="29" spans="1:106" x14ac:dyDescent="0.2">
      <c r="A29">
        <f>ROW(Source!A30)</f>
        <v>30</v>
      </c>
      <c r="B29">
        <v>39507101</v>
      </c>
      <c r="C29">
        <v>39508489</v>
      </c>
      <c r="D29">
        <v>36872726</v>
      </c>
      <c r="E29">
        <v>1</v>
      </c>
      <c r="F29">
        <v>1</v>
      </c>
      <c r="G29">
        <v>1</v>
      </c>
      <c r="H29">
        <v>3</v>
      </c>
      <c r="I29" t="s">
        <v>54</v>
      </c>
      <c r="J29" t="s">
        <v>56</v>
      </c>
      <c r="K29" t="s">
        <v>55</v>
      </c>
      <c r="L29">
        <v>1354</v>
      </c>
      <c r="N29">
        <v>1010</v>
      </c>
      <c r="O29" t="s">
        <v>23</v>
      </c>
      <c r="P29" t="s">
        <v>23</v>
      </c>
      <c r="Q29">
        <v>1</v>
      </c>
      <c r="W29">
        <v>0</v>
      </c>
      <c r="X29">
        <v>-1989464412</v>
      </c>
      <c r="Y29">
        <v>5</v>
      </c>
      <c r="AA29">
        <v>1164.92</v>
      </c>
      <c r="AB29">
        <v>0</v>
      </c>
      <c r="AC29">
        <v>0</v>
      </c>
      <c r="AD29">
        <v>0</v>
      </c>
      <c r="AE29">
        <v>175.97</v>
      </c>
      <c r="AF29">
        <v>0</v>
      </c>
      <c r="AG29">
        <v>0</v>
      </c>
      <c r="AH29">
        <v>0</v>
      </c>
      <c r="AI29">
        <v>6.62</v>
      </c>
      <c r="AJ29">
        <v>1</v>
      </c>
      <c r="AK29">
        <v>1</v>
      </c>
      <c r="AL29">
        <v>1</v>
      </c>
      <c r="AN29">
        <v>0</v>
      </c>
      <c r="AO29">
        <v>0</v>
      </c>
      <c r="AP29">
        <v>0</v>
      </c>
      <c r="AQ29">
        <v>0</v>
      </c>
      <c r="AR29">
        <v>0</v>
      </c>
      <c r="AS29" t="s">
        <v>3</v>
      </c>
      <c r="AT29">
        <v>5</v>
      </c>
      <c r="AU29" t="s">
        <v>3</v>
      </c>
      <c r="AV29">
        <v>0</v>
      </c>
      <c r="AW29">
        <v>1</v>
      </c>
      <c r="AX29">
        <v>-1</v>
      </c>
      <c r="AY29">
        <v>0</v>
      </c>
      <c r="AZ29">
        <v>0</v>
      </c>
      <c r="BA29" t="s">
        <v>3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Y29*Source!I30</f>
        <v>1</v>
      </c>
      <c r="CY29">
        <f>AA29</f>
        <v>1164.92</v>
      </c>
      <c r="CZ29">
        <f>AE29</f>
        <v>175.97</v>
      </c>
      <c r="DA29">
        <f>AI29</f>
        <v>6.62</v>
      </c>
      <c r="DB29">
        <v>0</v>
      </c>
    </row>
    <row r="30" spans="1:106" x14ac:dyDescent="0.2">
      <c r="A30">
        <f>ROW(Source!A30)</f>
        <v>30</v>
      </c>
      <c r="B30">
        <v>39507101</v>
      </c>
      <c r="C30">
        <v>39508489</v>
      </c>
      <c r="D30">
        <v>36799065</v>
      </c>
      <c r="E30">
        <v>17</v>
      </c>
      <c r="F30">
        <v>1</v>
      </c>
      <c r="G30">
        <v>1</v>
      </c>
      <c r="H30">
        <v>3</v>
      </c>
      <c r="I30" t="s">
        <v>392</v>
      </c>
      <c r="J30" t="s">
        <v>3</v>
      </c>
      <c r="K30" t="s">
        <v>393</v>
      </c>
      <c r="L30">
        <v>1374</v>
      </c>
      <c r="N30">
        <v>1013</v>
      </c>
      <c r="O30" t="s">
        <v>394</v>
      </c>
      <c r="P30" t="s">
        <v>394</v>
      </c>
      <c r="Q30">
        <v>1</v>
      </c>
      <c r="W30">
        <v>0</v>
      </c>
      <c r="X30">
        <v>-1731369543</v>
      </c>
      <c r="Y30">
        <v>0.34</v>
      </c>
      <c r="AA30">
        <v>1</v>
      </c>
      <c r="AB30">
        <v>0</v>
      </c>
      <c r="AC30">
        <v>0</v>
      </c>
      <c r="AD30">
        <v>0</v>
      </c>
      <c r="AE30">
        <v>1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0.34</v>
      </c>
      <c r="AU30" t="s">
        <v>3</v>
      </c>
      <c r="AV30">
        <v>0</v>
      </c>
      <c r="AW30">
        <v>2</v>
      </c>
      <c r="AX30">
        <v>39508493</v>
      </c>
      <c r="AY30">
        <v>1</v>
      </c>
      <c r="AZ30">
        <v>0</v>
      </c>
      <c r="BA30">
        <v>27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Y30*Source!I30</f>
        <v>6.8000000000000005E-2</v>
      </c>
      <c r="CY30">
        <f>AA30</f>
        <v>1</v>
      </c>
      <c r="CZ30">
        <f>AE30</f>
        <v>1</v>
      </c>
      <c r="DA30">
        <f>AI30</f>
        <v>1</v>
      </c>
      <c r="DB30">
        <v>0</v>
      </c>
    </row>
    <row r="31" spans="1:106" x14ac:dyDescent="0.2">
      <c r="A31">
        <f>ROW(Source!A33)</f>
        <v>33</v>
      </c>
      <c r="B31">
        <v>39507101</v>
      </c>
      <c r="C31">
        <v>39508503</v>
      </c>
      <c r="D31">
        <v>37072887</v>
      </c>
      <c r="E31">
        <v>1</v>
      </c>
      <c r="F31">
        <v>1</v>
      </c>
      <c r="G31">
        <v>1</v>
      </c>
      <c r="H31">
        <v>1</v>
      </c>
      <c r="I31" t="s">
        <v>415</v>
      </c>
      <c r="J31" t="s">
        <v>3</v>
      </c>
      <c r="K31" t="s">
        <v>416</v>
      </c>
      <c r="L31">
        <v>1191</v>
      </c>
      <c r="N31">
        <v>1013</v>
      </c>
      <c r="O31" t="s">
        <v>368</v>
      </c>
      <c r="P31" t="s">
        <v>368</v>
      </c>
      <c r="Q31">
        <v>1</v>
      </c>
      <c r="W31">
        <v>0</v>
      </c>
      <c r="X31">
        <v>1799141607</v>
      </c>
      <c r="Y31">
        <v>3.6</v>
      </c>
      <c r="AA31">
        <v>0</v>
      </c>
      <c r="AB31">
        <v>0</v>
      </c>
      <c r="AC31">
        <v>0</v>
      </c>
      <c r="AD31">
        <v>67.59</v>
      </c>
      <c r="AE31">
        <v>0</v>
      </c>
      <c r="AF31">
        <v>0</v>
      </c>
      <c r="AG31">
        <v>0</v>
      </c>
      <c r="AH31">
        <v>10.210000000000001</v>
      </c>
      <c r="AI31">
        <v>1</v>
      </c>
      <c r="AJ31">
        <v>1</v>
      </c>
      <c r="AK31">
        <v>1</v>
      </c>
      <c r="AL31">
        <v>6.62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3</v>
      </c>
      <c r="AT31">
        <v>3.6</v>
      </c>
      <c r="AU31" t="s">
        <v>3</v>
      </c>
      <c r="AV31">
        <v>1</v>
      </c>
      <c r="AW31">
        <v>2</v>
      </c>
      <c r="AX31">
        <v>39508504</v>
      </c>
      <c r="AY31">
        <v>1</v>
      </c>
      <c r="AZ31">
        <v>0</v>
      </c>
      <c r="BA31">
        <v>28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Y31*Source!I33</f>
        <v>3.6</v>
      </c>
      <c r="CY31">
        <f>AD31</f>
        <v>67.59</v>
      </c>
      <c r="CZ31">
        <f>AH31</f>
        <v>10.210000000000001</v>
      </c>
      <c r="DA31">
        <f>AL31</f>
        <v>6.62</v>
      </c>
      <c r="DB31">
        <v>0</v>
      </c>
    </row>
    <row r="32" spans="1:106" x14ac:dyDescent="0.2">
      <c r="A32">
        <f>ROW(Source!A33)</f>
        <v>33</v>
      </c>
      <c r="B32">
        <v>39507101</v>
      </c>
      <c r="C32">
        <v>39508503</v>
      </c>
      <c r="D32">
        <v>36800424</v>
      </c>
      <c r="E32">
        <v>1</v>
      </c>
      <c r="F32">
        <v>1</v>
      </c>
      <c r="G32">
        <v>1</v>
      </c>
      <c r="H32">
        <v>3</v>
      </c>
      <c r="I32" t="s">
        <v>409</v>
      </c>
      <c r="J32" t="s">
        <v>410</v>
      </c>
      <c r="K32" t="s">
        <v>411</v>
      </c>
      <c r="L32">
        <v>1346</v>
      </c>
      <c r="N32">
        <v>1009</v>
      </c>
      <c r="O32" t="s">
        <v>382</v>
      </c>
      <c r="P32" t="s">
        <v>382</v>
      </c>
      <c r="Q32">
        <v>1</v>
      </c>
      <c r="W32">
        <v>0</v>
      </c>
      <c r="X32">
        <v>1559187994</v>
      </c>
      <c r="Y32">
        <v>1.6000000000000001E-3</v>
      </c>
      <c r="AA32">
        <v>183.64</v>
      </c>
      <c r="AB32">
        <v>0</v>
      </c>
      <c r="AC32">
        <v>0</v>
      </c>
      <c r="AD32">
        <v>0</v>
      </c>
      <c r="AE32">
        <v>27.74</v>
      </c>
      <c r="AF32">
        <v>0</v>
      </c>
      <c r="AG32">
        <v>0</v>
      </c>
      <c r="AH32">
        <v>0</v>
      </c>
      <c r="AI32">
        <v>6.62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3</v>
      </c>
      <c r="AT32">
        <v>1.6000000000000001E-3</v>
      </c>
      <c r="AU32" t="s">
        <v>3</v>
      </c>
      <c r="AV32">
        <v>0</v>
      </c>
      <c r="AW32">
        <v>2</v>
      </c>
      <c r="AX32">
        <v>39508505</v>
      </c>
      <c r="AY32">
        <v>1</v>
      </c>
      <c r="AZ32">
        <v>0</v>
      </c>
      <c r="BA32">
        <v>29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Y32*Source!I33</f>
        <v>1.6000000000000001E-3</v>
      </c>
      <c r="CY32">
        <f t="shared" ref="CY32:CY37" si="6">AA32</f>
        <v>183.64</v>
      </c>
      <c r="CZ32">
        <f t="shared" ref="CZ32:CZ37" si="7">AE32</f>
        <v>27.74</v>
      </c>
      <c r="DA32">
        <f t="shared" ref="DA32:DA37" si="8">AI32</f>
        <v>6.62</v>
      </c>
      <c r="DB32">
        <v>0</v>
      </c>
    </row>
    <row r="33" spans="1:106" x14ac:dyDescent="0.2">
      <c r="A33">
        <f>ROW(Source!A33)</f>
        <v>33</v>
      </c>
      <c r="B33">
        <v>39507101</v>
      </c>
      <c r="C33">
        <v>39508503</v>
      </c>
      <c r="D33">
        <v>36804578</v>
      </c>
      <c r="E33">
        <v>1</v>
      </c>
      <c r="F33">
        <v>1</v>
      </c>
      <c r="G33">
        <v>1</v>
      </c>
      <c r="H33">
        <v>3</v>
      </c>
      <c r="I33" t="s">
        <v>412</v>
      </c>
      <c r="J33" t="s">
        <v>413</v>
      </c>
      <c r="K33" t="s">
        <v>414</v>
      </c>
      <c r="L33">
        <v>1355</v>
      </c>
      <c r="N33">
        <v>1010</v>
      </c>
      <c r="O33" t="s">
        <v>167</v>
      </c>
      <c r="P33" t="s">
        <v>167</v>
      </c>
      <c r="Q33">
        <v>100</v>
      </c>
      <c r="W33">
        <v>0</v>
      </c>
      <c r="X33">
        <v>-66531260</v>
      </c>
      <c r="Y33">
        <v>0.03</v>
      </c>
      <c r="AA33">
        <v>549.46</v>
      </c>
      <c r="AB33">
        <v>0</v>
      </c>
      <c r="AC33">
        <v>0</v>
      </c>
      <c r="AD33">
        <v>0</v>
      </c>
      <c r="AE33">
        <v>83</v>
      </c>
      <c r="AF33">
        <v>0</v>
      </c>
      <c r="AG33">
        <v>0</v>
      </c>
      <c r="AH33">
        <v>0</v>
      </c>
      <c r="AI33">
        <v>6.62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3</v>
      </c>
      <c r="AT33">
        <v>0.03</v>
      </c>
      <c r="AU33" t="s">
        <v>3</v>
      </c>
      <c r="AV33">
        <v>0</v>
      </c>
      <c r="AW33">
        <v>2</v>
      </c>
      <c r="AX33">
        <v>39508506</v>
      </c>
      <c r="AY33">
        <v>1</v>
      </c>
      <c r="AZ33">
        <v>0</v>
      </c>
      <c r="BA33">
        <v>30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Y33*Source!I33</f>
        <v>0.03</v>
      </c>
      <c r="CY33">
        <f t="shared" si="6"/>
        <v>549.46</v>
      </c>
      <c r="CZ33">
        <f t="shared" si="7"/>
        <v>83</v>
      </c>
      <c r="DA33">
        <f t="shared" si="8"/>
        <v>6.62</v>
      </c>
      <c r="DB33">
        <v>0</v>
      </c>
    </row>
    <row r="34" spans="1:106" x14ac:dyDescent="0.2">
      <c r="A34">
        <f>ROW(Source!A33)</f>
        <v>33</v>
      </c>
      <c r="B34">
        <v>39507101</v>
      </c>
      <c r="C34">
        <v>39508503</v>
      </c>
      <c r="D34">
        <v>36806488</v>
      </c>
      <c r="E34">
        <v>1</v>
      </c>
      <c r="F34">
        <v>1</v>
      </c>
      <c r="G34">
        <v>1</v>
      </c>
      <c r="H34">
        <v>3</v>
      </c>
      <c r="I34" t="s">
        <v>417</v>
      </c>
      <c r="J34" t="s">
        <v>418</v>
      </c>
      <c r="K34" t="s">
        <v>419</v>
      </c>
      <c r="L34">
        <v>1348</v>
      </c>
      <c r="N34">
        <v>1009</v>
      </c>
      <c r="O34" t="s">
        <v>378</v>
      </c>
      <c r="P34" t="s">
        <v>378</v>
      </c>
      <c r="Q34">
        <v>1000</v>
      </c>
      <c r="W34">
        <v>0</v>
      </c>
      <c r="X34">
        <v>-1421715385</v>
      </c>
      <c r="Y34">
        <v>2.0000000000000002E-5</v>
      </c>
      <c r="AA34">
        <v>4832.47</v>
      </c>
      <c r="AB34">
        <v>0</v>
      </c>
      <c r="AC34">
        <v>0</v>
      </c>
      <c r="AD34">
        <v>0</v>
      </c>
      <c r="AE34">
        <v>729.98</v>
      </c>
      <c r="AF34">
        <v>0</v>
      </c>
      <c r="AG34">
        <v>0</v>
      </c>
      <c r="AH34">
        <v>0</v>
      </c>
      <c r="AI34">
        <v>6.62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3</v>
      </c>
      <c r="AT34">
        <v>2.0000000000000002E-5</v>
      </c>
      <c r="AU34" t="s">
        <v>3</v>
      </c>
      <c r="AV34">
        <v>0</v>
      </c>
      <c r="AW34">
        <v>2</v>
      </c>
      <c r="AX34">
        <v>39508507</v>
      </c>
      <c r="AY34">
        <v>1</v>
      </c>
      <c r="AZ34">
        <v>0</v>
      </c>
      <c r="BA34">
        <v>31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Y34*Source!I33</f>
        <v>2.0000000000000002E-5</v>
      </c>
      <c r="CY34">
        <f t="shared" si="6"/>
        <v>4832.47</v>
      </c>
      <c r="CZ34">
        <f t="shared" si="7"/>
        <v>729.98</v>
      </c>
      <c r="DA34">
        <f t="shared" si="8"/>
        <v>6.62</v>
      </c>
      <c r="DB34">
        <v>0</v>
      </c>
    </row>
    <row r="35" spans="1:106" x14ac:dyDescent="0.2">
      <c r="A35">
        <f>ROW(Source!A33)</f>
        <v>33</v>
      </c>
      <c r="B35">
        <v>39507101</v>
      </c>
      <c r="C35">
        <v>39508503</v>
      </c>
      <c r="D35">
        <v>36829536</v>
      </c>
      <c r="E35">
        <v>1</v>
      </c>
      <c r="F35">
        <v>1</v>
      </c>
      <c r="G35">
        <v>1</v>
      </c>
      <c r="H35">
        <v>3</v>
      </c>
      <c r="I35" t="s">
        <v>404</v>
      </c>
      <c r="J35" t="s">
        <v>405</v>
      </c>
      <c r="K35" t="s">
        <v>406</v>
      </c>
      <c r="L35">
        <v>1346</v>
      </c>
      <c r="N35">
        <v>1009</v>
      </c>
      <c r="O35" t="s">
        <v>382</v>
      </c>
      <c r="P35" t="s">
        <v>382</v>
      </c>
      <c r="Q35">
        <v>1</v>
      </c>
      <c r="W35">
        <v>0</v>
      </c>
      <c r="X35">
        <v>-1726842289</v>
      </c>
      <c r="Y35">
        <v>1.6E-2</v>
      </c>
      <c r="AA35">
        <v>435.27</v>
      </c>
      <c r="AB35">
        <v>0</v>
      </c>
      <c r="AC35">
        <v>0</v>
      </c>
      <c r="AD35">
        <v>0</v>
      </c>
      <c r="AE35">
        <v>65.75</v>
      </c>
      <c r="AF35">
        <v>0</v>
      </c>
      <c r="AG35">
        <v>0</v>
      </c>
      <c r="AH35">
        <v>0</v>
      </c>
      <c r="AI35">
        <v>6.62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3</v>
      </c>
      <c r="AT35">
        <v>1.6E-2</v>
      </c>
      <c r="AU35" t="s">
        <v>3</v>
      </c>
      <c r="AV35">
        <v>0</v>
      </c>
      <c r="AW35">
        <v>2</v>
      </c>
      <c r="AX35">
        <v>39508508</v>
      </c>
      <c r="AY35">
        <v>1</v>
      </c>
      <c r="AZ35">
        <v>0</v>
      </c>
      <c r="BA35">
        <v>32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Y35*Source!I33</f>
        <v>1.6E-2</v>
      </c>
      <c r="CY35">
        <f t="shared" si="6"/>
        <v>435.27</v>
      </c>
      <c r="CZ35">
        <f t="shared" si="7"/>
        <v>65.75</v>
      </c>
      <c r="DA35">
        <f t="shared" si="8"/>
        <v>6.62</v>
      </c>
      <c r="DB35">
        <v>0</v>
      </c>
    </row>
    <row r="36" spans="1:106" x14ac:dyDescent="0.2">
      <c r="A36">
        <f>ROW(Source!A33)</f>
        <v>33</v>
      </c>
      <c r="B36">
        <v>39507101</v>
      </c>
      <c r="C36">
        <v>39508503</v>
      </c>
      <c r="D36">
        <v>36872680</v>
      </c>
      <c r="E36">
        <v>1</v>
      </c>
      <c r="F36">
        <v>1</v>
      </c>
      <c r="G36">
        <v>1</v>
      </c>
      <c r="H36">
        <v>3</v>
      </c>
      <c r="I36" t="s">
        <v>62</v>
      </c>
      <c r="J36" t="s">
        <v>64</v>
      </c>
      <c r="K36" t="s">
        <v>63</v>
      </c>
      <c r="L36">
        <v>1354</v>
      </c>
      <c r="N36">
        <v>1010</v>
      </c>
      <c r="O36" t="s">
        <v>23</v>
      </c>
      <c r="P36" t="s">
        <v>23</v>
      </c>
      <c r="Q36">
        <v>1</v>
      </c>
      <c r="W36">
        <v>0</v>
      </c>
      <c r="X36">
        <v>2115845550</v>
      </c>
      <c r="Y36">
        <v>1</v>
      </c>
      <c r="AA36">
        <v>2626.42</v>
      </c>
      <c r="AB36">
        <v>0</v>
      </c>
      <c r="AC36">
        <v>0</v>
      </c>
      <c r="AD36">
        <v>0</v>
      </c>
      <c r="AE36">
        <v>396.74</v>
      </c>
      <c r="AF36">
        <v>0</v>
      </c>
      <c r="AG36">
        <v>0</v>
      </c>
      <c r="AH36">
        <v>0</v>
      </c>
      <c r="AI36">
        <v>6.62</v>
      </c>
      <c r="AJ36">
        <v>1</v>
      </c>
      <c r="AK36">
        <v>1</v>
      </c>
      <c r="AL36">
        <v>1</v>
      </c>
      <c r="AN36">
        <v>0</v>
      </c>
      <c r="AO36">
        <v>0</v>
      </c>
      <c r="AP36">
        <v>0</v>
      </c>
      <c r="AQ36">
        <v>0</v>
      </c>
      <c r="AR36">
        <v>0</v>
      </c>
      <c r="AS36" t="s">
        <v>3</v>
      </c>
      <c r="AT36">
        <v>1</v>
      </c>
      <c r="AU36" t="s">
        <v>3</v>
      </c>
      <c r="AV36">
        <v>0</v>
      </c>
      <c r="AW36">
        <v>1</v>
      </c>
      <c r="AX36">
        <v>-1</v>
      </c>
      <c r="AY36">
        <v>0</v>
      </c>
      <c r="AZ36">
        <v>0</v>
      </c>
      <c r="BA36" t="s">
        <v>3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Y36*Source!I33</f>
        <v>1</v>
      </c>
      <c r="CY36">
        <f t="shared" si="6"/>
        <v>2626.42</v>
      </c>
      <c r="CZ36">
        <f t="shared" si="7"/>
        <v>396.74</v>
      </c>
      <c r="DA36">
        <f t="shared" si="8"/>
        <v>6.62</v>
      </c>
      <c r="DB36">
        <v>0</v>
      </c>
    </row>
    <row r="37" spans="1:106" x14ac:dyDescent="0.2">
      <c r="A37">
        <f>ROW(Source!A33)</f>
        <v>33</v>
      </c>
      <c r="B37">
        <v>39507101</v>
      </c>
      <c r="C37">
        <v>39508503</v>
      </c>
      <c r="D37">
        <v>36799065</v>
      </c>
      <c r="E37">
        <v>17</v>
      </c>
      <c r="F37">
        <v>1</v>
      </c>
      <c r="G37">
        <v>1</v>
      </c>
      <c r="H37">
        <v>3</v>
      </c>
      <c r="I37" t="s">
        <v>392</v>
      </c>
      <c r="J37" t="s">
        <v>3</v>
      </c>
      <c r="K37" t="s">
        <v>393</v>
      </c>
      <c r="L37">
        <v>1374</v>
      </c>
      <c r="N37">
        <v>1013</v>
      </c>
      <c r="O37" t="s">
        <v>394</v>
      </c>
      <c r="P37" t="s">
        <v>394</v>
      </c>
      <c r="Q37">
        <v>1</v>
      </c>
      <c r="W37">
        <v>0</v>
      </c>
      <c r="X37">
        <v>-1731369543</v>
      </c>
      <c r="Y37">
        <v>0.74</v>
      </c>
      <c r="AA37">
        <v>1</v>
      </c>
      <c r="AB37">
        <v>0</v>
      </c>
      <c r="AC37">
        <v>0</v>
      </c>
      <c r="AD37">
        <v>0</v>
      </c>
      <c r="AE37">
        <v>1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3</v>
      </c>
      <c r="AT37">
        <v>0.74</v>
      </c>
      <c r="AU37" t="s">
        <v>3</v>
      </c>
      <c r="AV37">
        <v>0</v>
      </c>
      <c r="AW37">
        <v>2</v>
      </c>
      <c r="AX37">
        <v>39508509</v>
      </c>
      <c r="AY37">
        <v>1</v>
      </c>
      <c r="AZ37">
        <v>0</v>
      </c>
      <c r="BA37">
        <v>33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Y37*Source!I33</f>
        <v>0.74</v>
      </c>
      <c r="CY37">
        <f t="shared" si="6"/>
        <v>1</v>
      </c>
      <c r="CZ37">
        <f t="shared" si="7"/>
        <v>1</v>
      </c>
      <c r="DA37">
        <f t="shared" si="8"/>
        <v>1</v>
      </c>
      <c r="DB37">
        <v>0</v>
      </c>
    </row>
    <row r="38" spans="1:106" x14ac:dyDescent="0.2">
      <c r="A38">
        <f>ROW(Source!A35)</f>
        <v>35</v>
      </c>
      <c r="B38">
        <v>39507101</v>
      </c>
      <c r="C38">
        <v>39508502</v>
      </c>
      <c r="D38">
        <v>37080963</v>
      </c>
      <c r="E38">
        <v>1</v>
      </c>
      <c r="F38">
        <v>1</v>
      </c>
      <c r="G38">
        <v>1</v>
      </c>
      <c r="H38">
        <v>1</v>
      </c>
      <c r="I38" t="s">
        <v>420</v>
      </c>
      <c r="J38" t="s">
        <v>3</v>
      </c>
      <c r="K38" t="s">
        <v>421</v>
      </c>
      <c r="L38">
        <v>1191</v>
      </c>
      <c r="N38">
        <v>1013</v>
      </c>
      <c r="O38" t="s">
        <v>368</v>
      </c>
      <c r="P38" t="s">
        <v>368</v>
      </c>
      <c r="Q38">
        <v>1</v>
      </c>
      <c r="W38">
        <v>0</v>
      </c>
      <c r="X38">
        <v>-713621975</v>
      </c>
      <c r="Y38">
        <v>1.68</v>
      </c>
      <c r="AA38">
        <v>0</v>
      </c>
      <c r="AB38">
        <v>0</v>
      </c>
      <c r="AC38">
        <v>0</v>
      </c>
      <c r="AD38">
        <v>78.25</v>
      </c>
      <c r="AE38">
        <v>0</v>
      </c>
      <c r="AF38">
        <v>0</v>
      </c>
      <c r="AG38">
        <v>0</v>
      </c>
      <c r="AH38">
        <v>11.82</v>
      </c>
      <c r="AI38">
        <v>1</v>
      </c>
      <c r="AJ38">
        <v>1</v>
      </c>
      <c r="AK38">
        <v>1</v>
      </c>
      <c r="AL38">
        <v>6.62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3</v>
      </c>
      <c r="AT38">
        <v>1.68</v>
      </c>
      <c r="AU38" t="s">
        <v>3</v>
      </c>
      <c r="AV38">
        <v>1</v>
      </c>
      <c r="AW38">
        <v>2</v>
      </c>
      <c r="AX38">
        <v>39508531</v>
      </c>
      <c r="AY38">
        <v>1</v>
      </c>
      <c r="AZ38">
        <v>0</v>
      </c>
      <c r="BA38">
        <v>34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Y38*Source!I35</f>
        <v>670.31999999999994</v>
      </c>
      <c r="CY38">
        <f>AD38</f>
        <v>78.25</v>
      </c>
      <c r="CZ38">
        <f>AH38</f>
        <v>11.82</v>
      </c>
      <c r="DA38">
        <f>AL38</f>
        <v>6.62</v>
      </c>
      <c r="DB38">
        <v>0</v>
      </c>
    </row>
    <row r="39" spans="1:106" x14ac:dyDescent="0.2">
      <c r="A39">
        <f>ROW(Source!A35)</f>
        <v>35</v>
      </c>
      <c r="B39">
        <v>39507101</v>
      </c>
      <c r="C39">
        <v>39508502</v>
      </c>
      <c r="D39">
        <v>36800424</v>
      </c>
      <c r="E39">
        <v>1</v>
      </c>
      <c r="F39">
        <v>1</v>
      </c>
      <c r="G39">
        <v>1</v>
      </c>
      <c r="H39">
        <v>3</v>
      </c>
      <c r="I39" t="s">
        <v>409</v>
      </c>
      <c r="J39" t="s">
        <v>410</v>
      </c>
      <c r="K39" t="s">
        <v>411</v>
      </c>
      <c r="L39">
        <v>1346</v>
      </c>
      <c r="N39">
        <v>1009</v>
      </c>
      <c r="O39" t="s">
        <v>382</v>
      </c>
      <c r="P39" t="s">
        <v>382</v>
      </c>
      <c r="Q39">
        <v>1</v>
      </c>
      <c r="W39">
        <v>0</v>
      </c>
      <c r="X39">
        <v>1559187994</v>
      </c>
      <c r="Y39">
        <v>4.0000000000000002E-4</v>
      </c>
      <c r="AA39">
        <v>183.64</v>
      </c>
      <c r="AB39">
        <v>0</v>
      </c>
      <c r="AC39">
        <v>0</v>
      </c>
      <c r="AD39">
        <v>0</v>
      </c>
      <c r="AE39">
        <v>27.74</v>
      </c>
      <c r="AF39">
        <v>0</v>
      </c>
      <c r="AG39">
        <v>0</v>
      </c>
      <c r="AH39">
        <v>0</v>
      </c>
      <c r="AI39">
        <v>6.62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3</v>
      </c>
      <c r="AT39">
        <v>4.0000000000000002E-4</v>
      </c>
      <c r="AU39" t="s">
        <v>3</v>
      </c>
      <c r="AV39">
        <v>0</v>
      </c>
      <c r="AW39">
        <v>2</v>
      </c>
      <c r="AX39">
        <v>39508532</v>
      </c>
      <c r="AY39">
        <v>1</v>
      </c>
      <c r="AZ39">
        <v>0</v>
      </c>
      <c r="BA39">
        <v>35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Y39*Source!I35</f>
        <v>0.15960000000000002</v>
      </c>
      <c r="CY39">
        <f t="shared" ref="CY39:CY45" si="9">AA39</f>
        <v>183.64</v>
      </c>
      <c r="CZ39">
        <f t="shared" ref="CZ39:CZ45" si="10">AE39</f>
        <v>27.74</v>
      </c>
      <c r="DA39">
        <f t="shared" ref="DA39:DA45" si="11">AI39</f>
        <v>6.62</v>
      </c>
      <c r="DB39">
        <v>0</v>
      </c>
    </row>
    <row r="40" spans="1:106" x14ac:dyDescent="0.2">
      <c r="A40">
        <f>ROW(Source!A35)</f>
        <v>35</v>
      </c>
      <c r="B40">
        <v>39507101</v>
      </c>
      <c r="C40">
        <v>39508502</v>
      </c>
      <c r="D40">
        <v>36804578</v>
      </c>
      <c r="E40">
        <v>1</v>
      </c>
      <c r="F40">
        <v>1</v>
      </c>
      <c r="G40">
        <v>1</v>
      </c>
      <c r="H40">
        <v>3</v>
      </c>
      <c r="I40" t="s">
        <v>412</v>
      </c>
      <c r="J40" t="s">
        <v>413</v>
      </c>
      <c r="K40" t="s">
        <v>414</v>
      </c>
      <c r="L40">
        <v>1355</v>
      </c>
      <c r="N40">
        <v>1010</v>
      </c>
      <c r="O40" t="s">
        <v>167</v>
      </c>
      <c r="P40" t="s">
        <v>167</v>
      </c>
      <c r="Q40">
        <v>100</v>
      </c>
      <c r="W40">
        <v>0</v>
      </c>
      <c r="X40">
        <v>-66531260</v>
      </c>
      <c r="Y40">
        <v>0.03</v>
      </c>
      <c r="AA40">
        <v>549.46</v>
      </c>
      <c r="AB40">
        <v>0</v>
      </c>
      <c r="AC40">
        <v>0</v>
      </c>
      <c r="AD40">
        <v>0</v>
      </c>
      <c r="AE40">
        <v>83</v>
      </c>
      <c r="AF40">
        <v>0</v>
      </c>
      <c r="AG40">
        <v>0</v>
      </c>
      <c r="AH40">
        <v>0</v>
      </c>
      <c r="AI40">
        <v>6.62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3</v>
      </c>
      <c r="AT40">
        <v>0.03</v>
      </c>
      <c r="AU40" t="s">
        <v>3</v>
      </c>
      <c r="AV40">
        <v>0</v>
      </c>
      <c r="AW40">
        <v>2</v>
      </c>
      <c r="AX40">
        <v>39508533</v>
      </c>
      <c r="AY40">
        <v>1</v>
      </c>
      <c r="AZ40">
        <v>0</v>
      </c>
      <c r="BA40">
        <v>36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Y40*Source!I35</f>
        <v>11.969999999999999</v>
      </c>
      <c r="CY40">
        <f t="shared" si="9"/>
        <v>549.46</v>
      </c>
      <c r="CZ40">
        <f t="shared" si="10"/>
        <v>83</v>
      </c>
      <c r="DA40">
        <f t="shared" si="11"/>
        <v>6.62</v>
      </c>
      <c r="DB40">
        <v>0</v>
      </c>
    </row>
    <row r="41" spans="1:106" x14ac:dyDescent="0.2">
      <c r="A41">
        <f>ROW(Source!A35)</f>
        <v>35</v>
      </c>
      <c r="B41">
        <v>39507101</v>
      </c>
      <c r="C41">
        <v>39508502</v>
      </c>
      <c r="D41">
        <v>36806488</v>
      </c>
      <c r="E41">
        <v>1</v>
      </c>
      <c r="F41">
        <v>1</v>
      </c>
      <c r="G41">
        <v>1</v>
      </c>
      <c r="H41">
        <v>3</v>
      </c>
      <c r="I41" t="s">
        <v>417</v>
      </c>
      <c r="J41" t="s">
        <v>418</v>
      </c>
      <c r="K41" t="s">
        <v>419</v>
      </c>
      <c r="L41">
        <v>1348</v>
      </c>
      <c r="N41">
        <v>1009</v>
      </c>
      <c r="O41" t="s">
        <v>378</v>
      </c>
      <c r="P41" t="s">
        <v>378</v>
      </c>
      <c r="Q41">
        <v>1000</v>
      </c>
      <c r="W41">
        <v>0</v>
      </c>
      <c r="X41">
        <v>-1421715385</v>
      </c>
      <c r="Y41">
        <v>2.0000000000000002E-5</v>
      </c>
      <c r="AA41">
        <v>4832.47</v>
      </c>
      <c r="AB41">
        <v>0</v>
      </c>
      <c r="AC41">
        <v>0</v>
      </c>
      <c r="AD41">
        <v>0</v>
      </c>
      <c r="AE41">
        <v>729.98</v>
      </c>
      <c r="AF41">
        <v>0</v>
      </c>
      <c r="AG41">
        <v>0</v>
      </c>
      <c r="AH41">
        <v>0</v>
      </c>
      <c r="AI41">
        <v>6.62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2.0000000000000002E-5</v>
      </c>
      <c r="AU41" t="s">
        <v>3</v>
      </c>
      <c r="AV41">
        <v>0</v>
      </c>
      <c r="AW41">
        <v>2</v>
      </c>
      <c r="AX41">
        <v>39508534</v>
      </c>
      <c r="AY41">
        <v>1</v>
      </c>
      <c r="AZ41">
        <v>0</v>
      </c>
      <c r="BA41">
        <v>37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Y41*Source!I35</f>
        <v>7.980000000000001E-3</v>
      </c>
      <c r="CY41">
        <f t="shared" si="9"/>
        <v>4832.47</v>
      </c>
      <c r="CZ41">
        <f t="shared" si="10"/>
        <v>729.98</v>
      </c>
      <c r="DA41">
        <f t="shared" si="11"/>
        <v>6.62</v>
      </c>
      <c r="DB41">
        <v>0</v>
      </c>
    </row>
    <row r="42" spans="1:106" x14ac:dyDescent="0.2">
      <c r="A42">
        <f>ROW(Source!A35)</f>
        <v>35</v>
      </c>
      <c r="B42">
        <v>39507101</v>
      </c>
      <c r="C42">
        <v>39508502</v>
      </c>
      <c r="D42">
        <v>36829536</v>
      </c>
      <c r="E42">
        <v>1</v>
      </c>
      <c r="F42">
        <v>1</v>
      </c>
      <c r="G42">
        <v>1</v>
      </c>
      <c r="H42">
        <v>3</v>
      </c>
      <c r="I42" t="s">
        <v>404</v>
      </c>
      <c r="J42" t="s">
        <v>405</v>
      </c>
      <c r="K42" t="s">
        <v>406</v>
      </c>
      <c r="L42">
        <v>1346</v>
      </c>
      <c r="N42">
        <v>1009</v>
      </c>
      <c r="O42" t="s">
        <v>382</v>
      </c>
      <c r="P42" t="s">
        <v>382</v>
      </c>
      <c r="Q42">
        <v>1</v>
      </c>
      <c r="W42">
        <v>0</v>
      </c>
      <c r="X42">
        <v>-1726842289</v>
      </c>
      <c r="Y42">
        <v>4.0000000000000001E-3</v>
      </c>
      <c r="AA42">
        <v>435.27</v>
      </c>
      <c r="AB42">
        <v>0</v>
      </c>
      <c r="AC42">
        <v>0</v>
      </c>
      <c r="AD42">
        <v>0</v>
      </c>
      <c r="AE42">
        <v>65.75</v>
      </c>
      <c r="AF42">
        <v>0</v>
      </c>
      <c r="AG42">
        <v>0</v>
      </c>
      <c r="AH42">
        <v>0</v>
      </c>
      <c r="AI42">
        <v>6.62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3</v>
      </c>
      <c r="AT42">
        <v>4.0000000000000001E-3</v>
      </c>
      <c r="AU42" t="s">
        <v>3</v>
      </c>
      <c r="AV42">
        <v>0</v>
      </c>
      <c r="AW42">
        <v>2</v>
      </c>
      <c r="AX42">
        <v>39508535</v>
      </c>
      <c r="AY42">
        <v>1</v>
      </c>
      <c r="AZ42">
        <v>0</v>
      </c>
      <c r="BA42">
        <v>38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Y42*Source!I35</f>
        <v>1.5960000000000001</v>
      </c>
      <c r="CY42">
        <f t="shared" si="9"/>
        <v>435.27</v>
      </c>
      <c r="CZ42">
        <f t="shared" si="10"/>
        <v>65.75</v>
      </c>
      <c r="DA42">
        <f t="shared" si="11"/>
        <v>6.62</v>
      </c>
      <c r="DB42">
        <v>0</v>
      </c>
    </row>
    <row r="43" spans="1:106" x14ac:dyDescent="0.2">
      <c r="A43">
        <f>ROW(Source!A35)</f>
        <v>35</v>
      </c>
      <c r="B43">
        <v>39507101</v>
      </c>
      <c r="C43">
        <v>39508502</v>
      </c>
      <c r="D43">
        <v>36872145</v>
      </c>
      <c r="E43">
        <v>1</v>
      </c>
      <c r="F43">
        <v>1</v>
      </c>
      <c r="G43">
        <v>1</v>
      </c>
      <c r="H43">
        <v>3</v>
      </c>
      <c r="I43" t="s">
        <v>70</v>
      </c>
      <c r="J43" t="s">
        <v>72</v>
      </c>
      <c r="K43" t="s">
        <v>71</v>
      </c>
      <c r="L43">
        <v>1358</v>
      </c>
      <c r="N43">
        <v>1010</v>
      </c>
      <c r="O43" t="s">
        <v>32</v>
      </c>
      <c r="P43" t="s">
        <v>32</v>
      </c>
      <c r="Q43">
        <v>10</v>
      </c>
      <c r="W43">
        <v>0</v>
      </c>
      <c r="X43">
        <v>-402903967</v>
      </c>
      <c r="Y43">
        <v>9.1980000000000006E-2</v>
      </c>
      <c r="AA43">
        <v>10455.16</v>
      </c>
      <c r="AB43">
        <v>0</v>
      </c>
      <c r="AC43">
        <v>0</v>
      </c>
      <c r="AD43">
        <v>0</v>
      </c>
      <c r="AE43">
        <v>1579.33</v>
      </c>
      <c r="AF43">
        <v>0</v>
      </c>
      <c r="AG43">
        <v>0</v>
      </c>
      <c r="AH43">
        <v>0</v>
      </c>
      <c r="AI43">
        <v>6.62</v>
      </c>
      <c r="AJ43">
        <v>1</v>
      </c>
      <c r="AK43">
        <v>1</v>
      </c>
      <c r="AL43">
        <v>1</v>
      </c>
      <c r="AN43">
        <v>0</v>
      </c>
      <c r="AO43">
        <v>0</v>
      </c>
      <c r="AP43">
        <v>0</v>
      </c>
      <c r="AQ43">
        <v>0</v>
      </c>
      <c r="AR43">
        <v>0</v>
      </c>
      <c r="AS43" t="s">
        <v>3</v>
      </c>
      <c r="AT43">
        <v>9.1980000000000006E-2</v>
      </c>
      <c r="AU43" t="s">
        <v>3</v>
      </c>
      <c r="AV43">
        <v>0</v>
      </c>
      <c r="AW43">
        <v>1</v>
      </c>
      <c r="AX43">
        <v>-1</v>
      </c>
      <c r="AY43">
        <v>0</v>
      </c>
      <c r="AZ43">
        <v>0</v>
      </c>
      <c r="BA43" t="s">
        <v>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Y43*Source!I35</f>
        <v>36.700020000000002</v>
      </c>
      <c r="CY43">
        <f t="shared" si="9"/>
        <v>10455.16</v>
      </c>
      <c r="CZ43">
        <f t="shared" si="10"/>
        <v>1579.33</v>
      </c>
      <c r="DA43">
        <f t="shared" si="11"/>
        <v>6.62</v>
      </c>
      <c r="DB43">
        <v>0</v>
      </c>
    </row>
    <row r="44" spans="1:106" x14ac:dyDescent="0.2">
      <c r="A44">
        <f>ROW(Source!A35)</f>
        <v>35</v>
      </c>
      <c r="B44">
        <v>39507101</v>
      </c>
      <c r="C44">
        <v>39508502</v>
      </c>
      <c r="D44">
        <v>36872238</v>
      </c>
      <c r="E44">
        <v>1</v>
      </c>
      <c r="F44">
        <v>1</v>
      </c>
      <c r="G44">
        <v>1</v>
      </c>
      <c r="H44">
        <v>3</v>
      </c>
      <c r="I44" t="s">
        <v>74</v>
      </c>
      <c r="J44" t="s">
        <v>76</v>
      </c>
      <c r="K44" t="s">
        <v>75</v>
      </c>
      <c r="L44">
        <v>1354</v>
      </c>
      <c r="N44">
        <v>1010</v>
      </c>
      <c r="O44" t="s">
        <v>23</v>
      </c>
      <c r="P44" t="s">
        <v>23</v>
      </c>
      <c r="Q44">
        <v>1</v>
      </c>
      <c r="W44">
        <v>0</v>
      </c>
      <c r="X44">
        <v>969383451</v>
      </c>
      <c r="Y44">
        <v>8.0200999999999995E-2</v>
      </c>
      <c r="AA44">
        <v>909.19</v>
      </c>
      <c r="AB44">
        <v>0</v>
      </c>
      <c r="AC44">
        <v>0</v>
      </c>
      <c r="AD44">
        <v>0</v>
      </c>
      <c r="AE44">
        <v>137.34</v>
      </c>
      <c r="AF44">
        <v>0</v>
      </c>
      <c r="AG44">
        <v>0</v>
      </c>
      <c r="AH44">
        <v>0</v>
      </c>
      <c r="AI44">
        <v>6.62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3</v>
      </c>
      <c r="AT44">
        <v>8.0200999999999995E-2</v>
      </c>
      <c r="AU44" t="s">
        <v>3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3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Y44*Source!I35</f>
        <v>32.000198999999995</v>
      </c>
      <c r="CY44">
        <f t="shared" si="9"/>
        <v>909.19</v>
      </c>
      <c r="CZ44">
        <f t="shared" si="10"/>
        <v>137.34</v>
      </c>
      <c r="DA44">
        <f t="shared" si="11"/>
        <v>6.62</v>
      </c>
      <c r="DB44">
        <v>0</v>
      </c>
    </row>
    <row r="45" spans="1:106" x14ac:dyDescent="0.2">
      <c r="A45">
        <f>ROW(Source!A35)</f>
        <v>35</v>
      </c>
      <c r="B45">
        <v>39507101</v>
      </c>
      <c r="C45">
        <v>39508502</v>
      </c>
      <c r="D45">
        <v>36799065</v>
      </c>
      <c r="E45">
        <v>17</v>
      </c>
      <c r="F45">
        <v>1</v>
      </c>
      <c r="G45">
        <v>1</v>
      </c>
      <c r="H45">
        <v>3</v>
      </c>
      <c r="I45" t="s">
        <v>392</v>
      </c>
      <c r="J45" t="s">
        <v>3</v>
      </c>
      <c r="K45" t="s">
        <v>393</v>
      </c>
      <c r="L45">
        <v>1374</v>
      </c>
      <c r="N45">
        <v>1013</v>
      </c>
      <c r="O45" t="s">
        <v>394</v>
      </c>
      <c r="P45" t="s">
        <v>394</v>
      </c>
      <c r="Q45">
        <v>1</v>
      </c>
      <c r="W45">
        <v>0</v>
      </c>
      <c r="X45">
        <v>-1731369543</v>
      </c>
      <c r="Y45">
        <v>0.4</v>
      </c>
      <c r="AA45">
        <v>1</v>
      </c>
      <c r="AB45">
        <v>0</v>
      </c>
      <c r="AC45">
        <v>0</v>
      </c>
      <c r="AD45">
        <v>0</v>
      </c>
      <c r="AE45">
        <v>1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0</v>
      </c>
      <c r="AQ45">
        <v>0</v>
      </c>
      <c r="AR45">
        <v>0</v>
      </c>
      <c r="AS45" t="s">
        <v>3</v>
      </c>
      <c r="AT45">
        <v>0.4</v>
      </c>
      <c r="AU45" t="s">
        <v>3</v>
      </c>
      <c r="AV45">
        <v>0</v>
      </c>
      <c r="AW45">
        <v>2</v>
      </c>
      <c r="AX45">
        <v>39508536</v>
      </c>
      <c r="AY45">
        <v>1</v>
      </c>
      <c r="AZ45">
        <v>0</v>
      </c>
      <c r="BA45">
        <v>39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Y45*Source!I35</f>
        <v>159.60000000000002</v>
      </c>
      <c r="CY45">
        <f t="shared" si="9"/>
        <v>1</v>
      </c>
      <c r="CZ45">
        <f t="shared" si="10"/>
        <v>1</v>
      </c>
      <c r="DA45">
        <f t="shared" si="11"/>
        <v>1</v>
      </c>
      <c r="DB45">
        <v>0</v>
      </c>
    </row>
    <row r="46" spans="1:106" x14ac:dyDescent="0.2">
      <c r="A46">
        <f>ROW(Source!A38)</f>
        <v>38</v>
      </c>
      <c r="B46">
        <v>39507101</v>
      </c>
      <c r="C46">
        <v>39508555</v>
      </c>
      <c r="D46">
        <v>37075528</v>
      </c>
      <c r="E46">
        <v>1</v>
      </c>
      <c r="F46">
        <v>1</v>
      </c>
      <c r="G46">
        <v>1</v>
      </c>
      <c r="H46">
        <v>1</v>
      </c>
      <c r="I46" t="s">
        <v>407</v>
      </c>
      <c r="J46" t="s">
        <v>3</v>
      </c>
      <c r="K46" t="s">
        <v>408</v>
      </c>
      <c r="L46">
        <v>1191</v>
      </c>
      <c r="N46">
        <v>1013</v>
      </c>
      <c r="O46" t="s">
        <v>368</v>
      </c>
      <c r="P46" t="s">
        <v>368</v>
      </c>
      <c r="Q46">
        <v>1</v>
      </c>
      <c r="W46">
        <v>0</v>
      </c>
      <c r="X46">
        <v>687044855</v>
      </c>
      <c r="Y46">
        <v>7.2</v>
      </c>
      <c r="AA46">
        <v>0</v>
      </c>
      <c r="AB46">
        <v>0</v>
      </c>
      <c r="AC46">
        <v>0</v>
      </c>
      <c r="AD46">
        <v>66.599999999999994</v>
      </c>
      <c r="AE46">
        <v>0</v>
      </c>
      <c r="AF46">
        <v>0</v>
      </c>
      <c r="AG46">
        <v>0</v>
      </c>
      <c r="AH46">
        <v>10.06</v>
      </c>
      <c r="AI46">
        <v>1</v>
      </c>
      <c r="AJ46">
        <v>1</v>
      </c>
      <c r="AK46">
        <v>1</v>
      </c>
      <c r="AL46">
        <v>6.62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3</v>
      </c>
      <c r="AT46">
        <v>7.2</v>
      </c>
      <c r="AU46" t="s">
        <v>3</v>
      </c>
      <c r="AV46">
        <v>1</v>
      </c>
      <c r="AW46">
        <v>2</v>
      </c>
      <c r="AX46">
        <v>39508556</v>
      </c>
      <c r="AY46">
        <v>1</v>
      </c>
      <c r="AZ46">
        <v>0</v>
      </c>
      <c r="BA46">
        <v>40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Y46*Source!I38</f>
        <v>129.6</v>
      </c>
      <c r="CY46">
        <f>AD46</f>
        <v>66.599999999999994</v>
      </c>
      <c r="CZ46">
        <f>AH46</f>
        <v>10.06</v>
      </c>
      <c r="DA46">
        <f>AL46</f>
        <v>6.62</v>
      </c>
      <c r="DB46">
        <v>0</v>
      </c>
    </row>
    <row r="47" spans="1:106" x14ac:dyDescent="0.2">
      <c r="A47">
        <f>ROW(Source!A38)</f>
        <v>38</v>
      </c>
      <c r="B47">
        <v>39507101</v>
      </c>
      <c r="C47">
        <v>39508555</v>
      </c>
      <c r="D47">
        <v>36800424</v>
      </c>
      <c r="E47">
        <v>1</v>
      </c>
      <c r="F47">
        <v>1</v>
      </c>
      <c r="G47">
        <v>1</v>
      </c>
      <c r="H47">
        <v>3</v>
      </c>
      <c r="I47" t="s">
        <v>409</v>
      </c>
      <c r="J47" t="s">
        <v>410</v>
      </c>
      <c r="K47" t="s">
        <v>411</v>
      </c>
      <c r="L47">
        <v>1346</v>
      </c>
      <c r="N47">
        <v>1009</v>
      </c>
      <c r="O47" t="s">
        <v>382</v>
      </c>
      <c r="P47" t="s">
        <v>382</v>
      </c>
      <c r="Q47">
        <v>1</v>
      </c>
      <c r="W47">
        <v>0</v>
      </c>
      <c r="X47">
        <v>1559187994</v>
      </c>
      <c r="Y47">
        <v>5.5999999999999999E-3</v>
      </c>
      <c r="AA47">
        <v>183.64</v>
      </c>
      <c r="AB47">
        <v>0</v>
      </c>
      <c r="AC47">
        <v>0</v>
      </c>
      <c r="AD47">
        <v>0</v>
      </c>
      <c r="AE47">
        <v>27.74</v>
      </c>
      <c r="AF47">
        <v>0</v>
      </c>
      <c r="AG47">
        <v>0</v>
      </c>
      <c r="AH47">
        <v>0</v>
      </c>
      <c r="AI47">
        <v>6.62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3</v>
      </c>
      <c r="AT47">
        <v>5.5999999999999999E-3</v>
      </c>
      <c r="AU47" t="s">
        <v>3</v>
      </c>
      <c r="AV47">
        <v>0</v>
      </c>
      <c r="AW47">
        <v>2</v>
      </c>
      <c r="AX47">
        <v>39508557</v>
      </c>
      <c r="AY47">
        <v>1</v>
      </c>
      <c r="AZ47">
        <v>0</v>
      </c>
      <c r="BA47">
        <v>41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Y47*Source!I38</f>
        <v>0.1008</v>
      </c>
      <c r="CY47">
        <f>AA47</f>
        <v>183.64</v>
      </c>
      <c r="CZ47">
        <f>AE47</f>
        <v>27.74</v>
      </c>
      <c r="DA47">
        <f>AI47</f>
        <v>6.62</v>
      </c>
      <c r="DB47">
        <v>0</v>
      </c>
    </row>
    <row r="48" spans="1:106" x14ac:dyDescent="0.2">
      <c r="A48">
        <f>ROW(Source!A38)</f>
        <v>38</v>
      </c>
      <c r="B48">
        <v>39507101</v>
      </c>
      <c r="C48">
        <v>39508555</v>
      </c>
      <c r="D48">
        <v>36804578</v>
      </c>
      <c r="E48">
        <v>1</v>
      </c>
      <c r="F48">
        <v>1</v>
      </c>
      <c r="G48">
        <v>1</v>
      </c>
      <c r="H48">
        <v>3</v>
      </c>
      <c r="I48" t="s">
        <v>412</v>
      </c>
      <c r="J48" t="s">
        <v>413</v>
      </c>
      <c r="K48" t="s">
        <v>414</v>
      </c>
      <c r="L48">
        <v>1355</v>
      </c>
      <c r="N48">
        <v>1010</v>
      </c>
      <c r="O48" t="s">
        <v>167</v>
      </c>
      <c r="P48" t="s">
        <v>167</v>
      </c>
      <c r="Q48">
        <v>100</v>
      </c>
      <c r="W48">
        <v>0</v>
      </c>
      <c r="X48">
        <v>-66531260</v>
      </c>
      <c r="Y48">
        <v>0.04</v>
      </c>
      <c r="AA48">
        <v>549.46</v>
      </c>
      <c r="AB48">
        <v>0</v>
      </c>
      <c r="AC48">
        <v>0</v>
      </c>
      <c r="AD48">
        <v>0</v>
      </c>
      <c r="AE48">
        <v>83</v>
      </c>
      <c r="AF48">
        <v>0</v>
      </c>
      <c r="AG48">
        <v>0</v>
      </c>
      <c r="AH48">
        <v>0</v>
      </c>
      <c r="AI48">
        <v>6.62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3</v>
      </c>
      <c r="AT48">
        <v>0.04</v>
      </c>
      <c r="AU48" t="s">
        <v>3</v>
      </c>
      <c r="AV48">
        <v>0</v>
      </c>
      <c r="AW48">
        <v>2</v>
      </c>
      <c r="AX48">
        <v>39508558</v>
      </c>
      <c r="AY48">
        <v>1</v>
      </c>
      <c r="AZ48">
        <v>0</v>
      </c>
      <c r="BA48">
        <v>42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Y48*Source!I38</f>
        <v>0.72</v>
      </c>
      <c r="CY48">
        <f>AA48</f>
        <v>549.46</v>
      </c>
      <c r="CZ48">
        <f>AE48</f>
        <v>83</v>
      </c>
      <c r="DA48">
        <f>AI48</f>
        <v>6.62</v>
      </c>
      <c r="DB48">
        <v>0</v>
      </c>
    </row>
    <row r="49" spans="1:106" x14ac:dyDescent="0.2">
      <c r="A49">
        <f>ROW(Source!A38)</f>
        <v>38</v>
      </c>
      <c r="B49">
        <v>39507101</v>
      </c>
      <c r="C49">
        <v>39508555</v>
      </c>
      <c r="D49">
        <v>36829536</v>
      </c>
      <c r="E49">
        <v>1</v>
      </c>
      <c r="F49">
        <v>1</v>
      </c>
      <c r="G49">
        <v>1</v>
      </c>
      <c r="H49">
        <v>3</v>
      </c>
      <c r="I49" t="s">
        <v>404</v>
      </c>
      <c r="J49" t="s">
        <v>405</v>
      </c>
      <c r="K49" t="s">
        <v>406</v>
      </c>
      <c r="L49">
        <v>1346</v>
      </c>
      <c r="N49">
        <v>1009</v>
      </c>
      <c r="O49" t="s">
        <v>382</v>
      </c>
      <c r="P49" t="s">
        <v>382</v>
      </c>
      <c r="Q49">
        <v>1</v>
      </c>
      <c r="W49">
        <v>0</v>
      </c>
      <c r="X49">
        <v>-1726842289</v>
      </c>
      <c r="Y49">
        <v>5.6000000000000001E-2</v>
      </c>
      <c r="AA49">
        <v>435.27</v>
      </c>
      <c r="AB49">
        <v>0</v>
      </c>
      <c r="AC49">
        <v>0</v>
      </c>
      <c r="AD49">
        <v>0</v>
      </c>
      <c r="AE49">
        <v>65.75</v>
      </c>
      <c r="AF49">
        <v>0</v>
      </c>
      <c r="AG49">
        <v>0</v>
      </c>
      <c r="AH49">
        <v>0</v>
      </c>
      <c r="AI49">
        <v>6.62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3</v>
      </c>
      <c r="AT49">
        <v>5.6000000000000001E-2</v>
      </c>
      <c r="AU49" t="s">
        <v>3</v>
      </c>
      <c r="AV49">
        <v>0</v>
      </c>
      <c r="AW49">
        <v>2</v>
      </c>
      <c r="AX49">
        <v>39508559</v>
      </c>
      <c r="AY49">
        <v>1</v>
      </c>
      <c r="AZ49">
        <v>0</v>
      </c>
      <c r="BA49">
        <v>43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Y49*Source!I38</f>
        <v>1.008</v>
      </c>
      <c r="CY49">
        <f>AA49</f>
        <v>435.27</v>
      </c>
      <c r="CZ49">
        <f>AE49</f>
        <v>65.75</v>
      </c>
      <c r="DA49">
        <f>AI49</f>
        <v>6.62</v>
      </c>
      <c r="DB49">
        <v>0</v>
      </c>
    </row>
    <row r="50" spans="1:106" x14ac:dyDescent="0.2">
      <c r="A50">
        <f>ROW(Source!A38)</f>
        <v>38</v>
      </c>
      <c r="B50">
        <v>39507101</v>
      </c>
      <c r="C50">
        <v>39508555</v>
      </c>
      <c r="D50">
        <v>36872696</v>
      </c>
      <c r="E50">
        <v>1</v>
      </c>
      <c r="F50">
        <v>1</v>
      </c>
      <c r="G50">
        <v>1</v>
      </c>
      <c r="H50">
        <v>3</v>
      </c>
      <c r="I50" t="s">
        <v>82</v>
      </c>
      <c r="J50" t="s">
        <v>84</v>
      </c>
      <c r="K50" t="s">
        <v>83</v>
      </c>
      <c r="L50">
        <v>1358</v>
      </c>
      <c r="N50">
        <v>1010</v>
      </c>
      <c r="O50" t="s">
        <v>32</v>
      </c>
      <c r="P50" t="s">
        <v>32</v>
      </c>
      <c r="Q50">
        <v>10</v>
      </c>
      <c r="W50">
        <v>0</v>
      </c>
      <c r="X50">
        <v>402703790</v>
      </c>
      <c r="Y50">
        <v>0.1</v>
      </c>
      <c r="AA50">
        <v>4555.88</v>
      </c>
      <c r="AB50">
        <v>0</v>
      </c>
      <c r="AC50">
        <v>0</v>
      </c>
      <c r="AD50">
        <v>0</v>
      </c>
      <c r="AE50">
        <v>688.2</v>
      </c>
      <c r="AF50">
        <v>0</v>
      </c>
      <c r="AG50">
        <v>0</v>
      </c>
      <c r="AH50">
        <v>0</v>
      </c>
      <c r="AI50">
        <v>6.62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3</v>
      </c>
      <c r="AT50">
        <v>0.1</v>
      </c>
      <c r="AU50" t="s">
        <v>3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3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Y50*Source!I38</f>
        <v>1.8</v>
      </c>
      <c r="CY50">
        <f>AA50</f>
        <v>4555.88</v>
      </c>
      <c r="CZ50">
        <f>AE50</f>
        <v>688.2</v>
      </c>
      <c r="DA50">
        <f>AI50</f>
        <v>6.62</v>
      </c>
      <c r="DB50">
        <v>0</v>
      </c>
    </row>
    <row r="51" spans="1:106" x14ac:dyDescent="0.2">
      <c r="A51">
        <f>ROW(Source!A38)</f>
        <v>38</v>
      </c>
      <c r="B51">
        <v>39507101</v>
      </c>
      <c r="C51">
        <v>39508555</v>
      </c>
      <c r="D51">
        <v>36799065</v>
      </c>
      <c r="E51">
        <v>17</v>
      </c>
      <c r="F51">
        <v>1</v>
      </c>
      <c r="G51">
        <v>1</v>
      </c>
      <c r="H51">
        <v>3</v>
      </c>
      <c r="I51" t="s">
        <v>392</v>
      </c>
      <c r="J51" t="s">
        <v>3</v>
      </c>
      <c r="K51" t="s">
        <v>393</v>
      </c>
      <c r="L51">
        <v>1374</v>
      </c>
      <c r="N51">
        <v>1013</v>
      </c>
      <c r="O51" t="s">
        <v>394</v>
      </c>
      <c r="P51" t="s">
        <v>394</v>
      </c>
      <c r="Q51">
        <v>1</v>
      </c>
      <c r="W51">
        <v>0</v>
      </c>
      <c r="X51">
        <v>-1731369543</v>
      </c>
      <c r="Y51">
        <v>1.45</v>
      </c>
      <c r="AA51">
        <v>1</v>
      </c>
      <c r="AB51">
        <v>0</v>
      </c>
      <c r="AC51">
        <v>0</v>
      </c>
      <c r="AD51">
        <v>0</v>
      </c>
      <c r="AE51">
        <v>1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0</v>
      </c>
      <c r="AQ51">
        <v>0</v>
      </c>
      <c r="AR51">
        <v>0</v>
      </c>
      <c r="AS51" t="s">
        <v>3</v>
      </c>
      <c r="AT51">
        <v>1.45</v>
      </c>
      <c r="AU51" t="s">
        <v>3</v>
      </c>
      <c r="AV51">
        <v>0</v>
      </c>
      <c r="AW51">
        <v>2</v>
      </c>
      <c r="AX51">
        <v>39508560</v>
      </c>
      <c r="AY51">
        <v>1</v>
      </c>
      <c r="AZ51">
        <v>0</v>
      </c>
      <c r="BA51">
        <v>44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Y51*Source!I38</f>
        <v>26.099999999999998</v>
      </c>
      <c r="CY51">
        <f>AA51</f>
        <v>1</v>
      </c>
      <c r="CZ51">
        <f>AE51</f>
        <v>1</v>
      </c>
      <c r="DA51">
        <f>AI51</f>
        <v>1</v>
      </c>
      <c r="DB51">
        <v>0</v>
      </c>
    </row>
    <row r="52" spans="1:106" x14ac:dyDescent="0.2">
      <c r="A52">
        <f>ROW(Source!A40)</f>
        <v>40</v>
      </c>
      <c r="B52">
        <v>39507101</v>
      </c>
      <c r="C52">
        <v>39508573</v>
      </c>
      <c r="D52">
        <v>37065248</v>
      </c>
      <c r="E52">
        <v>1</v>
      </c>
      <c r="F52">
        <v>1</v>
      </c>
      <c r="G52">
        <v>1</v>
      </c>
      <c r="H52">
        <v>1</v>
      </c>
      <c r="I52" t="s">
        <v>422</v>
      </c>
      <c r="J52" t="s">
        <v>3</v>
      </c>
      <c r="K52" t="s">
        <v>423</v>
      </c>
      <c r="L52">
        <v>1191</v>
      </c>
      <c r="N52">
        <v>1013</v>
      </c>
      <c r="O52" t="s">
        <v>368</v>
      </c>
      <c r="P52" t="s">
        <v>368</v>
      </c>
      <c r="Q52">
        <v>1</v>
      </c>
      <c r="W52">
        <v>0</v>
      </c>
      <c r="X52">
        <v>-400197608</v>
      </c>
      <c r="Y52">
        <v>2</v>
      </c>
      <c r="AA52">
        <v>0</v>
      </c>
      <c r="AB52">
        <v>0</v>
      </c>
      <c r="AC52">
        <v>0</v>
      </c>
      <c r="AD52">
        <v>56.47</v>
      </c>
      <c r="AE52">
        <v>0</v>
      </c>
      <c r="AF52">
        <v>0</v>
      </c>
      <c r="AG52">
        <v>0</v>
      </c>
      <c r="AH52">
        <v>8.5299999999999994</v>
      </c>
      <c r="AI52">
        <v>1</v>
      </c>
      <c r="AJ52">
        <v>1</v>
      </c>
      <c r="AK52">
        <v>1</v>
      </c>
      <c r="AL52">
        <v>6.62</v>
      </c>
      <c r="AN52">
        <v>0</v>
      </c>
      <c r="AO52">
        <v>1</v>
      </c>
      <c r="AP52">
        <v>0</v>
      </c>
      <c r="AQ52">
        <v>0</v>
      </c>
      <c r="AR52">
        <v>0</v>
      </c>
      <c r="AS52" t="s">
        <v>3</v>
      </c>
      <c r="AT52">
        <v>2</v>
      </c>
      <c r="AU52" t="s">
        <v>3</v>
      </c>
      <c r="AV52">
        <v>1</v>
      </c>
      <c r="AW52">
        <v>2</v>
      </c>
      <c r="AX52">
        <v>39508576</v>
      </c>
      <c r="AY52">
        <v>1</v>
      </c>
      <c r="AZ52">
        <v>0</v>
      </c>
      <c r="BA52">
        <v>45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Y52*Source!I40</f>
        <v>22</v>
      </c>
      <c r="CY52">
        <f>AD52</f>
        <v>56.47</v>
      </c>
      <c r="CZ52">
        <f>AH52</f>
        <v>8.5299999999999994</v>
      </c>
      <c r="DA52">
        <f>AL52</f>
        <v>6.62</v>
      </c>
      <c r="DB52">
        <v>0</v>
      </c>
    </row>
    <row r="53" spans="1:106" x14ac:dyDescent="0.2">
      <c r="A53">
        <f>ROW(Source!A40)</f>
        <v>40</v>
      </c>
      <c r="B53">
        <v>39507101</v>
      </c>
      <c r="C53">
        <v>39508573</v>
      </c>
      <c r="D53">
        <v>36872267</v>
      </c>
      <c r="E53">
        <v>1</v>
      </c>
      <c r="F53">
        <v>1</v>
      </c>
      <c r="G53">
        <v>1</v>
      </c>
      <c r="H53">
        <v>3</v>
      </c>
      <c r="I53" t="s">
        <v>90</v>
      </c>
      <c r="J53" t="s">
        <v>92</v>
      </c>
      <c r="K53" t="s">
        <v>91</v>
      </c>
      <c r="L53">
        <v>1358</v>
      </c>
      <c r="N53">
        <v>1010</v>
      </c>
      <c r="O53" t="s">
        <v>32</v>
      </c>
      <c r="P53" t="s">
        <v>32</v>
      </c>
      <c r="Q53">
        <v>10</v>
      </c>
      <c r="W53">
        <v>0</v>
      </c>
      <c r="X53">
        <v>894691232</v>
      </c>
      <c r="Y53">
        <v>0.1</v>
      </c>
      <c r="AA53">
        <v>9627.07</v>
      </c>
      <c r="AB53">
        <v>0</v>
      </c>
      <c r="AC53">
        <v>0</v>
      </c>
      <c r="AD53">
        <v>0</v>
      </c>
      <c r="AE53">
        <v>1454.24</v>
      </c>
      <c r="AF53">
        <v>0</v>
      </c>
      <c r="AG53">
        <v>0</v>
      </c>
      <c r="AH53">
        <v>0</v>
      </c>
      <c r="AI53">
        <v>6.62</v>
      </c>
      <c r="AJ53">
        <v>1</v>
      </c>
      <c r="AK53">
        <v>1</v>
      </c>
      <c r="AL53">
        <v>1</v>
      </c>
      <c r="AN53">
        <v>0</v>
      </c>
      <c r="AO53">
        <v>0</v>
      </c>
      <c r="AP53">
        <v>0</v>
      </c>
      <c r="AQ53">
        <v>0</v>
      </c>
      <c r="AR53">
        <v>0</v>
      </c>
      <c r="AS53" t="s">
        <v>3</v>
      </c>
      <c r="AT53">
        <v>0.1</v>
      </c>
      <c r="AU53" t="s">
        <v>3</v>
      </c>
      <c r="AV53">
        <v>0</v>
      </c>
      <c r="AW53">
        <v>1</v>
      </c>
      <c r="AX53">
        <v>-1</v>
      </c>
      <c r="AY53">
        <v>0</v>
      </c>
      <c r="AZ53">
        <v>0</v>
      </c>
      <c r="BA53" t="s">
        <v>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Y53*Source!I40</f>
        <v>1.1000000000000001</v>
      </c>
      <c r="CY53">
        <f>AA53</f>
        <v>9627.07</v>
      </c>
      <c r="CZ53">
        <f>AE53</f>
        <v>1454.24</v>
      </c>
      <c r="DA53">
        <f>AI53</f>
        <v>6.62</v>
      </c>
      <c r="DB53">
        <v>0</v>
      </c>
    </row>
    <row r="54" spans="1:106" x14ac:dyDescent="0.2">
      <c r="A54">
        <f>ROW(Source!A40)</f>
        <v>40</v>
      </c>
      <c r="B54">
        <v>39507101</v>
      </c>
      <c r="C54">
        <v>39508573</v>
      </c>
      <c r="D54">
        <v>36799065</v>
      </c>
      <c r="E54">
        <v>17</v>
      </c>
      <c r="F54">
        <v>1</v>
      </c>
      <c r="G54">
        <v>1</v>
      </c>
      <c r="H54">
        <v>3</v>
      </c>
      <c r="I54" t="s">
        <v>392</v>
      </c>
      <c r="J54" t="s">
        <v>3</v>
      </c>
      <c r="K54" t="s">
        <v>393</v>
      </c>
      <c r="L54">
        <v>1374</v>
      </c>
      <c r="N54">
        <v>1013</v>
      </c>
      <c r="O54" t="s">
        <v>394</v>
      </c>
      <c r="P54" t="s">
        <v>394</v>
      </c>
      <c r="Q54">
        <v>1</v>
      </c>
      <c r="W54">
        <v>0</v>
      </c>
      <c r="X54">
        <v>-1731369543</v>
      </c>
      <c r="Y54">
        <v>0.34</v>
      </c>
      <c r="AA54">
        <v>1</v>
      </c>
      <c r="AB54">
        <v>0</v>
      </c>
      <c r="AC54">
        <v>0</v>
      </c>
      <c r="AD54">
        <v>0</v>
      </c>
      <c r="AE54">
        <v>1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3</v>
      </c>
      <c r="AT54">
        <v>0.34</v>
      </c>
      <c r="AU54" t="s">
        <v>3</v>
      </c>
      <c r="AV54">
        <v>0</v>
      </c>
      <c r="AW54">
        <v>2</v>
      </c>
      <c r="AX54">
        <v>39508577</v>
      </c>
      <c r="AY54">
        <v>1</v>
      </c>
      <c r="AZ54">
        <v>0</v>
      </c>
      <c r="BA54">
        <v>46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Y54*Source!I40</f>
        <v>3.74</v>
      </c>
      <c r="CY54">
        <f>AA54</f>
        <v>1</v>
      </c>
      <c r="CZ54">
        <f>AE54</f>
        <v>1</v>
      </c>
      <c r="DA54">
        <f>AI54</f>
        <v>1</v>
      </c>
      <c r="DB54">
        <v>0</v>
      </c>
    </row>
    <row r="55" spans="1:106" x14ac:dyDescent="0.2">
      <c r="A55">
        <f>ROW(Source!A42)</f>
        <v>42</v>
      </c>
      <c r="B55">
        <v>39507101</v>
      </c>
      <c r="C55">
        <v>39508583</v>
      </c>
      <c r="D55">
        <v>37113247</v>
      </c>
      <c r="E55">
        <v>1</v>
      </c>
      <c r="F55">
        <v>1</v>
      </c>
      <c r="G55">
        <v>1</v>
      </c>
      <c r="H55">
        <v>1</v>
      </c>
      <c r="I55" t="s">
        <v>424</v>
      </c>
      <c r="J55" t="s">
        <v>3</v>
      </c>
      <c r="K55" t="s">
        <v>425</v>
      </c>
      <c r="L55">
        <v>1191</v>
      </c>
      <c r="N55">
        <v>1013</v>
      </c>
      <c r="O55" t="s">
        <v>368</v>
      </c>
      <c r="P55" t="s">
        <v>368</v>
      </c>
      <c r="Q55">
        <v>1</v>
      </c>
      <c r="W55">
        <v>0</v>
      </c>
      <c r="X55">
        <v>1446053411</v>
      </c>
      <c r="Y55">
        <v>10.1</v>
      </c>
      <c r="AA55">
        <v>0</v>
      </c>
      <c r="AB55">
        <v>0</v>
      </c>
      <c r="AC55">
        <v>0</v>
      </c>
      <c r="AD55">
        <v>73.42</v>
      </c>
      <c r="AE55">
        <v>0</v>
      </c>
      <c r="AF55">
        <v>0</v>
      </c>
      <c r="AG55">
        <v>0</v>
      </c>
      <c r="AH55">
        <v>11.09</v>
      </c>
      <c r="AI55">
        <v>1</v>
      </c>
      <c r="AJ55">
        <v>1</v>
      </c>
      <c r="AK55">
        <v>1</v>
      </c>
      <c r="AL55">
        <v>6.62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3</v>
      </c>
      <c r="AT55">
        <v>10.1</v>
      </c>
      <c r="AU55" t="s">
        <v>3</v>
      </c>
      <c r="AV55">
        <v>1</v>
      </c>
      <c r="AW55">
        <v>2</v>
      </c>
      <c r="AX55">
        <v>39508602</v>
      </c>
      <c r="AY55">
        <v>1</v>
      </c>
      <c r="AZ55">
        <v>0</v>
      </c>
      <c r="BA55">
        <v>47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Y55*Source!I42</f>
        <v>20.2</v>
      </c>
      <c r="CY55">
        <f>AD55</f>
        <v>73.42</v>
      </c>
      <c r="CZ55">
        <f>AH55</f>
        <v>11.09</v>
      </c>
      <c r="DA55">
        <f>AL55</f>
        <v>6.62</v>
      </c>
      <c r="DB55">
        <v>0</v>
      </c>
    </row>
    <row r="56" spans="1:106" x14ac:dyDescent="0.2">
      <c r="A56">
        <f>ROW(Source!A42)</f>
        <v>42</v>
      </c>
      <c r="B56">
        <v>39507101</v>
      </c>
      <c r="C56">
        <v>39508583</v>
      </c>
      <c r="D56">
        <v>37064876</v>
      </c>
      <c r="E56">
        <v>1</v>
      </c>
      <c r="F56">
        <v>1</v>
      </c>
      <c r="G56">
        <v>1</v>
      </c>
      <c r="H56">
        <v>1</v>
      </c>
      <c r="I56" t="s">
        <v>369</v>
      </c>
      <c r="J56" t="s">
        <v>3</v>
      </c>
      <c r="K56" t="s">
        <v>370</v>
      </c>
      <c r="L56">
        <v>1191</v>
      </c>
      <c r="N56">
        <v>1013</v>
      </c>
      <c r="O56" t="s">
        <v>368</v>
      </c>
      <c r="P56" t="s">
        <v>368</v>
      </c>
      <c r="Q56">
        <v>1</v>
      </c>
      <c r="W56">
        <v>0</v>
      </c>
      <c r="X56">
        <v>-1417349443</v>
      </c>
      <c r="Y56">
        <v>0.44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6.62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0.44</v>
      </c>
      <c r="AU56" t="s">
        <v>3</v>
      </c>
      <c r="AV56">
        <v>2</v>
      </c>
      <c r="AW56">
        <v>2</v>
      </c>
      <c r="AX56">
        <v>39508603</v>
      </c>
      <c r="AY56">
        <v>1</v>
      </c>
      <c r="AZ56">
        <v>0</v>
      </c>
      <c r="BA56">
        <v>48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Y56*Source!I42</f>
        <v>0.88</v>
      </c>
      <c r="CY56">
        <f>AD56</f>
        <v>0</v>
      </c>
      <c r="CZ56">
        <f>AH56</f>
        <v>0</v>
      </c>
      <c r="DA56">
        <f>AL56</f>
        <v>1</v>
      </c>
      <c r="DB56">
        <v>0</v>
      </c>
    </row>
    <row r="57" spans="1:106" x14ac:dyDescent="0.2">
      <c r="A57">
        <f>ROW(Source!A42)</f>
        <v>42</v>
      </c>
      <c r="B57">
        <v>39507101</v>
      </c>
      <c r="C57">
        <v>39508583</v>
      </c>
      <c r="D57">
        <v>36882383</v>
      </c>
      <c r="E57">
        <v>1</v>
      </c>
      <c r="F57">
        <v>1</v>
      </c>
      <c r="G57">
        <v>1</v>
      </c>
      <c r="H57">
        <v>2</v>
      </c>
      <c r="I57" t="s">
        <v>371</v>
      </c>
      <c r="J57" t="s">
        <v>372</v>
      </c>
      <c r="K57" t="s">
        <v>373</v>
      </c>
      <c r="L57">
        <v>1368</v>
      </c>
      <c r="N57">
        <v>1011</v>
      </c>
      <c r="O57" t="s">
        <v>374</v>
      </c>
      <c r="P57" t="s">
        <v>374</v>
      </c>
      <c r="Q57">
        <v>1</v>
      </c>
      <c r="W57">
        <v>0</v>
      </c>
      <c r="X57">
        <v>1225731627</v>
      </c>
      <c r="Y57">
        <v>0.44</v>
      </c>
      <c r="AA57">
        <v>0</v>
      </c>
      <c r="AB57">
        <v>595.73</v>
      </c>
      <c r="AC57">
        <v>10.06</v>
      </c>
      <c r="AD57">
        <v>0</v>
      </c>
      <c r="AE57">
        <v>0</v>
      </c>
      <c r="AF57">
        <v>89.99</v>
      </c>
      <c r="AG57">
        <v>10.06</v>
      </c>
      <c r="AH57">
        <v>0</v>
      </c>
      <c r="AI57">
        <v>1</v>
      </c>
      <c r="AJ57">
        <v>6.62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3</v>
      </c>
      <c r="AT57">
        <v>0.44</v>
      </c>
      <c r="AU57" t="s">
        <v>3</v>
      </c>
      <c r="AV57">
        <v>0</v>
      </c>
      <c r="AW57">
        <v>2</v>
      </c>
      <c r="AX57">
        <v>39508604</v>
      </c>
      <c r="AY57">
        <v>1</v>
      </c>
      <c r="AZ57">
        <v>0</v>
      </c>
      <c r="BA57">
        <v>49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Y57*Source!I42</f>
        <v>0.88</v>
      </c>
      <c r="CY57">
        <f>AB57</f>
        <v>595.73</v>
      </c>
      <c r="CZ57">
        <f>AF57</f>
        <v>89.99</v>
      </c>
      <c r="DA57">
        <f>AJ57</f>
        <v>6.62</v>
      </c>
      <c r="DB57">
        <v>0</v>
      </c>
    </row>
    <row r="58" spans="1:106" x14ac:dyDescent="0.2">
      <c r="A58">
        <f>ROW(Source!A42)</f>
        <v>42</v>
      </c>
      <c r="B58">
        <v>39507101</v>
      </c>
      <c r="C58">
        <v>39508583</v>
      </c>
      <c r="D58">
        <v>36800424</v>
      </c>
      <c r="E58">
        <v>1</v>
      </c>
      <c r="F58">
        <v>1</v>
      </c>
      <c r="G58">
        <v>1</v>
      </c>
      <c r="H58">
        <v>3</v>
      </c>
      <c r="I58" t="s">
        <v>409</v>
      </c>
      <c r="J58" t="s">
        <v>410</v>
      </c>
      <c r="K58" t="s">
        <v>411</v>
      </c>
      <c r="L58">
        <v>1346</v>
      </c>
      <c r="N58">
        <v>1009</v>
      </c>
      <c r="O58" t="s">
        <v>382</v>
      </c>
      <c r="P58" t="s">
        <v>382</v>
      </c>
      <c r="Q58">
        <v>1</v>
      </c>
      <c r="W58">
        <v>0</v>
      </c>
      <c r="X58">
        <v>1559187994</v>
      </c>
      <c r="Y58">
        <v>0.01</v>
      </c>
      <c r="AA58">
        <v>183.64</v>
      </c>
      <c r="AB58">
        <v>0</v>
      </c>
      <c r="AC58">
        <v>0</v>
      </c>
      <c r="AD58">
        <v>0</v>
      </c>
      <c r="AE58">
        <v>27.74</v>
      </c>
      <c r="AF58">
        <v>0</v>
      </c>
      <c r="AG58">
        <v>0</v>
      </c>
      <c r="AH58">
        <v>0</v>
      </c>
      <c r="AI58">
        <v>6.62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3</v>
      </c>
      <c r="AT58">
        <v>0.01</v>
      </c>
      <c r="AU58" t="s">
        <v>3</v>
      </c>
      <c r="AV58">
        <v>0</v>
      </c>
      <c r="AW58">
        <v>2</v>
      </c>
      <c r="AX58">
        <v>39508605</v>
      </c>
      <c r="AY58">
        <v>1</v>
      </c>
      <c r="AZ58">
        <v>0</v>
      </c>
      <c r="BA58">
        <v>50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Y58*Source!I42</f>
        <v>0.02</v>
      </c>
      <c r="CY58">
        <f t="shared" ref="CY58:CY72" si="12">AA58</f>
        <v>183.64</v>
      </c>
      <c r="CZ58">
        <f t="shared" ref="CZ58:CZ72" si="13">AE58</f>
        <v>27.74</v>
      </c>
      <c r="DA58">
        <f t="shared" ref="DA58:DA72" si="14">AI58</f>
        <v>6.62</v>
      </c>
      <c r="DB58">
        <v>0</v>
      </c>
    </row>
    <row r="59" spans="1:106" x14ac:dyDescent="0.2">
      <c r="A59">
        <f>ROW(Source!A42)</f>
        <v>42</v>
      </c>
      <c r="B59">
        <v>39507101</v>
      </c>
      <c r="C59">
        <v>39508583</v>
      </c>
      <c r="D59">
        <v>36802095</v>
      </c>
      <c r="E59">
        <v>1</v>
      </c>
      <c r="F59">
        <v>1</v>
      </c>
      <c r="G59">
        <v>1</v>
      </c>
      <c r="H59">
        <v>3</v>
      </c>
      <c r="I59" t="s">
        <v>401</v>
      </c>
      <c r="J59" t="s">
        <v>402</v>
      </c>
      <c r="K59" t="s">
        <v>403</v>
      </c>
      <c r="L59">
        <v>1346</v>
      </c>
      <c r="N59">
        <v>1009</v>
      </c>
      <c r="O59" t="s">
        <v>382</v>
      </c>
      <c r="P59" t="s">
        <v>382</v>
      </c>
      <c r="Q59">
        <v>1</v>
      </c>
      <c r="W59">
        <v>0</v>
      </c>
      <c r="X59">
        <v>-2124370092</v>
      </c>
      <c r="Y59">
        <v>0.02</v>
      </c>
      <c r="AA59">
        <v>604.34</v>
      </c>
      <c r="AB59">
        <v>0</v>
      </c>
      <c r="AC59">
        <v>0</v>
      </c>
      <c r="AD59">
        <v>0</v>
      </c>
      <c r="AE59">
        <v>91.29</v>
      </c>
      <c r="AF59">
        <v>0</v>
      </c>
      <c r="AG59">
        <v>0</v>
      </c>
      <c r="AH59">
        <v>0</v>
      </c>
      <c r="AI59">
        <v>6.62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0.02</v>
      </c>
      <c r="AU59" t="s">
        <v>3</v>
      </c>
      <c r="AV59">
        <v>0</v>
      </c>
      <c r="AW59">
        <v>2</v>
      </c>
      <c r="AX59">
        <v>39508606</v>
      </c>
      <c r="AY59">
        <v>1</v>
      </c>
      <c r="AZ59">
        <v>0</v>
      </c>
      <c r="BA59">
        <v>51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Y59*Source!I42</f>
        <v>0.04</v>
      </c>
      <c r="CY59">
        <f t="shared" si="12"/>
        <v>604.34</v>
      </c>
      <c r="CZ59">
        <f t="shared" si="13"/>
        <v>91.29</v>
      </c>
      <c r="DA59">
        <f t="shared" si="14"/>
        <v>6.62</v>
      </c>
      <c r="DB59">
        <v>0</v>
      </c>
    </row>
    <row r="60" spans="1:106" x14ac:dyDescent="0.2">
      <c r="A60">
        <f>ROW(Source!A42)</f>
        <v>42</v>
      </c>
      <c r="B60">
        <v>39507101</v>
      </c>
      <c r="C60">
        <v>39508583</v>
      </c>
      <c r="D60">
        <v>36804448</v>
      </c>
      <c r="E60">
        <v>1</v>
      </c>
      <c r="F60">
        <v>1</v>
      </c>
      <c r="G60">
        <v>1</v>
      </c>
      <c r="H60">
        <v>3</v>
      </c>
      <c r="I60" t="s">
        <v>426</v>
      </c>
      <c r="J60" t="s">
        <v>427</v>
      </c>
      <c r="K60" t="s">
        <v>428</v>
      </c>
      <c r="L60">
        <v>1346</v>
      </c>
      <c r="N60">
        <v>1009</v>
      </c>
      <c r="O60" t="s">
        <v>382</v>
      </c>
      <c r="P60" t="s">
        <v>382</v>
      </c>
      <c r="Q60">
        <v>1</v>
      </c>
      <c r="W60">
        <v>0</v>
      </c>
      <c r="X60">
        <v>103900845</v>
      </c>
      <c r="Y60">
        <v>0.3</v>
      </c>
      <c r="AA60">
        <v>59.84</v>
      </c>
      <c r="AB60">
        <v>0</v>
      </c>
      <c r="AC60">
        <v>0</v>
      </c>
      <c r="AD60">
        <v>0</v>
      </c>
      <c r="AE60">
        <v>9.0399999999999991</v>
      </c>
      <c r="AF60">
        <v>0</v>
      </c>
      <c r="AG60">
        <v>0</v>
      </c>
      <c r="AH60">
        <v>0</v>
      </c>
      <c r="AI60">
        <v>6.62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3</v>
      </c>
      <c r="AT60">
        <v>0.3</v>
      </c>
      <c r="AU60" t="s">
        <v>3</v>
      </c>
      <c r="AV60">
        <v>0</v>
      </c>
      <c r="AW60">
        <v>2</v>
      </c>
      <c r="AX60">
        <v>39508607</v>
      </c>
      <c r="AY60">
        <v>1</v>
      </c>
      <c r="AZ60">
        <v>0</v>
      </c>
      <c r="BA60">
        <v>52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Y60*Source!I42</f>
        <v>0.6</v>
      </c>
      <c r="CY60">
        <f t="shared" si="12"/>
        <v>59.84</v>
      </c>
      <c r="CZ60">
        <f t="shared" si="13"/>
        <v>9.0399999999999991</v>
      </c>
      <c r="DA60">
        <f t="shared" si="14"/>
        <v>6.62</v>
      </c>
      <c r="DB60">
        <v>0</v>
      </c>
    </row>
    <row r="61" spans="1:106" x14ac:dyDescent="0.2">
      <c r="A61">
        <f>ROW(Source!A42)</f>
        <v>42</v>
      </c>
      <c r="B61">
        <v>39507101</v>
      </c>
      <c r="C61">
        <v>39508583</v>
      </c>
      <c r="D61">
        <v>36804578</v>
      </c>
      <c r="E61">
        <v>1</v>
      </c>
      <c r="F61">
        <v>1</v>
      </c>
      <c r="G61">
        <v>1</v>
      </c>
      <c r="H61">
        <v>3</v>
      </c>
      <c r="I61" t="s">
        <v>412</v>
      </c>
      <c r="J61" t="s">
        <v>413</v>
      </c>
      <c r="K61" t="s">
        <v>414</v>
      </c>
      <c r="L61">
        <v>1355</v>
      </c>
      <c r="N61">
        <v>1010</v>
      </c>
      <c r="O61" t="s">
        <v>167</v>
      </c>
      <c r="P61" t="s">
        <v>167</v>
      </c>
      <c r="Q61">
        <v>100</v>
      </c>
      <c r="W61">
        <v>0</v>
      </c>
      <c r="X61">
        <v>-66531260</v>
      </c>
      <c r="Y61">
        <v>0.1</v>
      </c>
      <c r="AA61">
        <v>549.46</v>
      </c>
      <c r="AB61">
        <v>0</v>
      </c>
      <c r="AC61">
        <v>0</v>
      </c>
      <c r="AD61">
        <v>0</v>
      </c>
      <c r="AE61">
        <v>83</v>
      </c>
      <c r="AF61">
        <v>0</v>
      </c>
      <c r="AG61">
        <v>0</v>
      </c>
      <c r="AH61">
        <v>0</v>
      </c>
      <c r="AI61">
        <v>6.62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0.1</v>
      </c>
      <c r="AU61" t="s">
        <v>3</v>
      </c>
      <c r="AV61">
        <v>0</v>
      </c>
      <c r="AW61">
        <v>2</v>
      </c>
      <c r="AX61">
        <v>39508608</v>
      </c>
      <c r="AY61">
        <v>1</v>
      </c>
      <c r="AZ61">
        <v>0</v>
      </c>
      <c r="BA61">
        <v>53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Y61*Source!I42</f>
        <v>0.2</v>
      </c>
      <c r="CY61">
        <f t="shared" si="12"/>
        <v>549.46</v>
      </c>
      <c r="CZ61">
        <f t="shared" si="13"/>
        <v>83</v>
      </c>
      <c r="DA61">
        <f t="shared" si="14"/>
        <v>6.62</v>
      </c>
      <c r="DB61">
        <v>0</v>
      </c>
    </row>
    <row r="62" spans="1:106" x14ac:dyDescent="0.2">
      <c r="A62">
        <f>ROW(Source!A42)</f>
        <v>42</v>
      </c>
      <c r="B62">
        <v>39507101</v>
      </c>
      <c r="C62">
        <v>39508583</v>
      </c>
      <c r="D62">
        <v>36806488</v>
      </c>
      <c r="E62">
        <v>1</v>
      </c>
      <c r="F62">
        <v>1</v>
      </c>
      <c r="G62">
        <v>1</v>
      </c>
      <c r="H62">
        <v>3</v>
      </c>
      <c r="I62" t="s">
        <v>417</v>
      </c>
      <c r="J62" t="s">
        <v>418</v>
      </c>
      <c r="K62" t="s">
        <v>419</v>
      </c>
      <c r="L62">
        <v>1348</v>
      </c>
      <c r="N62">
        <v>1009</v>
      </c>
      <c r="O62" t="s">
        <v>378</v>
      </c>
      <c r="P62" t="s">
        <v>378</v>
      </c>
      <c r="Q62">
        <v>1000</v>
      </c>
      <c r="W62">
        <v>0</v>
      </c>
      <c r="X62">
        <v>-1421715385</v>
      </c>
      <c r="Y62">
        <v>2.9999999999999997E-4</v>
      </c>
      <c r="AA62">
        <v>4832.47</v>
      </c>
      <c r="AB62">
        <v>0</v>
      </c>
      <c r="AC62">
        <v>0</v>
      </c>
      <c r="AD62">
        <v>0</v>
      </c>
      <c r="AE62">
        <v>729.98</v>
      </c>
      <c r="AF62">
        <v>0</v>
      </c>
      <c r="AG62">
        <v>0</v>
      </c>
      <c r="AH62">
        <v>0</v>
      </c>
      <c r="AI62">
        <v>6.62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2.9999999999999997E-4</v>
      </c>
      <c r="AU62" t="s">
        <v>3</v>
      </c>
      <c r="AV62">
        <v>0</v>
      </c>
      <c r="AW62">
        <v>2</v>
      </c>
      <c r="AX62">
        <v>39508609</v>
      </c>
      <c r="AY62">
        <v>1</v>
      </c>
      <c r="AZ62">
        <v>0</v>
      </c>
      <c r="BA62">
        <v>54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Y62*Source!I42</f>
        <v>5.9999999999999995E-4</v>
      </c>
      <c r="CY62">
        <f t="shared" si="12"/>
        <v>4832.47</v>
      </c>
      <c r="CZ62">
        <f t="shared" si="13"/>
        <v>729.98</v>
      </c>
      <c r="DA62">
        <f t="shared" si="14"/>
        <v>6.62</v>
      </c>
      <c r="DB62">
        <v>0</v>
      </c>
    </row>
    <row r="63" spans="1:106" x14ac:dyDescent="0.2">
      <c r="A63">
        <f>ROW(Source!A42)</f>
        <v>42</v>
      </c>
      <c r="B63">
        <v>39507101</v>
      </c>
      <c r="C63">
        <v>39508583</v>
      </c>
      <c r="D63">
        <v>36829216</v>
      </c>
      <c r="E63">
        <v>1</v>
      </c>
      <c r="F63">
        <v>1</v>
      </c>
      <c r="G63">
        <v>1</v>
      </c>
      <c r="H63">
        <v>3</v>
      </c>
      <c r="I63" t="s">
        <v>429</v>
      </c>
      <c r="J63" t="s">
        <v>430</v>
      </c>
      <c r="K63" t="s">
        <v>431</v>
      </c>
      <c r="L63">
        <v>1348</v>
      </c>
      <c r="N63">
        <v>1009</v>
      </c>
      <c r="O63" t="s">
        <v>378</v>
      </c>
      <c r="P63" t="s">
        <v>378</v>
      </c>
      <c r="Q63">
        <v>1000</v>
      </c>
      <c r="W63">
        <v>0</v>
      </c>
      <c r="X63">
        <v>-62883330</v>
      </c>
      <c r="Y63">
        <v>1E-4</v>
      </c>
      <c r="AA63">
        <v>248362.54</v>
      </c>
      <c r="AB63">
        <v>0</v>
      </c>
      <c r="AC63">
        <v>0</v>
      </c>
      <c r="AD63">
        <v>0</v>
      </c>
      <c r="AE63">
        <v>37517</v>
      </c>
      <c r="AF63">
        <v>0</v>
      </c>
      <c r="AG63">
        <v>0</v>
      </c>
      <c r="AH63">
        <v>0</v>
      </c>
      <c r="AI63">
        <v>6.62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3</v>
      </c>
      <c r="AT63">
        <v>1E-4</v>
      </c>
      <c r="AU63" t="s">
        <v>3</v>
      </c>
      <c r="AV63">
        <v>0</v>
      </c>
      <c r="AW63">
        <v>2</v>
      </c>
      <c r="AX63">
        <v>39508610</v>
      </c>
      <c r="AY63">
        <v>1</v>
      </c>
      <c r="AZ63">
        <v>0</v>
      </c>
      <c r="BA63">
        <v>55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Y63*Source!I42</f>
        <v>2.0000000000000001E-4</v>
      </c>
      <c r="CY63">
        <f t="shared" si="12"/>
        <v>248362.54</v>
      </c>
      <c r="CZ63">
        <f t="shared" si="13"/>
        <v>37517</v>
      </c>
      <c r="DA63">
        <f t="shared" si="14"/>
        <v>6.62</v>
      </c>
      <c r="DB63">
        <v>0</v>
      </c>
    </row>
    <row r="64" spans="1:106" x14ac:dyDescent="0.2">
      <c r="A64">
        <f>ROW(Source!A42)</f>
        <v>42</v>
      </c>
      <c r="B64">
        <v>39507101</v>
      </c>
      <c r="C64">
        <v>39508583</v>
      </c>
      <c r="D64">
        <v>36829536</v>
      </c>
      <c r="E64">
        <v>1</v>
      </c>
      <c r="F64">
        <v>1</v>
      </c>
      <c r="G64">
        <v>1</v>
      </c>
      <c r="H64">
        <v>3</v>
      </c>
      <c r="I64" t="s">
        <v>404</v>
      </c>
      <c r="J64" t="s">
        <v>405</v>
      </c>
      <c r="K64" t="s">
        <v>406</v>
      </c>
      <c r="L64">
        <v>1346</v>
      </c>
      <c r="N64">
        <v>1009</v>
      </c>
      <c r="O64" t="s">
        <v>382</v>
      </c>
      <c r="P64" t="s">
        <v>382</v>
      </c>
      <c r="Q64">
        <v>1</v>
      </c>
      <c r="W64">
        <v>0</v>
      </c>
      <c r="X64">
        <v>-1726842289</v>
      </c>
      <c r="Y64">
        <v>0.06</v>
      </c>
      <c r="AA64">
        <v>435.27</v>
      </c>
      <c r="AB64">
        <v>0</v>
      </c>
      <c r="AC64">
        <v>0</v>
      </c>
      <c r="AD64">
        <v>0</v>
      </c>
      <c r="AE64">
        <v>65.75</v>
      </c>
      <c r="AF64">
        <v>0</v>
      </c>
      <c r="AG64">
        <v>0</v>
      </c>
      <c r="AH64">
        <v>0</v>
      </c>
      <c r="AI64">
        <v>6.62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0.06</v>
      </c>
      <c r="AU64" t="s">
        <v>3</v>
      </c>
      <c r="AV64">
        <v>0</v>
      </c>
      <c r="AW64">
        <v>2</v>
      </c>
      <c r="AX64">
        <v>39508611</v>
      </c>
      <c r="AY64">
        <v>1</v>
      </c>
      <c r="AZ64">
        <v>0</v>
      </c>
      <c r="BA64">
        <v>56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Y64*Source!I42</f>
        <v>0.12</v>
      </c>
      <c r="CY64">
        <f t="shared" si="12"/>
        <v>435.27</v>
      </c>
      <c r="CZ64">
        <f t="shared" si="13"/>
        <v>65.75</v>
      </c>
      <c r="DA64">
        <f t="shared" si="14"/>
        <v>6.62</v>
      </c>
      <c r="DB64">
        <v>0</v>
      </c>
    </row>
    <row r="65" spans="1:106" x14ac:dyDescent="0.2">
      <c r="A65">
        <f>ROW(Source!A42)</f>
        <v>42</v>
      </c>
      <c r="B65">
        <v>39507101</v>
      </c>
      <c r="C65">
        <v>39508583</v>
      </c>
      <c r="D65">
        <v>36837792</v>
      </c>
      <c r="E65">
        <v>1</v>
      </c>
      <c r="F65">
        <v>1</v>
      </c>
      <c r="G65">
        <v>1</v>
      </c>
      <c r="H65">
        <v>3</v>
      </c>
      <c r="I65" t="s">
        <v>432</v>
      </c>
      <c r="J65" t="s">
        <v>433</v>
      </c>
      <c r="K65" t="s">
        <v>434</v>
      </c>
      <c r="L65">
        <v>1348</v>
      </c>
      <c r="N65">
        <v>1009</v>
      </c>
      <c r="O65" t="s">
        <v>378</v>
      </c>
      <c r="P65" t="s">
        <v>378</v>
      </c>
      <c r="Q65">
        <v>1000</v>
      </c>
      <c r="W65">
        <v>0</v>
      </c>
      <c r="X65">
        <v>108915477</v>
      </c>
      <c r="Y65">
        <v>2.0000000000000002E-5</v>
      </c>
      <c r="AA65">
        <v>102484.22</v>
      </c>
      <c r="AB65">
        <v>0</v>
      </c>
      <c r="AC65">
        <v>0</v>
      </c>
      <c r="AD65">
        <v>0</v>
      </c>
      <c r="AE65">
        <v>15481</v>
      </c>
      <c r="AF65">
        <v>0</v>
      </c>
      <c r="AG65">
        <v>0</v>
      </c>
      <c r="AH65">
        <v>0</v>
      </c>
      <c r="AI65">
        <v>6.62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2.0000000000000002E-5</v>
      </c>
      <c r="AU65" t="s">
        <v>3</v>
      </c>
      <c r="AV65">
        <v>0</v>
      </c>
      <c r="AW65">
        <v>2</v>
      </c>
      <c r="AX65">
        <v>39508612</v>
      </c>
      <c r="AY65">
        <v>1</v>
      </c>
      <c r="AZ65">
        <v>0</v>
      </c>
      <c r="BA65">
        <v>57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Y65*Source!I42</f>
        <v>4.0000000000000003E-5</v>
      </c>
      <c r="CY65">
        <f t="shared" si="12"/>
        <v>102484.22</v>
      </c>
      <c r="CZ65">
        <f t="shared" si="13"/>
        <v>15481</v>
      </c>
      <c r="DA65">
        <f t="shared" si="14"/>
        <v>6.62</v>
      </c>
      <c r="DB65">
        <v>0</v>
      </c>
    </row>
    <row r="66" spans="1:106" x14ac:dyDescent="0.2">
      <c r="A66">
        <f>ROW(Source!A42)</f>
        <v>42</v>
      </c>
      <c r="B66">
        <v>39507101</v>
      </c>
      <c r="C66">
        <v>39508583</v>
      </c>
      <c r="D66">
        <v>36838470</v>
      </c>
      <c r="E66">
        <v>1</v>
      </c>
      <c r="F66">
        <v>1</v>
      </c>
      <c r="G66">
        <v>1</v>
      </c>
      <c r="H66">
        <v>3</v>
      </c>
      <c r="I66" t="s">
        <v>435</v>
      </c>
      <c r="J66" t="s">
        <v>436</v>
      </c>
      <c r="K66" t="s">
        <v>437</v>
      </c>
      <c r="L66">
        <v>1346</v>
      </c>
      <c r="N66">
        <v>1009</v>
      </c>
      <c r="O66" t="s">
        <v>382</v>
      </c>
      <c r="P66" t="s">
        <v>382</v>
      </c>
      <c r="Q66">
        <v>1</v>
      </c>
      <c r="W66">
        <v>0</v>
      </c>
      <c r="X66">
        <v>-1274984028</v>
      </c>
      <c r="Y66">
        <v>0.03</v>
      </c>
      <c r="AA66">
        <v>235.87</v>
      </c>
      <c r="AB66">
        <v>0</v>
      </c>
      <c r="AC66">
        <v>0</v>
      </c>
      <c r="AD66">
        <v>0</v>
      </c>
      <c r="AE66">
        <v>35.630000000000003</v>
      </c>
      <c r="AF66">
        <v>0</v>
      </c>
      <c r="AG66">
        <v>0</v>
      </c>
      <c r="AH66">
        <v>0</v>
      </c>
      <c r="AI66">
        <v>6.62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3</v>
      </c>
      <c r="AT66">
        <v>0.03</v>
      </c>
      <c r="AU66" t="s">
        <v>3</v>
      </c>
      <c r="AV66">
        <v>0</v>
      </c>
      <c r="AW66">
        <v>2</v>
      </c>
      <c r="AX66">
        <v>39508613</v>
      </c>
      <c r="AY66">
        <v>1</v>
      </c>
      <c r="AZ66">
        <v>0</v>
      </c>
      <c r="BA66">
        <v>58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Y66*Source!I42</f>
        <v>0.06</v>
      </c>
      <c r="CY66">
        <f t="shared" si="12"/>
        <v>235.87</v>
      </c>
      <c r="CZ66">
        <f t="shared" si="13"/>
        <v>35.630000000000003</v>
      </c>
      <c r="DA66">
        <f t="shared" si="14"/>
        <v>6.62</v>
      </c>
      <c r="DB66">
        <v>0</v>
      </c>
    </row>
    <row r="67" spans="1:106" x14ac:dyDescent="0.2">
      <c r="A67">
        <f>ROW(Source!A42)</f>
        <v>42</v>
      </c>
      <c r="B67">
        <v>39507101</v>
      </c>
      <c r="C67">
        <v>39508583</v>
      </c>
      <c r="D67">
        <v>36853818</v>
      </c>
      <c r="E67">
        <v>1</v>
      </c>
      <c r="F67">
        <v>1</v>
      </c>
      <c r="G67">
        <v>1</v>
      </c>
      <c r="H67">
        <v>3</v>
      </c>
      <c r="I67" t="s">
        <v>438</v>
      </c>
      <c r="J67" t="s">
        <v>439</v>
      </c>
      <c r="K67" t="s">
        <v>440</v>
      </c>
      <c r="L67">
        <v>1355</v>
      </c>
      <c r="N67">
        <v>1010</v>
      </c>
      <c r="O67" t="s">
        <v>167</v>
      </c>
      <c r="P67" t="s">
        <v>167</v>
      </c>
      <c r="Q67">
        <v>100</v>
      </c>
      <c r="W67">
        <v>0</v>
      </c>
      <c r="X67">
        <v>-720208681</v>
      </c>
      <c r="Y67">
        <v>0.1</v>
      </c>
      <c r="AA67">
        <v>1343.86</v>
      </c>
      <c r="AB67">
        <v>0</v>
      </c>
      <c r="AC67">
        <v>0</v>
      </c>
      <c r="AD67">
        <v>0</v>
      </c>
      <c r="AE67">
        <v>203</v>
      </c>
      <c r="AF67">
        <v>0</v>
      </c>
      <c r="AG67">
        <v>0</v>
      </c>
      <c r="AH67">
        <v>0</v>
      </c>
      <c r="AI67">
        <v>6.62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0.1</v>
      </c>
      <c r="AU67" t="s">
        <v>3</v>
      </c>
      <c r="AV67">
        <v>0</v>
      </c>
      <c r="AW67">
        <v>2</v>
      </c>
      <c r="AX67">
        <v>39508614</v>
      </c>
      <c r="AY67">
        <v>1</v>
      </c>
      <c r="AZ67">
        <v>0</v>
      </c>
      <c r="BA67">
        <v>59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Y67*Source!I42</f>
        <v>0.2</v>
      </c>
      <c r="CY67">
        <f t="shared" si="12"/>
        <v>1343.86</v>
      </c>
      <c r="CZ67">
        <f t="shared" si="13"/>
        <v>203</v>
      </c>
      <c r="DA67">
        <f t="shared" si="14"/>
        <v>6.62</v>
      </c>
      <c r="DB67">
        <v>0</v>
      </c>
    </row>
    <row r="68" spans="1:106" x14ac:dyDescent="0.2">
      <c r="A68">
        <f>ROW(Source!A42)</f>
        <v>42</v>
      </c>
      <c r="B68">
        <v>39507101</v>
      </c>
      <c r="C68">
        <v>39508583</v>
      </c>
      <c r="D68">
        <v>36860566</v>
      </c>
      <c r="E68">
        <v>1</v>
      </c>
      <c r="F68">
        <v>1</v>
      </c>
      <c r="G68">
        <v>1</v>
      </c>
      <c r="H68">
        <v>3</v>
      </c>
      <c r="I68" t="s">
        <v>441</v>
      </c>
      <c r="J68" t="s">
        <v>442</v>
      </c>
      <c r="K68" t="s">
        <v>443</v>
      </c>
      <c r="L68">
        <v>1346</v>
      </c>
      <c r="N68">
        <v>1009</v>
      </c>
      <c r="O68" t="s">
        <v>382</v>
      </c>
      <c r="P68" t="s">
        <v>382</v>
      </c>
      <c r="Q68">
        <v>1</v>
      </c>
      <c r="W68">
        <v>0</v>
      </c>
      <c r="X68">
        <v>768311580</v>
      </c>
      <c r="Y68">
        <v>0.02</v>
      </c>
      <c r="AA68">
        <v>101.75</v>
      </c>
      <c r="AB68">
        <v>0</v>
      </c>
      <c r="AC68">
        <v>0</v>
      </c>
      <c r="AD68">
        <v>0</v>
      </c>
      <c r="AE68">
        <v>15.37</v>
      </c>
      <c r="AF68">
        <v>0</v>
      </c>
      <c r="AG68">
        <v>0</v>
      </c>
      <c r="AH68">
        <v>0</v>
      </c>
      <c r="AI68">
        <v>6.62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0.02</v>
      </c>
      <c r="AU68" t="s">
        <v>3</v>
      </c>
      <c r="AV68">
        <v>0</v>
      </c>
      <c r="AW68">
        <v>2</v>
      </c>
      <c r="AX68">
        <v>39508615</v>
      </c>
      <c r="AY68">
        <v>1</v>
      </c>
      <c r="AZ68">
        <v>0</v>
      </c>
      <c r="BA68">
        <v>60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Y68*Source!I42</f>
        <v>0.04</v>
      </c>
      <c r="CY68">
        <f t="shared" si="12"/>
        <v>101.75</v>
      </c>
      <c r="CZ68">
        <f t="shared" si="13"/>
        <v>15.37</v>
      </c>
      <c r="DA68">
        <f t="shared" si="14"/>
        <v>6.62</v>
      </c>
      <c r="DB68">
        <v>0</v>
      </c>
    </row>
    <row r="69" spans="1:106" x14ac:dyDescent="0.2">
      <c r="A69">
        <f>ROW(Source!A42)</f>
        <v>42</v>
      </c>
      <c r="B69">
        <v>39507101</v>
      </c>
      <c r="C69">
        <v>39508583</v>
      </c>
      <c r="D69">
        <v>36867796</v>
      </c>
      <c r="E69">
        <v>1</v>
      </c>
      <c r="F69">
        <v>1</v>
      </c>
      <c r="G69">
        <v>1</v>
      </c>
      <c r="H69">
        <v>3</v>
      </c>
      <c r="I69" t="s">
        <v>444</v>
      </c>
      <c r="J69" t="s">
        <v>445</v>
      </c>
      <c r="K69" t="s">
        <v>446</v>
      </c>
      <c r="L69">
        <v>1346</v>
      </c>
      <c r="N69">
        <v>1009</v>
      </c>
      <c r="O69" t="s">
        <v>382</v>
      </c>
      <c r="P69" t="s">
        <v>382</v>
      </c>
      <c r="Q69">
        <v>1</v>
      </c>
      <c r="W69">
        <v>0</v>
      </c>
      <c r="X69">
        <v>65989290</v>
      </c>
      <c r="Y69">
        <v>0.08</v>
      </c>
      <c r="AA69">
        <v>253.81</v>
      </c>
      <c r="AB69">
        <v>0</v>
      </c>
      <c r="AC69">
        <v>0</v>
      </c>
      <c r="AD69">
        <v>0</v>
      </c>
      <c r="AE69">
        <v>38.340000000000003</v>
      </c>
      <c r="AF69">
        <v>0</v>
      </c>
      <c r="AG69">
        <v>0</v>
      </c>
      <c r="AH69">
        <v>0</v>
      </c>
      <c r="AI69">
        <v>6.62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0.08</v>
      </c>
      <c r="AU69" t="s">
        <v>3</v>
      </c>
      <c r="AV69">
        <v>0</v>
      </c>
      <c r="AW69">
        <v>2</v>
      </c>
      <c r="AX69">
        <v>39508616</v>
      </c>
      <c r="AY69">
        <v>1</v>
      </c>
      <c r="AZ69">
        <v>0</v>
      </c>
      <c r="BA69">
        <v>61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Y69*Source!I42</f>
        <v>0.16</v>
      </c>
      <c r="CY69">
        <f t="shared" si="12"/>
        <v>253.81</v>
      </c>
      <c r="CZ69">
        <f t="shared" si="13"/>
        <v>38.340000000000003</v>
      </c>
      <c r="DA69">
        <f t="shared" si="14"/>
        <v>6.62</v>
      </c>
      <c r="DB69">
        <v>0</v>
      </c>
    </row>
    <row r="70" spans="1:106" x14ac:dyDescent="0.2">
      <c r="A70">
        <f>ROW(Source!A42)</f>
        <v>42</v>
      </c>
      <c r="B70">
        <v>39507101</v>
      </c>
      <c r="C70">
        <v>39508583</v>
      </c>
      <c r="D70">
        <v>36876105</v>
      </c>
      <c r="E70">
        <v>1</v>
      </c>
      <c r="F70">
        <v>1</v>
      </c>
      <c r="G70">
        <v>1</v>
      </c>
      <c r="H70">
        <v>3</v>
      </c>
      <c r="I70" t="s">
        <v>102</v>
      </c>
      <c r="J70" t="s">
        <v>104</v>
      </c>
      <c r="K70" t="s">
        <v>103</v>
      </c>
      <c r="L70">
        <v>1354</v>
      </c>
      <c r="N70">
        <v>1010</v>
      </c>
      <c r="O70" t="s">
        <v>23</v>
      </c>
      <c r="P70" t="s">
        <v>23</v>
      </c>
      <c r="Q70">
        <v>1</v>
      </c>
      <c r="W70">
        <v>0</v>
      </c>
      <c r="X70">
        <v>1858056245</v>
      </c>
      <c r="Y70">
        <v>0.5</v>
      </c>
      <c r="AA70">
        <v>3133.71</v>
      </c>
      <c r="AB70">
        <v>0</v>
      </c>
      <c r="AC70">
        <v>0</v>
      </c>
      <c r="AD70">
        <v>0</v>
      </c>
      <c r="AE70">
        <v>473.37</v>
      </c>
      <c r="AF70">
        <v>0</v>
      </c>
      <c r="AG70">
        <v>0</v>
      </c>
      <c r="AH70">
        <v>0</v>
      </c>
      <c r="AI70">
        <v>6.62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3</v>
      </c>
      <c r="AT70">
        <v>0.5</v>
      </c>
      <c r="AU70" t="s">
        <v>3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3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Y70*Source!I42</f>
        <v>1</v>
      </c>
      <c r="CY70">
        <f t="shared" si="12"/>
        <v>3133.71</v>
      </c>
      <c r="CZ70">
        <f t="shared" si="13"/>
        <v>473.37</v>
      </c>
      <c r="DA70">
        <f t="shared" si="14"/>
        <v>6.62</v>
      </c>
      <c r="DB70">
        <v>0</v>
      </c>
    </row>
    <row r="71" spans="1:106" x14ac:dyDescent="0.2">
      <c r="A71">
        <f>ROW(Source!A42)</f>
        <v>42</v>
      </c>
      <c r="B71">
        <v>39507101</v>
      </c>
      <c r="C71">
        <v>39508583</v>
      </c>
      <c r="D71">
        <v>36876151</v>
      </c>
      <c r="E71">
        <v>1</v>
      </c>
      <c r="F71">
        <v>1</v>
      </c>
      <c r="G71">
        <v>1</v>
      </c>
      <c r="H71">
        <v>3</v>
      </c>
      <c r="I71" t="s">
        <v>98</v>
      </c>
      <c r="J71" t="s">
        <v>100</v>
      </c>
      <c r="K71" t="s">
        <v>99</v>
      </c>
      <c r="L71">
        <v>1354</v>
      </c>
      <c r="N71">
        <v>1010</v>
      </c>
      <c r="O71" t="s">
        <v>23</v>
      </c>
      <c r="P71" t="s">
        <v>23</v>
      </c>
      <c r="Q71">
        <v>1</v>
      </c>
      <c r="W71">
        <v>0</v>
      </c>
      <c r="X71">
        <v>1735114365</v>
      </c>
      <c r="Y71">
        <v>0.5</v>
      </c>
      <c r="AA71">
        <v>1897.56</v>
      </c>
      <c r="AB71">
        <v>0</v>
      </c>
      <c r="AC71">
        <v>0</v>
      </c>
      <c r="AD71">
        <v>0</v>
      </c>
      <c r="AE71">
        <v>286.64</v>
      </c>
      <c r="AF71">
        <v>0</v>
      </c>
      <c r="AG71">
        <v>0</v>
      </c>
      <c r="AH71">
        <v>0</v>
      </c>
      <c r="AI71">
        <v>6.62</v>
      </c>
      <c r="AJ71">
        <v>1</v>
      </c>
      <c r="AK71">
        <v>1</v>
      </c>
      <c r="AL71">
        <v>1</v>
      </c>
      <c r="AN71">
        <v>0</v>
      </c>
      <c r="AO71">
        <v>0</v>
      </c>
      <c r="AP71">
        <v>0</v>
      </c>
      <c r="AQ71">
        <v>0</v>
      </c>
      <c r="AR71">
        <v>0</v>
      </c>
      <c r="AS71" t="s">
        <v>3</v>
      </c>
      <c r="AT71">
        <v>0.5</v>
      </c>
      <c r="AU71" t="s">
        <v>3</v>
      </c>
      <c r="AV71">
        <v>0</v>
      </c>
      <c r="AW71">
        <v>1</v>
      </c>
      <c r="AX71">
        <v>-1</v>
      </c>
      <c r="AY71">
        <v>0</v>
      </c>
      <c r="AZ71">
        <v>0</v>
      </c>
      <c r="BA71" t="s">
        <v>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Y71*Source!I42</f>
        <v>1</v>
      </c>
      <c r="CY71">
        <f t="shared" si="12"/>
        <v>1897.56</v>
      </c>
      <c r="CZ71">
        <f t="shared" si="13"/>
        <v>286.64</v>
      </c>
      <c r="DA71">
        <f t="shared" si="14"/>
        <v>6.62</v>
      </c>
      <c r="DB71">
        <v>0</v>
      </c>
    </row>
    <row r="72" spans="1:106" x14ac:dyDescent="0.2">
      <c r="A72">
        <f>ROW(Source!A42)</f>
        <v>42</v>
      </c>
      <c r="B72">
        <v>39507101</v>
      </c>
      <c r="C72">
        <v>39508583</v>
      </c>
      <c r="D72">
        <v>36799065</v>
      </c>
      <c r="E72">
        <v>17</v>
      </c>
      <c r="F72">
        <v>1</v>
      </c>
      <c r="G72">
        <v>1</v>
      </c>
      <c r="H72">
        <v>3</v>
      </c>
      <c r="I72" t="s">
        <v>392</v>
      </c>
      <c r="J72" t="s">
        <v>3</v>
      </c>
      <c r="K72" t="s">
        <v>393</v>
      </c>
      <c r="L72">
        <v>1374</v>
      </c>
      <c r="N72">
        <v>1013</v>
      </c>
      <c r="O72" t="s">
        <v>394</v>
      </c>
      <c r="P72" t="s">
        <v>394</v>
      </c>
      <c r="Q72">
        <v>1</v>
      </c>
      <c r="W72">
        <v>0</v>
      </c>
      <c r="X72">
        <v>-1731369543</v>
      </c>
      <c r="Y72">
        <v>2.2400000000000002</v>
      </c>
      <c r="AA72">
        <v>1</v>
      </c>
      <c r="AB72">
        <v>0</v>
      </c>
      <c r="AC72">
        <v>0</v>
      </c>
      <c r="AD72">
        <v>0</v>
      </c>
      <c r="AE72">
        <v>1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3</v>
      </c>
      <c r="AT72">
        <v>2.2400000000000002</v>
      </c>
      <c r="AU72" t="s">
        <v>3</v>
      </c>
      <c r="AV72">
        <v>0</v>
      </c>
      <c r="AW72">
        <v>2</v>
      </c>
      <c r="AX72">
        <v>39508618</v>
      </c>
      <c r="AY72">
        <v>1</v>
      </c>
      <c r="AZ72">
        <v>0</v>
      </c>
      <c r="BA72">
        <v>63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Y72*Source!I42</f>
        <v>4.4800000000000004</v>
      </c>
      <c r="CY72">
        <f t="shared" si="12"/>
        <v>1</v>
      </c>
      <c r="CZ72">
        <f t="shared" si="13"/>
        <v>1</v>
      </c>
      <c r="DA72">
        <f t="shared" si="14"/>
        <v>1</v>
      </c>
      <c r="DB72">
        <v>0</v>
      </c>
    </row>
    <row r="73" spans="1:106" x14ac:dyDescent="0.2">
      <c r="A73">
        <f>ROW(Source!A45)</f>
        <v>45</v>
      </c>
      <c r="B73">
        <v>39507101</v>
      </c>
      <c r="C73">
        <v>39508649</v>
      </c>
      <c r="D73">
        <v>37113247</v>
      </c>
      <c r="E73">
        <v>1</v>
      </c>
      <c r="F73">
        <v>1</v>
      </c>
      <c r="G73">
        <v>1</v>
      </c>
      <c r="H73">
        <v>1</v>
      </c>
      <c r="I73" t="s">
        <v>424</v>
      </c>
      <c r="J73" t="s">
        <v>3</v>
      </c>
      <c r="K73" t="s">
        <v>425</v>
      </c>
      <c r="L73">
        <v>1191</v>
      </c>
      <c r="N73">
        <v>1013</v>
      </c>
      <c r="O73" t="s">
        <v>368</v>
      </c>
      <c r="P73" t="s">
        <v>368</v>
      </c>
      <c r="Q73">
        <v>1</v>
      </c>
      <c r="W73">
        <v>0</v>
      </c>
      <c r="X73">
        <v>1446053411</v>
      </c>
      <c r="Y73">
        <v>13.5</v>
      </c>
      <c r="AA73">
        <v>0</v>
      </c>
      <c r="AB73">
        <v>0</v>
      </c>
      <c r="AC73">
        <v>0</v>
      </c>
      <c r="AD73">
        <v>73.42</v>
      </c>
      <c r="AE73">
        <v>0</v>
      </c>
      <c r="AF73">
        <v>0</v>
      </c>
      <c r="AG73">
        <v>0</v>
      </c>
      <c r="AH73">
        <v>11.09</v>
      </c>
      <c r="AI73">
        <v>1</v>
      </c>
      <c r="AJ73">
        <v>1</v>
      </c>
      <c r="AK73">
        <v>1</v>
      </c>
      <c r="AL73">
        <v>6.62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13.5</v>
      </c>
      <c r="AU73" t="s">
        <v>3</v>
      </c>
      <c r="AV73">
        <v>1</v>
      </c>
      <c r="AW73">
        <v>2</v>
      </c>
      <c r="AX73">
        <v>39508650</v>
      </c>
      <c r="AY73">
        <v>1</v>
      </c>
      <c r="AZ73">
        <v>0</v>
      </c>
      <c r="BA73">
        <v>64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Y73*Source!I45</f>
        <v>27</v>
      </c>
      <c r="CY73">
        <f>AD73</f>
        <v>73.42</v>
      </c>
      <c r="CZ73">
        <f>AH73</f>
        <v>11.09</v>
      </c>
      <c r="DA73">
        <f>AL73</f>
        <v>6.62</v>
      </c>
      <c r="DB73">
        <v>0</v>
      </c>
    </row>
    <row r="74" spans="1:106" x14ac:dyDescent="0.2">
      <c r="A74">
        <f>ROW(Source!A45)</f>
        <v>45</v>
      </c>
      <c r="B74">
        <v>39507101</v>
      </c>
      <c r="C74">
        <v>39508649</v>
      </c>
      <c r="D74">
        <v>37064876</v>
      </c>
      <c r="E74">
        <v>1</v>
      </c>
      <c r="F74">
        <v>1</v>
      </c>
      <c r="G74">
        <v>1</v>
      </c>
      <c r="H74">
        <v>1</v>
      </c>
      <c r="I74" t="s">
        <v>369</v>
      </c>
      <c r="J74" t="s">
        <v>3</v>
      </c>
      <c r="K74" t="s">
        <v>370</v>
      </c>
      <c r="L74">
        <v>1191</v>
      </c>
      <c r="N74">
        <v>1013</v>
      </c>
      <c r="O74" t="s">
        <v>368</v>
      </c>
      <c r="P74" t="s">
        <v>368</v>
      </c>
      <c r="Q74">
        <v>1</v>
      </c>
      <c r="W74">
        <v>0</v>
      </c>
      <c r="X74">
        <v>-1417349443</v>
      </c>
      <c r="Y74">
        <v>0.55000000000000004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6.62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0.55000000000000004</v>
      </c>
      <c r="AU74" t="s">
        <v>3</v>
      </c>
      <c r="AV74">
        <v>2</v>
      </c>
      <c r="AW74">
        <v>2</v>
      </c>
      <c r="AX74">
        <v>39508651</v>
      </c>
      <c r="AY74">
        <v>1</v>
      </c>
      <c r="AZ74">
        <v>0</v>
      </c>
      <c r="BA74">
        <v>65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Y74*Source!I45</f>
        <v>1.1000000000000001</v>
      </c>
      <c r="CY74">
        <f>AD74</f>
        <v>0</v>
      </c>
      <c r="CZ74">
        <f>AH74</f>
        <v>0</v>
      </c>
      <c r="DA74">
        <f>AL74</f>
        <v>1</v>
      </c>
      <c r="DB74">
        <v>0</v>
      </c>
    </row>
    <row r="75" spans="1:106" x14ac:dyDescent="0.2">
      <c r="A75">
        <f>ROW(Source!A45)</f>
        <v>45</v>
      </c>
      <c r="B75">
        <v>39507101</v>
      </c>
      <c r="C75">
        <v>39508649</v>
      </c>
      <c r="D75">
        <v>36882383</v>
      </c>
      <c r="E75">
        <v>1</v>
      </c>
      <c r="F75">
        <v>1</v>
      </c>
      <c r="G75">
        <v>1</v>
      </c>
      <c r="H75">
        <v>2</v>
      </c>
      <c r="I75" t="s">
        <v>371</v>
      </c>
      <c r="J75" t="s">
        <v>372</v>
      </c>
      <c r="K75" t="s">
        <v>373</v>
      </c>
      <c r="L75">
        <v>1368</v>
      </c>
      <c r="N75">
        <v>1011</v>
      </c>
      <c r="O75" t="s">
        <v>374</v>
      </c>
      <c r="P75" t="s">
        <v>374</v>
      </c>
      <c r="Q75">
        <v>1</v>
      </c>
      <c r="W75">
        <v>0</v>
      </c>
      <c r="X75">
        <v>1225731627</v>
      </c>
      <c r="Y75">
        <v>0.55000000000000004</v>
      </c>
      <c r="AA75">
        <v>0</v>
      </c>
      <c r="AB75">
        <v>595.73</v>
      </c>
      <c r="AC75">
        <v>10.06</v>
      </c>
      <c r="AD75">
        <v>0</v>
      </c>
      <c r="AE75">
        <v>0</v>
      </c>
      <c r="AF75">
        <v>89.99</v>
      </c>
      <c r="AG75">
        <v>10.06</v>
      </c>
      <c r="AH75">
        <v>0</v>
      </c>
      <c r="AI75">
        <v>1</v>
      </c>
      <c r="AJ75">
        <v>6.62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0.55000000000000004</v>
      </c>
      <c r="AU75" t="s">
        <v>3</v>
      </c>
      <c r="AV75">
        <v>0</v>
      </c>
      <c r="AW75">
        <v>2</v>
      </c>
      <c r="AX75">
        <v>39508652</v>
      </c>
      <c r="AY75">
        <v>1</v>
      </c>
      <c r="AZ75">
        <v>0</v>
      </c>
      <c r="BA75">
        <v>66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Y75*Source!I45</f>
        <v>1.1000000000000001</v>
      </c>
      <c r="CY75">
        <f>AB75</f>
        <v>595.73</v>
      </c>
      <c r="CZ75">
        <f>AF75</f>
        <v>89.99</v>
      </c>
      <c r="DA75">
        <f>AJ75</f>
        <v>6.62</v>
      </c>
      <c r="DB75">
        <v>0</v>
      </c>
    </row>
    <row r="76" spans="1:106" x14ac:dyDescent="0.2">
      <c r="A76">
        <f>ROW(Source!A45)</f>
        <v>45</v>
      </c>
      <c r="B76">
        <v>39507101</v>
      </c>
      <c r="C76">
        <v>39508649</v>
      </c>
      <c r="D76">
        <v>36800120</v>
      </c>
      <c r="E76">
        <v>1</v>
      </c>
      <c r="F76">
        <v>1</v>
      </c>
      <c r="G76">
        <v>1</v>
      </c>
      <c r="H76">
        <v>3</v>
      </c>
      <c r="I76" t="s">
        <v>447</v>
      </c>
      <c r="J76" t="s">
        <v>448</v>
      </c>
      <c r="K76" t="s">
        <v>449</v>
      </c>
      <c r="L76">
        <v>1346</v>
      </c>
      <c r="N76">
        <v>1009</v>
      </c>
      <c r="O76" t="s">
        <v>382</v>
      </c>
      <c r="P76" t="s">
        <v>382</v>
      </c>
      <c r="Q76">
        <v>1</v>
      </c>
      <c r="W76">
        <v>0</v>
      </c>
      <c r="X76">
        <v>1387914298</v>
      </c>
      <c r="Y76">
        <v>2.3999999999999998E-3</v>
      </c>
      <c r="AA76">
        <v>257.45</v>
      </c>
      <c r="AB76">
        <v>0</v>
      </c>
      <c r="AC76">
        <v>0</v>
      </c>
      <c r="AD76">
        <v>0</v>
      </c>
      <c r="AE76">
        <v>38.89</v>
      </c>
      <c r="AF76">
        <v>0</v>
      </c>
      <c r="AG76">
        <v>0</v>
      </c>
      <c r="AH76">
        <v>0</v>
      </c>
      <c r="AI76">
        <v>6.62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2.3999999999999998E-3</v>
      </c>
      <c r="AU76" t="s">
        <v>3</v>
      </c>
      <c r="AV76">
        <v>0</v>
      </c>
      <c r="AW76">
        <v>2</v>
      </c>
      <c r="AX76">
        <v>39508653</v>
      </c>
      <c r="AY76">
        <v>1</v>
      </c>
      <c r="AZ76">
        <v>0</v>
      </c>
      <c r="BA76">
        <v>67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Y76*Source!I45</f>
        <v>4.7999999999999996E-3</v>
      </c>
      <c r="CY76">
        <f t="shared" ref="CY76:CY88" si="15">AA76</f>
        <v>257.45</v>
      </c>
      <c r="CZ76">
        <f t="shared" ref="CZ76:CZ88" si="16">AE76</f>
        <v>38.89</v>
      </c>
      <c r="DA76">
        <f t="shared" ref="DA76:DA88" si="17">AI76</f>
        <v>6.62</v>
      </c>
      <c r="DB76">
        <v>0</v>
      </c>
    </row>
    <row r="77" spans="1:106" x14ac:dyDescent="0.2">
      <c r="A77">
        <f>ROW(Source!A45)</f>
        <v>45</v>
      </c>
      <c r="B77">
        <v>39507101</v>
      </c>
      <c r="C77">
        <v>39508649</v>
      </c>
      <c r="D77">
        <v>36800424</v>
      </c>
      <c r="E77">
        <v>1</v>
      </c>
      <c r="F77">
        <v>1</v>
      </c>
      <c r="G77">
        <v>1</v>
      </c>
      <c r="H77">
        <v>3</v>
      </c>
      <c r="I77" t="s">
        <v>409</v>
      </c>
      <c r="J77" t="s">
        <v>410</v>
      </c>
      <c r="K77" t="s">
        <v>411</v>
      </c>
      <c r="L77">
        <v>1346</v>
      </c>
      <c r="N77">
        <v>1009</v>
      </c>
      <c r="O77" t="s">
        <v>382</v>
      </c>
      <c r="P77" t="s">
        <v>382</v>
      </c>
      <c r="Q77">
        <v>1</v>
      </c>
      <c r="W77">
        <v>0</v>
      </c>
      <c r="X77">
        <v>1559187994</v>
      </c>
      <c r="Y77">
        <v>0.01</v>
      </c>
      <c r="AA77">
        <v>183.64</v>
      </c>
      <c r="AB77">
        <v>0</v>
      </c>
      <c r="AC77">
        <v>0</v>
      </c>
      <c r="AD77">
        <v>0</v>
      </c>
      <c r="AE77">
        <v>27.74</v>
      </c>
      <c r="AF77">
        <v>0</v>
      </c>
      <c r="AG77">
        <v>0</v>
      </c>
      <c r="AH77">
        <v>0</v>
      </c>
      <c r="AI77">
        <v>6.62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3</v>
      </c>
      <c r="AT77">
        <v>0.01</v>
      </c>
      <c r="AU77" t="s">
        <v>3</v>
      </c>
      <c r="AV77">
        <v>0</v>
      </c>
      <c r="AW77">
        <v>2</v>
      </c>
      <c r="AX77">
        <v>39508654</v>
      </c>
      <c r="AY77">
        <v>1</v>
      </c>
      <c r="AZ77">
        <v>0</v>
      </c>
      <c r="BA77">
        <v>68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Y77*Source!I45</f>
        <v>0.02</v>
      </c>
      <c r="CY77">
        <f t="shared" si="15"/>
        <v>183.64</v>
      </c>
      <c r="CZ77">
        <f t="shared" si="16"/>
        <v>27.74</v>
      </c>
      <c r="DA77">
        <f t="shared" si="17"/>
        <v>6.62</v>
      </c>
      <c r="DB77">
        <v>0</v>
      </c>
    </row>
    <row r="78" spans="1:106" x14ac:dyDescent="0.2">
      <c r="A78">
        <f>ROW(Source!A45)</f>
        <v>45</v>
      </c>
      <c r="B78">
        <v>39507101</v>
      </c>
      <c r="C78">
        <v>39508649</v>
      </c>
      <c r="D78">
        <v>36802095</v>
      </c>
      <c r="E78">
        <v>1</v>
      </c>
      <c r="F78">
        <v>1</v>
      </c>
      <c r="G78">
        <v>1</v>
      </c>
      <c r="H78">
        <v>3</v>
      </c>
      <c r="I78" t="s">
        <v>401</v>
      </c>
      <c r="J78" t="s">
        <v>402</v>
      </c>
      <c r="K78" t="s">
        <v>403</v>
      </c>
      <c r="L78">
        <v>1346</v>
      </c>
      <c r="N78">
        <v>1009</v>
      </c>
      <c r="O78" t="s">
        <v>382</v>
      </c>
      <c r="P78" t="s">
        <v>382</v>
      </c>
      <c r="Q78">
        <v>1</v>
      </c>
      <c r="W78">
        <v>0</v>
      </c>
      <c r="X78">
        <v>-2124370092</v>
      </c>
      <c r="Y78">
        <v>0.01</v>
      </c>
      <c r="AA78">
        <v>604.34</v>
      </c>
      <c r="AB78">
        <v>0</v>
      </c>
      <c r="AC78">
        <v>0</v>
      </c>
      <c r="AD78">
        <v>0</v>
      </c>
      <c r="AE78">
        <v>91.29</v>
      </c>
      <c r="AF78">
        <v>0</v>
      </c>
      <c r="AG78">
        <v>0</v>
      </c>
      <c r="AH78">
        <v>0</v>
      </c>
      <c r="AI78">
        <v>6.62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0</v>
      </c>
      <c r="AQ78">
        <v>0</v>
      </c>
      <c r="AR78">
        <v>0</v>
      </c>
      <c r="AS78" t="s">
        <v>3</v>
      </c>
      <c r="AT78">
        <v>0.01</v>
      </c>
      <c r="AU78" t="s">
        <v>3</v>
      </c>
      <c r="AV78">
        <v>0</v>
      </c>
      <c r="AW78">
        <v>2</v>
      </c>
      <c r="AX78">
        <v>39508655</v>
      </c>
      <c r="AY78">
        <v>1</v>
      </c>
      <c r="AZ78">
        <v>0</v>
      </c>
      <c r="BA78">
        <v>69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Y78*Source!I45</f>
        <v>0.02</v>
      </c>
      <c r="CY78">
        <f t="shared" si="15"/>
        <v>604.34</v>
      </c>
      <c r="CZ78">
        <f t="shared" si="16"/>
        <v>91.29</v>
      </c>
      <c r="DA78">
        <f t="shared" si="17"/>
        <v>6.62</v>
      </c>
      <c r="DB78">
        <v>0</v>
      </c>
    </row>
    <row r="79" spans="1:106" x14ac:dyDescent="0.2">
      <c r="A79">
        <f>ROW(Source!A45)</f>
        <v>45</v>
      </c>
      <c r="B79">
        <v>39507101</v>
      </c>
      <c r="C79">
        <v>39508649</v>
      </c>
      <c r="D79">
        <v>36804448</v>
      </c>
      <c r="E79">
        <v>1</v>
      </c>
      <c r="F79">
        <v>1</v>
      </c>
      <c r="G79">
        <v>1</v>
      </c>
      <c r="H79">
        <v>3</v>
      </c>
      <c r="I79" t="s">
        <v>426</v>
      </c>
      <c r="J79" t="s">
        <v>427</v>
      </c>
      <c r="K79" t="s">
        <v>428</v>
      </c>
      <c r="L79">
        <v>1346</v>
      </c>
      <c r="N79">
        <v>1009</v>
      </c>
      <c r="O79" t="s">
        <v>382</v>
      </c>
      <c r="P79" t="s">
        <v>382</v>
      </c>
      <c r="Q79">
        <v>1</v>
      </c>
      <c r="W79">
        <v>0</v>
      </c>
      <c r="X79">
        <v>103900845</v>
      </c>
      <c r="Y79">
        <v>0.08</v>
      </c>
      <c r="AA79">
        <v>59.84</v>
      </c>
      <c r="AB79">
        <v>0</v>
      </c>
      <c r="AC79">
        <v>0</v>
      </c>
      <c r="AD79">
        <v>0</v>
      </c>
      <c r="AE79">
        <v>9.0399999999999991</v>
      </c>
      <c r="AF79">
        <v>0</v>
      </c>
      <c r="AG79">
        <v>0</v>
      </c>
      <c r="AH79">
        <v>0</v>
      </c>
      <c r="AI79">
        <v>6.62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3</v>
      </c>
      <c r="AT79">
        <v>0.08</v>
      </c>
      <c r="AU79" t="s">
        <v>3</v>
      </c>
      <c r="AV79">
        <v>0</v>
      </c>
      <c r="AW79">
        <v>2</v>
      </c>
      <c r="AX79">
        <v>39508656</v>
      </c>
      <c r="AY79">
        <v>1</v>
      </c>
      <c r="AZ79">
        <v>0</v>
      </c>
      <c r="BA79">
        <v>70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Y79*Source!I45</f>
        <v>0.16</v>
      </c>
      <c r="CY79">
        <f t="shared" si="15"/>
        <v>59.84</v>
      </c>
      <c r="CZ79">
        <f t="shared" si="16"/>
        <v>9.0399999999999991</v>
      </c>
      <c r="DA79">
        <f t="shared" si="17"/>
        <v>6.62</v>
      </c>
      <c r="DB79">
        <v>0</v>
      </c>
    </row>
    <row r="80" spans="1:106" x14ac:dyDescent="0.2">
      <c r="A80">
        <f>ROW(Source!A45)</f>
        <v>45</v>
      </c>
      <c r="B80">
        <v>39507101</v>
      </c>
      <c r="C80">
        <v>39508649</v>
      </c>
      <c r="D80">
        <v>36804578</v>
      </c>
      <c r="E80">
        <v>1</v>
      </c>
      <c r="F80">
        <v>1</v>
      </c>
      <c r="G80">
        <v>1</v>
      </c>
      <c r="H80">
        <v>3</v>
      </c>
      <c r="I80" t="s">
        <v>412</v>
      </c>
      <c r="J80" t="s">
        <v>413</v>
      </c>
      <c r="K80" t="s">
        <v>414</v>
      </c>
      <c r="L80">
        <v>1355</v>
      </c>
      <c r="N80">
        <v>1010</v>
      </c>
      <c r="O80" t="s">
        <v>167</v>
      </c>
      <c r="P80" t="s">
        <v>167</v>
      </c>
      <c r="Q80">
        <v>100</v>
      </c>
      <c r="W80">
        <v>0</v>
      </c>
      <c r="X80">
        <v>-66531260</v>
      </c>
      <c r="Y80">
        <v>0.04</v>
      </c>
      <c r="AA80">
        <v>549.46</v>
      </c>
      <c r="AB80">
        <v>0</v>
      </c>
      <c r="AC80">
        <v>0</v>
      </c>
      <c r="AD80">
        <v>0</v>
      </c>
      <c r="AE80">
        <v>83</v>
      </c>
      <c r="AF80">
        <v>0</v>
      </c>
      <c r="AG80">
        <v>0</v>
      </c>
      <c r="AH80">
        <v>0</v>
      </c>
      <c r="AI80">
        <v>6.62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0</v>
      </c>
      <c r="AQ80">
        <v>0</v>
      </c>
      <c r="AR80">
        <v>0</v>
      </c>
      <c r="AS80" t="s">
        <v>3</v>
      </c>
      <c r="AT80">
        <v>0.04</v>
      </c>
      <c r="AU80" t="s">
        <v>3</v>
      </c>
      <c r="AV80">
        <v>0</v>
      </c>
      <c r="AW80">
        <v>2</v>
      </c>
      <c r="AX80">
        <v>39508657</v>
      </c>
      <c r="AY80">
        <v>1</v>
      </c>
      <c r="AZ80">
        <v>0</v>
      </c>
      <c r="BA80">
        <v>71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Y80*Source!I45</f>
        <v>0.08</v>
      </c>
      <c r="CY80">
        <f t="shared" si="15"/>
        <v>549.46</v>
      </c>
      <c r="CZ80">
        <f t="shared" si="16"/>
        <v>83</v>
      </c>
      <c r="DA80">
        <f t="shared" si="17"/>
        <v>6.62</v>
      </c>
      <c r="DB80">
        <v>0</v>
      </c>
    </row>
    <row r="81" spans="1:106" x14ac:dyDescent="0.2">
      <c r="A81">
        <f>ROW(Source!A45)</f>
        <v>45</v>
      </c>
      <c r="B81">
        <v>39507101</v>
      </c>
      <c r="C81">
        <v>39508649</v>
      </c>
      <c r="D81">
        <v>36829536</v>
      </c>
      <c r="E81">
        <v>1</v>
      </c>
      <c r="F81">
        <v>1</v>
      </c>
      <c r="G81">
        <v>1</v>
      </c>
      <c r="H81">
        <v>3</v>
      </c>
      <c r="I81" t="s">
        <v>404</v>
      </c>
      <c r="J81" t="s">
        <v>405</v>
      </c>
      <c r="K81" t="s">
        <v>406</v>
      </c>
      <c r="L81">
        <v>1346</v>
      </c>
      <c r="N81">
        <v>1009</v>
      </c>
      <c r="O81" t="s">
        <v>382</v>
      </c>
      <c r="P81" t="s">
        <v>382</v>
      </c>
      <c r="Q81">
        <v>1</v>
      </c>
      <c r="W81">
        <v>0</v>
      </c>
      <c r="X81">
        <v>-1726842289</v>
      </c>
      <c r="Y81">
        <v>0.01</v>
      </c>
      <c r="AA81">
        <v>435.27</v>
      </c>
      <c r="AB81">
        <v>0</v>
      </c>
      <c r="AC81">
        <v>0</v>
      </c>
      <c r="AD81">
        <v>0</v>
      </c>
      <c r="AE81">
        <v>65.75</v>
      </c>
      <c r="AF81">
        <v>0</v>
      </c>
      <c r="AG81">
        <v>0</v>
      </c>
      <c r="AH81">
        <v>0</v>
      </c>
      <c r="AI81">
        <v>6.62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0</v>
      </c>
      <c r="AQ81">
        <v>0</v>
      </c>
      <c r="AR81">
        <v>0</v>
      </c>
      <c r="AS81" t="s">
        <v>3</v>
      </c>
      <c r="AT81">
        <v>0.01</v>
      </c>
      <c r="AU81" t="s">
        <v>3</v>
      </c>
      <c r="AV81">
        <v>0</v>
      </c>
      <c r="AW81">
        <v>2</v>
      </c>
      <c r="AX81">
        <v>39508658</v>
      </c>
      <c r="AY81">
        <v>1</v>
      </c>
      <c r="AZ81">
        <v>0</v>
      </c>
      <c r="BA81">
        <v>72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Y81*Source!I45</f>
        <v>0.02</v>
      </c>
      <c r="CY81">
        <f t="shared" si="15"/>
        <v>435.27</v>
      </c>
      <c r="CZ81">
        <f t="shared" si="16"/>
        <v>65.75</v>
      </c>
      <c r="DA81">
        <f t="shared" si="17"/>
        <v>6.62</v>
      </c>
      <c r="DB81">
        <v>0</v>
      </c>
    </row>
    <row r="82" spans="1:106" x14ac:dyDescent="0.2">
      <c r="A82">
        <f>ROW(Source!A45)</f>
        <v>45</v>
      </c>
      <c r="B82">
        <v>39507101</v>
      </c>
      <c r="C82">
        <v>39508649</v>
      </c>
      <c r="D82">
        <v>36837792</v>
      </c>
      <c r="E82">
        <v>1</v>
      </c>
      <c r="F82">
        <v>1</v>
      </c>
      <c r="G82">
        <v>1</v>
      </c>
      <c r="H82">
        <v>3</v>
      </c>
      <c r="I82" t="s">
        <v>432</v>
      </c>
      <c r="J82" t="s">
        <v>433</v>
      </c>
      <c r="K82" t="s">
        <v>434</v>
      </c>
      <c r="L82">
        <v>1348</v>
      </c>
      <c r="N82">
        <v>1009</v>
      </c>
      <c r="O82" t="s">
        <v>378</v>
      </c>
      <c r="P82" t="s">
        <v>378</v>
      </c>
      <c r="Q82">
        <v>1000</v>
      </c>
      <c r="W82">
        <v>0</v>
      </c>
      <c r="X82">
        <v>108915477</v>
      </c>
      <c r="Y82">
        <v>2.0000000000000002E-5</v>
      </c>
      <c r="AA82">
        <v>102484.22</v>
      </c>
      <c r="AB82">
        <v>0</v>
      </c>
      <c r="AC82">
        <v>0</v>
      </c>
      <c r="AD82">
        <v>0</v>
      </c>
      <c r="AE82">
        <v>15481</v>
      </c>
      <c r="AF82">
        <v>0</v>
      </c>
      <c r="AG82">
        <v>0</v>
      </c>
      <c r="AH82">
        <v>0</v>
      </c>
      <c r="AI82">
        <v>6.62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3</v>
      </c>
      <c r="AT82">
        <v>2.0000000000000002E-5</v>
      </c>
      <c r="AU82" t="s">
        <v>3</v>
      </c>
      <c r="AV82">
        <v>0</v>
      </c>
      <c r="AW82">
        <v>2</v>
      </c>
      <c r="AX82">
        <v>39508659</v>
      </c>
      <c r="AY82">
        <v>1</v>
      </c>
      <c r="AZ82">
        <v>0</v>
      </c>
      <c r="BA82">
        <v>73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Y82*Source!I45</f>
        <v>4.0000000000000003E-5</v>
      </c>
      <c r="CY82">
        <f t="shared" si="15"/>
        <v>102484.22</v>
      </c>
      <c r="CZ82">
        <f t="shared" si="16"/>
        <v>15481</v>
      </c>
      <c r="DA82">
        <f t="shared" si="17"/>
        <v>6.62</v>
      </c>
      <c r="DB82">
        <v>0</v>
      </c>
    </row>
    <row r="83" spans="1:106" x14ac:dyDescent="0.2">
      <c r="A83">
        <f>ROW(Source!A45)</f>
        <v>45</v>
      </c>
      <c r="B83">
        <v>39507101</v>
      </c>
      <c r="C83">
        <v>39508649</v>
      </c>
      <c r="D83">
        <v>36838470</v>
      </c>
      <c r="E83">
        <v>1</v>
      </c>
      <c r="F83">
        <v>1</v>
      </c>
      <c r="G83">
        <v>1</v>
      </c>
      <c r="H83">
        <v>3</v>
      </c>
      <c r="I83" t="s">
        <v>435</v>
      </c>
      <c r="J83" t="s">
        <v>436</v>
      </c>
      <c r="K83" t="s">
        <v>437</v>
      </c>
      <c r="L83">
        <v>1346</v>
      </c>
      <c r="N83">
        <v>1009</v>
      </c>
      <c r="O83" t="s">
        <v>382</v>
      </c>
      <c r="P83" t="s">
        <v>382</v>
      </c>
      <c r="Q83">
        <v>1</v>
      </c>
      <c r="W83">
        <v>0</v>
      </c>
      <c r="X83">
        <v>-1274984028</v>
      </c>
      <c r="Y83">
        <v>0.02</v>
      </c>
      <c r="AA83">
        <v>235.87</v>
      </c>
      <c r="AB83">
        <v>0</v>
      </c>
      <c r="AC83">
        <v>0</v>
      </c>
      <c r="AD83">
        <v>0</v>
      </c>
      <c r="AE83">
        <v>35.630000000000003</v>
      </c>
      <c r="AF83">
        <v>0</v>
      </c>
      <c r="AG83">
        <v>0</v>
      </c>
      <c r="AH83">
        <v>0</v>
      </c>
      <c r="AI83">
        <v>6.62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3</v>
      </c>
      <c r="AT83">
        <v>0.02</v>
      </c>
      <c r="AU83" t="s">
        <v>3</v>
      </c>
      <c r="AV83">
        <v>0</v>
      </c>
      <c r="AW83">
        <v>2</v>
      </c>
      <c r="AX83">
        <v>39508660</v>
      </c>
      <c r="AY83">
        <v>1</v>
      </c>
      <c r="AZ83">
        <v>0</v>
      </c>
      <c r="BA83">
        <v>74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Y83*Source!I45</f>
        <v>0.04</v>
      </c>
      <c r="CY83">
        <f t="shared" si="15"/>
        <v>235.87</v>
      </c>
      <c r="CZ83">
        <f t="shared" si="16"/>
        <v>35.630000000000003</v>
      </c>
      <c r="DA83">
        <f t="shared" si="17"/>
        <v>6.62</v>
      </c>
      <c r="DB83">
        <v>0</v>
      </c>
    </row>
    <row r="84" spans="1:106" x14ac:dyDescent="0.2">
      <c r="A84">
        <f>ROW(Source!A45)</f>
        <v>45</v>
      </c>
      <c r="B84">
        <v>39507101</v>
      </c>
      <c r="C84">
        <v>39508649</v>
      </c>
      <c r="D84">
        <v>36860566</v>
      </c>
      <c r="E84">
        <v>1</v>
      </c>
      <c r="F84">
        <v>1</v>
      </c>
      <c r="G84">
        <v>1</v>
      </c>
      <c r="H84">
        <v>3</v>
      </c>
      <c r="I84" t="s">
        <v>441</v>
      </c>
      <c r="J84" t="s">
        <v>442</v>
      </c>
      <c r="K84" t="s">
        <v>443</v>
      </c>
      <c r="L84">
        <v>1346</v>
      </c>
      <c r="N84">
        <v>1009</v>
      </c>
      <c r="O84" t="s">
        <v>382</v>
      </c>
      <c r="P84" t="s">
        <v>382</v>
      </c>
      <c r="Q84">
        <v>1</v>
      </c>
      <c r="W84">
        <v>0</v>
      </c>
      <c r="X84">
        <v>768311580</v>
      </c>
      <c r="Y84">
        <v>0.03</v>
      </c>
      <c r="AA84">
        <v>101.75</v>
      </c>
      <c r="AB84">
        <v>0</v>
      </c>
      <c r="AC84">
        <v>0</v>
      </c>
      <c r="AD84">
        <v>0</v>
      </c>
      <c r="AE84">
        <v>15.37</v>
      </c>
      <c r="AF84">
        <v>0</v>
      </c>
      <c r="AG84">
        <v>0</v>
      </c>
      <c r="AH84">
        <v>0</v>
      </c>
      <c r="AI84">
        <v>6.62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0</v>
      </c>
      <c r="AQ84">
        <v>0</v>
      </c>
      <c r="AR84">
        <v>0</v>
      </c>
      <c r="AS84" t="s">
        <v>3</v>
      </c>
      <c r="AT84">
        <v>0.03</v>
      </c>
      <c r="AU84" t="s">
        <v>3</v>
      </c>
      <c r="AV84">
        <v>0</v>
      </c>
      <c r="AW84">
        <v>2</v>
      </c>
      <c r="AX84">
        <v>39508661</v>
      </c>
      <c r="AY84">
        <v>1</v>
      </c>
      <c r="AZ84">
        <v>0</v>
      </c>
      <c r="BA84">
        <v>75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Y84*Source!I45</f>
        <v>0.06</v>
      </c>
      <c r="CY84">
        <f t="shared" si="15"/>
        <v>101.75</v>
      </c>
      <c r="CZ84">
        <f t="shared" si="16"/>
        <v>15.37</v>
      </c>
      <c r="DA84">
        <f t="shared" si="17"/>
        <v>6.62</v>
      </c>
      <c r="DB84">
        <v>0</v>
      </c>
    </row>
    <row r="85" spans="1:106" x14ac:dyDescent="0.2">
      <c r="A85">
        <f>ROW(Source!A45)</f>
        <v>45</v>
      </c>
      <c r="B85">
        <v>39507101</v>
      </c>
      <c r="C85">
        <v>39508649</v>
      </c>
      <c r="D85">
        <v>36867796</v>
      </c>
      <c r="E85">
        <v>1</v>
      </c>
      <c r="F85">
        <v>1</v>
      </c>
      <c r="G85">
        <v>1</v>
      </c>
      <c r="H85">
        <v>3</v>
      </c>
      <c r="I85" t="s">
        <v>444</v>
      </c>
      <c r="J85" t="s">
        <v>445</v>
      </c>
      <c r="K85" t="s">
        <v>446</v>
      </c>
      <c r="L85">
        <v>1346</v>
      </c>
      <c r="N85">
        <v>1009</v>
      </c>
      <c r="O85" t="s">
        <v>382</v>
      </c>
      <c r="P85" t="s">
        <v>382</v>
      </c>
      <c r="Q85">
        <v>1</v>
      </c>
      <c r="W85">
        <v>0</v>
      </c>
      <c r="X85">
        <v>65989290</v>
      </c>
      <c r="Y85">
        <v>0.01</v>
      </c>
      <c r="AA85">
        <v>253.81</v>
      </c>
      <c r="AB85">
        <v>0</v>
      </c>
      <c r="AC85">
        <v>0</v>
      </c>
      <c r="AD85">
        <v>0</v>
      </c>
      <c r="AE85">
        <v>38.340000000000003</v>
      </c>
      <c r="AF85">
        <v>0</v>
      </c>
      <c r="AG85">
        <v>0</v>
      </c>
      <c r="AH85">
        <v>0</v>
      </c>
      <c r="AI85">
        <v>6.62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3</v>
      </c>
      <c r="AT85">
        <v>0.01</v>
      </c>
      <c r="AU85" t="s">
        <v>3</v>
      </c>
      <c r="AV85">
        <v>0</v>
      </c>
      <c r="AW85">
        <v>2</v>
      </c>
      <c r="AX85">
        <v>39508662</v>
      </c>
      <c r="AY85">
        <v>1</v>
      </c>
      <c r="AZ85">
        <v>0</v>
      </c>
      <c r="BA85">
        <v>76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Y85*Source!I45</f>
        <v>0.02</v>
      </c>
      <c r="CY85">
        <f t="shared" si="15"/>
        <v>253.81</v>
      </c>
      <c r="CZ85">
        <f t="shared" si="16"/>
        <v>38.340000000000003</v>
      </c>
      <c r="DA85">
        <f t="shared" si="17"/>
        <v>6.62</v>
      </c>
      <c r="DB85">
        <v>0</v>
      </c>
    </row>
    <row r="86" spans="1:106" x14ac:dyDescent="0.2">
      <c r="A86">
        <f>ROW(Source!A45)</f>
        <v>45</v>
      </c>
      <c r="B86">
        <v>39507101</v>
      </c>
      <c r="C86">
        <v>39508649</v>
      </c>
      <c r="D86">
        <v>36872477</v>
      </c>
      <c r="E86">
        <v>1</v>
      </c>
      <c r="F86">
        <v>1</v>
      </c>
      <c r="G86">
        <v>1</v>
      </c>
      <c r="H86">
        <v>3</v>
      </c>
      <c r="I86" t="s">
        <v>110</v>
      </c>
      <c r="J86" t="s">
        <v>112</v>
      </c>
      <c r="K86" t="s">
        <v>111</v>
      </c>
      <c r="L86">
        <v>1354</v>
      </c>
      <c r="N86">
        <v>1010</v>
      </c>
      <c r="O86" t="s">
        <v>23</v>
      </c>
      <c r="P86" t="s">
        <v>23</v>
      </c>
      <c r="Q86">
        <v>1</v>
      </c>
      <c r="W86">
        <v>0</v>
      </c>
      <c r="X86">
        <v>839820347</v>
      </c>
      <c r="Y86">
        <v>0.5</v>
      </c>
      <c r="AA86">
        <v>55599.59</v>
      </c>
      <c r="AB86">
        <v>0</v>
      </c>
      <c r="AC86">
        <v>0</v>
      </c>
      <c r="AD86">
        <v>0</v>
      </c>
      <c r="AE86">
        <v>8398.73</v>
      </c>
      <c r="AF86">
        <v>0</v>
      </c>
      <c r="AG86">
        <v>0</v>
      </c>
      <c r="AH86">
        <v>0</v>
      </c>
      <c r="AI86">
        <v>6.62</v>
      </c>
      <c r="AJ86">
        <v>1</v>
      </c>
      <c r="AK86">
        <v>1</v>
      </c>
      <c r="AL86">
        <v>1</v>
      </c>
      <c r="AN86">
        <v>0</v>
      </c>
      <c r="AO86">
        <v>0</v>
      </c>
      <c r="AP86">
        <v>0</v>
      </c>
      <c r="AQ86">
        <v>0</v>
      </c>
      <c r="AR86">
        <v>0</v>
      </c>
      <c r="AS86" t="s">
        <v>3</v>
      </c>
      <c r="AT86">
        <v>0.5</v>
      </c>
      <c r="AU86" t="s">
        <v>3</v>
      </c>
      <c r="AV86">
        <v>0</v>
      </c>
      <c r="AW86">
        <v>1</v>
      </c>
      <c r="AX86">
        <v>-1</v>
      </c>
      <c r="AY86">
        <v>0</v>
      </c>
      <c r="AZ86">
        <v>0</v>
      </c>
      <c r="BA86" t="s">
        <v>3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Y86*Source!I45</f>
        <v>1</v>
      </c>
      <c r="CY86">
        <f t="shared" si="15"/>
        <v>55599.59</v>
      </c>
      <c r="CZ86">
        <f t="shared" si="16"/>
        <v>8398.73</v>
      </c>
      <c r="DA86">
        <f t="shared" si="17"/>
        <v>6.62</v>
      </c>
      <c r="DB86">
        <v>0</v>
      </c>
    </row>
    <row r="87" spans="1:106" x14ac:dyDescent="0.2">
      <c r="A87">
        <f>ROW(Source!A45)</f>
        <v>45</v>
      </c>
      <c r="B87">
        <v>39507101</v>
      </c>
      <c r="C87">
        <v>39508649</v>
      </c>
      <c r="D87">
        <v>36873053</v>
      </c>
      <c r="E87">
        <v>1</v>
      </c>
      <c r="F87">
        <v>1</v>
      </c>
      <c r="G87">
        <v>1</v>
      </c>
      <c r="H87">
        <v>3</v>
      </c>
      <c r="I87" t="s">
        <v>114</v>
      </c>
      <c r="J87" t="s">
        <v>116</v>
      </c>
      <c r="K87" t="s">
        <v>115</v>
      </c>
      <c r="L87">
        <v>1354</v>
      </c>
      <c r="N87">
        <v>1010</v>
      </c>
      <c r="O87" t="s">
        <v>23</v>
      </c>
      <c r="P87" t="s">
        <v>23</v>
      </c>
      <c r="Q87">
        <v>1</v>
      </c>
      <c r="W87">
        <v>0</v>
      </c>
      <c r="X87">
        <v>-273715249</v>
      </c>
      <c r="Y87">
        <v>0.5</v>
      </c>
      <c r="AA87">
        <v>19936.2</v>
      </c>
      <c r="AB87">
        <v>0</v>
      </c>
      <c r="AC87">
        <v>0</v>
      </c>
      <c r="AD87">
        <v>0</v>
      </c>
      <c r="AE87">
        <v>3011.51</v>
      </c>
      <c r="AF87">
        <v>0</v>
      </c>
      <c r="AG87">
        <v>0</v>
      </c>
      <c r="AH87">
        <v>0</v>
      </c>
      <c r="AI87">
        <v>6.62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3</v>
      </c>
      <c r="AT87">
        <v>0.5</v>
      </c>
      <c r="AU87" t="s">
        <v>3</v>
      </c>
      <c r="AV87">
        <v>0</v>
      </c>
      <c r="AW87">
        <v>1</v>
      </c>
      <c r="AX87">
        <v>-1</v>
      </c>
      <c r="AY87">
        <v>0</v>
      </c>
      <c r="AZ87">
        <v>0</v>
      </c>
      <c r="BA87" t="s">
        <v>3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Y87*Source!I45</f>
        <v>1</v>
      </c>
      <c r="CY87">
        <f t="shared" si="15"/>
        <v>19936.2</v>
      </c>
      <c r="CZ87">
        <f t="shared" si="16"/>
        <v>3011.51</v>
      </c>
      <c r="DA87">
        <f t="shared" si="17"/>
        <v>6.62</v>
      </c>
      <c r="DB87">
        <v>0</v>
      </c>
    </row>
    <row r="88" spans="1:106" x14ac:dyDescent="0.2">
      <c r="A88">
        <f>ROW(Source!A45)</f>
        <v>45</v>
      </c>
      <c r="B88">
        <v>39507101</v>
      </c>
      <c r="C88">
        <v>39508649</v>
      </c>
      <c r="D88">
        <v>36799065</v>
      </c>
      <c r="E88">
        <v>17</v>
      </c>
      <c r="F88">
        <v>1</v>
      </c>
      <c r="G88">
        <v>1</v>
      </c>
      <c r="H88">
        <v>3</v>
      </c>
      <c r="I88" t="s">
        <v>392</v>
      </c>
      <c r="J88" t="s">
        <v>3</v>
      </c>
      <c r="K88" t="s">
        <v>393</v>
      </c>
      <c r="L88">
        <v>1374</v>
      </c>
      <c r="N88">
        <v>1013</v>
      </c>
      <c r="O88" t="s">
        <v>394</v>
      </c>
      <c r="P88" t="s">
        <v>394</v>
      </c>
      <c r="Q88">
        <v>1</v>
      </c>
      <c r="W88">
        <v>0</v>
      </c>
      <c r="X88">
        <v>-1731369543</v>
      </c>
      <c r="Y88">
        <v>2.99</v>
      </c>
      <c r="AA88">
        <v>1</v>
      </c>
      <c r="AB88">
        <v>0</v>
      </c>
      <c r="AC88">
        <v>0</v>
      </c>
      <c r="AD88">
        <v>0</v>
      </c>
      <c r="AE88">
        <v>1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3</v>
      </c>
      <c r="AT88">
        <v>2.99</v>
      </c>
      <c r="AU88" t="s">
        <v>3</v>
      </c>
      <c r="AV88">
        <v>0</v>
      </c>
      <c r="AW88">
        <v>2</v>
      </c>
      <c r="AX88">
        <v>39508664</v>
      </c>
      <c r="AY88">
        <v>1</v>
      </c>
      <c r="AZ88">
        <v>0</v>
      </c>
      <c r="BA88">
        <v>78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Y88*Source!I45</f>
        <v>5.98</v>
      </c>
      <c r="CY88">
        <f t="shared" si="15"/>
        <v>1</v>
      </c>
      <c r="CZ88">
        <f t="shared" si="16"/>
        <v>1</v>
      </c>
      <c r="DA88">
        <f t="shared" si="17"/>
        <v>1</v>
      </c>
      <c r="DB88">
        <v>0</v>
      </c>
    </row>
    <row r="89" spans="1:106" x14ac:dyDescent="0.2">
      <c r="A89">
        <f>ROW(Source!A48)</f>
        <v>48</v>
      </c>
      <c r="B89">
        <v>39507101</v>
      </c>
      <c r="C89">
        <v>39508673</v>
      </c>
      <c r="D89">
        <v>37064928</v>
      </c>
      <c r="E89">
        <v>1</v>
      </c>
      <c r="F89">
        <v>1</v>
      </c>
      <c r="G89">
        <v>1</v>
      </c>
      <c r="H89">
        <v>1</v>
      </c>
      <c r="I89" t="s">
        <v>450</v>
      </c>
      <c r="J89" t="s">
        <v>3</v>
      </c>
      <c r="K89" t="s">
        <v>451</v>
      </c>
      <c r="L89">
        <v>1191</v>
      </c>
      <c r="N89">
        <v>1013</v>
      </c>
      <c r="O89" t="s">
        <v>368</v>
      </c>
      <c r="P89" t="s">
        <v>368</v>
      </c>
      <c r="Q89">
        <v>1</v>
      </c>
      <c r="W89">
        <v>0</v>
      </c>
      <c r="X89">
        <v>145020957</v>
      </c>
      <c r="Y89">
        <v>2</v>
      </c>
      <c r="AA89">
        <v>0</v>
      </c>
      <c r="AB89">
        <v>0</v>
      </c>
      <c r="AC89">
        <v>0</v>
      </c>
      <c r="AD89">
        <v>60.04</v>
      </c>
      <c r="AE89">
        <v>0</v>
      </c>
      <c r="AF89">
        <v>0</v>
      </c>
      <c r="AG89">
        <v>0</v>
      </c>
      <c r="AH89">
        <v>9.07</v>
      </c>
      <c r="AI89">
        <v>1</v>
      </c>
      <c r="AJ89">
        <v>1</v>
      </c>
      <c r="AK89">
        <v>1</v>
      </c>
      <c r="AL89">
        <v>6.62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3</v>
      </c>
      <c r="AT89">
        <v>2</v>
      </c>
      <c r="AU89" t="s">
        <v>3</v>
      </c>
      <c r="AV89">
        <v>1</v>
      </c>
      <c r="AW89">
        <v>2</v>
      </c>
      <c r="AX89">
        <v>39508674</v>
      </c>
      <c r="AY89">
        <v>1</v>
      </c>
      <c r="AZ89">
        <v>0</v>
      </c>
      <c r="BA89">
        <v>79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Y89*Source!I48</f>
        <v>266</v>
      </c>
      <c r="CY89">
        <f>AD89</f>
        <v>60.04</v>
      </c>
      <c r="CZ89">
        <f>AH89</f>
        <v>9.07</v>
      </c>
      <c r="DA89">
        <f>AL89</f>
        <v>6.62</v>
      </c>
      <c r="DB89">
        <v>0</v>
      </c>
    </row>
    <row r="90" spans="1:106" x14ac:dyDescent="0.2">
      <c r="A90">
        <f>ROW(Source!A48)</f>
        <v>48</v>
      </c>
      <c r="B90">
        <v>39507101</v>
      </c>
      <c r="C90">
        <v>39508673</v>
      </c>
      <c r="D90">
        <v>36802095</v>
      </c>
      <c r="E90">
        <v>1</v>
      </c>
      <c r="F90">
        <v>1</v>
      </c>
      <c r="G90">
        <v>1</v>
      </c>
      <c r="H90">
        <v>3</v>
      </c>
      <c r="I90" t="s">
        <v>401</v>
      </c>
      <c r="J90" t="s">
        <v>402</v>
      </c>
      <c r="K90" t="s">
        <v>403</v>
      </c>
      <c r="L90">
        <v>1346</v>
      </c>
      <c r="N90">
        <v>1009</v>
      </c>
      <c r="O90" t="s">
        <v>382</v>
      </c>
      <c r="P90" t="s">
        <v>382</v>
      </c>
      <c r="Q90">
        <v>1</v>
      </c>
      <c r="W90">
        <v>0</v>
      </c>
      <c r="X90">
        <v>-2124370092</v>
      </c>
      <c r="Y90">
        <v>1.4999999999999999E-2</v>
      </c>
      <c r="AA90">
        <v>604.34</v>
      </c>
      <c r="AB90">
        <v>0</v>
      </c>
      <c r="AC90">
        <v>0</v>
      </c>
      <c r="AD90">
        <v>0</v>
      </c>
      <c r="AE90">
        <v>91.29</v>
      </c>
      <c r="AF90">
        <v>0</v>
      </c>
      <c r="AG90">
        <v>0</v>
      </c>
      <c r="AH90">
        <v>0</v>
      </c>
      <c r="AI90">
        <v>6.62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3</v>
      </c>
      <c r="AT90">
        <v>1.4999999999999999E-2</v>
      </c>
      <c r="AU90" t="s">
        <v>3</v>
      </c>
      <c r="AV90">
        <v>0</v>
      </c>
      <c r="AW90">
        <v>2</v>
      </c>
      <c r="AX90">
        <v>39508675</v>
      </c>
      <c r="AY90">
        <v>1</v>
      </c>
      <c r="AZ90">
        <v>0</v>
      </c>
      <c r="BA90">
        <v>80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Y90*Source!I48</f>
        <v>1.9949999999999999</v>
      </c>
      <c r="CY90">
        <f>AA90</f>
        <v>604.34</v>
      </c>
      <c r="CZ90">
        <f>AE90</f>
        <v>91.29</v>
      </c>
      <c r="DA90">
        <f>AI90</f>
        <v>6.62</v>
      </c>
      <c r="DB90">
        <v>0</v>
      </c>
    </row>
    <row r="91" spans="1:106" x14ac:dyDescent="0.2">
      <c r="A91">
        <f>ROW(Source!A48)</f>
        <v>48</v>
      </c>
      <c r="B91">
        <v>39507101</v>
      </c>
      <c r="C91">
        <v>39508673</v>
      </c>
      <c r="D91">
        <v>36860041</v>
      </c>
      <c r="E91">
        <v>1</v>
      </c>
      <c r="F91">
        <v>1</v>
      </c>
      <c r="G91">
        <v>1</v>
      </c>
      <c r="H91">
        <v>3</v>
      </c>
      <c r="I91" t="s">
        <v>452</v>
      </c>
      <c r="J91" t="s">
        <v>453</v>
      </c>
      <c r="K91" t="s">
        <v>454</v>
      </c>
      <c r="L91">
        <v>1477</v>
      </c>
      <c r="N91">
        <v>1013</v>
      </c>
      <c r="O91" t="s">
        <v>192</v>
      </c>
      <c r="P91" t="s">
        <v>194</v>
      </c>
      <c r="Q91">
        <v>1</v>
      </c>
      <c r="W91">
        <v>0</v>
      </c>
      <c r="X91">
        <v>2077511803</v>
      </c>
      <c r="Y91">
        <v>5.0000000000000001E-3</v>
      </c>
      <c r="AA91">
        <v>12043.77</v>
      </c>
      <c r="AB91">
        <v>0</v>
      </c>
      <c r="AC91">
        <v>0</v>
      </c>
      <c r="AD91">
        <v>0</v>
      </c>
      <c r="AE91">
        <v>1819.3</v>
      </c>
      <c r="AF91">
        <v>0</v>
      </c>
      <c r="AG91">
        <v>0</v>
      </c>
      <c r="AH91">
        <v>0</v>
      </c>
      <c r="AI91">
        <v>6.62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5.0000000000000001E-3</v>
      </c>
      <c r="AU91" t="s">
        <v>3</v>
      </c>
      <c r="AV91">
        <v>0</v>
      </c>
      <c r="AW91">
        <v>2</v>
      </c>
      <c r="AX91">
        <v>39508676</v>
      </c>
      <c r="AY91">
        <v>1</v>
      </c>
      <c r="AZ91">
        <v>0</v>
      </c>
      <c r="BA91">
        <v>81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Y91*Source!I48</f>
        <v>0.66500000000000004</v>
      </c>
      <c r="CY91">
        <f>AA91</f>
        <v>12043.77</v>
      </c>
      <c r="CZ91">
        <f>AE91</f>
        <v>1819.3</v>
      </c>
      <c r="DA91">
        <f>AI91</f>
        <v>6.62</v>
      </c>
      <c r="DB91">
        <v>0</v>
      </c>
    </row>
    <row r="92" spans="1:106" x14ac:dyDescent="0.2">
      <c r="A92">
        <f>ROW(Source!A48)</f>
        <v>48</v>
      </c>
      <c r="B92">
        <v>39507101</v>
      </c>
      <c r="C92">
        <v>39508673</v>
      </c>
      <c r="D92">
        <v>36860609</v>
      </c>
      <c r="E92">
        <v>1</v>
      </c>
      <c r="F92">
        <v>1</v>
      </c>
      <c r="G92">
        <v>1</v>
      </c>
      <c r="H92">
        <v>3</v>
      </c>
      <c r="I92" t="s">
        <v>455</v>
      </c>
      <c r="J92" t="s">
        <v>456</v>
      </c>
      <c r="K92" t="s">
        <v>457</v>
      </c>
      <c r="L92">
        <v>1355</v>
      </c>
      <c r="N92">
        <v>1010</v>
      </c>
      <c r="O92" t="s">
        <v>167</v>
      </c>
      <c r="P92" t="s">
        <v>167</v>
      </c>
      <c r="Q92">
        <v>100</v>
      </c>
      <c r="W92">
        <v>0</v>
      </c>
      <c r="X92">
        <v>-803502612</v>
      </c>
      <c r="Y92">
        <v>1.0999999999999999E-2</v>
      </c>
      <c r="AA92">
        <v>1085.68</v>
      </c>
      <c r="AB92">
        <v>0</v>
      </c>
      <c r="AC92">
        <v>0</v>
      </c>
      <c r="AD92">
        <v>0</v>
      </c>
      <c r="AE92">
        <v>164</v>
      </c>
      <c r="AF92">
        <v>0</v>
      </c>
      <c r="AG92">
        <v>0</v>
      </c>
      <c r="AH92">
        <v>0</v>
      </c>
      <c r="AI92">
        <v>6.62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3</v>
      </c>
      <c r="AT92">
        <v>1.0999999999999999E-2</v>
      </c>
      <c r="AU92" t="s">
        <v>3</v>
      </c>
      <c r="AV92">
        <v>0</v>
      </c>
      <c r="AW92">
        <v>2</v>
      </c>
      <c r="AX92">
        <v>39508677</v>
      </c>
      <c r="AY92">
        <v>1</v>
      </c>
      <c r="AZ92">
        <v>0</v>
      </c>
      <c r="BA92">
        <v>82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Y92*Source!I48</f>
        <v>1.4629999999999999</v>
      </c>
      <c r="CY92">
        <f>AA92</f>
        <v>1085.68</v>
      </c>
      <c r="CZ92">
        <f>AE92</f>
        <v>164</v>
      </c>
      <c r="DA92">
        <f>AI92</f>
        <v>6.62</v>
      </c>
      <c r="DB92">
        <v>0</v>
      </c>
    </row>
    <row r="93" spans="1:106" x14ac:dyDescent="0.2">
      <c r="A93">
        <f>ROW(Source!A48)</f>
        <v>48</v>
      </c>
      <c r="B93">
        <v>39507101</v>
      </c>
      <c r="C93">
        <v>39508673</v>
      </c>
      <c r="D93">
        <v>36872815</v>
      </c>
      <c r="E93">
        <v>1</v>
      </c>
      <c r="F93">
        <v>1</v>
      </c>
      <c r="G93">
        <v>1</v>
      </c>
      <c r="H93">
        <v>3</v>
      </c>
      <c r="I93" t="s">
        <v>122</v>
      </c>
      <c r="J93" t="s">
        <v>124</v>
      </c>
      <c r="K93" t="s">
        <v>123</v>
      </c>
      <c r="L93">
        <v>1354</v>
      </c>
      <c r="N93">
        <v>1010</v>
      </c>
      <c r="O93" t="s">
        <v>23</v>
      </c>
      <c r="P93" t="s">
        <v>23</v>
      </c>
      <c r="Q93">
        <v>1</v>
      </c>
      <c r="W93">
        <v>0</v>
      </c>
      <c r="X93">
        <v>38711838</v>
      </c>
      <c r="Y93">
        <v>1</v>
      </c>
      <c r="AA93">
        <v>1170.1500000000001</v>
      </c>
      <c r="AB93">
        <v>0</v>
      </c>
      <c r="AC93">
        <v>0</v>
      </c>
      <c r="AD93">
        <v>0</v>
      </c>
      <c r="AE93">
        <v>176.76</v>
      </c>
      <c r="AF93">
        <v>0</v>
      </c>
      <c r="AG93">
        <v>0</v>
      </c>
      <c r="AH93">
        <v>0</v>
      </c>
      <c r="AI93">
        <v>6.62</v>
      </c>
      <c r="AJ93">
        <v>1</v>
      </c>
      <c r="AK93">
        <v>1</v>
      </c>
      <c r="AL93">
        <v>1</v>
      </c>
      <c r="AN93">
        <v>0</v>
      </c>
      <c r="AO93">
        <v>0</v>
      </c>
      <c r="AP93">
        <v>0</v>
      </c>
      <c r="AQ93">
        <v>0</v>
      </c>
      <c r="AR93">
        <v>0</v>
      </c>
      <c r="AS93" t="s">
        <v>3</v>
      </c>
      <c r="AT93">
        <v>1</v>
      </c>
      <c r="AU93" t="s">
        <v>3</v>
      </c>
      <c r="AV93">
        <v>0</v>
      </c>
      <c r="AW93">
        <v>1</v>
      </c>
      <c r="AX93">
        <v>-1</v>
      </c>
      <c r="AY93">
        <v>0</v>
      </c>
      <c r="AZ93">
        <v>0</v>
      </c>
      <c r="BA93" t="s">
        <v>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Y93*Source!I48</f>
        <v>133</v>
      </c>
      <c r="CY93">
        <f>AA93</f>
        <v>1170.1500000000001</v>
      </c>
      <c r="CZ93">
        <f>AE93</f>
        <v>176.76</v>
      </c>
      <c r="DA93">
        <f>AI93</f>
        <v>6.62</v>
      </c>
      <c r="DB93">
        <v>0</v>
      </c>
    </row>
    <row r="94" spans="1:106" x14ac:dyDescent="0.2">
      <c r="A94">
        <f>ROW(Source!A48)</f>
        <v>48</v>
      </c>
      <c r="B94">
        <v>39507101</v>
      </c>
      <c r="C94">
        <v>39508673</v>
      </c>
      <c r="D94">
        <v>36799065</v>
      </c>
      <c r="E94">
        <v>17</v>
      </c>
      <c r="F94">
        <v>1</v>
      </c>
      <c r="G94">
        <v>1</v>
      </c>
      <c r="H94">
        <v>3</v>
      </c>
      <c r="I94" t="s">
        <v>392</v>
      </c>
      <c r="J94" t="s">
        <v>3</v>
      </c>
      <c r="K94" t="s">
        <v>393</v>
      </c>
      <c r="L94">
        <v>1374</v>
      </c>
      <c r="N94">
        <v>1013</v>
      </c>
      <c r="O94" t="s">
        <v>394</v>
      </c>
      <c r="P94" t="s">
        <v>394</v>
      </c>
      <c r="Q94">
        <v>1</v>
      </c>
      <c r="W94">
        <v>0</v>
      </c>
      <c r="X94">
        <v>-1731369543</v>
      </c>
      <c r="Y94">
        <v>0.36</v>
      </c>
      <c r="AA94">
        <v>1</v>
      </c>
      <c r="AB94">
        <v>0</v>
      </c>
      <c r="AC94">
        <v>0</v>
      </c>
      <c r="AD94">
        <v>0</v>
      </c>
      <c r="AE94">
        <v>1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3</v>
      </c>
      <c r="AT94">
        <v>0.36</v>
      </c>
      <c r="AU94" t="s">
        <v>3</v>
      </c>
      <c r="AV94">
        <v>0</v>
      </c>
      <c r="AW94">
        <v>2</v>
      </c>
      <c r="AX94">
        <v>39508678</v>
      </c>
      <c r="AY94">
        <v>1</v>
      </c>
      <c r="AZ94">
        <v>0</v>
      </c>
      <c r="BA94">
        <v>83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Y94*Source!I48</f>
        <v>47.879999999999995</v>
      </c>
      <c r="CY94">
        <f>AA94</f>
        <v>1</v>
      </c>
      <c r="CZ94">
        <f>AE94</f>
        <v>1</v>
      </c>
      <c r="DA94">
        <f>AI94</f>
        <v>1</v>
      </c>
      <c r="DB94">
        <v>0</v>
      </c>
    </row>
    <row r="95" spans="1:106" x14ac:dyDescent="0.2">
      <c r="A95">
        <f>ROW(Source!A50)</f>
        <v>50</v>
      </c>
      <c r="B95">
        <v>39507101</v>
      </c>
      <c r="C95">
        <v>39508684</v>
      </c>
      <c r="D95">
        <v>37071037</v>
      </c>
      <c r="E95">
        <v>1</v>
      </c>
      <c r="F95">
        <v>1</v>
      </c>
      <c r="G95">
        <v>1</v>
      </c>
      <c r="H95">
        <v>1</v>
      </c>
      <c r="I95" t="s">
        <v>366</v>
      </c>
      <c r="J95" t="s">
        <v>3</v>
      </c>
      <c r="K95" t="s">
        <v>367</v>
      </c>
      <c r="L95">
        <v>1191</v>
      </c>
      <c r="N95">
        <v>1013</v>
      </c>
      <c r="O95" t="s">
        <v>368</v>
      </c>
      <c r="P95" t="s">
        <v>368</v>
      </c>
      <c r="Q95">
        <v>1</v>
      </c>
      <c r="W95">
        <v>0</v>
      </c>
      <c r="X95">
        <v>1069510174</v>
      </c>
      <c r="Y95">
        <v>2</v>
      </c>
      <c r="AA95">
        <v>0</v>
      </c>
      <c r="AB95">
        <v>0</v>
      </c>
      <c r="AC95">
        <v>0</v>
      </c>
      <c r="AD95">
        <v>63.68</v>
      </c>
      <c r="AE95">
        <v>0</v>
      </c>
      <c r="AF95">
        <v>0</v>
      </c>
      <c r="AG95">
        <v>0</v>
      </c>
      <c r="AH95">
        <v>9.6199999999999992</v>
      </c>
      <c r="AI95">
        <v>1</v>
      </c>
      <c r="AJ95">
        <v>1</v>
      </c>
      <c r="AK95">
        <v>1</v>
      </c>
      <c r="AL95">
        <v>6.62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2</v>
      </c>
      <c r="AU95" t="s">
        <v>3</v>
      </c>
      <c r="AV95">
        <v>1</v>
      </c>
      <c r="AW95">
        <v>2</v>
      </c>
      <c r="AX95">
        <v>39508685</v>
      </c>
      <c r="AY95">
        <v>1</v>
      </c>
      <c r="AZ95">
        <v>0</v>
      </c>
      <c r="BA95">
        <v>84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Y95*Source!I50</f>
        <v>64</v>
      </c>
      <c r="CY95">
        <f>AD95</f>
        <v>63.68</v>
      </c>
      <c r="CZ95">
        <f>AH95</f>
        <v>9.6199999999999992</v>
      </c>
      <c r="DA95">
        <f>AL95</f>
        <v>6.62</v>
      </c>
      <c r="DB95">
        <v>0</v>
      </c>
    </row>
    <row r="96" spans="1:106" x14ac:dyDescent="0.2">
      <c r="A96">
        <f>ROW(Source!A50)</f>
        <v>50</v>
      </c>
      <c r="B96">
        <v>39507101</v>
      </c>
      <c r="C96">
        <v>39508684</v>
      </c>
      <c r="D96">
        <v>36802095</v>
      </c>
      <c r="E96">
        <v>1</v>
      </c>
      <c r="F96">
        <v>1</v>
      </c>
      <c r="G96">
        <v>1</v>
      </c>
      <c r="H96">
        <v>3</v>
      </c>
      <c r="I96" t="s">
        <v>401</v>
      </c>
      <c r="J96" t="s">
        <v>402</v>
      </c>
      <c r="K96" t="s">
        <v>403</v>
      </c>
      <c r="L96">
        <v>1346</v>
      </c>
      <c r="N96">
        <v>1009</v>
      </c>
      <c r="O96" t="s">
        <v>382</v>
      </c>
      <c r="P96" t="s">
        <v>382</v>
      </c>
      <c r="Q96">
        <v>1</v>
      </c>
      <c r="W96">
        <v>0</v>
      </c>
      <c r="X96">
        <v>-2124370092</v>
      </c>
      <c r="Y96">
        <v>1.4999999999999999E-2</v>
      </c>
      <c r="AA96">
        <v>604.34</v>
      </c>
      <c r="AB96">
        <v>0</v>
      </c>
      <c r="AC96">
        <v>0</v>
      </c>
      <c r="AD96">
        <v>0</v>
      </c>
      <c r="AE96">
        <v>91.29</v>
      </c>
      <c r="AF96">
        <v>0</v>
      </c>
      <c r="AG96">
        <v>0</v>
      </c>
      <c r="AH96">
        <v>0</v>
      </c>
      <c r="AI96">
        <v>6.62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1.4999999999999999E-2</v>
      </c>
      <c r="AU96" t="s">
        <v>3</v>
      </c>
      <c r="AV96">
        <v>0</v>
      </c>
      <c r="AW96">
        <v>2</v>
      </c>
      <c r="AX96">
        <v>39508686</v>
      </c>
      <c r="AY96">
        <v>1</v>
      </c>
      <c r="AZ96">
        <v>0</v>
      </c>
      <c r="BA96">
        <v>85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Y96*Source!I50</f>
        <v>0.48</v>
      </c>
      <c r="CY96">
        <f>AA96</f>
        <v>604.34</v>
      </c>
      <c r="CZ96">
        <f>AE96</f>
        <v>91.29</v>
      </c>
      <c r="DA96">
        <f>AI96</f>
        <v>6.62</v>
      </c>
      <c r="DB96">
        <v>0</v>
      </c>
    </row>
    <row r="97" spans="1:106" x14ac:dyDescent="0.2">
      <c r="A97">
        <f>ROW(Source!A50)</f>
        <v>50</v>
      </c>
      <c r="B97">
        <v>39507101</v>
      </c>
      <c r="C97">
        <v>39508684</v>
      </c>
      <c r="D97">
        <v>36829536</v>
      </c>
      <c r="E97">
        <v>1</v>
      </c>
      <c r="F97">
        <v>1</v>
      </c>
      <c r="G97">
        <v>1</v>
      </c>
      <c r="H97">
        <v>3</v>
      </c>
      <c r="I97" t="s">
        <v>404</v>
      </c>
      <c r="J97" t="s">
        <v>405</v>
      </c>
      <c r="K97" t="s">
        <v>406</v>
      </c>
      <c r="L97">
        <v>1346</v>
      </c>
      <c r="N97">
        <v>1009</v>
      </c>
      <c r="O97" t="s">
        <v>382</v>
      </c>
      <c r="P97" t="s">
        <v>382</v>
      </c>
      <c r="Q97">
        <v>1</v>
      </c>
      <c r="W97">
        <v>0</v>
      </c>
      <c r="X97">
        <v>-1726842289</v>
      </c>
      <c r="Y97">
        <v>5.0000000000000001E-3</v>
      </c>
      <c r="AA97">
        <v>435.27</v>
      </c>
      <c r="AB97">
        <v>0</v>
      </c>
      <c r="AC97">
        <v>0</v>
      </c>
      <c r="AD97">
        <v>0</v>
      </c>
      <c r="AE97">
        <v>65.75</v>
      </c>
      <c r="AF97">
        <v>0</v>
      </c>
      <c r="AG97">
        <v>0</v>
      </c>
      <c r="AH97">
        <v>0</v>
      </c>
      <c r="AI97">
        <v>6.62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5.0000000000000001E-3</v>
      </c>
      <c r="AU97" t="s">
        <v>3</v>
      </c>
      <c r="AV97">
        <v>0</v>
      </c>
      <c r="AW97">
        <v>2</v>
      </c>
      <c r="AX97">
        <v>39508687</v>
      </c>
      <c r="AY97">
        <v>1</v>
      </c>
      <c r="AZ97">
        <v>0</v>
      </c>
      <c r="BA97">
        <v>86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Y97*Source!I50</f>
        <v>0.16</v>
      </c>
      <c r="CY97">
        <f>AA97</f>
        <v>435.27</v>
      </c>
      <c r="CZ97">
        <f>AE97</f>
        <v>65.75</v>
      </c>
      <c r="DA97">
        <f>AI97</f>
        <v>6.62</v>
      </c>
      <c r="DB97">
        <v>0</v>
      </c>
    </row>
    <row r="98" spans="1:106" x14ac:dyDescent="0.2">
      <c r="A98">
        <f>ROW(Source!A50)</f>
        <v>50</v>
      </c>
      <c r="B98">
        <v>39507101</v>
      </c>
      <c r="C98">
        <v>39508684</v>
      </c>
      <c r="D98">
        <v>36872373</v>
      </c>
      <c r="E98">
        <v>1</v>
      </c>
      <c r="F98">
        <v>1</v>
      </c>
      <c r="G98">
        <v>1</v>
      </c>
      <c r="H98">
        <v>3</v>
      </c>
      <c r="I98" t="s">
        <v>130</v>
      </c>
      <c r="J98" t="s">
        <v>132</v>
      </c>
      <c r="K98" t="s">
        <v>131</v>
      </c>
      <c r="L98">
        <v>1354</v>
      </c>
      <c r="N98">
        <v>1010</v>
      </c>
      <c r="O98" t="s">
        <v>23</v>
      </c>
      <c r="P98" t="s">
        <v>23</v>
      </c>
      <c r="Q98">
        <v>1</v>
      </c>
      <c r="W98">
        <v>0</v>
      </c>
      <c r="X98">
        <v>-1867465498</v>
      </c>
      <c r="Y98">
        <v>1</v>
      </c>
      <c r="AA98">
        <v>754.48</v>
      </c>
      <c r="AB98">
        <v>0</v>
      </c>
      <c r="AC98">
        <v>0</v>
      </c>
      <c r="AD98">
        <v>0</v>
      </c>
      <c r="AE98">
        <v>113.97</v>
      </c>
      <c r="AF98">
        <v>0</v>
      </c>
      <c r="AG98">
        <v>0</v>
      </c>
      <c r="AH98">
        <v>0</v>
      </c>
      <c r="AI98">
        <v>6.62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3</v>
      </c>
      <c r="AT98">
        <v>1</v>
      </c>
      <c r="AU98" t="s">
        <v>3</v>
      </c>
      <c r="AV98">
        <v>0</v>
      </c>
      <c r="AW98">
        <v>1</v>
      </c>
      <c r="AX98">
        <v>-1</v>
      </c>
      <c r="AY98">
        <v>0</v>
      </c>
      <c r="AZ98">
        <v>0</v>
      </c>
      <c r="BA98" t="s">
        <v>3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Y98*Source!I50</f>
        <v>32</v>
      </c>
      <c r="CY98">
        <f>AA98</f>
        <v>754.48</v>
      </c>
      <c r="CZ98">
        <f>AE98</f>
        <v>113.97</v>
      </c>
      <c r="DA98">
        <f>AI98</f>
        <v>6.62</v>
      </c>
      <c r="DB98">
        <v>0</v>
      </c>
    </row>
    <row r="99" spans="1:106" x14ac:dyDescent="0.2">
      <c r="A99">
        <f>ROW(Source!A50)</f>
        <v>50</v>
      </c>
      <c r="B99">
        <v>39507101</v>
      </c>
      <c r="C99">
        <v>39508684</v>
      </c>
      <c r="D99">
        <v>36799065</v>
      </c>
      <c r="E99">
        <v>17</v>
      </c>
      <c r="F99">
        <v>1</v>
      </c>
      <c r="G99">
        <v>1</v>
      </c>
      <c r="H99">
        <v>3</v>
      </c>
      <c r="I99" t="s">
        <v>392</v>
      </c>
      <c r="J99" t="s">
        <v>3</v>
      </c>
      <c r="K99" t="s">
        <v>393</v>
      </c>
      <c r="L99">
        <v>1374</v>
      </c>
      <c r="N99">
        <v>1013</v>
      </c>
      <c r="O99" t="s">
        <v>394</v>
      </c>
      <c r="P99" t="s">
        <v>394</v>
      </c>
      <c r="Q99">
        <v>1</v>
      </c>
      <c r="W99">
        <v>0</v>
      </c>
      <c r="X99">
        <v>-1731369543</v>
      </c>
      <c r="Y99">
        <v>0.38</v>
      </c>
      <c r="AA99">
        <v>1</v>
      </c>
      <c r="AB99">
        <v>0</v>
      </c>
      <c r="AC99">
        <v>0</v>
      </c>
      <c r="AD99">
        <v>0</v>
      </c>
      <c r="AE99">
        <v>1</v>
      </c>
      <c r="AF99">
        <v>0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0.38</v>
      </c>
      <c r="AU99" t="s">
        <v>3</v>
      </c>
      <c r="AV99">
        <v>0</v>
      </c>
      <c r="AW99">
        <v>2</v>
      </c>
      <c r="AX99">
        <v>39508688</v>
      </c>
      <c r="AY99">
        <v>1</v>
      </c>
      <c r="AZ99">
        <v>0</v>
      </c>
      <c r="BA99">
        <v>87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Y99*Source!I50</f>
        <v>12.16</v>
      </c>
      <c r="CY99">
        <f>AA99</f>
        <v>1</v>
      </c>
      <c r="CZ99">
        <f>AE99</f>
        <v>1</v>
      </c>
      <c r="DA99">
        <f>AI99</f>
        <v>1</v>
      </c>
      <c r="DB99">
        <v>0</v>
      </c>
    </row>
    <row r="100" spans="1:106" x14ac:dyDescent="0.2">
      <c r="A100">
        <f>ROW(Source!A52)</f>
        <v>52</v>
      </c>
      <c r="B100">
        <v>39507101</v>
      </c>
      <c r="C100">
        <v>39508630</v>
      </c>
      <c r="D100">
        <v>37071037</v>
      </c>
      <c r="E100">
        <v>1</v>
      </c>
      <c r="F100">
        <v>1</v>
      </c>
      <c r="G100">
        <v>1</v>
      </c>
      <c r="H100">
        <v>1</v>
      </c>
      <c r="I100" t="s">
        <v>366</v>
      </c>
      <c r="J100" t="s">
        <v>3</v>
      </c>
      <c r="K100" t="s">
        <v>367</v>
      </c>
      <c r="L100">
        <v>1191</v>
      </c>
      <c r="N100">
        <v>1013</v>
      </c>
      <c r="O100" t="s">
        <v>368</v>
      </c>
      <c r="P100" t="s">
        <v>368</v>
      </c>
      <c r="Q100">
        <v>1</v>
      </c>
      <c r="W100">
        <v>0</v>
      </c>
      <c r="X100">
        <v>1069510174</v>
      </c>
      <c r="Y100">
        <v>2.06</v>
      </c>
      <c r="AA100">
        <v>0</v>
      </c>
      <c r="AB100">
        <v>0</v>
      </c>
      <c r="AC100">
        <v>0</v>
      </c>
      <c r="AD100">
        <v>63.68</v>
      </c>
      <c r="AE100">
        <v>0</v>
      </c>
      <c r="AF100">
        <v>0</v>
      </c>
      <c r="AG100">
        <v>0</v>
      </c>
      <c r="AH100">
        <v>9.6199999999999992</v>
      </c>
      <c r="AI100">
        <v>1</v>
      </c>
      <c r="AJ100">
        <v>1</v>
      </c>
      <c r="AK100">
        <v>1</v>
      </c>
      <c r="AL100">
        <v>6.62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2.06</v>
      </c>
      <c r="AU100" t="s">
        <v>3</v>
      </c>
      <c r="AV100">
        <v>1</v>
      </c>
      <c r="AW100">
        <v>2</v>
      </c>
      <c r="AX100">
        <v>39508631</v>
      </c>
      <c r="AY100">
        <v>1</v>
      </c>
      <c r="AZ100">
        <v>0</v>
      </c>
      <c r="BA100">
        <v>88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Y100*Source!I52</f>
        <v>8.24</v>
      </c>
      <c r="CY100">
        <f>AD100</f>
        <v>63.68</v>
      </c>
      <c r="CZ100">
        <f>AH100</f>
        <v>9.6199999999999992</v>
      </c>
      <c r="DA100">
        <f>AL100</f>
        <v>6.62</v>
      </c>
      <c r="DB100">
        <v>0</v>
      </c>
    </row>
    <row r="101" spans="1:106" x14ac:dyDescent="0.2">
      <c r="A101">
        <f>ROW(Source!A52)</f>
        <v>52</v>
      </c>
      <c r="B101">
        <v>39507101</v>
      </c>
      <c r="C101">
        <v>39508630</v>
      </c>
      <c r="D101">
        <v>36800208</v>
      </c>
      <c r="E101">
        <v>1</v>
      </c>
      <c r="F101">
        <v>1</v>
      </c>
      <c r="G101">
        <v>1</v>
      </c>
      <c r="H101">
        <v>3</v>
      </c>
      <c r="I101" t="s">
        <v>458</v>
      </c>
      <c r="J101" t="s">
        <v>459</v>
      </c>
      <c r="K101" t="s">
        <v>460</v>
      </c>
      <c r="L101">
        <v>1348</v>
      </c>
      <c r="N101">
        <v>1009</v>
      </c>
      <c r="O101" t="s">
        <v>378</v>
      </c>
      <c r="P101" t="s">
        <v>378</v>
      </c>
      <c r="Q101">
        <v>1000</v>
      </c>
      <c r="W101">
        <v>0</v>
      </c>
      <c r="X101">
        <v>-800655761</v>
      </c>
      <c r="Y101">
        <v>1E-3</v>
      </c>
      <c r="AA101">
        <v>44486.400000000001</v>
      </c>
      <c r="AB101">
        <v>0</v>
      </c>
      <c r="AC101">
        <v>0</v>
      </c>
      <c r="AD101">
        <v>0</v>
      </c>
      <c r="AE101">
        <v>6720</v>
      </c>
      <c r="AF101">
        <v>0</v>
      </c>
      <c r="AG101">
        <v>0</v>
      </c>
      <c r="AH101">
        <v>0</v>
      </c>
      <c r="AI101">
        <v>6.62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0</v>
      </c>
      <c r="AQ101">
        <v>0</v>
      </c>
      <c r="AR101">
        <v>0</v>
      </c>
      <c r="AS101" t="s">
        <v>3</v>
      </c>
      <c r="AT101">
        <v>1E-3</v>
      </c>
      <c r="AU101" t="s">
        <v>3</v>
      </c>
      <c r="AV101">
        <v>0</v>
      </c>
      <c r="AW101">
        <v>2</v>
      </c>
      <c r="AX101">
        <v>39508632</v>
      </c>
      <c r="AY101">
        <v>1</v>
      </c>
      <c r="AZ101">
        <v>0</v>
      </c>
      <c r="BA101">
        <v>89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Y101*Source!I52</f>
        <v>4.0000000000000001E-3</v>
      </c>
      <c r="CY101">
        <f t="shared" ref="CY101:CY108" si="18">AA101</f>
        <v>44486.400000000001</v>
      </c>
      <c r="CZ101">
        <f t="shared" ref="CZ101:CZ108" si="19">AE101</f>
        <v>6720</v>
      </c>
      <c r="DA101">
        <f t="shared" ref="DA101:DA108" si="20">AI101</f>
        <v>6.62</v>
      </c>
      <c r="DB101">
        <v>0</v>
      </c>
    </row>
    <row r="102" spans="1:106" x14ac:dyDescent="0.2">
      <c r="A102">
        <f>ROW(Source!A52)</f>
        <v>52</v>
      </c>
      <c r="B102">
        <v>39507101</v>
      </c>
      <c r="C102">
        <v>39508630</v>
      </c>
      <c r="D102">
        <v>36800459</v>
      </c>
      <c r="E102">
        <v>1</v>
      </c>
      <c r="F102">
        <v>1</v>
      </c>
      <c r="G102">
        <v>1</v>
      </c>
      <c r="H102">
        <v>3</v>
      </c>
      <c r="I102" t="s">
        <v>461</v>
      </c>
      <c r="J102" t="s">
        <v>462</v>
      </c>
      <c r="K102" t="s">
        <v>463</v>
      </c>
      <c r="L102">
        <v>1348</v>
      </c>
      <c r="N102">
        <v>1009</v>
      </c>
      <c r="O102" t="s">
        <v>378</v>
      </c>
      <c r="P102" t="s">
        <v>378</v>
      </c>
      <c r="Q102">
        <v>1000</v>
      </c>
      <c r="W102">
        <v>0</v>
      </c>
      <c r="X102">
        <v>-651806142</v>
      </c>
      <c r="Y102">
        <v>1.1E-4</v>
      </c>
      <c r="AA102">
        <v>38727</v>
      </c>
      <c r="AB102">
        <v>0</v>
      </c>
      <c r="AC102">
        <v>0</v>
      </c>
      <c r="AD102">
        <v>0</v>
      </c>
      <c r="AE102">
        <v>5850</v>
      </c>
      <c r="AF102">
        <v>0</v>
      </c>
      <c r="AG102">
        <v>0</v>
      </c>
      <c r="AH102">
        <v>0</v>
      </c>
      <c r="AI102">
        <v>6.62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0</v>
      </c>
      <c r="AQ102">
        <v>0</v>
      </c>
      <c r="AR102">
        <v>0</v>
      </c>
      <c r="AS102" t="s">
        <v>3</v>
      </c>
      <c r="AT102">
        <v>1.1E-4</v>
      </c>
      <c r="AU102" t="s">
        <v>3</v>
      </c>
      <c r="AV102">
        <v>0</v>
      </c>
      <c r="AW102">
        <v>2</v>
      </c>
      <c r="AX102">
        <v>39508633</v>
      </c>
      <c r="AY102">
        <v>1</v>
      </c>
      <c r="AZ102">
        <v>0</v>
      </c>
      <c r="BA102">
        <v>90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Y102*Source!I52</f>
        <v>4.4000000000000002E-4</v>
      </c>
      <c r="CY102">
        <f t="shared" si="18"/>
        <v>38727</v>
      </c>
      <c r="CZ102">
        <f t="shared" si="19"/>
        <v>5850</v>
      </c>
      <c r="DA102">
        <f t="shared" si="20"/>
        <v>6.62</v>
      </c>
      <c r="DB102">
        <v>0</v>
      </c>
    </row>
    <row r="103" spans="1:106" x14ac:dyDescent="0.2">
      <c r="A103">
        <f>ROW(Source!A52)</f>
        <v>52</v>
      </c>
      <c r="B103">
        <v>39507101</v>
      </c>
      <c r="C103">
        <v>39508630</v>
      </c>
      <c r="D103">
        <v>36801796</v>
      </c>
      <c r="E103">
        <v>1</v>
      </c>
      <c r="F103">
        <v>1</v>
      </c>
      <c r="G103">
        <v>1</v>
      </c>
      <c r="H103">
        <v>3</v>
      </c>
      <c r="I103" t="s">
        <v>464</v>
      </c>
      <c r="J103" t="s">
        <v>465</v>
      </c>
      <c r="K103" t="s">
        <v>466</v>
      </c>
      <c r="L103">
        <v>1346</v>
      </c>
      <c r="N103">
        <v>1009</v>
      </c>
      <c r="O103" t="s">
        <v>382</v>
      </c>
      <c r="P103" t="s">
        <v>382</v>
      </c>
      <c r="Q103">
        <v>1</v>
      </c>
      <c r="W103">
        <v>0</v>
      </c>
      <c r="X103">
        <v>-1475054620</v>
      </c>
      <c r="Y103">
        <v>2.8</v>
      </c>
      <c r="AA103">
        <v>27.54</v>
      </c>
      <c r="AB103">
        <v>0</v>
      </c>
      <c r="AC103">
        <v>0</v>
      </c>
      <c r="AD103">
        <v>0</v>
      </c>
      <c r="AE103">
        <v>4.16</v>
      </c>
      <c r="AF103">
        <v>0</v>
      </c>
      <c r="AG103">
        <v>0</v>
      </c>
      <c r="AH103">
        <v>0</v>
      </c>
      <c r="AI103">
        <v>6.62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0</v>
      </c>
      <c r="AQ103">
        <v>0</v>
      </c>
      <c r="AR103">
        <v>0</v>
      </c>
      <c r="AS103" t="s">
        <v>3</v>
      </c>
      <c r="AT103">
        <v>2.8</v>
      </c>
      <c r="AU103" t="s">
        <v>3</v>
      </c>
      <c r="AV103">
        <v>0</v>
      </c>
      <c r="AW103">
        <v>2</v>
      </c>
      <c r="AX103">
        <v>39508634</v>
      </c>
      <c r="AY103">
        <v>1</v>
      </c>
      <c r="AZ103">
        <v>0</v>
      </c>
      <c r="BA103">
        <v>91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Y103*Source!I52</f>
        <v>11.2</v>
      </c>
      <c r="CY103">
        <f t="shared" si="18"/>
        <v>27.54</v>
      </c>
      <c r="CZ103">
        <f t="shared" si="19"/>
        <v>4.16</v>
      </c>
      <c r="DA103">
        <f t="shared" si="20"/>
        <v>6.62</v>
      </c>
      <c r="DB103">
        <v>0</v>
      </c>
    </row>
    <row r="104" spans="1:106" x14ac:dyDescent="0.2">
      <c r="A104">
        <f>ROW(Source!A52)</f>
        <v>52</v>
      </c>
      <c r="B104">
        <v>39507101</v>
      </c>
      <c r="C104">
        <v>39508630</v>
      </c>
      <c r="D104">
        <v>36828215</v>
      </c>
      <c r="E104">
        <v>1</v>
      </c>
      <c r="F104">
        <v>1</v>
      </c>
      <c r="G104">
        <v>1</v>
      </c>
      <c r="H104">
        <v>3</v>
      </c>
      <c r="I104" t="s">
        <v>467</v>
      </c>
      <c r="J104" t="s">
        <v>468</v>
      </c>
      <c r="K104" t="s">
        <v>469</v>
      </c>
      <c r="L104">
        <v>1348</v>
      </c>
      <c r="N104">
        <v>1009</v>
      </c>
      <c r="O104" t="s">
        <v>378</v>
      </c>
      <c r="P104" t="s">
        <v>378</v>
      </c>
      <c r="Q104">
        <v>1000</v>
      </c>
      <c r="W104">
        <v>0</v>
      </c>
      <c r="X104">
        <v>1393047216</v>
      </c>
      <c r="Y104">
        <v>3.0000000000000001E-5</v>
      </c>
      <c r="AA104">
        <v>272810.2</v>
      </c>
      <c r="AB104">
        <v>0</v>
      </c>
      <c r="AC104">
        <v>0</v>
      </c>
      <c r="AD104">
        <v>0</v>
      </c>
      <c r="AE104">
        <v>41210</v>
      </c>
      <c r="AF104">
        <v>0</v>
      </c>
      <c r="AG104">
        <v>0</v>
      </c>
      <c r="AH104">
        <v>0</v>
      </c>
      <c r="AI104">
        <v>6.62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0</v>
      </c>
      <c r="AQ104">
        <v>0</v>
      </c>
      <c r="AR104">
        <v>0</v>
      </c>
      <c r="AS104" t="s">
        <v>3</v>
      </c>
      <c r="AT104">
        <v>3.0000000000000001E-5</v>
      </c>
      <c r="AU104" t="s">
        <v>3</v>
      </c>
      <c r="AV104">
        <v>0</v>
      </c>
      <c r="AW104">
        <v>2</v>
      </c>
      <c r="AX104">
        <v>39508635</v>
      </c>
      <c r="AY104">
        <v>1</v>
      </c>
      <c r="AZ104">
        <v>0</v>
      </c>
      <c r="BA104">
        <v>92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Y104*Source!I52</f>
        <v>1.2E-4</v>
      </c>
      <c r="CY104">
        <f t="shared" si="18"/>
        <v>272810.2</v>
      </c>
      <c r="CZ104">
        <f t="shared" si="19"/>
        <v>41210</v>
      </c>
      <c r="DA104">
        <f t="shared" si="20"/>
        <v>6.62</v>
      </c>
      <c r="DB104">
        <v>0</v>
      </c>
    </row>
    <row r="105" spans="1:106" x14ac:dyDescent="0.2">
      <c r="A105">
        <f>ROW(Source!A52)</f>
        <v>52</v>
      </c>
      <c r="B105">
        <v>39507101</v>
      </c>
      <c r="C105">
        <v>39508630</v>
      </c>
      <c r="D105">
        <v>36855307</v>
      </c>
      <c r="E105">
        <v>1</v>
      </c>
      <c r="F105">
        <v>1</v>
      </c>
      <c r="G105">
        <v>1</v>
      </c>
      <c r="H105">
        <v>3</v>
      </c>
      <c r="I105" t="s">
        <v>148</v>
      </c>
      <c r="J105" t="s">
        <v>150</v>
      </c>
      <c r="K105" t="s">
        <v>149</v>
      </c>
      <c r="L105">
        <v>1354</v>
      </c>
      <c r="N105">
        <v>1010</v>
      </c>
      <c r="O105" t="s">
        <v>23</v>
      </c>
      <c r="P105" t="s">
        <v>23</v>
      </c>
      <c r="Q105">
        <v>1</v>
      </c>
      <c r="W105">
        <v>0</v>
      </c>
      <c r="X105">
        <v>1942978742</v>
      </c>
      <c r="Y105">
        <v>0.5</v>
      </c>
      <c r="AA105">
        <v>1359.02</v>
      </c>
      <c r="AB105">
        <v>0</v>
      </c>
      <c r="AC105">
        <v>0</v>
      </c>
      <c r="AD105">
        <v>0</v>
      </c>
      <c r="AE105">
        <v>205.29</v>
      </c>
      <c r="AF105">
        <v>0</v>
      </c>
      <c r="AG105">
        <v>0</v>
      </c>
      <c r="AH105">
        <v>0</v>
      </c>
      <c r="AI105">
        <v>6.62</v>
      </c>
      <c r="AJ105">
        <v>1</v>
      </c>
      <c r="AK105">
        <v>1</v>
      </c>
      <c r="AL105">
        <v>1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3</v>
      </c>
      <c r="AT105">
        <v>0.5</v>
      </c>
      <c r="AU105" t="s">
        <v>3</v>
      </c>
      <c r="AV105">
        <v>0</v>
      </c>
      <c r="AW105">
        <v>1</v>
      </c>
      <c r="AX105">
        <v>-1</v>
      </c>
      <c r="AY105">
        <v>0</v>
      </c>
      <c r="AZ105">
        <v>0</v>
      </c>
      <c r="BA105" t="s">
        <v>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Y105*Source!I52</f>
        <v>2</v>
      </c>
      <c r="CY105">
        <f t="shared" si="18"/>
        <v>1359.02</v>
      </c>
      <c r="CZ105">
        <f t="shared" si="19"/>
        <v>205.29</v>
      </c>
      <c r="DA105">
        <f t="shared" si="20"/>
        <v>6.62</v>
      </c>
      <c r="DB105">
        <v>0</v>
      </c>
    </row>
    <row r="106" spans="1:106" x14ac:dyDescent="0.2">
      <c r="A106">
        <f>ROW(Source!A52)</f>
        <v>52</v>
      </c>
      <c r="B106">
        <v>39507101</v>
      </c>
      <c r="C106">
        <v>39508630</v>
      </c>
      <c r="D106">
        <v>36876051</v>
      </c>
      <c r="E106">
        <v>1</v>
      </c>
      <c r="F106">
        <v>1</v>
      </c>
      <c r="G106">
        <v>1</v>
      </c>
      <c r="H106">
        <v>3</v>
      </c>
      <c r="I106" t="s">
        <v>140</v>
      </c>
      <c r="J106" t="s">
        <v>142</v>
      </c>
      <c r="K106" t="s">
        <v>141</v>
      </c>
      <c r="L106">
        <v>1354</v>
      </c>
      <c r="N106">
        <v>1010</v>
      </c>
      <c r="O106" t="s">
        <v>23</v>
      </c>
      <c r="P106" t="s">
        <v>23</v>
      </c>
      <c r="Q106">
        <v>1</v>
      </c>
      <c r="W106">
        <v>0</v>
      </c>
      <c r="X106">
        <v>-1868730208</v>
      </c>
      <c r="Y106">
        <v>0.5</v>
      </c>
      <c r="AA106">
        <v>1525.98</v>
      </c>
      <c r="AB106">
        <v>0</v>
      </c>
      <c r="AC106">
        <v>0</v>
      </c>
      <c r="AD106">
        <v>0</v>
      </c>
      <c r="AE106">
        <v>230.51</v>
      </c>
      <c r="AF106">
        <v>0</v>
      </c>
      <c r="AG106">
        <v>0</v>
      </c>
      <c r="AH106">
        <v>0</v>
      </c>
      <c r="AI106">
        <v>6.62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3</v>
      </c>
      <c r="AT106">
        <v>0.5</v>
      </c>
      <c r="AU106" t="s">
        <v>3</v>
      </c>
      <c r="AV106">
        <v>0</v>
      </c>
      <c r="AW106">
        <v>1</v>
      </c>
      <c r="AX106">
        <v>-1</v>
      </c>
      <c r="AY106">
        <v>0</v>
      </c>
      <c r="AZ106">
        <v>0</v>
      </c>
      <c r="BA106" t="s">
        <v>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Y106*Source!I52</f>
        <v>2</v>
      </c>
      <c r="CY106">
        <f t="shared" si="18"/>
        <v>1525.98</v>
      </c>
      <c r="CZ106">
        <f t="shared" si="19"/>
        <v>230.51</v>
      </c>
      <c r="DA106">
        <f t="shared" si="20"/>
        <v>6.62</v>
      </c>
      <c r="DB106">
        <v>0</v>
      </c>
    </row>
    <row r="107" spans="1:106" x14ac:dyDescent="0.2">
      <c r="A107">
        <f>ROW(Source!A52)</f>
        <v>52</v>
      </c>
      <c r="B107">
        <v>39507101</v>
      </c>
      <c r="C107">
        <v>39508630</v>
      </c>
      <c r="D107">
        <v>36876054</v>
      </c>
      <c r="E107">
        <v>1</v>
      </c>
      <c r="F107">
        <v>1</v>
      </c>
      <c r="G107">
        <v>1</v>
      </c>
      <c r="H107">
        <v>3</v>
      </c>
      <c r="I107" t="s">
        <v>144</v>
      </c>
      <c r="J107" t="s">
        <v>146</v>
      </c>
      <c r="K107" t="s">
        <v>145</v>
      </c>
      <c r="L107">
        <v>1354</v>
      </c>
      <c r="N107">
        <v>1010</v>
      </c>
      <c r="O107" t="s">
        <v>23</v>
      </c>
      <c r="P107" t="s">
        <v>23</v>
      </c>
      <c r="Q107">
        <v>1</v>
      </c>
      <c r="W107">
        <v>0</v>
      </c>
      <c r="X107">
        <v>-522096491</v>
      </c>
      <c r="Y107">
        <v>0.5</v>
      </c>
      <c r="AA107">
        <v>3673.97</v>
      </c>
      <c r="AB107">
        <v>0</v>
      </c>
      <c r="AC107">
        <v>0</v>
      </c>
      <c r="AD107">
        <v>0</v>
      </c>
      <c r="AE107">
        <v>554.98</v>
      </c>
      <c r="AF107">
        <v>0</v>
      </c>
      <c r="AG107">
        <v>0</v>
      </c>
      <c r="AH107">
        <v>0</v>
      </c>
      <c r="AI107">
        <v>6.62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3</v>
      </c>
      <c r="AT107">
        <v>0.5</v>
      </c>
      <c r="AU107" t="s">
        <v>3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3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Y107*Source!I52</f>
        <v>2</v>
      </c>
      <c r="CY107">
        <f t="shared" si="18"/>
        <v>3673.97</v>
      </c>
      <c r="CZ107">
        <f t="shared" si="19"/>
        <v>554.98</v>
      </c>
      <c r="DA107">
        <f t="shared" si="20"/>
        <v>6.62</v>
      </c>
      <c r="DB107">
        <v>0</v>
      </c>
    </row>
    <row r="108" spans="1:106" x14ac:dyDescent="0.2">
      <c r="A108">
        <f>ROW(Source!A52)</f>
        <v>52</v>
      </c>
      <c r="B108">
        <v>39507101</v>
      </c>
      <c r="C108">
        <v>39508630</v>
      </c>
      <c r="D108">
        <v>36799065</v>
      </c>
      <c r="E108">
        <v>17</v>
      </c>
      <c r="F108">
        <v>1</v>
      </c>
      <c r="G108">
        <v>1</v>
      </c>
      <c r="H108">
        <v>3</v>
      </c>
      <c r="I108" t="s">
        <v>392</v>
      </c>
      <c r="J108" t="s">
        <v>3</v>
      </c>
      <c r="K108" t="s">
        <v>393</v>
      </c>
      <c r="L108">
        <v>1374</v>
      </c>
      <c r="N108">
        <v>1013</v>
      </c>
      <c r="O108" t="s">
        <v>394</v>
      </c>
      <c r="P108" t="s">
        <v>394</v>
      </c>
      <c r="Q108">
        <v>1</v>
      </c>
      <c r="W108">
        <v>0</v>
      </c>
      <c r="X108">
        <v>-1731369543</v>
      </c>
      <c r="Y108">
        <v>0.4</v>
      </c>
      <c r="AA108">
        <v>1</v>
      </c>
      <c r="AB108">
        <v>0</v>
      </c>
      <c r="AC108">
        <v>0</v>
      </c>
      <c r="AD108">
        <v>0</v>
      </c>
      <c r="AE108">
        <v>1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0</v>
      </c>
      <c r="AQ108">
        <v>0</v>
      </c>
      <c r="AR108">
        <v>0</v>
      </c>
      <c r="AS108" t="s">
        <v>3</v>
      </c>
      <c r="AT108">
        <v>0.4</v>
      </c>
      <c r="AU108" t="s">
        <v>3</v>
      </c>
      <c r="AV108">
        <v>0</v>
      </c>
      <c r="AW108">
        <v>2</v>
      </c>
      <c r="AX108">
        <v>39508636</v>
      </c>
      <c r="AY108">
        <v>1</v>
      </c>
      <c r="AZ108">
        <v>0</v>
      </c>
      <c r="BA108">
        <v>93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Y108*Source!I52</f>
        <v>1.6</v>
      </c>
      <c r="CY108">
        <f t="shared" si="18"/>
        <v>1</v>
      </c>
      <c r="CZ108">
        <f t="shared" si="19"/>
        <v>1</v>
      </c>
      <c r="DA108">
        <f t="shared" si="20"/>
        <v>1</v>
      </c>
      <c r="DB108">
        <v>0</v>
      </c>
    </row>
    <row r="109" spans="1:106" x14ac:dyDescent="0.2">
      <c r="A109">
        <f>ROW(Source!A56)</f>
        <v>56</v>
      </c>
      <c r="B109">
        <v>39507101</v>
      </c>
      <c r="C109">
        <v>39508694</v>
      </c>
      <c r="D109">
        <v>37070202</v>
      </c>
      <c r="E109">
        <v>1</v>
      </c>
      <c r="F109">
        <v>1</v>
      </c>
      <c r="G109">
        <v>1</v>
      </c>
      <c r="H109">
        <v>1</v>
      </c>
      <c r="I109" t="s">
        <v>470</v>
      </c>
      <c r="J109" t="s">
        <v>3</v>
      </c>
      <c r="K109" t="s">
        <v>471</v>
      </c>
      <c r="L109">
        <v>1191</v>
      </c>
      <c r="N109">
        <v>1013</v>
      </c>
      <c r="O109" t="s">
        <v>368</v>
      </c>
      <c r="P109" t="s">
        <v>368</v>
      </c>
      <c r="Q109">
        <v>1</v>
      </c>
      <c r="W109">
        <v>0</v>
      </c>
      <c r="X109">
        <v>1983201532</v>
      </c>
      <c r="Y109">
        <v>16.29</v>
      </c>
      <c r="AA109">
        <v>0</v>
      </c>
      <c r="AB109">
        <v>0</v>
      </c>
      <c r="AC109">
        <v>0</v>
      </c>
      <c r="AD109">
        <v>62.96</v>
      </c>
      <c r="AE109">
        <v>0</v>
      </c>
      <c r="AF109">
        <v>0</v>
      </c>
      <c r="AG109">
        <v>0</v>
      </c>
      <c r="AH109">
        <v>9.51</v>
      </c>
      <c r="AI109">
        <v>1</v>
      </c>
      <c r="AJ109">
        <v>1</v>
      </c>
      <c r="AK109">
        <v>1</v>
      </c>
      <c r="AL109">
        <v>6.62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3</v>
      </c>
      <c r="AT109">
        <v>16.29</v>
      </c>
      <c r="AU109" t="s">
        <v>3</v>
      </c>
      <c r="AV109">
        <v>1</v>
      </c>
      <c r="AW109">
        <v>2</v>
      </c>
      <c r="AX109">
        <v>39508695</v>
      </c>
      <c r="AY109">
        <v>1</v>
      </c>
      <c r="AZ109">
        <v>0</v>
      </c>
      <c r="BA109">
        <v>94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Y109*Source!I56</f>
        <v>418.49009999999998</v>
      </c>
      <c r="CY109">
        <f>AD109</f>
        <v>62.96</v>
      </c>
      <c r="CZ109">
        <f>AH109</f>
        <v>9.51</v>
      </c>
      <c r="DA109">
        <f>AL109</f>
        <v>6.62</v>
      </c>
      <c r="DB109">
        <v>0</v>
      </c>
    </row>
    <row r="110" spans="1:106" x14ac:dyDescent="0.2">
      <c r="A110">
        <f>ROW(Source!A56)</f>
        <v>56</v>
      </c>
      <c r="B110">
        <v>39507101</v>
      </c>
      <c r="C110">
        <v>39508694</v>
      </c>
      <c r="D110">
        <v>37064876</v>
      </c>
      <c r="E110">
        <v>1</v>
      </c>
      <c r="F110">
        <v>1</v>
      </c>
      <c r="G110">
        <v>1</v>
      </c>
      <c r="H110">
        <v>1</v>
      </c>
      <c r="I110" t="s">
        <v>369</v>
      </c>
      <c r="J110" t="s">
        <v>3</v>
      </c>
      <c r="K110" t="s">
        <v>370</v>
      </c>
      <c r="L110">
        <v>1191</v>
      </c>
      <c r="N110">
        <v>1013</v>
      </c>
      <c r="O110" t="s">
        <v>368</v>
      </c>
      <c r="P110" t="s">
        <v>368</v>
      </c>
      <c r="Q110">
        <v>1</v>
      </c>
      <c r="W110">
        <v>0</v>
      </c>
      <c r="X110">
        <v>-1417349443</v>
      </c>
      <c r="Y110">
        <v>0.01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6.62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3</v>
      </c>
      <c r="AT110">
        <v>0.01</v>
      </c>
      <c r="AU110" t="s">
        <v>3</v>
      </c>
      <c r="AV110">
        <v>2</v>
      </c>
      <c r="AW110">
        <v>2</v>
      </c>
      <c r="AX110">
        <v>39508696</v>
      </c>
      <c r="AY110">
        <v>1</v>
      </c>
      <c r="AZ110">
        <v>0</v>
      </c>
      <c r="BA110">
        <v>95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Y110*Source!I56</f>
        <v>0.25690000000000002</v>
      </c>
      <c r="CY110">
        <f>AD110</f>
        <v>0</v>
      </c>
      <c r="CZ110">
        <f>AH110</f>
        <v>0</v>
      </c>
      <c r="DA110">
        <f>AL110</f>
        <v>1</v>
      </c>
      <c r="DB110">
        <v>0</v>
      </c>
    </row>
    <row r="111" spans="1:106" x14ac:dyDescent="0.2">
      <c r="A111">
        <f>ROW(Source!A56)</f>
        <v>56</v>
      </c>
      <c r="B111">
        <v>39507101</v>
      </c>
      <c r="C111">
        <v>39508694</v>
      </c>
      <c r="D111">
        <v>36882452</v>
      </c>
      <c r="E111">
        <v>1</v>
      </c>
      <c r="F111">
        <v>1</v>
      </c>
      <c r="G111">
        <v>1</v>
      </c>
      <c r="H111">
        <v>2</v>
      </c>
      <c r="I111" t="s">
        <v>472</v>
      </c>
      <c r="J111" t="s">
        <v>473</v>
      </c>
      <c r="K111" t="s">
        <v>474</v>
      </c>
      <c r="L111">
        <v>1368</v>
      </c>
      <c r="N111">
        <v>1011</v>
      </c>
      <c r="O111" t="s">
        <v>374</v>
      </c>
      <c r="P111" t="s">
        <v>374</v>
      </c>
      <c r="Q111">
        <v>1</v>
      </c>
      <c r="W111">
        <v>0</v>
      </c>
      <c r="X111">
        <v>1188625873</v>
      </c>
      <c r="Y111">
        <v>0.01</v>
      </c>
      <c r="AA111">
        <v>0</v>
      </c>
      <c r="AB111">
        <v>206.94</v>
      </c>
      <c r="AC111">
        <v>13.5</v>
      </c>
      <c r="AD111">
        <v>0</v>
      </c>
      <c r="AE111">
        <v>0</v>
      </c>
      <c r="AF111">
        <v>31.26</v>
      </c>
      <c r="AG111">
        <v>13.5</v>
      </c>
      <c r="AH111">
        <v>0</v>
      </c>
      <c r="AI111">
        <v>1</v>
      </c>
      <c r="AJ111">
        <v>6.62</v>
      </c>
      <c r="AK111">
        <v>1</v>
      </c>
      <c r="AL111">
        <v>1</v>
      </c>
      <c r="AN111">
        <v>0</v>
      </c>
      <c r="AO111">
        <v>1</v>
      </c>
      <c r="AP111">
        <v>0</v>
      </c>
      <c r="AQ111">
        <v>0</v>
      </c>
      <c r="AR111">
        <v>0</v>
      </c>
      <c r="AS111" t="s">
        <v>3</v>
      </c>
      <c r="AT111">
        <v>0.01</v>
      </c>
      <c r="AU111" t="s">
        <v>3</v>
      </c>
      <c r="AV111">
        <v>0</v>
      </c>
      <c r="AW111">
        <v>2</v>
      </c>
      <c r="AX111">
        <v>39508697</v>
      </c>
      <c r="AY111">
        <v>1</v>
      </c>
      <c r="AZ111">
        <v>0</v>
      </c>
      <c r="BA111">
        <v>96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Y111*Source!I56</f>
        <v>0.25690000000000002</v>
      </c>
      <c r="CY111">
        <f>AB111</f>
        <v>206.94</v>
      </c>
      <c r="CZ111">
        <f>AF111</f>
        <v>31.26</v>
      </c>
      <c r="DA111">
        <f>AJ111</f>
        <v>6.62</v>
      </c>
      <c r="DB111">
        <v>0</v>
      </c>
    </row>
    <row r="112" spans="1:106" x14ac:dyDescent="0.2">
      <c r="A112">
        <f>ROW(Source!A56)</f>
        <v>56</v>
      </c>
      <c r="B112">
        <v>39507101</v>
      </c>
      <c r="C112">
        <v>39508694</v>
      </c>
      <c r="D112">
        <v>36804582</v>
      </c>
      <c r="E112">
        <v>1</v>
      </c>
      <c r="F112">
        <v>1</v>
      </c>
      <c r="G112">
        <v>1</v>
      </c>
      <c r="H112">
        <v>3</v>
      </c>
      <c r="I112" t="s">
        <v>475</v>
      </c>
      <c r="J112" t="s">
        <v>476</v>
      </c>
      <c r="K112" t="s">
        <v>477</v>
      </c>
      <c r="L112">
        <v>1356</v>
      </c>
      <c r="N112">
        <v>1010</v>
      </c>
      <c r="O112" t="s">
        <v>478</v>
      </c>
      <c r="P112" t="s">
        <v>478</v>
      </c>
      <c r="Q112">
        <v>1000</v>
      </c>
      <c r="W112">
        <v>0</v>
      </c>
      <c r="X112">
        <v>1975348994</v>
      </c>
      <c r="Y112">
        <v>0.2</v>
      </c>
      <c r="AA112">
        <v>1191.5999999999999</v>
      </c>
      <c r="AB112">
        <v>0</v>
      </c>
      <c r="AC112">
        <v>0</v>
      </c>
      <c r="AD112">
        <v>0</v>
      </c>
      <c r="AE112">
        <v>180</v>
      </c>
      <c r="AF112">
        <v>0</v>
      </c>
      <c r="AG112">
        <v>0</v>
      </c>
      <c r="AH112">
        <v>0</v>
      </c>
      <c r="AI112">
        <v>6.62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3</v>
      </c>
      <c r="AT112">
        <v>0.2</v>
      </c>
      <c r="AU112" t="s">
        <v>3</v>
      </c>
      <c r="AV112">
        <v>0</v>
      </c>
      <c r="AW112">
        <v>2</v>
      </c>
      <c r="AX112">
        <v>39508698</v>
      </c>
      <c r="AY112">
        <v>1</v>
      </c>
      <c r="AZ112">
        <v>0</v>
      </c>
      <c r="BA112">
        <v>97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Y112*Source!I56</f>
        <v>5.1380000000000008</v>
      </c>
      <c r="CY112">
        <f t="shared" ref="CY112:CY121" si="21">AA112</f>
        <v>1191.5999999999999</v>
      </c>
      <c r="CZ112">
        <f t="shared" ref="CZ112:CZ121" si="22">AE112</f>
        <v>180</v>
      </c>
      <c r="DA112">
        <f t="shared" ref="DA112:DA121" si="23">AI112</f>
        <v>6.62</v>
      </c>
      <c r="DB112">
        <v>0</v>
      </c>
    </row>
    <row r="113" spans="1:106" x14ac:dyDescent="0.2">
      <c r="A113">
        <f>ROW(Source!A56)</f>
        <v>56</v>
      </c>
      <c r="B113">
        <v>39507101</v>
      </c>
      <c r="C113">
        <v>39508694</v>
      </c>
      <c r="D113">
        <v>36804944</v>
      </c>
      <c r="E113">
        <v>1</v>
      </c>
      <c r="F113">
        <v>1</v>
      </c>
      <c r="G113">
        <v>1</v>
      </c>
      <c r="H113">
        <v>3</v>
      </c>
      <c r="I113" t="s">
        <v>479</v>
      </c>
      <c r="J113" t="s">
        <v>480</v>
      </c>
      <c r="K113" t="s">
        <v>481</v>
      </c>
      <c r="L113">
        <v>1348</v>
      </c>
      <c r="N113">
        <v>1009</v>
      </c>
      <c r="O113" t="s">
        <v>378</v>
      </c>
      <c r="P113" t="s">
        <v>378</v>
      </c>
      <c r="Q113">
        <v>1000</v>
      </c>
      <c r="W113">
        <v>0</v>
      </c>
      <c r="X113">
        <v>-1755229539</v>
      </c>
      <c r="Y113">
        <v>1E-3</v>
      </c>
      <c r="AA113">
        <v>82286.600000000006</v>
      </c>
      <c r="AB113">
        <v>0</v>
      </c>
      <c r="AC113">
        <v>0</v>
      </c>
      <c r="AD113">
        <v>0</v>
      </c>
      <c r="AE113">
        <v>12430</v>
      </c>
      <c r="AF113">
        <v>0</v>
      </c>
      <c r="AG113">
        <v>0</v>
      </c>
      <c r="AH113">
        <v>0</v>
      </c>
      <c r="AI113">
        <v>6.62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1E-3</v>
      </c>
      <c r="AU113" t="s">
        <v>3</v>
      </c>
      <c r="AV113">
        <v>0</v>
      </c>
      <c r="AW113">
        <v>2</v>
      </c>
      <c r="AX113">
        <v>39508699</v>
      </c>
      <c r="AY113">
        <v>1</v>
      </c>
      <c r="AZ113">
        <v>0</v>
      </c>
      <c r="BA113">
        <v>98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Y113*Source!I56</f>
        <v>2.5690000000000001E-2</v>
      </c>
      <c r="CY113">
        <f t="shared" si="21"/>
        <v>82286.600000000006</v>
      </c>
      <c r="CZ113">
        <f t="shared" si="22"/>
        <v>12430</v>
      </c>
      <c r="DA113">
        <f t="shared" si="23"/>
        <v>6.62</v>
      </c>
      <c r="DB113">
        <v>0</v>
      </c>
    </row>
    <row r="114" spans="1:106" x14ac:dyDescent="0.2">
      <c r="A114">
        <f>ROW(Source!A56)</f>
        <v>56</v>
      </c>
      <c r="B114">
        <v>39507101</v>
      </c>
      <c r="C114">
        <v>39508694</v>
      </c>
      <c r="D114">
        <v>36852906</v>
      </c>
      <c r="E114">
        <v>1</v>
      </c>
      <c r="F114">
        <v>1</v>
      </c>
      <c r="G114">
        <v>1</v>
      </c>
      <c r="H114">
        <v>3</v>
      </c>
      <c r="I114" t="s">
        <v>174</v>
      </c>
      <c r="J114" t="s">
        <v>176</v>
      </c>
      <c r="K114" t="s">
        <v>175</v>
      </c>
      <c r="L114">
        <v>1355</v>
      </c>
      <c r="N114">
        <v>1010</v>
      </c>
      <c r="O114" t="s">
        <v>167</v>
      </c>
      <c r="P114" t="s">
        <v>167</v>
      </c>
      <c r="Q114">
        <v>100</v>
      </c>
      <c r="W114">
        <v>0</v>
      </c>
      <c r="X114">
        <v>-1501030807</v>
      </c>
      <c r="Y114">
        <v>1.5570000000000001E-2</v>
      </c>
      <c r="AA114">
        <v>887.08</v>
      </c>
      <c r="AB114">
        <v>0</v>
      </c>
      <c r="AC114">
        <v>0</v>
      </c>
      <c r="AD114">
        <v>0</v>
      </c>
      <c r="AE114">
        <v>134</v>
      </c>
      <c r="AF114">
        <v>0</v>
      </c>
      <c r="AG114">
        <v>0</v>
      </c>
      <c r="AH114">
        <v>0</v>
      </c>
      <c r="AI114">
        <v>6.62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3</v>
      </c>
      <c r="AT114">
        <v>1.5570000000000001E-2</v>
      </c>
      <c r="AU114" t="s">
        <v>3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3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Y114*Source!I56</f>
        <v>0.39999330000000005</v>
      </c>
      <c r="CY114">
        <f t="shared" si="21"/>
        <v>887.08</v>
      </c>
      <c r="CZ114">
        <f t="shared" si="22"/>
        <v>134</v>
      </c>
      <c r="DA114">
        <f t="shared" si="23"/>
        <v>6.62</v>
      </c>
      <c r="DB114">
        <v>0</v>
      </c>
    </row>
    <row r="115" spans="1:106" x14ac:dyDescent="0.2">
      <c r="A115">
        <f>ROW(Source!A56)</f>
        <v>56</v>
      </c>
      <c r="B115">
        <v>39507101</v>
      </c>
      <c r="C115">
        <v>39508694</v>
      </c>
      <c r="D115">
        <v>36852934</v>
      </c>
      <c r="E115">
        <v>1</v>
      </c>
      <c r="F115">
        <v>1</v>
      </c>
      <c r="G115">
        <v>1</v>
      </c>
      <c r="H115">
        <v>3</v>
      </c>
      <c r="I115" t="s">
        <v>161</v>
      </c>
      <c r="J115" t="s">
        <v>163</v>
      </c>
      <c r="K115" t="s">
        <v>162</v>
      </c>
      <c r="L115">
        <v>1308</v>
      </c>
      <c r="N115">
        <v>1003</v>
      </c>
      <c r="O115" t="s">
        <v>154</v>
      </c>
      <c r="P115" t="s">
        <v>154</v>
      </c>
      <c r="Q115">
        <v>100</v>
      </c>
      <c r="W115">
        <v>0</v>
      </c>
      <c r="X115">
        <v>-1939045948</v>
      </c>
      <c r="Y115">
        <v>0.84857899999999997</v>
      </c>
      <c r="AA115">
        <v>787.78</v>
      </c>
      <c r="AB115">
        <v>0</v>
      </c>
      <c r="AC115">
        <v>0</v>
      </c>
      <c r="AD115">
        <v>0</v>
      </c>
      <c r="AE115">
        <v>119</v>
      </c>
      <c r="AF115">
        <v>0</v>
      </c>
      <c r="AG115">
        <v>0</v>
      </c>
      <c r="AH115">
        <v>0</v>
      </c>
      <c r="AI115">
        <v>6.62</v>
      </c>
      <c r="AJ115">
        <v>1</v>
      </c>
      <c r="AK115">
        <v>1</v>
      </c>
      <c r="AL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3</v>
      </c>
      <c r="AT115">
        <v>0.84857899999999997</v>
      </c>
      <c r="AU115" t="s">
        <v>3</v>
      </c>
      <c r="AV115">
        <v>0</v>
      </c>
      <c r="AW115">
        <v>1</v>
      </c>
      <c r="AX115">
        <v>-1</v>
      </c>
      <c r="AY115">
        <v>0</v>
      </c>
      <c r="AZ115">
        <v>0</v>
      </c>
      <c r="BA115" t="s">
        <v>3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Y115*Source!I56</f>
        <v>21.799994510000001</v>
      </c>
      <c r="CY115">
        <f t="shared" si="21"/>
        <v>787.78</v>
      </c>
      <c r="CZ115">
        <f t="shared" si="22"/>
        <v>119</v>
      </c>
      <c r="DA115">
        <f t="shared" si="23"/>
        <v>6.62</v>
      </c>
      <c r="DB115">
        <v>0</v>
      </c>
    </row>
    <row r="116" spans="1:106" x14ac:dyDescent="0.2">
      <c r="A116">
        <f>ROW(Source!A56)</f>
        <v>56</v>
      </c>
      <c r="B116">
        <v>39507101</v>
      </c>
      <c r="C116">
        <v>39508694</v>
      </c>
      <c r="D116">
        <v>36852935</v>
      </c>
      <c r="E116">
        <v>1</v>
      </c>
      <c r="F116">
        <v>1</v>
      </c>
      <c r="G116">
        <v>1</v>
      </c>
      <c r="H116">
        <v>3</v>
      </c>
      <c r="I116" t="s">
        <v>157</v>
      </c>
      <c r="J116" t="s">
        <v>159</v>
      </c>
      <c r="K116" t="s">
        <v>158</v>
      </c>
      <c r="L116">
        <v>1308</v>
      </c>
      <c r="N116">
        <v>1003</v>
      </c>
      <c r="O116" t="s">
        <v>154</v>
      </c>
      <c r="P116" t="s">
        <v>154</v>
      </c>
      <c r="Q116">
        <v>100</v>
      </c>
      <c r="W116">
        <v>0</v>
      </c>
      <c r="X116">
        <v>-1001199785</v>
      </c>
      <c r="Y116">
        <v>0.150642</v>
      </c>
      <c r="AA116">
        <v>1132.02</v>
      </c>
      <c r="AB116">
        <v>0</v>
      </c>
      <c r="AC116">
        <v>0</v>
      </c>
      <c r="AD116">
        <v>0</v>
      </c>
      <c r="AE116">
        <v>171</v>
      </c>
      <c r="AF116">
        <v>0</v>
      </c>
      <c r="AG116">
        <v>0</v>
      </c>
      <c r="AH116">
        <v>0</v>
      </c>
      <c r="AI116">
        <v>6.62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3</v>
      </c>
      <c r="AT116">
        <v>0.150642</v>
      </c>
      <c r="AU116" t="s">
        <v>3</v>
      </c>
      <c r="AV116">
        <v>0</v>
      </c>
      <c r="AW116">
        <v>1</v>
      </c>
      <c r="AX116">
        <v>-1</v>
      </c>
      <c r="AY116">
        <v>0</v>
      </c>
      <c r="AZ116">
        <v>0</v>
      </c>
      <c r="BA116" t="s">
        <v>3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Y116*Source!I56</f>
        <v>3.8699929800000001</v>
      </c>
      <c r="CY116">
        <f t="shared" si="21"/>
        <v>1132.02</v>
      </c>
      <c r="CZ116">
        <f t="shared" si="22"/>
        <v>171</v>
      </c>
      <c r="DA116">
        <f t="shared" si="23"/>
        <v>6.62</v>
      </c>
      <c r="DB116">
        <v>0</v>
      </c>
    </row>
    <row r="117" spans="1:106" x14ac:dyDescent="0.2">
      <c r="A117">
        <f>ROW(Source!A56)</f>
        <v>56</v>
      </c>
      <c r="B117">
        <v>39507101</v>
      </c>
      <c r="C117">
        <v>39508694</v>
      </c>
      <c r="D117">
        <v>36852974</v>
      </c>
      <c r="E117">
        <v>1</v>
      </c>
      <c r="F117">
        <v>1</v>
      </c>
      <c r="G117">
        <v>1</v>
      </c>
      <c r="H117">
        <v>3</v>
      </c>
      <c r="I117" t="s">
        <v>165</v>
      </c>
      <c r="J117" t="s">
        <v>168</v>
      </c>
      <c r="K117" t="s">
        <v>166</v>
      </c>
      <c r="L117">
        <v>1355</v>
      </c>
      <c r="N117">
        <v>1010</v>
      </c>
      <c r="O117" t="s">
        <v>167</v>
      </c>
      <c r="P117" t="s">
        <v>167</v>
      </c>
      <c r="Q117">
        <v>100</v>
      </c>
      <c r="W117">
        <v>0</v>
      </c>
      <c r="X117">
        <v>-1159373727</v>
      </c>
      <c r="Y117">
        <v>7.7850000000000003E-3</v>
      </c>
      <c r="AA117">
        <v>2237.56</v>
      </c>
      <c r="AB117">
        <v>0</v>
      </c>
      <c r="AC117">
        <v>0</v>
      </c>
      <c r="AD117">
        <v>0</v>
      </c>
      <c r="AE117">
        <v>338</v>
      </c>
      <c r="AF117">
        <v>0</v>
      </c>
      <c r="AG117">
        <v>0</v>
      </c>
      <c r="AH117">
        <v>0</v>
      </c>
      <c r="AI117">
        <v>6.62</v>
      </c>
      <c r="AJ117">
        <v>1</v>
      </c>
      <c r="AK117">
        <v>1</v>
      </c>
      <c r="AL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3</v>
      </c>
      <c r="AT117">
        <v>7.7850000000000003E-3</v>
      </c>
      <c r="AU117" t="s">
        <v>3</v>
      </c>
      <c r="AV117">
        <v>0</v>
      </c>
      <c r="AW117">
        <v>1</v>
      </c>
      <c r="AX117">
        <v>-1</v>
      </c>
      <c r="AY117">
        <v>0</v>
      </c>
      <c r="AZ117">
        <v>0</v>
      </c>
      <c r="BA117" t="s">
        <v>3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Y117*Source!I56</f>
        <v>0.19999665000000003</v>
      </c>
      <c r="CY117">
        <f t="shared" si="21"/>
        <v>2237.56</v>
      </c>
      <c r="CZ117">
        <f t="shared" si="22"/>
        <v>338</v>
      </c>
      <c r="DA117">
        <f t="shared" si="23"/>
        <v>6.62</v>
      </c>
      <c r="DB117">
        <v>0</v>
      </c>
    </row>
    <row r="118" spans="1:106" x14ac:dyDescent="0.2">
      <c r="A118">
        <f>ROW(Source!A56)</f>
        <v>56</v>
      </c>
      <c r="B118">
        <v>39507101</v>
      </c>
      <c r="C118">
        <v>39508694</v>
      </c>
      <c r="D118">
        <v>36852987</v>
      </c>
      <c r="E118">
        <v>1</v>
      </c>
      <c r="F118">
        <v>1</v>
      </c>
      <c r="G118">
        <v>1</v>
      </c>
      <c r="H118">
        <v>3</v>
      </c>
      <c r="I118" t="s">
        <v>170</v>
      </c>
      <c r="J118" t="s">
        <v>172</v>
      </c>
      <c r="K118" t="s">
        <v>171</v>
      </c>
      <c r="L118">
        <v>1355</v>
      </c>
      <c r="N118">
        <v>1010</v>
      </c>
      <c r="O118" t="s">
        <v>167</v>
      </c>
      <c r="P118" t="s">
        <v>167</v>
      </c>
      <c r="Q118">
        <v>100</v>
      </c>
      <c r="W118">
        <v>0</v>
      </c>
      <c r="X118">
        <v>286693678</v>
      </c>
      <c r="Y118">
        <v>1.5570000000000001E-2</v>
      </c>
      <c r="AA118">
        <v>2237.56</v>
      </c>
      <c r="AB118">
        <v>0</v>
      </c>
      <c r="AC118">
        <v>0</v>
      </c>
      <c r="AD118">
        <v>0</v>
      </c>
      <c r="AE118">
        <v>338</v>
      </c>
      <c r="AF118">
        <v>0</v>
      </c>
      <c r="AG118">
        <v>0</v>
      </c>
      <c r="AH118">
        <v>0</v>
      </c>
      <c r="AI118">
        <v>6.62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3</v>
      </c>
      <c r="AT118">
        <v>1.5570000000000001E-2</v>
      </c>
      <c r="AU118" t="s">
        <v>3</v>
      </c>
      <c r="AV118">
        <v>0</v>
      </c>
      <c r="AW118">
        <v>1</v>
      </c>
      <c r="AX118">
        <v>-1</v>
      </c>
      <c r="AY118">
        <v>0</v>
      </c>
      <c r="AZ118">
        <v>0</v>
      </c>
      <c r="BA118" t="s">
        <v>3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Y118*Source!I56</f>
        <v>0.39999330000000005</v>
      </c>
      <c r="CY118">
        <f t="shared" si="21"/>
        <v>2237.56</v>
      </c>
      <c r="CZ118">
        <f t="shared" si="22"/>
        <v>338</v>
      </c>
      <c r="DA118">
        <f t="shared" si="23"/>
        <v>6.62</v>
      </c>
      <c r="DB118">
        <v>0</v>
      </c>
    </row>
    <row r="119" spans="1:106" x14ac:dyDescent="0.2">
      <c r="A119">
        <f>ROW(Source!A56)</f>
        <v>56</v>
      </c>
      <c r="B119">
        <v>39507101</v>
      </c>
      <c r="C119">
        <v>39508694</v>
      </c>
      <c r="D119">
        <v>36853024</v>
      </c>
      <c r="E119">
        <v>1</v>
      </c>
      <c r="F119">
        <v>1</v>
      </c>
      <c r="G119">
        <v>1</v>
      </c>
      <c r="H119">
        <v>3</v>
      </c>
      <c r="I119" t="s">
        <v>182</v>
      </c>
      <c r="J119" t="s">
        <v>184</v>
      </c>
      <c r="K119" t="s">
        <v>183</v>
      </c>
      <c r="L119">
        <v>1355</v>
      </c>
      <c r="N119">
        <v>1010</v>
      </c>
      <c r="O119" t="s">
        <v>167</v>
      </c>
      <c r="P119" t="s">
        <v>167</v>
      </c>
      <c r="Q119">
        <v>100</v>
      </c>
      <c r="W119">
        <v>0</v>
      </c>
      <c r="X119">
        <v>1130268380</v>
      </c>
      <c r="Y119">
        <v>0.44375199999999998</v>
      </c>
      <c r="AA119">
        <v>1827.12</v>
      </c>
      <c r="AB119">
        <v>0</v>
      </c>
      <c r="AC119">
        <v>0</v>
      </c>
      <c r="AD119">
        <v>0</v>
      </c>
      <c r="AE119">
        <v>276</v>
      </c>
      <c r="AF119">
        <v>0</v>
      </c>
      <c r="AG119">
        <v>0</v>
      </c>
      <c r="AH119">
        <v>0</v>
      </c>
      <c r="AI119">
        <v>6.62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3</v>
      </c>
      <c r="AT119">
        <v>0.44375199999999998</v>
      </c>
      <c r="AU119" t="s">
        <v>3</v>
      </c>
      <c r="AV119">
        <v>0</v>
      </c>
      <c r="AW119">
        <v>1</v>
      </c>
      <c r="AX119">
        <v>-1</v>
      </c>
      <c r="AY119">
        <v>0</v>
      </c>
      <c r="AZ119">
        <v>0</v>
      </c>
      <c r="BA119" t="s">
        <v>3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Y119*Source!I56</f>
        <v>11.39998888</v>
      </c>
      <c r="CY119">
        <f t="shared" si="21"/>
        <v>1827.12</v>
      </c>
      <c r="CZ119">
        <f t="shared" si="22"/>
        <v>276</v>
      </c>
      <c r="DA119">
        <f t="shared" si="23"/>
        <v>6.62</v>
      </c>
      <c r="DB119">
        <v>0</v>
      </c>
    </row>
    <row r="120" spans="1:106" x14ac:dyDescent="0.2">
      <c r="A120">
        <f>ROW(Source!A56)</f>
        <v>56</v>
      </c>
      <c r="B120">
        <v>39507101</v>
      </c>
      <c r="C120">
        <v>39508694</v>
      </c>
      <c r="D120">
        <v>36853025</v>
      </c>
      <c r="E120">
        <v>1</v>
      </c>
      <c r="F120">
        <v>1</v>
      </c>
      <c r="G120">
        <v>1</v>
      </c>
      <c r="H120">
        <v>3</v>
      </c>
      <c r="I120" t="s">
        <v>178</v>
      </c>
      <c r="J120" t="s">
        <v>180</v>
      </c>
      <c r="K120" t="s">
        <v>179</v>
      </c>
      <c r="L120">
        <v>1355</v>
      </c>
      <c r="N120">
        <v>1010</v>
      </c>
      <c r="O120" t="s">
        <v>167</v>
      </c>
      <c r="P120" t="s">
        <v>167</v>
      </c>
      <c r="Q120">
        <v>100</v>
      </c>
      <c r="W120">
        <v>0</v>
      </c>
      <c r="X120">
        <v>703517834</v>
      </c>
      <c r="Y120">
        <v>7.0066000000000003E-2</v>
      </c>
      <c r="AA120">
        <v>1926.42</v>
      </c>
      <c r="AB120">
        <v>0</v>
      </c>
      <c r="AC120">
        <v>0</v>
      </c>
      <c r="AD120">
        <v>0</v>
      </c>
      <c r="AE120">
        <v>291</v>
      </c>
      <c r="AF120">
        <v>0</v>
      </c>
      <c r="AG120">
        <v>0</v>
      </c>
      <c r="AH120">
        <v>0</v>
      </c>
      <c r="AI120">
        <v>6.62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3</v>
      </c>
      <c r="AT120">
        <v>7.0066000000000003E-2</v>
      </c>
      <c r="AU120" t="s">
        <v>3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3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Y120*Source!I56</f>
        <v>1.7999955400000003</v>
      </c>
      <c r="CY120">
        <f t="shared" si="21"/>
        <v>1926.42</v>
      </c>
      <c r="CZ120">
        <f t="shared" si="22"/>
        <v>291</v>
      </c>
      <c r="DA120">
        <f t="shared" si="23"/>
        <v>6.62</v>
      </c>
      <c r="DB120">
        <v>0</v>
      </c>
    </row>
    <row r="121" spans="1:106" x14ac:dyDescent="0.2">
      <c r="A121">
        <f>ROW(Source!A56)</f>
        <v>56</v>
      </c>
      <c r="B121">
        <v>39507101</v>
      </c>
      <c r="C121">
        <v>39508694</v>
      </c>
      <c r="D121">
        <v>36799065</v>
      </c>
      <c r="E121">
        <v>17</v>
      </c>
      <c r="F121">
        <v>1</v>
      </c>
      <c r="G121">
        <v>1</v>
      </c>
      <c r="H121">
        <v>3</v>
      </c>
      <c r="I121" t="s">
        <v>392</v>
      </c>
      <c r="J121" t="s">
        <v>3</v>
      </c>
      <c r="K121" t="s">
        <v>393</v>
      </c>
      <c r="L121">
        <v>1374</v>
      </c>
      <c r="N121">
        <v>1013</v>
      </c>
      <c r="O121" t="s">
        <v>394</v>
      </c>
      <c r="P121" t="s">
        <v>394</v>
      </c>
      <c r="Q121">
        <v>1</v>
      </c>
      <c r="W121">
        <v>0</v>
      </c>
      <c r="X121">
        <v>-1731369543</v>
      </c>
      <c r="Y121">
        <v>3.1</v>
      </c>
      <c r="AA121">
        <v>1</v>
      </c>
      <c r="AB121">
        <v>0</v>
      </c>
      <c r="AC121">
        <v>0</v>
      </c>
      <c r="AD121">
        <v>0</v>
      </c>
      <c r="AE121">
        <v>1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3.1</v>
      </c>
      <c r="AU121" t="s">
        <v>3</v>
      </c>
      <c r="AV121">
        <v>0</v>
      </c>
      <c r="AW121">
        <v>2</v>
      </c>
      <c r="AX121">
        <v>39508700</v>
      </c>
      <c r="AY121">
        <v>1</v>
      </c>
      <c r="AZ121">
        <v>0</v>
      </c>
      <c r="BA121">
        <v>99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Y121*Source!I56</f>
        <v>79.63900000000001</v>
      </c>
      <c r="CY121">
        <f t="shared" si="21"/>
        <v>1</v>
      </c>
      <c r="CZ121">
        <f t="shared" si="22"/>
        <v>1</v>
      </c>
      <c r="DA121">
        <f t="shared" si="23"/>
        <v>1</v>
      </c>
      <c r="DB121">
        <v>0</v>
      </c>
    </row>
    <row r="122" spans="1:106" x14ac:dyDescent="0.2">
      <c r="A122">
        <f>ROW(Source!A64)</f>
        <v>64</v>
      </c>
      <c r="B122">
        <v>39507101</v>
      </c>
      <c r="C122">
        <v>39508726</v>
      </c>
      <c r="D122">
        <v>37064878</v>
      </c>
      <c r="E122">
        <v>1</v>
      </c>
      <c r="F122">
        <v>1</v>
      </c>
      <c r="G122">
        <v>1</v>
      </c>
      <c r="H122">
        <v>1</v>
      </c>
      <c r="I122" t="s">
        <v>482</v>
      </c>
      <c r="J122" t="s">
        <v>3</v>
      </c>
      <c r="K122" t="s">
        <v>483</v>
      </c>
      <c r="L122">
        <v>1191</v>
      </c>
      <c r="N122">
        <v>1013</v>
      </c>
      <c r="O122" t="s">
        <v>368</v>
      </c>
      <c r="P122" t="s">
        <v>368</v>
      </c>
      <c r="Q122">
        <v>1</v>
      </c>
      <c r="W122">
        <v>0</v>
      </c>
      <c r="X122">
        <v>-1081351934</v>
      </c>
      <c r="Y122">
        <v>2.82</v>
      </c>
      <c r="AA122">
        <v>0</v>
      </c>
      <c r="AB122">
        <v>0</v>
      </c>
      <c r="AC122">
        <v>0</v>
      </c>
      <c r="AD122">
        <v>62.23</v>
      </c>
      <c r="AE122">
        <v>0</v>
      </c>
      <c r="AF122">
        <v>0</v>
      </c>
      <c r="AG122">
        <v>0</v>
      </c>
      <c r="AH122">
        <v>9.4</v>
      </c>
      <c r="AI122">
        <v>1</v>
      </c>
      <c r="AJ122">
        <v>1</v>
      </c>
      <c r="AK122">
        <v>1</v>
      </c>
      <c r="AL122">
        <v>6.62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3</v>
      </c>
      <c r="AT122">
        <v>2.82</v>
      </c>
      <c r="AU122" t="s">
        <v>3</v>
      </c>
      <c r="AV122">
        <v>1</v>
      </c>
      <c r="AW122">
        <v>2</v>
      </c>
      <c r="AX122">
        <v>39508727</v>
      </c>
      <c r="AY122">
        <v>1</v>
      </c>
      <c r="AZ122">
        <v>0</v>
      </c>
      <c r="BA122">
        <v>100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Y122*Source!I64</f>
        <v>91.960199999999986</v>
      </c>
      <c r="CY122">
        <f>AD122</f>
        <v>62.23</v>
      </c>
      <c r="CZ122">
        <f>AH122</f>
        <v>9.4</v>
      </c>
      <c r="DA122">
        <f>AL122</f>
        <v>6.62</v>
      </c>
      <c r="DB122">
        <v>0</v>
      </c>
    </row>
    <row r="123" spans="1:106" x14ac:dyDescent="0.2">
      <c r="A123">
        <f>ROW(Source!A64)</f>
        <v>64</v>
      </c>
      <c r="B123">
        <v>39507101</v>
      </c>
      <c r="C123">
        <v>39508726</v>
      </c>
      <c r="D123">
        <v>37064876</v>
      </c>
      <c r="E123">
        <v>1</v>
      </c>
      <c r="F123">
        <v>1</v>
      </c>
      <c r="G123">
        <v>1</v>
      </c>
      <c r="H123">
        <v>1</v>
      </c>
      <c r="I123" t="s">
        <v>369</v>
      </c>
      <c r="J123" t="s">
        <v>3</v>
      </c>
      <c r="K123" t="s">
        <v>370</v>
      </c>
      <c r="L123">
        <v>1191</v>
      </c>
      <c r="N123">
        <v>1013</v>
      </c>
      <c r="O123" t="s">
        <v>368</v>
      </c>
      <c r="P123" t="s">
        <v>368</v>
      </c>
      <c r="Q123">
        <v>1</v>
      </c>
      <c r="W123">
        <v>0</v>
      </c>
      <c r="X123">
        <v>-1417349443</v>
      </c>
      <c r="Y123">
        <v>0.02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6.62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0.02</v>
      </c>
      <c r="AU123" t="s">
        <v>3</v>
      </c>
      <c r="AV123">
        <v>2</v>
      </c>
      <c r="AW123">
        <v>2</v>
      </c>
      <c r="AX123">
        <v>39508728</v>
      </c>
      <c r="AY123">
        <v>1</v>
      </c>
      <c r="AZ123">
        <v>0</v>
      </c>
      <c r="BA123">
        <v>101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Y123*Source!I64</f>
        <v>0.6522</v>
      </c>
      <c r="CY123">
        <f>AD123</f>
        <v>0</v>
      </c>
      <c r="CZ123">
        <f>AH123</f>
        <v>0</v>
      </c>
      <c r="DA123">
        <f>AL123</f>
        <v>1</v>
      </c>
      <c r="DB123">
        <v>0</v>
      </c>
    </row>
    <row r="124" spans="1:106" x14ac:dyDescent="0.2">
      <c r="A124">
        <f>ROW(Source!A64)</f>
        <v>64</v>
      </c>
      <c r="B124">
        <v>39507101</v>
      </c>
      <c r="C124">
        <v>39508726</v>
      </c>
      <c r="D124">
        <v>36882159</v>
      </c>
      <c r="E124">
        <v>1</v>
      </c>
      <c r="F124">
        <v>1</v>
      </c>
      <c r="G124">
        <v>1</v>
      </c>
      <c r="H124">
        <v>2</v>
      </c>
      <c r="I124" t="s">
        <v>484</v>
      </c>
      <c r="J124" t="s">
        <v>485</v>
      </c>
      <c r="K124" t="s">
        <v>486</v>
      </c>
      <c r="L124">
        <v>1368</v>
      </c>
      <c r="N124">
        <v>1011</v>
      </c>
      <c r="O124" t="s">
        <v>374</v>
      </c>
      <c r="P124" t="s">
        <v>374</v>
      </c>
      <c r="Q124">
        <v>1</v>
      </c>
      <c r="W124">
        <v>0</v>
      </c>
      <c r="X124">
        <v>-1718674368</v>
      </c>
      <c r="Y124">
        <v>0.01</v>
      </c>
      <c r="AA124">
        <v>0</v>
      </c>
      <c r="AB124">
        <v>741.37</v>
      </c>
      <c r="AC124">
        <v>13.5</v>
      </c>
      <c r="AD124">
        <v>0</v>
      </c>
      <c r="AE124">
        <v>0</v>
      </c>
      <c r="AF124">
        <v>111.99</v>
      </c>
      <c r="AG124">
        <v>13.5</v>
      </c>
      <c r="AH124">
        <v>0</v>
      </c>
      <c r="AI124">
        <v>1</v>
      </c>
      <c r="AJ124">
        <v>6.62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3</v>
      </c>
      <c r="AT124">
        <v>0.01</v>
      </c>
      <c r="AU124" t="s">
        <v>3</v>
      </c>
      <c r="AV124">
        <v>0</v>
      </c>
      <c r="AW124">
        <v>2</v>
      </c>
      <c r="AX124">
        <v>39508729</v>
      </c>
      <c r="AY124">
        <v>1</v>
      </c>
      <c r="AZ124">
        <v>0</v>
      </c>
      <c r="BA124">
        <v>102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Y124*Source!I64</f>
        <v>0.3261</v>
      </c>
      <c r="CY124">
        <f>AB124</f>
        <v>741.37</v>
      </c>
      <c r="CZ124">
        <f>AF124</f>
        <v>111.99</v>
      </c>
      <c r="DA124">
        <f>AJ124</f>
        <v>6.62</v>
      </c>
      <c r="DB124">
        <v>0</v>
      </c>
    </row>
    <row r="125" spans="1:106" x14ac:dyDescent="0.2">
      <c r="A125">
        <f>ROW(Source!A64)</f>
        <v>64</v>
      </c>
      <c r="B125">
        <v>39507101</v>
      </c>
      <c r="C125">
        <v>39508726</v>
      </c>
      <c r="D125">
        <v>36883554</v>
      </c>
      <c r="E125">
        <v>1</v>
      </c>
      <c r="F125">
        <v>1</v>
      </c>
      <c r="G125">
        <v>1</v>
      </c>
      <c r="H125">
        <v>2</v>
      </c>
      <c r="I125" t="s">
        <v>487</v>
      </c>
      <c r="J125" t="s">
        <v>488</v>
      </c>
      <c r="K125" t="s">
        <v>489</v>
      </c>
      <c r="L125">
        <v>1368</v>
      </c>
      <c r="N125">
        <v>1011</v>
      </c>
      <c r="O125" t="s">
        <v>374</v>
      </c>
      <c r="P125" t="s">
        <v>374</v>
      </c>
      <c r="Q125">
        <v>1</v>
      </c>
      <c r="W125">
        <v>0</v>
      </c>
      <c r="X125">
        <v>1372534845</v>
      </c>
      <c r="Y125">
        <v>0.01</v>
      </c>
      <c r="AA125">
        <v>0</v>
      </c>
      <c r="AB125">
        <v>435</v>
      </c>
      <c r="AC125">
        <v>11.6</v>
      </c>
      <c r="AD125">
        <v>0</v>
      </c>
      <c r="AE125">
        <v>0</v>
      </c>
      <c r="AF125">
        <v>65.709999999999994</v>
      </c>
      <c r="AG125">
        <v>11.6</v>
      </c>
      <c r="AH125">
        <v>0</v>
      </c>
      <c r="AI125">
        <v>1</v>
      </c>
      <c r="AJ125">
        <v>6.62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3</v>
      </c>
      <c r="AT125">
        <v>0.01</v>
      </c>
      <c r="AU125" t="s">
        <v>3</v>
      </c>
      <c r="AV125">
        <v>0</v>
      </c>
      <c r="AW125">
        <v>2</v>
      </c>
      <c r="AX125">
        <v>39508730</v>
      </c>
      <c r="AY125">
        <v>1</v>
      </c>
      <c r="AZ125">
        <v>0</v>
      </c>
      <c r="BA125">
        <v>103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Y125*Source!I64</f>
        <v>0.3261</v>
      </c>
      <c r="CY125">
        <f>AB125</f>
        <v>435</v>
      </c>
      <c r="CZ125">
        <f>AF125</f>
        <v>65.709999999999994</v>
      </c>
      <c r="DA125">
        <f>AJ125</f>
        <v>6.62</v>
      </c>
      <c r="DB125">
        <v>0</v>
      </c>
    </row>
    <row r="126" spans="1:106" x14ac:dyDescent="0.2">
      <c r="A126">
        <f>ROW(Source!A64)</f>
        <v>64</v>
      </c>
      <c r="B126">
        <v>39507101</v>
      </c>
      <c r="C126">
        <v>39508726</v>
      </c>
      <c r="D126">
        <v>36802094</v>
      </c>
      <c r="E126">
        <v>1</v>
      </c>
      <c r="F126">
        <v>1</v>
      </c>
      <c r="G126">
        <v>1</v>
      </c>
      <c r="H126">
        <v>3</v>
      </c>
      <c r="I126" t="s">
        <v>490</v>
      </c>
      <c r="J126" t="s">
        <v>491</v>
      </c>
      <c r="K126" t="s">
        <v>492</v>
      </c>
      <c r="L126">
        <v>1346</v>
      </c>
      <c r="N126">
        <v>1009</v>
      </c>
      <c r="O126" t="s">
        <v>382</v>
      </c>
      <c r="P126" t="s">
        <v>382</v>
      </c>
      <c r="Q126">
        <v>1</v>
      </c>
      <c r="W126">
        <v>0</v>
      </c>
      <c r="X126">
        <v>-1088866022</v>
      </c>
      <c r="Y126">
        <v>0.16</v>
      </c>
      <c r="AA126">
        <v>201.25</v>
      </c>
      <c r="AB126">
        <v>0</v>
      </c>
      <c r="AC126">
        <v>0</v>
      </c>
      <c r="AD126">
        <v>0</v>
      </c>
      <c r="AE126">
        <v>30.4</v>
      </c>
      <c r="AF126">
        <v>0</v>
      </c>
      <c r="AG126">
        <v>0</v>
      </c>
      <c r="AH126">
        <v>0</v>
      </c>
      <c r="AI126">
        <v>6.62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0.16</v>
      </c>
      <c r="AU126" t="s">
        <v>3</v>
      </c>
      <c r="AV126">
        <v>0</v>
      </c>
      <c r="AW126">
        <v>2</v>
      </c>
      <c r="AX126">
        <v>39508731</v>
      </c>
      <c r="AY126">
        <v>1</v>
      </c>
      <c r="AZ126">
        <v>0</v>
      </c>
      <c r="BA126">
        <v>104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Y126*Source!I64</f>
        <v>5.2176</v>
      </c>
      <c r="CY126">
        <f t="shared" ref="CY126:CY133" si="24">AA126</f>
        <v>201.25</v>
      </c>
      <c r="CZ126">
        <f t="shared" ref="CZ126:CZ133" si="25">AE126</f>
        <v>30.4</v>
      </c>
      <c r="DA126">
        <f t="shared" ref="DA126:DA133" si="26">AI126</f>
        <v>6.62</v>
      </c>
      <c r="DB126">
        <v>0</v>
      </c>
    </row>
    <row r="127" spans="1:106" x14ac:dyDescent="0.2">
      <c r="A127">
        <f>ROW(Source!A64)</f>
        <v>64</v>
      </c>
      <c r="B127">
        <v>39507101</v>
      </c>
      <c r="C127">
        <v>39508726</v>
      </c>
      <c r="D127">
        <v>36802106</v>
      </c>
      <c r="E127">
        <v>1</v>
      </c>
      <c r="F127">
        <v>1</v>
      </c>
      <c r="G127">
        <v>1</v>
      </c>
      <c r="H127">
        <v>3</v>
      </c>
      <c r="I127" t="s">
        <v>493</v>
      </c>
      <c r="J127" t="s">
        <v>494</v>
      </c>
      <c r="K127" t="s">
        <v>495</v>
      </c>
      <c r="L127">
        <v>1308</v>
      </c>
      <c r="N127">
        <v>1003</v>
      </c>
      <c r="O127" t="s">
        <v>154</v>
      </c>
      <c r="P127" t="s">
        <v>154</v>
      </c>
      <c r="Q127">
        <v>100</v>
      </c>
      <c r="W127">
        <v>0</v>
      </c>
      <c r="X127">
        <v>568244124</v>
      </c>
      <c r="Y127">
        <v>0.05</v>
      </c>
      <c r="AA127">
        <v>794.4</v>
      </c>
      <c r="AB127">
        <v>0</v>
      </c>
      <c r="AC127">
        <v>0</v>
      </c>
      <c r="AD127">
        <v>0</v>
      </c>
      <c r="AE127">
        <v>120</v>
      </c>
      <c r="AF127">
        <v>0</v>
      </c>
      <c r="AG127">
        <v>0</v>
      </c>
      <c r="AH127">
        <v>0</v>
      </c>
      <c r="AI127">
        <v>6.62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3</v>
      </c>
      <c r="AT127">
        <v>0.05</v>
      </c>
      <c r="AU127" t="s">
        <v>3</v>
      </c>
      <c r="AV127">
        <v>0</v>
      </c>
      <c r="AW127">
        <v>2</v>
      </c>
      <c r="AX127">
        <v>39508732</v>
      </c>
      <c r="AY127">
        <v>1</v>
      </c>
      <c r="AZ127">
        <v>0</v>
      </c>
      <c r="BA127">
        <v>105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Y127*Source!I64</f>
        <v>1.6305000000000001</v>
      </c>
      <c r="CY127">
        <f t="shared" si="24"/>
        <v>794.4</v>
      </c>
      <c r="CZ127">
        <f t="shared" si="25"/>
        <v>120</v>
      </c>
      <c r="DA127">
        <f t="shared" si="26"/>
        <v>6.62</v>
      </c>
      <c r="DB127">
        <v>0</v>
      </c>
    </row>
    <row r="128" spans="1:106" x14ac:dyDescent="0.2">
      <c r="A128">
        <f>ROW(Source!A64)</f>
        <v>64</v>
      </c>
      <c r="B128">
        <v>39507101</v>
      </c>
      <c r="C128">
        <v>39508726</v>
      </c>
      <c r="D128">
        <v>36838317</v>
      </c>
      <c r="E128">
        <v>1</v>
      </c>
      <c r="F128">
        <v>1</v>
      </c>
      <c r="G128">
        <v>1</v>
      </c>
      <c r="H128">
        <v>3</v>
      </c>
      <c r="I128" t="s">
        <v>496</v>
      </c>
      <c r="J128" t="s">
        <v>497</v>
      </c>
      <c r="K128" t="s">
        <v>498</v>
      </c>
      <c r="L128">
        <v>1346</v>
      </c>
      <c r="N128">
        <v>1009</v>
      </c>
      <c r="O128" t="s">
        <v>382</v>
      </c>
      <c r="P128" t="s">
        <v>382</v>
      </c>
      <c r="Q128">
        <v>1</v>
      </c>
      <c r="W128">
        <v>0</v>
      </c>
      <c r="X128">
        <v>210558753</v>
      </c>
      <c r="Y128">
        <v>0.05</v>
      </c>
      <c r="AA128">
        <v>189.33</v>
      </c>
      <c r="AB128">
        <v>0</v>
      </c>
      <c r="AC128">
        <v>0</v>
      </c>
      <c r="AD128">
        <v>0</v>
      </c>
      <c r="AE128">
        <v>28.6</v>
      </c>
      <c r="AF128">
        <v>0</v>
      </c>
      <c r="AG128">
        <v>0</v>
      </c>
      <c r="AH128">
        <v>0</v>
      </c>
      <c r="AI128">
        <v>6.62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0.05</v>
      </c>
      <c r="AU128" t="s">
        <v>3</v>
      </c>
      <c r="AV128">
        <v>0</v>
      </c>
      <c r="AW128">
        <v>2</v>
      </c>
      <c r="AX128">
        <v>39508733</v>
      </c>
      <c r="AY128">
        <v>1</v>
      </c>
      <c r="AZ128">
        <v>0</v>
      </c>
      <c r="BA128">
        <v>106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Y128*Source!I64</f>
        <v>1.6305000000000001</v>
      </c>
      <c r="CY128">
        <f t="shared" si="24"/>
        <v>189.33</v>
      </c>
      <c r="CZ128">
        <f t="shared" si="25"/>
        <v>28.6</v>
      </c>
      <c r="DA128">
        <f t="shared" si="26"/>
        <v>6.62</v>
      </c>
      <c r="DB128">
        <v>0</v>
      </c>
    </row>
    <row r="129" spans="1:106" x14ac:dyDescent="0.2">
      <c r="A129">
        <f>ROW(Source!A64)</f>
        <v>64</v>
      </c>
      <c r="B129">
        <v>39507101</v>
      </c>
      <c r="C129">
        <v>39508726</v>
      </c>
      <c r="D129">
        <v>36857692</v>
      </c>
      <c r="E129">
        <v>1</v>
      </c>
      <c r="F129">
        <v>1</v>
      </c>
      <c r="G129">
        <v>1</v>
      </c>
      <c r="H129">
        <v>3</v>
      </c>
      <c r="I129" t="s">
        <v>200</v>
      </c>
      <c r="J129" t="s">
        <v>202</v>
      </c>
      <c r="K129" t="s">
        <v>201</v>
      </c>
      <c r="L129">
        <v>1477</v>
      </c>
      <c r="N129">
        <v>1013</v>
      </c>
      <c r="O129" t="s">
        <v>192</v>
      </c>
      <c r="P129" t="s">
        <v>194</v>
      </c>
      <c r="Q129">
        <v>1</v>
      </c>
      <c r="W129">
        <v>0</v>
      </c>
      <c r="X129">
        <v>-1781647131</v>
      </c>
      <c r="Y129">
        <v>3.1000000000000001E-5</v>
      </c>
      <c r="AA129">
        <v>110635.82</v>
      </c>
      <c r="AB129">
        <v>0</v>
      </c>
      <c r="AC129">
        <v>0</v>
      </c>
      <c r="AD129">
        <v>0</v>
      </c>
      <c r="AE129">
        <v>16712.36</v>
      </c>
      <c r="AF129">
        <v>0</v>
      </c>
      <c r="AG129">
        <v>0</v>
      </c>
      <c r="AH129">
        <v>0</v>
      </c>
      <c r="AI129">
        <v>6.62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3</v>
      </c>
      <c r="AT129">
        <v>3.1000000000000001E-5</v>
      </c>
      <c r="AU129" t="s">
        <v>3</v>
      </c>
      <c r="AV129">
        <v>0</v>
      </c>
      <c r="AW129">
        <v>1</v>
      </c>
      <c r="AX129">
        <v>-1</v>
      </c>
      <c r="AY129">
        <v>0</v>
      </c>
      <c r="AZ129">
        <v>0</v>
      </c>
      <c r="BA129" t="s">
        <v>3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Y129*Source!I64</f>
        <v>1.0109100000000001E-3</v>
      </c>
      <c r="CY129">
        <f t="shared" si="24"/>
        <v>110635.82</v>
      </c>
      <c r="CZ129">
        <f t="shared" si="25"/>
        <v>16712.36</v>
      </c>
      <c r="DA129">
        <f t="shared" si="26"/>
        <v>6.62</v>
      </c>
      <c r="DB129">
        <v>0</v>
      </c>
    </row>
    <row r="130" spans="1:106" x14ac:dyDescent="0.2">
      <c r="A130">
        <f>ROW(Source!A64)</f>
        <v>64</v>
      </c>
      <c r="B130">
        <v>39507101</v>
      </c>
      <c r="C130">
        <v>39508726</v>
      </c>
      <c r="D130">
        <v>36857706</v>
      </c>
      <c r="E130">
        <v>1</v>
      </c>
      <c r="F130">
        <v>1</v>
      </c>
      <c r="G130">
        <v>1</v>
      </c>
      <c r="H130">
        <v>3</v>
      </c>
      <c r="I130" t="s">
        <v>204</v>
      </c>
      <c r="J130" t="s">
        <v>206</v>
      </c>
      <c r="K130" t="s">
        <v>205</v>
      </c>
      <c r="L130">
        <v>1477</v>
      </c>
      <c r="N130">
        <v>1013</v>
      </c>
      <c r="O130" t="s">
        <v>192</v>
      </c>
      <c r="P130" t="s">
        <v>194</v>
      </c>
      <c r="Q130">
        <v>1</v>
      </c>
      <c r="W130">
        <v>0</v>
      </c>
      <c r="X130">
        <v>-1945804292</v>
      </c>
      <c r="Y130">
        <v>1.5330000000000001E-3</v>
      </c>
      <c r="AA130">
        <v>131492.66</v>
      </c>
      <c r="AB130">
        <v>0</v>
      </c>
      <c r="AC130">
        <v>0</v>
      </c>
      <c r="AD130">
        <v>0</v>
      </c>
      <c r="AE130">
        <v>19862.939999999999</v>
      </c>
      <c r="AF130">
        <v>0</v>
      </c>
      <c r="AG130">
        <v>0</v>
      </c>
      <c r="AH130">
        <v>0</v>
      </c>
      <c r="AI130">
        <v>6.62</v>
      </c>
      <c r="AJ130">
        <v>1</v>
      </c>
      <c r="AK130">
        <v>1</v>
      </c>
      <c r="AL130">
        <v>1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3</v>
      </c>
      <c r="AT130">
        <v>1.5330000000000001E-3</v>
      </c>
      <c r="AU130" t="s">
        <v>3</v>
      </c>
      <c r="AV130">
        <v>0</v>
      </c>
      <c r="AW130">
        <v>1</v>
      </c>
      <c r="AX130">
        <v>-1</v>
      </c>
      <c r="AY130">
        <v>0</v>
      </c>
      <c r="AZ130">
        <v>0</v>
      </c>
      <c r="BA130" t="s">
        <v>3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Y130*Source!I64</f>
        <v>4.9991130000000002E-2</v>
      </c>
      <c r="CY130">
        <f t="shared" si="24"/>
        <v>131492.66</v>
      </c>
      <c r="CZ130">
        <f t="shared" si="25"/>
        <v>19862.939999999999</v>
      </c>
      <c r="DA130">
        <f t="shared" si="26"/>
        <v>6.62</v>
      </c>
      <c r="DB130">
        <v>0</v>
      </c>
    </row>
    <row r="131" spans="1:106" x14ac:dyDescent="0.2">
      <c r="A131">
        <f>ROW(Source!A64)</f>
        <v>64</v>
      </c>
      <c r="B131">
        <v>39507101</v>
      </c>
      <c r="C131">
        <v>39508726</v>
      </c>
      <c r="D131">
        <v>36858669</v>
      </c>
      <c r="E131">
        <v>1</v>
      </c>
      <c r="F131">
        <v>1</v>
      </c>
      <c r="G131">
        <v>1</v>
      </c>
      <c r="H131">
        <v>3</v>
      </c>
      <c r="I131" t="s">
        <v>190</v>
      </c>
      <c r="J131" t="s">
        <v>193</v>
      </c>
      <c r="K131" t="s">
        <v>191</v>
      </c>
      <c r="L131">
        <v>1477</v>
      </c>
      <c r="N131">
        <v>1013</v>
      </c>
      <c r="O131" t="s">
        <v>192</v>
      </c>
      <c r="P131" t="s">
        <v>194</v>
      </c>
      <c r="Q131">
        <v>1</v>
      </c>
      <c r="W131">
        <v>0</v>
      </c>
      <c r="X131">
        <v>1055300673</v>
      </c>
      <c r="Y131">
        <v>5.8259999999999996E-3</v>
      </c>
      <c r="AA131">
        <v>36581.660000000003</v>
      </c>
      <c r="AB131">
        <v>0</v>
      </c>
      <c r="AC131">
        <v>0</v>
      </c>
      <c r="AD131">
        <v>0</v>
      </c>
      <c r="AE131">
        <v>5525.93</v>
      </c>
      <c r="AF131">
        <v>0</v>
      </c>
      <c r="AG131">
        <v>0</v>
      </c>
      <c r="AH131">
        <v>0</v>
      </c>
      <c r="AI131">
        <v>6.62</v>
      </c>
      <c r="AJ131">
        <v>1</v>
      </c>
      <c r="AK131">
        <v>1</v>
      </c>
      <c r="AL131">
        <v>1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3</v>
      </c>
      <c r="AT131">
        <v>5.8259999999999996E-3</v>
      </c>
      <c r="AU131" t="s">
        <v>3</v>
      </c>
      <c r="AV131">
        <v>0</v>
      </c>
      <c r="AW131">
        <v>1</v>
      </c>
      <c r="AX131">
        <v>-1</v>
      </c>
      <c r="AY131">
        <v>0</v>
      </c>
      <c r="AZ131">
        <v>0</v>
      </c>
      <c r="BA131" t="s">
        <v>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Y131*Source!I64</f>
        <v>0.18998585999999998</v>
      </c>
      <c r="CY131">
        <f t="shared" si="24"/>
        <v>36581.660000000003</v>
      </c>
      <c r="CZ131">
        <f t="shared" si="25"/>
        <v>5525.93</v>
      </c>
      <c r="DA131">
        <f t="shared" si="26"/>
        <v>6.62</v>
      </c>
      <c r="DB131">
        <v>0</v>
      </c>
    </row>
    <row r="132" spans="1:106" x14ac:dyDescent="0.2">
      <c r="A132">
        <f>ROW(Source!A64)</f>
        <v>64</v>
      </c>
      <c r="B132">
        <v>39507101</v>
      </c>
      <c r="C132">
        <v>39508726</v>
      </c>
      <c r="D132">
        <v>36858670</v>
      </c>
      <c r="E132">
        <v>1</v>
      </c>
      <c r="F132">
        <v>1</v>
      </c>
      <c r="G132">
        <v>1</v>
      </c>
      <c r="H132">
        <v>3</v>
      </c>
      <c r="I132" t="s">
        <v>196</v>
      </c>
      <c r="J132" t="s">
        <v>198</v>
      </c>
      <c r="K132" t="s">
        <v>197</v>
      </c>
      <c r="L132">
        <v>1477</v>
      </c>
      <c r="N132">
        <v>1013</v>
      </c>
      <c r="O132" t="s">
        <v>192</v>
      </c>
      <c r="P132" t="s">
        <v>194</v>
      </c>
      <c r="Q132">
        <v>1</v>
      </c>
      <c r="W132">
        <v>0</v>
      </c>
      <c r="X132">
        <v>-1544923542</v>
      </c>
      <c r="Y132">
        <v>9.2609999999999998E-2</v>
      </c>
      <c r="AA132">
        <v>47242.5</v>
      </c>
      <c r="AB132">
        <v>0</v>
      </c>
      <c r="AC132">
        <v>0</v>
      </c>
      <c r="AD132">
        <v>0</v>
      </c>
      <c r="AE132">
        <v>7136.33</v>
      </c>
      <c r="AF132">
        <v>0</v>
      </c>
      <c r="AG132">
        <v>0</v>
      </c>
      <c r="AH132">
        <v>0</v>
      </c>
      <c r="AI132">
        <v>6.62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3</v>
      </c>
      <c r="AT132">
        <v>9.2609999999999998E-2</v>
      </c>
      <c r="AU132" t="s">
        <v>3</v>
      </c>
      <c r="AV132">
        <v>0</v>
      </c>
      <c r="AW132">
        <v>1</v>
      </c>
      <c r="AX132">
        <v>-1</v>
      </c>
      <c r="AY132">
        <v>0</v>
      </c>
      <c r="AZ132">
        <v>0</v>
      </c>
      <c r="BA132" t="s">
        <v>3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Y132*Source!I64</f>
        <v>3.0200120999999998</v>
      </c>
      <c r="CY132">
        <f t="shared" si="24"/>
        <v>47242.5</v>
      </c>
      <c r="CZ132">
        <f t="shared" si="25"/>
        <v>7136.33</v>
      </c>
      <c r="DA132">
        <f t="shared" si="26"/>
        <v>6.62</v>
      </c>
      <c r="DB132">
        <v>0</v>
      </c>
    </row>
    <row r="133" spans="1:106" x14ac:dyDescent="0.2">
      <c r="A133">
        <f>ROW(Source!A64)</f>
        <v>64</v>
      </c>
      <c r="B133">
        <v>39507101</v>
      </c>
      <c r="C133">
        <v>39508726</v>
      </c>
      <c r="D133">
        <v>36799065</v>
      </c>
      <c r="E133">
        <v>17</v>
      </c>
      <c r="F133">
        <v>1</v>
      </c>
      <c r="G133">
        <v>1</v>
      </c>
      <c r="H133">
        <v>3</v>
      </c>
      <c r="I133" t="s">
        <v>392</v>
      </c>
      <c r="J133" t="s">
        <v>3</v>
      </c>
      <c r="K133" t="s">
        <v>393</v>
      </c>
      <c r="L133">
        <v>1374</v>
      </c>
      <c r="N133">
        <v>1013</v>
      </c>
      <c r="O133" t="s">
        <v>394</v>
      </c>
      <c r="P133" t="s">
        <v>394</v>
      </c>
      <c r="Q133">
        <v>1</v>
      </c>
      <c r="W133">
        <v>0</v>
      </c>
      <c r="X133">
        <v>-1731369543</v>
      </c>
      <c r="Y133">
        <v>0.53</v>
      </c>
      <c r="AA133">
        <v>1</v>
      </c>
      <c r="AB133">
        <v>0</v>
      </c>
      <c r="AC133">
        <v>0</v>
      </c>
      <c r="AD133">
        <v>0</v>
      </c>
      <c r="AE133">
        <v>1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0.53</v>
      </c>
      <c r="AU133" t="s">
        <v>3</v>
      </c>
      <c r="AV133">
        <v>0</v>
      </c>
      <c r="AW133">
        <v>2</v>
      </c>
      <c r="AX133">
        <v>39508734</v>
      </c>
      <c r="AY133">
        <v>1</v>
      </c>
      <c r="AZ133">
        <v>0</v>
      </c>
      <c r="BA133">
        <v>107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Y133*Source!I64</f>
        <v>17.283300000000001</v>
      </c>
      <c r="CY133">
        <f t="shared" si="24"/>
        <v>1</v>
      </c>
      <c r="CZ133">
        <f t="shared" si="25"/>
        <v>1</v>
      </c>
      <c r="DA133">
        <f t="shared" si="26"/>
        <v>1</v>
      </c>
      <c r="DB133">
        <v>0</v>
      </c>
    </row>
    <row r="134" spans="1:106" x14ac:dyDescent="0.2">
      <c r="A134">
        <f>ROW(Source!A69)</f>
        <v>69</v>
      </c>
      <c r="B134">
        <v>39507101</v>
      </c>
      <c r="C134">
        <v>39508741</v>
      </c>
      <c r="D134">
        <v>37080781</v>
      </c>
      <c r="E134">
        <v>1</v>
      </c>
      <c r="F134">
        <v>1</v>
      </c>
      <c r="G134">
        <v>1</v>
      </c>
      <c r="H134">
        <v>1</v>
      </c>
      <c r="I134" t="s">
        <v>499</v>
      </c>
      <c r="J134" t="s">
        <v>3</v>
      </c>
      <c r="K134" t="s">
        <v>500</v>
      </c>
      <c r="L134">
        <v>1191</v>
      </c>
      <c r="N134">
        <v>1013</v>
      </c>
      <c r="O134" t="s">
        <v>368</v>
      </c>
      <c r="P134" t="s">
        <v>368</v>
      </c>
      <c r="Q134">
        <v>1</v>
      </c>
      <c r="W134">
        <v>0</v>
      </c>
      <c r="X134">
        <v>912892513</v>
      </c>
      <c r="Y134">
        <v>2.73</v>
      </c>
      <c r="AA134">
        <v>0</v>
      </c>
      <c r="AB134">
        <v>0</v>
      </c>
      <c r="AC134">
        <v>0</v>
      </c>
      <c r="AD134">
        <v>65.67</v>
      </c>
      <c r="AE134">
        <v>0</v>
      </c>
      <c r="AF134">
        <v>0</v>
      </c>
      <c r="AG134">
        <v>0</v>
      </c>
      <c r="AH134">
        <v>9.92</v>
      </c>
      <c r="AI134">
        <v>1</v>
      </c>
      <c r="AJ134">
        <v>1</v>
      </c>
      <c r="AK134">
        <v>1</v>
      </c>
      <c r="AL134">
        <v>6.62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3</v>
      </c>
      <c r="AT134">
        <v>2.73</v>
      </c>
      <c r="AU134" t="s">
        <v>3</v>
      </c>
      <c r="AV134">
        <v>1</v>
      </c>
      <c r="AW134">
        <v>2</v>
      </c>
      <c r="AX134">
        <v>39508742</v>
      </c>
      <c r="AY134">
        <v>1</v>
      </c>
      <c r="AZ134">
        <v>0</v>
      </c>
      <c r="BA134">
        <v>108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Y134*Source!I69</f>
        <v>5.46</v>
      </c>
      <c r="CY134">
        <f>AD134</f>
        <v>65.67</v>
      </c>
      <c r="CZ134">
        <f>AH134</f>
        <v>9.92</v>
      </c>
      <c r="DA134">
        <f>AL134</f>
        <v>6.62</v>
      </c>
      <c r="DB134">
        <v>0</v>
      </c>
    </row>
    <row r="135" spans="1:106" x14ac:dyDescent="0.2">
      <c r="A135">
        <f>ROW(Source!A69)</f>
        <v>69</v>
      </c>
      <c r="B135">
        <v>39507101</v>
      </c>
      <c r="C135">
        <v>39508741</v>
      </c>
      <c r="D135">
        <v>37064876</v>
      </c>
      <c r="E135">
        <v>1</v>
      </c>
      <c r="F135">
        <v>1</v>
      </c>
      <c r="G135">
        <v>1</v>
      </c>
      <c r="H135">
        <v>1</v>
      </c>
      <c r="I135" t="s">
        <v>369</v>
      </c>
      <c r="J135" t="s">
        <v>3</v>
      </c>
      <c r="K135" t="s">
        <v>370</v>
      </c>
      <c r="L135">
        <v>1191</v>
      </c>
      <c r="N135">
        <v>1013</v>
      </c>
      <c r="O135" t="s">
        <v>368</v>
      </c>
      <c r="P135" t="s">
        <v>368</v>
      </c>
      <c r="Q135">
        <v>1</v>
      </c>
      <c r="W135">
        <v>0</v>
      </c>
      <c r="X135">
        <v>-1417349443</v>
      </c>
      <c r="Y135">
        <v>0.05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6.62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0.05</v>
      </c>
      <c r="AU135" t="s">
        <v>3</v>
      </c>
      <c r="AV135">
        <v>2</v>
      </c>
      <c r="AW135">
        <v>2</v>
      </c>
      <c r="AX135">
        <v>39508743</v>
      </c>
      <c r="AY135">
        <v>1</v>
      </c>
      <c r="AZ135">
        <v>0</v>
      </c>
      <c r="BA135">
        <v>109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Y135*Source!I69</f>
        <v>0.1</v>
      </c>
      <c r="CY135">
        <f>AD135</f>
        <v>0</v>
      </c>
      <c r="CZ135">
        <f>AH135</f>
        <v>0</v>
      </c>
      <c r="DA135">
        <f>AL135</f>
        <v>1</v>
      </c>
      <c r="DB135">
        <v>0</v>
      </c>
    </row>
    <row r="136" spans="1:106" x14ac:dyDescent="0.2">
      <c r="A136">
        <f>ROW(Source!A69)</f>
        <v>69</v>
      </c>
      <c r="B136">
        <v>39507101</v>
      </c>
      <c r="C136">
        <v>39508741</v>
      </c>
      <c r="D136">
        <v>36882159</v>
      </c>
      <c r="E136">
        <v>1</v>
      </c>
      <c r="F136">
        <v>1</v>
      </c>
      <c r="G136">
        <v>1</v>
      </c>
      <c r="H136">
        <v>2</v>
      </c>
      <c r="I136" t="s">
        <v>484</v>
      </c>
      <c r="J136" t="s">
        <v>485</v>
      </c>
      <c r="K136" t="s">
        <v>486</v>
      </c>
      <c r="L136">
        <v>1368</v>
      </c>
      <c r="N136">
        <v>1011</v>
      </c>
      <c r="O136" t="s">
        <v>374</v>
      </c>
      <c r="P136" t="s">
        <v>374</v>
      </c>
      <c r="Q136">
        <v>1</v>
      </c>
      <c r="W136">
        <v>0</v>
      </c>
      <c r="X136">
        <v>-1718674368</v>
      </c>
      <c r="Y136">
        <v>0.03</v>
      </c>
      <c r="AA136">
        <v>0</v>
      </c>
      <c r="AB136">
        <v>741.37</v>
      </c>
      <c r="AC136">
        <v>13.5</v>
      </c>
      <c r="AD136">
        <v>0</v>
      </c>
      <c r="AE136">
        <v>0</v>
      </c>
      <c r="AF136">
        <v>111.99</v>
      </c>
      <c r="AG136">
        <v>13.5</v>
      </c>
      <c r="AH136">
        <v>0</v>
      </c>
      <c r="AI136">
        <v>1</v>
      </c>
      <c r="AJ136">
        <v>6.62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3</v>
      </c>
      <c r="AT136">
        <v>0.03</v>
      </c>
      <c r="AU136" t="s">
        <v>3</v>
      </c>
      <c r="AV136">
        <v>0</v>
      </c>
      <c r="AW136">
        <v>2</v>
      </c>
      <c r="AX136">
        <v>39508744</v>
      </c>
      <c r="AY136">
        <v>1</v>
      </c>
      <c r="AZ136">
        <v>0</v>
      </c>
      <c r="BA136">
        <v>110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Y136*Source!I69</f>
        <v>0.06</v>
      </c>
      <c r="CY136">
        <f>AB136</f>
        <v>741.37</v>
      </c>
      <c r="CZ136">
        <f>AF136</f>
        <v>111.99</v>
      </c>
      <c r="DA136">
        <f>AJ136</f>
        <v>6.62</v>
      </c>
      <c r="DB136">
        <v>0</v>
      </c>
    </row>
    <row r="137" spans="1:106" x14ac:dyDescent="0.2">
      <c r="A137">
        <f>ROW(Source!A69)</f>
        <v>69</v>
      </c>
      <c r="B137">
        <v>39507101</v>
      </c>
      <c r="C137">
        <v>39508741</v>
      </c>
      <c r="D137">
        <v>36883554</v>
      </c>
      <c r="E137">
        <v>1</v>
      </c>
      <c r="F137">
        <v>1</v>
      </c>
      <c r="G137">
        <v>1</v>
      </c>
      <c r="H137">
        <v>2</v>
      </c>
      <c r="I137" t="s">
        <v>487</v>
      </c>
      <c r="J137" t="s">
        <v>488</v>
      </c>
      <c r="K137" t="s">
        <v>489</v>
      </c>
      <c r="L137">
        <v>1368</v>
      </c>
      <c r="N137">
        <v>1011</v>
      </c>
      <c r="O137" t="s">
        <v>374</v>
      </c>
      <c r="P137" t="s">
        <v>374</v>
      </c>
      <c r="Q137">
        <v>1</v>
      </c>
      <c r="W137">
        <v>0</v>
      </c>
      <c r="X137">
        <v>1372534845</v>
      </c>
      <c r="Y137">
        <v>0.02</v>
      </c>
      <c r="AA137">
        <v>0</v>
      </c>
      <c r="AB137">
        <v>435</v>
      </c>
      <c r="AC137">
        <v>11.6</v>
      </c>
      <c r="AD137">
        <v>0</v>
      </c>
      <c r="AE137">
        <v>0</v>
      </c>
      <c r="AF137">
        <v>65.709999999999994</v>
      </c>
      <c r="AG137">
        <v>11.6</v>
      </c>
      <c r="AH137">
        <v>0</v>
      </c>
      <c r="AI137">
        <v>1</v>
      </c>
      <c r="AJ137">
        <v>6.62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3</v>
      </c>
      <c r="AT137">
        <v>0.02</v>
      </c>
      <c r="AU137" t="s">
        <v>3</v>
      </c>
      <c r="AV137">
        <v>0</v>
      </c>
      <c r="AW137">
        <v>2</v>
      </c>
      <c r="AX137">
        <v>39508745</v>
      </c>
      <c r="AY137">
        <v>1</v>
      </c>
      <c r="AZ137">
        <v>0</v>
      </c>
      <c r="BA137">
        <v>111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Y137*Source!I69</f>
        <v>0.04</v>
      </c>
      <c r="CY137">
        <f>AB137</f>
        <v>435</v>
      </c>
      <c r="CZ137">
        <f>AF137</f>
        <v>65.709999999999994</v>
      </c>
      <c r="DA137">
        <f>AJ137</f>
        <v>6.62</v>
      </c>
      <c r="DB137">
        <v>0</v>
      </c>
    </row>
    <row r="138" spans="1:106" x14ac:dyDescent="0.2">
      <c r="A138">
        <f>ROW(Source!A69)</f>
        <v>69</v>
      </c>
      <c r="B138">
        <v>39507101</v>
      </c>
      <c r="C138">
        <v>39508741</v>
      </c>
      <c r="D138">
        <v>36883858</v>
      </c>
      <c r="E138">
        <v>1</v>
      </c>
      <c r="F138">
        <v>1</v>
      </c>
      <c r="G138">
        <v>1</v>
      </c>
      <c r="H138">
        <v>2</v>
      </c>
      <c r="I138" t="s">
        <v>501</v>
      </c>
      <c r="J138" t="s">
        <v>502</v>
      </c>
      <c r="K138" t="s">
        <v>503</v>
      </c>
      <c r="L138">
        <v>1368</v>
      </c>
      <c r="N138">
        <v>1011</v>
      </c>
      <c r="O138" t="s">
        <v>374</v>
      </c>
      <c r="P138" t="s">
        <v>374</v>
      </c>
      <c r="Q138">
        <v>1</v>
      </c>
      <c r="W138">
        <v>0</v>
      </c>
      <c r="X138">
        <v>-353815937</v>
      </c>
      <c r="Y138">
        <v>0.04</v>
      </c>
      <c r="AA138">
        <v>0</v>
      </c>
      <c r="AB138">
        <v>53.62</v>
      </c>
      <c r="AC138">
        <v>0</v>
      </c>
      <c r="AD138">
        <v>0</v>
      </c>
      <c r="AE138">
        <v>0</v>
      </c>
      <c r="AF138">
        <v>8.1</v>
      </c>
      <c r="AG138">
        <v>0</v>
      </c>
      <c r="AH138">
        <v>0</v>
      </c>
      <c r="AI138">
        <v>1</v>
      </c>
      <c r="AJ138">
        <v>6.62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3</v>
      </c>
      <c r="AT138">
        <v>0.04</v>
      </c>
      <c r="AU138" t="s">
        <v>3</v>
      </c>
      <c r="AV138">
        <v>0</v>
      </c>
      <c r="AW138">
        <v>2</v>
      </c>
      <c r="AX138">
        <v>39508746</v>
      </c>
      <c r="AY138">
        <v>1</v>
      </c>
      <c r="AZ138">
        <v>0</v>
      </c>
      <c r="BA138">
        <v>112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Y138*Source!I69</f>
        <v>0.08</v>
      </c>
      <c r="CY138">
        <f>AB138</f>
        <v>53.62</v>
      </c>
      <c r="CZ138">
        <f>AF138</f>
        <v>8.1</v>
      </c>
      <c r="DA138">
        <f>AJ138</f>
        <v>6.62</v>
      </c>
      <c r="DB138">
        <v>0</v>
      </c>
    </row>
    <row r="139" spans="1:106" x14ac:dyDescent="0.2">
      <c r="A139">
        <f>ROW(Source!A69)</f>
        <v>69</v>
      </c>
      <c r="B139">
        <v>39507101</v>
      </c>
      <c r="C139">
        <v>39508741</v>
      </c>
      <c r="D139">
        <v>36802094</v>
      </c>
      <c r="E139">
        <v>1</v>
      </c>
      <c r="F139">
        <v>1</v>
      </c>
      <c r="G139">
        <v>1</v>
      </c>
      <c r="H139">
        <v>3</v>
      </c>
      <c r="I139" t="s">
        <v>490</v>
      </c>
      <c r="J139" t="s">
        <v>491</v>
      </c>
      <c r="K139" t="s">
        <v>492</v>
      </c>
      <c r="L139">
        <v>1346</v>
      </c>
      <c r="N139">
        <v>1009</v>
      </c>
      <c r="O139" t="s">
        <v>382</v>
      </c>
      <c r="P139" t="s">
        <v>382</v>
      </c>
      <c r="Q139">
        <v>1</v>
      </c>
      <c r="W139">
        <v>0</v>
      </c>
      <c r="X139">
        <v>-1088866022</v>
      </c>
      <c r="Y139">
        <v>2.3E-2</v>
      </c>
      <c r="AA139">
        <v>201.25</v>
      </c>
      <c r="AB139">
        <v>0</v>
      </c>
      <c r="AC139">
        <v>0</v>
      </c>
      <c r="AD139">
        <v>0</v>
      </c>
      <c r="AE139">
        <v>30.4</v>
      </c>
      <c r="AF139">
        <v>0</v>
      </c>
      <c r="AG139">
        <v>0</v>
      </c>
      <c r="AH139">
        <v>0</v>
      </c>
      <c r="AI139">
        <v>6.62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3</v>
      </c>
      <c r="AT139">
        <v>2.3E-2</v>
      </c>
      <c r="AU139" t="s">
        <v>3</v>
      </c>
      <c r="AV139">
        <v>0</v>
      </c>
      <c r="AW139">
        <v>2</v>
      </c>
      <c r="AX139">
        <v>39508747</v>
      </c>
      <c r="AY139">
        <v>1</v>
      </c>
      <c r="AZ139">
        <v>0</v>
      </c>
      <c r="BA139">
        <v>113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Y139*Source!I69</f>
        <v>4.5999999999999999E-2</v>
      </c>
      <c r="CY139">
        <f t="shared" ref="CY139:CY148" si="27">AA139</f>
        <v>201.25</v>
      </c>
      <c r="CZ139">
        <f t="shared" ref="CZ139:CZ148" si="28">AE139</f>
        <v>30.4</v>
      </c>
      <c r="DA139">
        <f t="shared" ref="DA139:DA148" si="29">AI139</f>
        <v>6.62</v>
      </c>
      <c r="DB139">
        <v>0</v>
      </c>
    </row>
    <row r="140" spans="1:106" x14ac:dyDescent="0.2">
      <c r="A140">
        <f>ROW(Source!A69)</f>
        <v>69</v>
      </c>
      <c r="B140">
        <v>39507101</v>
      </c>
      <c r="C140">
        <v>39508741</v>
      </c>
      <c r="D140">
        <v>36804580</v>
      </c>
      <c r="E140">
        <v>1</v>
      </c>
      <c r="F140">
        <v>1</v>
      </c>
      <c r="G140">
        <v>1</v>
      </c>
      <c r="H140">
        <v>3</v>
      </c>
      <c r="I140" t="s">
        <v>504</v>
      </c>
      <c r="J140" t="s">
        <v>505</v>
      </c>
      <c r="K140" t="s">
        <v>506</v>
      </c>
      <c r="L140">
        <v>1355</v>
      </c>
      <c r="N140">
        <v>1010</v>
      </c>
      <c r="O140" t="s">
        <v>167</v>
      </c>
      <c r="P140" t="s">
        <v>167</v>
      </c>
      <c r="Q140">
        <v>100</v>
      </c>
      <c r="W140">
        <v>0</v>
      </c>
      <c r="X140">
        <v>1794244060</v>
      </c>
      <c r="Y140">
        <v>4.1000000000000002E-2</v>
      </c>
      <c r="AA140">
        <v>569.32000000000005</v>
      </c>
      <c r="AB140">
        <v>0</v>
      </c>
      <c r="AC140">
        <v>0</v>
      </c>
      <c r="AD140">
        <v>0</v>
      </c>
      <c r="AE140">
        <v>86</v>
      </c>
      <c r="AF140">
        <v>0</v>
      </c>
      <c r="AG140">
        <v>0</v>
      </c>
      <c r="AH140">
        <v>0</v>
      </c>
      <c r="AI140">
        <v>6.62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3</v>
      </c>
      <c r="AT140">
        <v>4.1000000000000002E-2</v>
      </c>
      <c r="AU140" t="s">
        <v>3</v>
      </c>
      <c r="AV140">
        <v>0</v>
      </c>
      <c r="AW140">
        <v>2</v>
      </c>
      <c r="AX140">
        <v>39508748</v>
      </c>
      <c r="AY140">
        <v>1</v>
      </c>
      <c r="AZ140">
        <v>0</v>
      </c>
      <c r="BA140">
        <v>114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Y140*Source!I69</f>
        <v>8.2000000000000003E-2</v>
      </c>
      <c r="CY140">
        <f t="shared" si="27"/>
        <v>569.32000000000005</v>
      </c>
      <c r="CZ140">
        <f t="shared" si="28"/>
        <v>86</v>
      </c>
      <c r="DA140">
        <f t="shared" si="29"/>
        <v>6.62</v>
      </c>
      <c r="DB140">
        <v>0</v>
      </c>
    </row>
    <row r="141" spans="1:106" x14ac:dyDescent="0.2">
      <c r="A141">
        <f>ROW(Source!A69)</f>
        <v>69</v>
      </c>
      <c r="B141">
        <v>39507101</v>
      </c>
      <c r="C141">
        <v>39508741</v>
      </c>
      <c r="D141">
        <v>36838317</v>
      </c>
      <c r="E141">
        <v>1</v>
      </c>
      <c r="F141">
        <v>1</v>
      </c>
      <c r="G141">
        <v>1</v>
      </c>
      <c r="H141">
        <v>3</v>
      </c>
      <c r="I141" t="s">
        <v>496</v>
      </c>
      <c r="J141" t="s">
        <v>497</v>
      </c>
      <c r="K141" t="s">
        <v>498</v>
      </c>
      <c r="L141">
        <v>1346</v>
      </c>
      <c r="N141">
        <v>1009</v>
      </c>
      <c r="O141" t="s">
        <v>382</v>
      </c>
      <c r="P141" t="s">
        <v>382</v>
      </c>
      <c r="Q141">
        <v>1</v>
      </c>
      <c r="W141">
        <v>0</v>
      </c>
      <c r="X141">
        <v>210558753</v>
      </c>
      <c r="Y141">
        <v>0.2</v>
      </c>
      <c r="AA141">
        <v>189.33</v>
      </c>
      <c r="AB141">
        <v>0</v>
      </c>
      <c r="AC141">
        <v>0</v>
      </c>
      <c r="AD141">
        <v>0</v>
      </c>
      <c r="AE141">
        <v>28.6</v>
      </c>
      <c r="AF141">
        <v>0</v>
      </c>
      <c r="AG141">
        <v>0</v>
      </c>
      <c r="AH141">
        <v>0</v>
      </c>
      <c r="AI141">
        <v>6.62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3</v>
      </c>
      <c r="AT141">
        <v>0.2</v>
      </c>
      <c r="AU141" t="s">
        <v>3</v>
      </c>
      <c r="AV141">
        <v>0</v>
      </c>
      <c r="AW141">
        <v>2</v>
      </c>
      <c r="AX141">
        <v>39508749</v>
      </c>
      <c r="AY141">
        <v>1</v>
      </c>
      <c r="AZ141">
        <v>0</v>
      </c>
      <c r="BA141">
        <v>115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Y141*Source!I69</f>
        <v>0.4</v>
      </c>
      <c r="CY141">
        <f t="shared" si="27"/>
        <v>189.33</v>
      </c>
      <c r="CZ141">
        <f t="shared" si="28"/>
        <v>28.6</v>
      </c>
      <c r="DA141">
        <f t="shared" si="29"/>
        <v>6.62</v>
      </c>
      <c r="DB141">
        <v>0</v>
      </c>
    </row>
    <row r="142" spans="1:106" x14ac:dyDescent="0.2">
      <c r="A142">
        <f>ROW(Source!A69)</f>
        <v>69</v>
      </c>
      <c r="B142">
        <v>39507101</v>
      </c>
      <c r="C142">
        <v>39508741</v>
      </c>
      <c r="D142">
        <v>36851945</v>
      </c>
      <c r="E142">
        <v>1</v>
      </c>
      <c r="F142">
        <v>1</v>
      </c>
      <c r="G142">
        <v>1</v>
      </c>
      <c r="H142">
        <v>3</v>
      </c>
      <c r="I142" t="s">
        <v>507</v>
      </c>
      <c r="J142" t="s">
        <v>508</v>
      </c>
      <c r="K142" t="s">
        <v>509</v>
      </c>
      <c r="L142">
        <v>1358</v>
      </c>
      <c r="N142">
        <v>1010</v>
      </c>
      <c r="O142" t="s">
        <v>32</v>
      </c>
      <c r="P142" t="s">
        <v>32</v>
      </c>
      <c r="Q142">
        <v>10</v>
      </c>
      <c r="W142">
        <v>0</v>
      </c>
      <c r="X142">
        <v>1386890308</v>
      </c>
      <c r="Y142">
        <v>0.1</v>
      </c>
      <c r="AA142">
        <v>258.18</v>
      </c>
      <c r="AB142">
        <v>0</v>
      </c>
      <c r="AC142">
        <v>0</v>
      </c>
      <c r="AD142">
        <v>0</v>
      </c>
      <c r="AE142">
        <v>39</v>
      </c>
      <c r="AF142">
        <v>0</v>
      </c>
      <c r="AG142">
        <v>0</v>
      </c>
      <c r="AH142">
        <v>0</v>
      </c>
      <c r="AI142">
        <v>6.62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0.1</v>
      </c>
      <c r="AU142" t="s">
        <v>3</v>
      </c>
      <c r="AV142">
        <v>0</v>
      </c>
      <c r="AW142">
        <v>2</v>
      </c>
      <c r="AX142">
        <v>39508750</v>
      </c>
      <c r="AY142">
        <v>1</v>
      </c>
      <c r="AZ142">
        <v>0</v>
      </c>
      <c r="BA142">
        <v>116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Y142*Source!I69</f>
        <v>0.2</v>
      </c>
      <c r="CY142">
        <f t="shared" si="27"/>
        <v>258.18</v>
      </c>
      <c r="CZ142">
        <f t="shared" si="28"/>
        <v>39</v>
      </c>
      <c r="DA142">
        <f t="shared" si="29"/>
        <v>6.62</v>
      </c>
      <c r="DB142">
        <v>0</v>
      </c>
    </row>
    <row r="143" spans="1:106" x14ac:dyDescent="0.2">
      <c r="A143">
        <f>ROW(Source!A69)</f>
        <v>69</v>
      </c>
      <c r="B143">
        <v>39507101</v>
      </c>
      <c r="C143">
        <v>39508741</v>
      </c>
      <c r="D143">
        <v>36852067</v>
      </c>
      <c r="E143">
        <v>1</v>
      </c>
      <c r="F143">
        <v>1</v>
      </c>
      <c r="G143">
        <v>1</v>
      </c>
      <c r="H143">
        <v>3</v>
      </c>
      <c r="I143" t="s">
        <v>510</v>
      </c>
      <c r="J143" t="s">
        <v>511</v>
      </c>
      <c r="K143" t="s">
        <v>512</v>
      </c>
      <c r="L143">
        <v>1356</v>
      </c>
      <c r="N143">
        <v>1010</v>
      </c>
      <c r="O143" t="s">
        <v>478</v>
      </c>
      <c r="P143" t="s">
        <v>478</v>
      </c>
      <c r="Q143">
        <v>1000</v>
      </c>
      <c r="W143">
        <v>0</v>
      </c>
      <c r="X143">
        <v>40709342</v>
      </c>
      <c r="Y143">
        <v>2.1000000000000001E-2</v>
      </c>
      <c r="AA143">
        <v>1787.4</v>
      </c>
      <c r="AB143">
        <v>0</v>
      </c>
      <c r="AC143">
        <v>0</v>
      </c>
      <c r="AD143">
        <v>0</v>
      </c>
      <c r="AE143">
        <v>270</v>
      </c>
      <c r="AF143">
        <v>0</v>
      </c>
      <c r="AG143">
        <v>0</v>
      </c>
      <c r="AH143">
        <v>0</v>
      </c>
      <c r="AI143">
        <v>6.62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3</v>
      </c>
      <c r="AT143">
        <v>2.1000000000000001E-2</v>
      </c>
      <c r="AU143" t="s">
        <v>3</v>
      </c>
      <c r="AV143">
        <v>0</v>
      </c>
      <c r="AW143">
        <v>2</v>
      </c>
      <c r="AX143">
        <v>39508751</v>
      </c>
      <c r="AY143">
        <v>1</v>
      </c>
      <c r="AZ143">
        <v>0</v>
      </c>
      <c r="BA143">
        <v>117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Y143*Source!I69</f>
        <v>4.2000000000000003E-2</v>
      </c>
      <c r="CY143">
        <f t="shared" si="27"/>
        <v>1787.4</v>
      </c>
      <c r="CZ143">
        <f t="shared" si="28"/>
        <v>270</v>
      </c>
      <c r="DA143">
        <f t="shared" si="29"/>
        <v>6.62</v>
      </c>
      <c r="DB143">
        <v>0</v>
      </c>
    </row>
    <row r="144" spans="1:106" x14ac:dyDescent="0.2">
      <c r="A144">
        <f>ROW(Source!A69)</f>
        <v>69</v>
      </c>
      <c r="B144">
        <v>39507101</v>
      </c>
      <c r="C144">
        <v>39508741</v>
      </c>
      <c r="D144">
        <v>36855766</v>
      </c>
      <c r="E144">
        <v>1</v>
      </c>
      <c r="F144">
        <v>1</v>
      </c>
      <c r="G144">
        <v>1</v>
      </c>
      <c r="H144">
        <v>3</v>
      </c>
      <c r="I144" t="s">
        <v>513</v>
      </c>
      <c r="J144" t="s">
        <v>514</v>
      </c>
      <c r="K144" t="s">
        <v>515</v>
      </c>
      <c r="L144">
        <v>1355</v>
      </c>
      <c r="N144">
        <v>1010</v>
      </c>
      <c r="O144" t="s">
        <v>167</v>
      </c>
      <c r="P144" t="s">
        <v>167</v>
      </c>
      <c r="Q144">
        <v>100</v>
      </c>
      <c r="W144">
        <v>0</v>
      </c>
      <c r="X144">
        <v>-552597123</v>
      </c>
      <c r="Y144">
        <v>4.1000000000000002E-2</v>
      </c>
      <c r="AA144">
        <v>3495.36</v>
      </c>
      <c r="AB144">
        <v>0</v>
      </c>
      <c r="AC144">
        <v>0</v>
      </c>
      <c r="AD144">
        <v>0</v>
      </c>
      <c r="AE144">
        <v>528</v>
      </c>
      <c r="AF144">
        <v>0</v>
      </c>
      <c r="AG144">
        <v>0</v>
      </c>
      <c r="AH144">
        <v>0</v>
      </c>
      <c r="AI144">
        <v>6.62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4.1000000000000002E-2</v>
      </c>
      <c r="AU144" t="s">
        <v>3</v>
      </c>
      <c r="AV144">
        <v>0</v>
      </c>
      <c r="AW144">
        <v>2</v>
      </c>
      <c r="AX144">
        <v>39508752</v>
      </c>
      <c r="AY144">
        <v>1</v>
      </c>
      <c r="AZ144">
        <v>0</v>
      </c>
      <c r="BA144">
        <v>118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Y144*Source!I69</f>
        <v>8.2000000000000003E-2</v>
      </c>
      <c r="CY144">
        <f t="shared" si="27"/>
        <v>3495.36</v>
      </c>
      <c r="CZ144">
        <f t="shared" si="28"/>
        <v>528</v>
      </c>
      <c r="DA144">
        <f t="shared" si="29"/>
        <v>6.62</v>
      </c>
      <c r="DB144">
        <v>0</v>
      </c>
    </row>
    <row r="145" spans="1:106" x14ac:dyDescent="0.2">
      <c r="A145">
        <f>ROW(Source!A69)</f>
        <v>69</v>
      </c>
      <c r="B145">
        <v>39507101</v>
      </c>
      <c r="C145">
        <v>39508741</v>
      </c>
      <c r="D145">
        <v>36860093</v>
      </c>
      <c r="E145">
        <v>1</v>
      </c>
      <c r="F145">
        <v>1</v>
      </c>
      <c r="G145">
        <v>1</v>
      </c>
      <c r="H145">
        <v>3</v>
      </c>
      <c r="I145" t="s">
        <v>212</v>
      </c>
      <c r="J145" t="s">
        <v>214</v>
      </c>
      <c r="K145" t="s">
        <v>213</v>
      </c>
      <c r="L145">
        <v>1354</v>
      </c>
      <c r="N145">
        <v>1010</v>
      </c>
      <c r="O145" t="s">
        <v>23</v>
      </c>
      <c r="P145" t="s">
        <v>23</v>
      </c>
      <c r="Q145">
        <v>1</v>
      </c>
      <c r="W145">
        <v>0</v>
      </c>
      <c r="X145">
        <v>2101519817</v>
      </c>
      <c r="Y145">
        <v>0.5</v>
      </c>
      <c r="AA145">
        <v>543.70000000000005</v>
      </c>
      <c r="AB145">
        <v>0</v>
      </c>
      <c r="AC145">
        <v>0</v>
      </c>
      <c r="AD145">
        <v>0</v>
      </c>
      <c r="AE145">
        <v>82.13</v>
      </c>
      <c r="AF145">
        <v>0</v>
      </c>
      <c r="AG145">
        <v>0</v>
      </c>
      <c r="AH145">
        <v>0</v>
      </c>
      <c r="AI145">
        <v>6.62</v>
      </c>
      <c r="AJ145">
        <v>1</v>
      </c>
      <c r="AK145">
        <v>1</v>
      </c>
      <c r="AL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3</v>
      </c>
      <c r="AT145">
        <v>0.5</v>
      </c>
      <c r="AU145" t="s">
        <v>3</v>
      </c>
      <c r="AV145">
        <v>0</v>
      </c>
      <c r="AW145">
        <v>1</v>
      </c>
      <c r="AX145">
        <v>-1</v>
      </c>
      <c r="AY145">
        <v>0</v>
      </c>
      <c r="AZ145">
        <v>0</v>
      </c>
      <c r="BA145" t="s">
        <v>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Y145*Source!I69</f>
        <v>1</v>
      </c>
      <c r="CY145">
        <f t="shared" si="27"/>
        <v>543.70000000000005</v>
      </c>
      <c r="CZ145">
        <f t="shared" si="28"/>
        <v>82.13</v>
      </c>
      <c r="DA145">
        <f t="shared" si="29"/>
        <v>6.62</v>
      </c>
      <c r="DB145">
        <v>0</v>
      </c>
    </row>
    <row r="146" spans="1:106" x14ac:dyDescent="0.2">
      <c r="A146">
        <f>ROW(Source!A69)</f>
        <v>69</v>
      </c>
      <c r="B146">
        <v>39507101</v>
      </c>
      <c r="C146">
        <v>39508741</v>
      </c>
      <c r="D146">
        <v>36867794</v>
      </c>
      <c r="E146">
        <v>1</v>
      </c>
      <c r="F146">
        <v>1</v>
      </c>
      <c r="G146">
        <v>1</v>
      </c>
      <c r="H146">
        <v>3</v>
      </c>
      <c r="I146" t="s">
        <v>516</v>
      </c>
      <c r="J146" t="s">
        <v>517</v>
      </c>
      <c r="K146" t="s">
        <v>518</v>
      </c>
      <c r="L146">
        <v>1346</v>
      </c>
      <c r="N146">
        <v>1009</v>
      </c>
      <c r="O146" t="s">
        <v>382</v>
      </c>
      <c r="P146" t="s">
        <v>382</v>
      </c>
      <c r="Q146">
        <v>1</v>
      </c>
      <c r="W146">
        <v>0</v>
      </c>
      <c r="X146">
        <v>1584075688</v>
      </c>
      <c r="Y146">
        <v>0.14399999999999999</v>
      </c>
      <c r="AA146">
        <v>236.33</v>
      </c>
      <c r="AB146">
        <v>0</v>
      </c>
      <c r="AC146">
        <v>0</v>
      </c>
      <c r="AD146">
        <v>0</v>
      </c>
      <c r="AE146">
        <v>35.700000000000003</v>
      </c>
      <c r="AF146">
        <v>0</v>
      </c>
      <c r="AG146">
        <v>0</v>
      </c>
      <c r="AH146">
        <v>0</v>
      </c>
      <c r="AI146">
        <v>6.62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3</v>
      </c>
      <c r="AT146">
        <v>0.14399999999999999</v>
      </c>
      <c r="AU146" t="s">
        <v>3</v>
      </c>
      <c r="AV146">
        <v>0</v>
      </c>
      <c r="AW146">
        <v>2</v>
      </c>
      <c r="AX146">
        <v>39508753</v>
      </c>
      <c r="AY146">
        <v>1</v>
      </c>
      <c r="AZ146">
        <v>0</v>
      </c>
      <c r="BA146">
        <v>119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Y146*Source!I69</f>
        <v>0.28799999999999998</v>
      </c>
      <c r="CY146">
        <f t="shared" si="27"/>
        <v>236.33</v>
      </c>
      <c r="CZ146">
        <f t="shared" si="28"/>
        <v>35.700000000000003</v>
      </c>
      <c r="DA146">
        <f t="shared" si="29"/>
        <v>6.62</v>
      </c>
      <c r="DB146">
        <v>0</v>
      </c>
    </row>
    <row r="147" spans="1:106" x14ac:dyDescent="0.2">
      <c r="A147">
        <f>ROW(Source!A69)</f>
        <v>69</v>
      </c>
      <c r="B147">
        <v>39507101</v>
      </c>
      <c r="C147">
        <v>39508741</v>
      </c>
      <c r="D147">
        <v>36874703</v>
      </c>
      <c r="E147">
        <v>1</v>
      </c>
      <c r="F147">
        <v>1</v>
      </c>
      <c r="G147">
        <v>1</v>
      </c>
      <c r="H147">
        <v>3</v>
      </c>
      <c r="I147" t="s">
        <v>216</v>
      </c>
      <c r="J147" t="s">
        <v>218</v>
      </c>
      <c r="K147" t="s">
        <v>217</v>
      </c>
      <c r="L147">
        <v>1354</v>
      </c>
      <c r="N147">
        <v>1010</v>
      </c>
      <c r="O147" t="s">
        <v>23</v>
      </c>
      <c r="P147" t="s">
        <v>23</v>
      </c>
      <c r="Q147">
        <v>1</v>
      </c>
      <c r="W147">
        <v>0</v>
      </c>
      <c r="X147">
        <v>-1025881361</v>
      </c>
      <c r="Y147">
        <v>0.5</v>
      </c>
      <c r="AA147">
        <v>1990.5</v>
      </c>
      <c r="AB147">
        <v>0</v>
      </c>
      <c r="AC147">
        <v>0</v>
      </c>
      <c r="AD147">
        <v>0</v>
      </c>
      <c r="AE147">
        <v>300.68</v>
      </c>
      <c r="AF147">
        <v>0</v>
      </c>
      <c r="AG147">
        <v>0</v>
      </c>
      <c r="AH147">
        <v>0</v>
      </c>
      <c r="AI147">
        <v>6.62</v>
      </c>
      <c r="AJ147">
        <v>1</v>
      </c>
      <c r="AK147">
        <v>1</v>
      </c>
      <c r="AL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3</v>
      </c>
      <c r="AT147">
        <v>0.5</v>
      </c>
      <c r="AU147" t="s">
        <v>3</v>
      </c>
      <c r="AV147">
        <v>0</v>
      </c>
      <c r="AW147">
        <v>1</v>
      </c>
      <c r="AX147">
        <v>-1</v>
      </c>
      <c r="AY147">
        <v>0</v>
      </c>
      <c r="AZ147">
        <v>0</v>
      </c>
      <c r="BA147" t="s">
        <v>3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Y147*Source!I69</f>
        <v>1</v>
      </c>
      <c r="CY147">
        <f t="shared" si="27"/>
        <v>1990.5</v>
      </c>
      <c r="CZ147">
        <f t="shared" si="28"/>
        <v>300.68</v>
      </c>
      <c r="DA147">
        <f t="shared" si="29"/>
        <v>6.62</v>
      </c>
      <c r="DB147">
        <v>0</v>
      </c>
    </row>
    <row r="148" spans="1:106" x14ac:dyDescent="0.2">
      <c r="A148">
        <f>ROW(Source!A69)</f>
        <v>69</v>
      </c>
      <c r="B148">
        <v>39507101</v>
      </c>
      <c r="C148">
        <v>39508741</v>
      </c>
      <c r="D148">
        <v>36799065</v>
      </c>
      <c r="E148">
        <v>17</v>
      </c>
      <c r="F148">
        <v>1</v>
      </c>
      <c r="G148">
        <v>1</v>
      </c>
      <c r="H148">
        <v>3</v>
      </c>
      <c r="I148" t="s">
        <v>392</v>
      </c>
      <c r="J148" t="s">
        <v>3</v>
      </c>
      <c r="K148" t="s">
        <v>393</v>
      </c>
      <c r="L148">
        <v>1374</v>
      </c>
      <c r="N148">
        <v>1013</v>
      </c>
      <c r="O148" t="s">
        <v>394</v>
      </c>
      <c r="P148" t="s">
        <v>394</v>
      </c>
      <c r="Q148">
        <v>1</v>
      </c>
      <c r="W148">
        <v>0</v>
      </c>
      <c r="X148">
        <v>-1731369543</v>
      </c>
      <c r="Y148">
        <v>0.54</v>
      </c>
      <c r="AA148">
        <v>1</v>
      </c>
      <c r="AB148">
        <v>0</v>
      </c>
      <c r="AC148">
        <v>0</v>
      </c>
      <c r="AD148">
        <v>0</v>
      </c>
      <c r="AE148">
        <v>1</v>
      </c>
      <c r="AF148">
        <v>0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0</v>
      </c>
      <c r="AQ148">
        <v>0</v>
      </c>
      <c r="AR148">
        <v>0</v>
      </c>
      <c r="AS148" t="s">
        <v>3</v>
      </c>
      <c r="AT148">
        <v>0.54</v>
      </c>
      <c r="AU148" t="s">
        <v>3</v>
      </c>
      <c r="AV148">
        <v>0</v>
      </c>
      <c r="AW148">
        <v>2</v>
      </c>
      <c r="AX148">
        <v>39508754</v>
      </c>
      <c r="AY148">
        <v>1</v>
      </c>
      <c r="AZ148">
        <v>0</v>
      </c>
      <c r="BA148">
        <v>120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Y148*Source!I69</f>
        <v>1.08</v>
      </c>
      <c r="CY148">
        <f t="shared" si="27"/>
        <v>1</v>
      </c>
      <c r="CZ148">
        <f t="shared" si="28"/>
        <v>1</v>
      </c>
      <c r="DA148">
        <f t="shared" si="29"/>
        <v>1</v>
      </c>
      <c r="DB148">
        <v>0</v>
      </c>
    </row>
    <row r="149" spans="1:106" x14ac:dyDescent="0.2">
      <c r="A149">
        <f>ROW(Source!A72)</f>
        <v>72</v>
      </c>
      <c r="B149">
        <v>39507101</v>
      </c>
      <c r="C149">
        <v>39508763</v>
      </c>
      <c r="D149">
        <v>37082223</v>
      </c>
      <c r="E149">
        <v>1</v>
      </c>
      <c r="F149">
        <v>1</v>
      </c>
      <c r="G149">
        <v>1</v>
      </c>
      <c r="H149">
        <v>1</v>
      </c>
      <c r="I149" t="s">
        <v>519</v>
      </c>
      <c r="J149" t="s">
        <v>3</v>
      </c>
      <c r="K149" t="s">
        <v>520</v>
      </c>
      <c r="L149">
        <v>1191</v>
      </c>
      <c r="N149">
        <v>1013</v>
      </c>
      <c r="O149" t="s">
        <v>368</v>
      </c>
      <c r="P149" t="s">
        <v>368</v>
      </c>
      <c r="Q149">
        <v>1</v>
      </c>
      <c r="W149">
        <v>0</v>
      </c>
      <c r="X149">
        <v>-2143564933</v>
      </c>
      <c r="Y149">
        <v>0.5</v>
      </c>
      <c r="AA149">
        <v>0</v>
      </c>
      <c r="AB149">
        <v>0</v>
      </c>
      <c r="AC149">
        <v>0</v>
      </c>
      <c r="AD149">
        <v>64.61</v>
      </c>
      <c r="AE149">
        <v>0</v>
      </c>
      <c r="AF149">
        <v>0</v>
      </c>
      <c r="AG149">
        <v>0</v>
      </c>
      <c r="AH149">
        <v>9.76</v>
      </c>
      <c r="AI149">
        <v>1</v>
      </c>
      <c r="AJ149">
        <v>1</v>
      </c>
      <c r="AK149">
        <v>1</v>
      </c>
      <c r="AL149">
        <v>6.62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3</v>
      </c>
      <c r="AT149">
        <v>0.5</v>
      </c>
      <c r="AU149" t="s">
        <v>3</v>
      </c>
      <c r="AV149">
        <v>1</v>
      </c>
      <c r="AW149">
        <v>2</v>
      </c>
      <c r="AX149">
        <v>39508764</v>
      </c>
      <c r="AY149">
        <v>1</v>
      </c>
      <c r="AZ149">
        <v>0</v>
      </c>
      <c r="BA149">
        <v>121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Y149*Source!I72</f>
        <v>222.5</v>
      </c>
      <c r="CY149">
        <f>AD149</f>
        <v>64.61</v>
      </c>
      <c r="CZ149">
        <f>AH149</f>
        <v>9.76</v>
      </c>
      <c r="DA149">
        <f>AL149</f>
        <v>6.62</v>
      </c>
      <c r="DB149">
        <v>0</v>
      </c>
    </row>
    <row r="150" spans="1:106" x14ac:dyDescent="0.2">
      <c r="A150">
        <f>ROW(Source!A72)</f>
        <v>72</v>
      </c>
      <c r="B150">
        <v>39507101</v>
      </c>
      <c r="C150">
        <v>39508763</v>
      </c>
      <c r="D150">
        <v>36804944</v>
      </c>
      <c r="E150">
        <v>1</v>
      </c>
      <c r="F150">
        <v>1</v>
      </c>
      <c r="G150">
        <v>1</v>
      </c>
      <c r="H150">
        <v>3</v>
      </c>
      <c r="I150" t="s">
        <v>479</v>
      </c>
      <c r="J150" t="s">
        <v>480</v>
      </c>
      <c r="K150" t="s">
        <v>481</v>
      </c>
      <c r="L150">
        <v>1348</v>
      </c>
      <c r="N150">
        <v>1009</v>
      </c>
      <c r="O150" t="s">
        <v>378</v>
      </c>
      <c r="P150" t="s">
        <v>378</v>
      </c>
      <c r="Q150">
        <v>1000</v>
      </c>
      <c r="W150">
        <v>0</v>
      </c>
      <c r="X150">
        <v>-1755229539</v>
      </c>
      <c r="Y150">
        <v>1.0000000000000001E-5</v>
      </c>
      <c r="AA150">
        <v>82286.600000000006</v>
      </c>
      <c r="AB150">
        <v>0</v>
      </c>
      <c r="AC150">
        <v>0</v>
      </c>
      <c r="AD150">
        <v>0</v>
      </c>
      <c r="AE150">
        <v>12430</v>
      </c>
      <c r="AF150">
        <v>0</v>
      </c>
      <c r="AG150">
        <v>0</v>
      </c>
      <c r="AH150">
        <v>0</v>
      </c>
      <c r="AI150">
        <v>6.62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3</v>
      </c>
      <c r="AT150">
        <v>1.0000000000000001E-5</v>
      </c>
      <c r="AU150" t="s">
        <v>3</v>
      </c>
      <c r="AV150">
        <v>0</v>
      </c>
      <c r="AW150">
        <v>2</v>
      </c>
      <c r="AX150">
        <v>39508765</v>
      </c>
      <c r="AY150">
        <v>1</v>
      </c>
      <c r="AZ150">
        <v>0</v>
      </c>
      <c r="BA150">
        <v>122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Y150*Source!I72</f>
        <v>4.45E-3</v>
      </c>
      <c r="CY150">
        <f>AA150</f>
        <v>82286.600000000006</v>
      </c>
      <c r="CZ150">
        <f>AE150</f>
        <v>12430</v>
      </c>
      <c r="DA150">
        <f>AI150</f>
        <v>6.62</v>
      </c>
      <c r="DB150">
        <v>0</v>
      </c>
    </row>
    <row r="151" spans="1:106" x14ac:dyDescent="0.2">
      <c r="A151">
        <f>ROW(Source!A72)</f>
        <v>72</v>
      </c>
      <c r="B151">
        <v>39507101</v>
      </c>
      <c r="C151">
        <v>39508763</v>
      </c>
      <c r="D151">
        <v>36806488</v>
      </c>
      <c r="E151">
        <v>1</v>
      </c>
      <c r="F151">
        <v>1</v>
      </c>
      <c r="G151">
        <v>1</v>
      </c>
      <c r="H151">
        <v>3</v>
      </c>
      <c r="I151" t="s">
        <v>417</v>
      </c>
      <c r="J151" t="s">
        <v>418</v>
      </c>
      <c r="K151" t="s">
        <v>419</v>
      </c>
      <c r="L151">
        <v>1348</v>
      </c>
      <c r="N151">
        <v>1009</v>
      </c>
      <c r="O151" t="s">
        <v>378</v>
      </c>
      <c r="P151" t="s">
        <v>378</v>
      </c>
      <c r="Q151">
        <v>1000</v>
      </c>
      <c r="W151">
        <v>0</v>
      </c>
      <c r="X151">
        <v>-1421715385</v>
      </c>
      <c r="Y151">
        <v>5.0000000000000002E-5</v>
      </c>
      <c r="AA151">
        <v>4832.47</v>
      </c>
      <c r="AB151">
        <v>0</v>
      </c>
      <c r="AC151">
        <v>0</v>
      </c>
      <c r="AD151">
        <v>0</v>
      </c>
      <c r="AE151">
        <v>729.98</v>
      </c>
      <c r="AF151">
        <v>0</v>
      </c>
      <c r="AG151">
        <v>0</v>
      </c>
      <c r="AH151">
        <v>0</v>
      </c>
      <c r="AI151">
        <v>6.62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3</v>
      </c>
      <c r="AT151">
        <v>5.0000000000000002E-5</v>
      </c>
      <c r="AU151" t="s">
        <v>3</v>
      </c>
      <c r="AV151">
        <v>0</v>
      </c>
      <c r="AW151">
        <v>2</v>
      </c>
      <c r="AX151">
        <v>39508766</v>
      </c>
      <c r="AY151">
        <v>1</v>
      </c>
      <c r="AZ151">
        <v>0</v>
      </c>
      <c r="BA151">
        <v>123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Y151*Source!I72</f>
        <v>2.2250000000000002E-2</v>
      </c>
      <c r="CY151">
        <f>AA151</f>
        <v>4832.47</v>
      </c>
      <c r="CZ151">
        <f>AE151</f>
        <v>729.98</v>
      </c>
      <c r="DA151">
        <f>AI151</f>
        <v>6.62</v>
      </c>
      <c r="DB151">
        <v>0</v>
      </c>
    </row>
    <row r="152" spans="1:106" x14ac:dyDescent="0.2">
      <c r="A152">
        <f>ROW(Source!A72)</f>
        <v>72</v>
      </c>
      <c r="B152">
        <v>39507101</v>
      </c>
      <c r="C152">
        <v>39508763</v>
      </c>
      <c r="D152">
        <v>36825637</v>
      </c>
      <c r="E152">
        <v>1</v>
      </c>
      <c r="F152">
        <v>1</v>
      </c>
      <c r="G152">
        <v>1</v>
      </c>
      <c r="H152">
        <v>3</v>
      </c>
      <c r="I152" t="s">
        <v>521</v>
      </c>
      <c r="J152" t="s">
        <v>522</v>
      </c>
      <c r="K152" t="s">
        <v>523</v>
      </c>
      <c r="L152">
        <v>1348</v>
      </c>
      <c r="N152">
        <v>1009</v>
      </c>
      <c r="O152" t="s">
        <v>378</v>
      </c>
      <c r="P152" t="s">
        <v>378</v>
      </c>
      <c r="Q152">
        <v>1000</v>
      </c>
      <c r="W152">
        <v>0</v>
      </c>
      <c r="X152">
        <v>-1328921133</v>
      </c>
      <c r="Y152">
        <v>1.0000000000000001E-5</v>
      </c>
      <c r="AA152">
        <v>97247.8</v>
      </c>
      <c r="AB152">
        <v>0</v>
      </c>
      <c r="AC152">
        <v>0</v>
      </c>
      <c r="AD152">
        <v>0</v>
      </c>
      <c r="AE152">
        <v>14690</v>
      </c>
      <c r="AF152">
        <v>0</v>
      </c>
      <c r="AG152">
        <v>0</v>
      </c>
      <c r="AH152">
        <v>0</v>
      </c>
      <c r="AI152">
        <v>6.62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3</v>
      </c>
      <c r="AT152">
        <v>1.0000000000000001E-5</v>
      </c>
      <c r="AU152" t="s">
        <v>3</v>
      </c>
      <c r="AV152">
        <v>0</v>
      </c>
      <c r="AW152">
        <v>2</v>
      </c>
      <c r="AX152">
        <v>39508767</v>
      </c>
      <c r="AY152">
        <v>1</v>
      </c>
      <c r="AZ152">
        <v>0</v>
      </c>
      <c r="BA152">
        <v>124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Y152*Source!I72</f>
        <v>4.45E-3</v>
      </c>
      <c r="CY152">
        <f>AA152</f>
        <v>97247.8</v>
      </c>
      <c r="CZ152">
        <f>AE152</f>
        <v>14690</v>
      </c>
      <c r="DA152">
        <f>AI152</f>
        <v>6.62</v>
      </c>
      <c r="DB152">
        <v>0</v>
      </c>
    </row>
    <row r="153" spans="1:106" x14ac:dyDescent="0.2">
      <c r="A153">
        <f>ROW(Source!A72)</f>
        <v>72</v>
      </c>
      <c r="B153">
        <v>39507101</v>
      </c>
      <c r="C153">
        <v>39508763</v>
      </c>
      <c r="D153">
        <v>36855439</v>
      </c>
      <c r="E153">
        <v>1</v>
      </c>
      <c r="F153">
        <v>1</v>
      </c>
      <c r="G153">
        <v>1</v>
      </c>
      <c r="H153">
        <v>3</v>
      </c>
      <c r="I153" t="s">
        <v>224</v>
      </c>
      <c r="J153" t="s">
        <v>226</v>
      </c>
      <c r="K153" t="s">
        <v>225</v>
      </c>
      <c r="L153">
        <v>1358</v>
      </c>
      <c r="N153">
        <v>1010</v>
      </c>
      <c r="O153" t="s">
        <v>32</v>
      </c>
      <c r="P153" t="s">
        <v>32</v>
      </c>
      <c r="Q153">
        <v>10</v>
      </c>
      <c r="W153">
        <v>0</v>
      </c>
      <c r="X153">
        <v>348081860</v>
      </c>
      <c r="Y153">
        <v>0.1</v>
      </c>
      <c r="AA153">
        <v>159.61000000000001</v>
      </c>
      <c r="AB153">
        <v>0</v>
      </c>
      <c r="AC153">
        <v>0</v>
      </c>
      <c r="AD153">
        <v>0</v>
      </c>
      <c r="AE153">
        <v>24.11</v>
      </c>
      <c r="AF153">
        <v>0</v>
      </c>
      <c r="AG153">
        <v>0</v>
      </c>
      <c r="AH153">
        <v>0</v>
      </c>
      <c r="AI153">
        <v>6.62</v>
      </c>
      <c r="AJ153">
        <v>1</v>
      </c>
      <c r="AK153">
        <v>1</v>
      </c>
      <c r="AL153">
        <v>1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3</v>
      </c>
      <c r="AT153">
        <v>0.1</v>
      </c>
      <c r="AU153" t="s">
        <v>3</v>
      </c>
      <c r="AV153">
        <v>0</v>
      </c>
      <c r="AW153">
        <v>1</v>
      </c>
      <c r="AX153">
        <v>-1</v>
      </c>
      <c r="AY153">
        <v>0</v>
      </c>
      <c r="AZ153">
        <v>0</v>
      </c>
      <c r="BA153" t="s">
        <v>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Y153*Source!I72</f>
        <v>44.5</v>
      </c>
      <c r="CY153">
        <f>AA153</f>
        <v>159.61000000000001</v>
      </c>
      <c r="CZ153">
        <f>AE153</f>
        <v>24.11</v>
      </c>
      <c r="DA153">
        <f>AI153</f>
        <v>6.62</v>
      </c>
      <c r="DB153">
        <v>0</v>
      </c>
    </row>
    <row r="154" spans="1:106" x14ac:dyDescent="0.2">
      <c r="A154">
        <f>ROW(Source!A72)</f>
        <v>72</v>
      </c>
      <c r="B154">
        <v>39507101</v>
      </c>
      <c r="C154">
        <v>39508763</v>
      </c>
      <c r="D154">
        <v>36799065</v>
      </c>
      <c r="E154">
        <v>17</v>
      </c>
      <c r="F154">
        <v>1</v>
      </c>
      <c r="G154">
        <v>1</v>
      </c>
      <c r="H154">
        <v>3</v>
      </c>
      <c r="I154" t="s">
        <v>392</v>
      </c>
      <c r="J154" t="s">
        <v>3</v>
      </c>
      <c r="K154" t="s">
        <v>393</v>
      </c>
      <c r="L154">
        <v>1374</v>
      </c>
      <c r="N154">
        <v>1013</v>
      </c>
      <c r="O154" t="s">
        <v>394</v>
      </c>
      <c r="P154" t="s">
        <v>394</v>
      </c>
      <c r="Q154">
        <v>1</v>
      </c>
      <c r="W154">
        <v>0</v>
      </c>
      <c r="X154">
        <v>-1731369543</v>
      </c>
      <c r="Y154">
        <v>0.1</v>
      </c>
      <c r="AA154">
        <v>1</v>
      </c>
      <c r="AB154">
        <v>0</v>
      </c>
      <c r="AC154">
        <v>0</v>
      </c>
      <c r="AD154">
        <v>0</v>
      </c>
      <c r="AE154">
        <v>1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3</v>
      </c>
      <c r="AT154">
        <v>0.1</v>
      </c>
      <c r="AU154" t="s">
        <v>3</v>
      </c>
      <c r="AV154">
        <v>0</v>
      </c>
      <c r="AW154">
        <v>2</v>
      </c>
      <c r="AX154">
        <v>39508768</v>
      </c>
      <c r="AY154">
        <v>1</v>
      </c>
      <c r="AZ154">
        <v>0</v>
      </c>
      <c r="BA154">
        <v>125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Y154*Source!I72</f>
        <v>44.5</v>
      </c>
      <c r="CY154">
        <f>AA154</f>
        <v>1</v>
      </c>
      <c r="CZ154">
        <f>AE154</f>
        <v>1</v>
      </c>
      <c r="DA154">
        <f>AI154</f>
        <v>1</v>
      </c>
      <c r="DB154">
        <v>0</v>
      </c>
    </row>
    <row r="155" spans="1:106" x14ac:dyDescent="0.2">
      <c r="A155">
        <f>ROW(Source!A74)</f>
        <v>74</v>
      </c>
      <c r="B155">
        <v>39507101</v>
      </c>
      <c r="C155">
        <v>39508772</v>
      </c>
      <c r="D155">
        <v>37070495</v>
      </c>
      <c r="E155">
        <v>1</v>
      </c>
      <c r="F155">
        <v>1</v>
      </c>
      <c r="G155">
        <v>1</v>
      </c>
      <c r="H155">
        <v>1</v>
      </c>
      <c r="I155" t="s">
        <v>524</v>
      </c>
      <c r="J155" t="s">
        <v>3</v>
      </c>
      <c r="K155" t="s">
        <v>525</v>
      </c>
      <c r="L155">
        <v>1191</v>
      </c>
      <c r="N155">
        <v>1013</v>
      </c>
      <c r="O155" t="s">
        <v>368</v>
      </c>
      <c r="P155" t="s">
        <v>368</v>
      </c>
      <c r="Q155">
        <v>1</v>
      </c>
      <c r="W155">
        <v>0</v>
      </c>
      <c r="X155">
        <v>-784637506</v>
      </c>
      <c r="Y155">
        <v>61</v>
      </c>
      <c r="AA155">
        <v>0</v>
      </c>
      <c r="AB155">
        <v>0</v>
      </c>
      <c r="AC155">
        <v>0</v>
      </c>
      <c r="AD155">
        <v>57.86</v>
      </c>
      <c r="AE155">
        <v>0</v>
      </c>
      <c r="AF155">
        <v>0</v>
      </c>
      <c r="AG155">
        <v>0</v>
      </c>
      <c r="AH155">
        <v>8.74</v>
      </c>
      <c r="AI155">
        <v>1</v>
      </c>
      <c r="AJ155">
        <v>1</v>
      </c>
      <c r="AK155">
        <v>1</v>
      </c>
      <c r="AL155">
        <v>6.62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3</v>
      </c>
      <c r="AT155">
        <v>61</v>
      </c>
      <c r="AU155" t="s">
        <v>3</v>
      </c>
      <c r="AV155">
        <v>1</v>
      </c>
      <c r="AW155">
        <v>2</v>
      </c>
      <c r="AX155">
        <v>39508773</v>
      </c>
      <c r="AY155">
        <v>1</v>
      </c>
      <c r="AZ155">
        <v>0</v>
      </c>
      <c r="BA155">
        <v>126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Y155*Source!I74</f>
        <v>24.400000000000002</v>
      </c>
      <c r="CY155">
        <f>AD155</f>
        <v>57.86</v>
      </c>
      <c r="CZ155">
        <f>AH155</f>
        <v>8.74</v>
      </c>
      <c r="DA155">
        <f>AL155</f>
        <v>6.62</v>
      </c>
      <c r="DB155">
        <v>0</v>
      </c>
    </row>
    <row r="156" spans="1:106" x14ac:dyDescent="0.2">
      <c r="A156">
        <f>ROW(Source!A74)</f>
        <v>74</v>
      </c>
      <c r="B156">
        <v>39507101</v>
      </c>
      <c r="C156">
        <v>39508772</v>
      </c>
      <c r="D156">
        <v>37064876</v>
      </c>
      <c r="E156">
        <v>1</v>
      </c>
      <c r="F156">
        <v>1</v>
      </c>
      <c r="G156">
        <v>1</v>
      </c>
      <c r="H156">
        <v>1</v>
      </c>
      <c r="I156" t="s">
        <v>369</v>
      </c>
      <c r="J156" t="s">
        <v>3</v>
      </c>
      <c r="K156" t="s">
        <v>370</v>
      </c>
      <c r="L156">
        <v>1191</v>
      </c>
      <c r="N156">
        <v>1013</v>
      </c>
      <c r="O156" t="s">
        <v>368</v>
      </c>
      <c r="P156" t="s">
        <v>368</v>
      </c>
      <c r="Q156">
        <v>1</v>
      </c>
      <c r="W156">
        <v>0</v>
      </c>
      <c r="X156">
        <v>-1417349443</v>
      </c>
      <c r="Y156">
        <v>0.25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6.62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3</v>
      </c>
      <c r="AT156">
        <v>0.25</v>
      </c>
      <c r="AU156" t="s">
        <v>3</v>
      </c>
      <c r="AV156">
        <v>2</v>
      </c>
      <c r="AW156">
        <v>2</v>
      </c>
      <c r="AX156">
        <v>39508774</v>
      </c>
      <c r="AY156">
        <v>1</v>
      </c>
      <c r="AZ156">
        <v>0</v>
      </c>
      <c r="BA156">
        <v>127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Y156*Source!I74</f>
        <v>0.1</v>
      </c>
      <c r="CY156">
        <f>AD156</f>
        <v>0</v>
      </c>
      <c r="CZ156">
        <f>AH156</f>
        <v>0</v>
      </c>
      <c r="DA156">
        <f>AL156</f>
        <v>1</v>
      </c>
      <c r="DB156">
        <v>0</v>
      </c>
    </row>
    <row r="157" spans="1:106" x14ac:dyDescent="0.2">
      <c r="A157">
        <f>ROW(Source!A74)</f>
        <v>74</v>
      </c>
      <c r="B157">
        <v>39507101</v>
      </c>
      <c r="C157">
        <v>39508772</v>
      </c>
      <c r="D157">
        <v>36882356</v>
      </c>
      <c r="E157">
        <v>1</v>
      </c>
      <c r="F157">
        <v>1</v>
      </c>
      <c r="G157">
        <v>1</v>
      </c>
      <c r="H157">
        <v>2</v>
      </c>
      <c r="I157" t="s">
        <v>526</v>
      </c>
      <c r="J157" t="s">
        <v>527</v>
      </c>
      <c r="K157" t="s">
        <v>528</v>
      </c>
      <c r="L157">
        <v>1368</v>
      </c>
      <c r="N157">
        <v>1011</v>
      </c>
      <c r="O157" t="s">
        <v>374</v>
      </c>
      <c r="P157" t="s">
        <v>374</v>
      </c>
      <c r="Q157">
        <v>1</v>
      </c>
      <c r="W157">
        <v>0</v>
      </c>
      <c r="X157">
        <v>1047452784</v>
      </c>
      <c r="Y157">
        <v>7.0000000000000007E-2</v>
      </c>
      <c r="AA157">
        <v>0</v>
      </c>
      <c r="AB157">
        <v>11.25</v>
      </c>
      <c r="AC157">
        <v>0</v>
      </c>
      <c r="AD157">
        <v>0</v>
      </c>
      <c r="AE157">
        <v>0</v>
      </c>
      <c r="AF157">
        <v>1.7</v>
      </c>
      <c r="AG157">
        <v>0</v>
      </c>
      <c r="AH157">
        <v>0</v>
      </c>
      <c r="AI157">
        <v>1</v>
      </c>
      <c r="AJ157">
        <v>6.62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3</v>
      </c>
      <c r="AT157">
        <v>7.0000000000000007E-2</v>
      </c>
      <c r="AU157" t="s">
        <v>3</v>
      </c>
      <c r="AV157">
        <v>0</v>
      </c>
      <c r="AW157">
        <v>2</v>
      </c>
      <c r="AX157">
        <v>39508775</v>
      </c>
      <c r="AY157">
        <v>1</v>
      </c>
      <c r="AZ157">
        <v>0</v>
      </c>
      <c r="BA157">
        <v>128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Y157*Source!I74</f>
        <v>2.8000000000000004E-2</v>
      </c>
      <c r="CY157">
        <f>AB157</f>
        <v>11.25</v>
      </c>
      <c r="CZ157">
        <f>AF157</f>
        <v>1.7</v>
      </c>
      <c r="DA157">
        <f>AJ157</f>
        <v>6.62</v>
      </c>
      <c r="DB157">
        <v>0</v>
      </c>
    </row>
    <row r="158" spans="1:106" x14ac:dyDescent="0.2">
      <c r="A158">
        <f>ROW(Source!A74)</f>
        <v>74</v>
      </c>
      <c r="B158">
        <v>39507101</v>
      </c>
      <c r="C158">
        <v>39508772</v>
      </c>
      <c r="D158">
        <v>36883555</v>
      </c>
      <c r="E158">
        <v>1</v>
      </c>
      <c r="F158">
        <v>1</v>
      </c>
      <c r="G158">
        <v>1</v>
      </c>
      <c r="H158">
        <v>2</v>
      </c>
      <c r="I158" t="s">
        <v>529</v>
      </c>
      <c r="J158" t="s">
        <v>530</v>
      </c>
      <c r="K158" t="s">
        <v>531</v>
      </c>
      <c r="L158">
        <v>1368</v>
      </c>
      <c r="N158">
        <v>1011</v>
      </c>
      <c r="O158" t="s">
        <v>374</v>
      </c>
      <c r="P158" t="s">
        <v>374</v>
      </c>
      <c r="Q158">
        <v>1</v>
      </c>
      <c r="W158">
        <v>0</v>
      </c>
      <c r="X158">
        <v>-1498239011</v>
      </c>
      <c r="Y158">
        <v>0.25</v>
      </c>
      <c r="AA158">
        <v>0</v>
      </c>
      <c r="AB158">
        <v>568.26</v>
      </c>
      <c r="AC158">
        <v>11.6</v>
      </c>
      <c r="AD158">
        <v>0</v>
      </c>
      <c r="AE158">
        <v>0</v>
      </c>
      <c r="AF158">
        <v>85.84</v>
      </c>
      <c r="AG158">
        <v>11.6</v>
      </c>
      <c r="AH158">
        <v>0</v>
      </c>
      <c r="AI158">
        <v>1</v>
      </c>
      <c r="AJ158">
        <v>6.62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3</v>
      </c>
      <c r="AT158">
        <v>0.25</v>
      </c>
      <c r="AU158" t="s">
        <v>3</v>
      </c>
      <c r="AV158">
        <v>0</v>
      </c>
      <c r="AW158">
        <v>2</v>
      </c>
      <c r="AX158">
        <v>39508776</v>
      </c>
      <c r="AY158">
        <v>1</v>
      </c>
      <c r="AZ158">
        <v>0</v>
      </c>
      <c r="BA158">
        <v>129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Y158*Source!I74</f>
        <v>0.1</v>
      </c>
      <c r="CY158">
        <f>AB158</f>
        <v>568.26</v>
      </c>
      <c r="CZ158">
        <f>AF158</f>
        <v>85.84</v>
      </c>
      <c r="DA158">
        <f>AJ158</f>
        <v>6.62</v>
      </c>
      <c r="DB158">
        <v>0</v>
      </c>
    </row>
    <row r="159" spans="1:106" x14ac:dyDescent="0.2">
      <c r="A159">
        <f>ROW(Source!A74)</f>
        <v>74</v>
      </c>
      <c r="B159">
        <v>39507101</v>
      </c>
      <c r="C159">
        <v>39508772</v>
      </c>
      <c r="D159">
        <v>36883858</v>
      </c>
      <c r="E159">
        <v>1</v>
      </c>
      <c r="F159">
        <v>1</v>
      </c>
      <c r="G159">
        <v>1</v>
      </c>
      <c r="H159">
        <v>2</v>
      </c>
      <c r="I159" t="s">
        <v>501</v>
      </c>
      <c r="J159" t="s">
        <v>502</v>
      </c>
      <c r="K159" t="s">
        <v>503</v>
      </c>
      <c r="L159">
        <v>1368</v>
      </c>
      <c r="N159">
        <v>1011</v>
      </c>
      <c r="O159" t="s">
        <v>374</v>
      </c>
      <c r="P159" t="s">
        <v>374</v>
      </c>
      <c r="Q159">
        <v>1</v>
      </c>
      <c r="W159">
        <v>0</v>
      </c>
      <c r="X159">
        <v>-353815937</v>
      </c>
      <c r="Y159">
        <v>9.5399999999999991</v>
      </c>
      <c r="AA159">
        <v>0</v>
      </c>
      <c r="AB159">
        <v>53.62</v>
      </c>
      <c r="AC159">
        <v>0</v>
      </c>
      <c r="AD159">
        <v>0</v>
      </c>
      <c r="AE159">
        <v>0</v>
      </c>
      <c r="AF159">
        <v>8.1</v>
      </c>
      <c r="AG159">
        <v>0</v>
      </c>
      <c r="AH159">
        <v>0</v>
      </c>
      <c r="AI159">
        <v>1</v>
      </c>
      <c r="AJ159">
        <v>6.62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3</v>
      </c>
      <c r="AT159">
        <v>9.5399999999999991</v>
      </c>
      <c r="AU159" t="s">
        <v>3</v>
      </c>
      <c r="AV159">
        <v>0</v>
      </c>
      <c r="AW159">
        <v>2</v>
      </c>
      <c r="AX159">
        <v>39508777</v>
      </c>
      <c r="AY159">
        <v>1</v>
      </c>
      <c r="AZ159">
        <v>0</v>
      </c>
      <c r="BA159">
        <v>130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Y159*Source!I74</f>
        <v>3.8159999999999998</v>
      </c>
      <c r="CY159">
        <f>AB159</f>
        <v>53.62</v>
      </c>
      <c r="CZ159">
        <f>AF159</f>
        <v>8.1</v>
      </c>
      <c r="DA159">
        <f>AJ159</f>
        <v>6.62</v>
      </c>
      <c r="DB159">
        <v>0</v>
      </c>
    </row>
    <row r="160" spans="1:106" x14ac:dyDescent="0.2">
      <c r="A160">
        <f>ROW(Source!A74)</f>
        <v>74</v>
      </c>
      <c r="B160">
        <v>39507101</v>
      </c>
      <c r="C160">
        <v>39508772</v>
      </c>
      <c r="D160">
        <v>36803268</v>
      </c>
      <c r="E160">
        <v>1</v>
      </c>
      <c r="F160">
        <v>1</v>
      </c>
      <c r="G160">
        <v>1</v>
      </c>
      <c r="H160">
        <v>3</v>
      </c>
      <c r="I160" t="s">
        <v>532</v>
      </c>
      <c r="J160" t="s">
        <v>533</v>
      </c>
      <c r="K160" t="s">
        <v>534</v>
      </c>
      <c r="L160">
        <v>1348</v>
      </c>
      <c r="N160">
        <v>1009</v>
      </c>
      <c r="O160" t="s">
        <v>378</v>
      </c>
      <c r="P160" t="s">
        <v>378</v>
      </c>
      <c r="Q160">
        <v>1000</v>
      </c>
      <c r="W160">
        <v>0</v>
      </c>
      <c r="X160">
        <v>1334874479</v>
      </c>
      <c r="Y160">
        <v>2.2000000000000001E-3</v>
      </c>
      <c r="AA160">
        <v>64644.3</v>
      </c>
      <c r="AB160">
        <v>0</v>
      </c>
      <c r="AC160">
        <v>0</v>
      </c>
      <c r="AD160">
        <v>0</v>
      </c>
      <c r="AE160">
        <v>9765</v>
      </c>
      <c r="AF160">
        <v>0</v>
      </c>
      <c r="AG160">
        <v>0</v>
      </c>
      <c r="AH160">
        <v>0</v>
      </c>
      <c r="AI160">
        <v>6.62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3</v>
      </c>
      <c r="AT160">
        <v>2.2000000000000001E-3</v>
      </c>
      <c r="AU160" t="s">
        <v>3</v>
      </c>
      <c r="AV160">
        <v>0</v>
      </c>
      <c r="AW160">
        <v>2</v>
      </c>
      <c r="AX160">
        <v>39508778</v>
      </c>
      <c r="AY160">
        <v>1</v>
      </c>
      <c r="AZ160">
        <v>0</v>
      </c>
      <c r="BA160">
        <v>131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Y160*Source!I74</f>
        <v>8.8000000000000014E-4</v>
      </c>
      <c r="CY160">
        <f t="shared" ref="CY160:CY169" si="30">AA160</f>
        <v>64644.3</v>
      </c>
      <c r="CZ160">
        <f t="shared" ref="CZ160:CZ169" si="31">AE160</f>
        <v>9765</v>
      </c>
      <c r="DA160">
        <f t="shared" ref="DA160:DA169" si="32">AI160</f>
        <v>6.62</v>
      </c>
      <c r="DB160">
        <v>0</v>
      </c>
    </row>
    <row r="161" spans="1:106" x14ac:dyDescent="0.2">
      <c r="A161">
        <f>ROW(Source!A74)</f>
        <v>74</v>
      </c>
      <c r="B161">
        <v>39507101</v>
      </c>
      <c r="C161">
        <v>39508772</v>
      </c>
      <c r="D161">
        <v>36804580</v>
      </c>
      <c r="E161">
        <v>1</v>
      </c>
      <c r="F161">
        <v>1</v>
      </c>
      <c r="G161">
        <v>1</v>
      </c>
      <c r="H161">
        <v>3</v>
      </c>
      <c r="I161" t="s">
        <v>504</v>
      </c>
      <c r="J161" t="s">
        <v>505</v>
      </c>
      <c r="K161" t="s">
        <v>506</v>
      </c>
      <c r="L161">
        <v>1355</v>
      </c>
      <c r="N161">
        <v>1010</v>
      </c>
      <c r="O161" t="s">
        <v>167</v>
      </c>
      <c r="P161" t="s">
        <v>167</v>
      </c>
      <c r="Q161">
        <v>100</v>
      </c>
      <c r="W161">
        <v>0</v>
      </c>
      <c r="X161">
        <v>1794244060</v>
      </c>
      <c r="Y161">
        <v>0.09</v>
      </c>
      <c r="AA161">
        <v>569.32000000000005</v>
      </c>
      <c r="AB161">
        <v>0</v>
      </c>
      <c r="AC161">
        <v>0</v>
      </c>
      <c r="AD161">
        <v>0</v>
      </c>
      <c r="AE161">
        <v>86</v>
      </c>
      <c r="AF161">
        <v>0</v>
      </c>
      <c r="AG161">
        <v>0</v>
      </c>
      <c r="AH161">
        <v>0</v>
      </c>
      <c r="AI161">
        <v>6.62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3</v>
      </c>
      <c r="AT161">
        <v>0.09</v>
      </c>
      <c r="AU161" t="s">
        <v>3</v>
      </c>
      <c r="AV161">
        <v>0</v>
      </c>
      <c r="AW161">
        <v>2</v>
      </c>
      <c r="AX161">
        <v>39508779</v>
      </c>
      <c r="AY161">
        <v>1</v>
      </c>
      <c r="AZ161">
        <v>0</v>
      </c>
      <c r="BA161">
        <v>132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Y161*Source!I74</f>
        <v>3.5999999999999997E-2</v>
      </c>
      <c r="CY161">
        <f t="shared" si="30"/>
        <v>569.32000000000005</v>
      </c>
      <c r="CZ161">
        <f t="shared" si="31"/>
        <v>86</v>
      </c>
      <c r="DA161">
        <f t="shared" si="32"/>
        <v>6.62</v>
      </c>
      <c r="DB161">
        <v>0</v>
      </c>
    </row>
    <row r="162" spans="1:106" x14ac:dyDescent="0.2">
      <c r="A162">
        <f>ROW(Source!A74)</f>
        <v>74</v>
      </c>
      <c r="B162">
        <v>39507101</v>
      </c>
      <c r="C162">
        <v>39508772</v>
      </c>
      <c r="D162">
        <v>36804615</v>
      </c>
      <c r="E162">
        <v>1</v>
      </c>
      <c r="F162">
        <v>1</v>
      </c>
      <c r="G162">
        <v>1</v>
      </c>
      <c r="H162">
        <v>3</v>
      </c>
      <c r="I162" t="s">
        <v>535</v>
      </c>
      <c r="J162" t="s">
        <v>536</v>
      </c>
      <c r="K162" t="s">
        <v>537</v>
      </c>
      <c r="L162">
        <v>1346</v>
      </c>
      <c r="N162">
        <v>1009</v>
      </c>
      <c r="O162" t="s">
        <v>382</v>
      </c>
      <c r="P162" t="s">
        <v>382</v>
      </c>
      <c r="Q162">
        <v>1</v>
      </c>
      <c r="W162">
        <v>0</v>
      </c>
      <c r="X162">
        <v>-1626251281</v>
      </c>
      <c r="Y162">
        <v>7.1999999999999995E-2</v>
      </c>
      <c r="AA162">
        <v>496.5</v>
      </c>
      <c r="AB162">
        <v>0</v>
      </c>
      <c r="AC162">
        <v>0</v>
      </c>
      <c r="AD162">
        <v>0</v>
      </c>
      <c r="AE162">
        <v>75</v>
      </c>
      <c r="AF162">
        <v>0</v>
      </c>
      <c r="AG162">
        <v>0</v>
      </c>
      <c r="AH162">
        <v>0</v>
      </c>
      <c r="AI162">
        <v>6.62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7.1999999999999995E-2</v>
      </c>
      <c r="AU162" t="s">
        <v>3</v>
      </c>
      <c r="AV162">
        <v>0</v>
      </c>
      <c r="AW162">
        <v>2</v>
      </c>
      <c r="AX162">
        <v>39508780</v>
      </c>
      <c r="AY162">
        <v>1</v>
      </c>
      <c r="AZ162">
        <v>0</v>
      </c>
      <c r="BA162">
        <v>133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Y162*Source!I74</f>
        <v>2.8799999999999999E-2</v>
      </c>
      <c r="CY162">
        <f t="shared" si="30"/>
        <v>496.5</v>
      </c>
      <c r="CZ162">
        <f t="shared" si="31"/>
        <v>75</v>
      </c>
      <c r="DA162">
        <f t="shared" si="32"/>
        <v>6.62</v>
      </c>
      <c r="DB162">
        <v>0</v>
      </c>
    </row>
    <row r="163" spans="1:106" x14ac:dyDescent="0.2">
      <c r="A163">
        <f>ROW(Source!A74)</f>
        <v>74</v>
      </c>
      <c r="B163">
        <v>39507101</v>
      </c>
      <c r="C163">
        <v>39508772</v>
      </c>
      <c r="D163">
        <v>36825610</v>
      </c>
      <c r="E163">
        <v>1</v>
      </c>
      <c r="F163">
        <v>1</v>
      </c>
      <c r="G163">
        <v>1</v>
      </c>
      <c r="H163">
        <v>3</v>
      </c>
      <c r="I163" t="s">
        <v>538</v>
      </c>
      <c r="J163" t="s">
        <v>539</v>
      </c>
      <c r="K163" t="s">
        <v>540</v>
      </c>
      <c r="L163">
        <v>1348</v>
      </c>
      <c r="N163">
        <v>1009</v>
      </c>
      <c r="O163" t="s">
        <v>378</v>
      </c>
      <c r="P163" t="s">
        <v>378</v>
      </c>
      <c r="Q163">
        <v>1000</v>
      </c>
      <c r="W163">
        <v>0</v>
      </c>
      <c r="X163">
        <v>1010949074</v>
      </c>
      <c r="Y163">
        <v>2.5999999999999999E-3</v>
      </c>
      <c r="AA163">
        <v>87595.839999999997</v>
      </c>
      <c r="AB163">
        <v>0</v>
      </c>
      <c r="AC163">
        <v>0</v>
      </c>
      <c r="AD163">
        <v>0</v>
      </c>
      <c r="AE163">
        <v>13232</v>
      </c>
      <c r="AF163">
        <v>0</v>
      </c>
      <c r="AG163">
        <v>0</v>
      </c>
      <c r="AH163">
        <v>0</v>
      </c>
      <c r="AI163">
        <v>6.62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3</v>
      </c>
      <c r="AT163">
        <v>2.5999999999999999E-3</v>
      </c>
      <c r="AU163" t="s">
        <v>3</v>
      </c>
      <c r="AV163">
        <v>0</v>
      </c>
      <c r="AW163">
        <v>2</v>
      </c>
      <c r="AX163">
        <v>39508781</v>
      </c>
      <c r="AY163">
        <v>1</v>
      </c>
      <c r="AZ163">
        <v>0</v>
      </c>
      <c r="BA163">
        <v>134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Y163*Source!I74</f>
        <v>1.0399999999999999E-3</v>
      </c>
      <c r="CY163">
        <f t="shared" si="30"/>
        <v>87595.839999999997</v>
      </c>
      <c r="CZ163">
        <f t="shared" si="31"/>
        <v>13232</v>
      </c>
      <c r="DA163">
        <f t="shared" si="32"/>
        <v>6.62</v>
      </c>
      <c r="DB163">
        <v>0</v>
      </c>
    </row>
    <row r="164" spans="1:106" x14ac:dyDescent="0.2">
      <c r="A164">
        <f>ROW(Source!A74)</f>
        <v>74</v>
      </c>
      <c r="B164">
        <v>39507101</v>
      </c>
      <c r="C164">
        <v>39508772</v>
      </c>
      <c r="D164">
        <v>36825940</v>
      </c>
      <c r="E164">
        <v>1</v>
      </c>
      <c r="F164">
        <v>1</v>
      </c>
      <c r="G164">
        <v>1</v>
      </c>
      <c r="H164">
        <v>3</v>
      </c>
      <c r="I164" t="s">
        <v>541</v>
      </c>
      <c r="J164" t="s">
        <v>542</v>
      </c>
      <c r="K164" t="s">
        <v>543</v>
      </c>
      <c r="L164">
        <v>1348</v>
      </c>
      <c r="N164">
        <v>1009</v>
      </c>
      <c r="O164" t="s">
        <v>378</v>
      </c>
      <c r="P164" t="s">
        <v>378</v>
      </c>
      <c r="Q164">
        <v>1000</v>
      </c>
      <c r="W164">
        <v>0</v>
      </c>
      <c r="X164">
        <v>1242710497</v>
      </c>
      <c r="Y164">
        <v>5.7999999999999996E-3</v>
      </c>
      <c r="AA164">
        <v>38512.379999999997</v>
      </c>
      <c r="AB164">
        <v>0</v>
      </c>
      <c r="AC164">
        <v>0</v>
      </c>
      <c r="AD164">
        <v>0</v>
      </c>
      <c r="AE164">
        <v>5817.58</v>
      </c>
      <c r="AF164">
        <v>0</v>
      </c>
      <c r="AG164">
        <v>0</v>
      </c>
      <c r="AH164">
        <v>0</v>
      </c>
      <c r="AI164">
        <v>6.62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3</v>
      </c>
      <c r="AT164">
        <v>5.7999999999999996E-3</v>
      </c>
      <c r="AU164" t="s">
        <v>3</v>
      </c>
      <c r="AV164">
        <v>0</v>
      </c>
      <c r="AW164">
        <v>2</v>
      </c>
      <c r="AX164">
        <v>39508782</v>
      </c>
      <c r="AY164">
        <v>1</v>
      </c>
      <c r="AZ164">
        <v>0</v>
      </c>
      <c r="BA164">
        <v>135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Y164*Source!I74</f>
        <v>2.32E-3</v>
      </c>
      <c r="CY164">
        <f t="shared" si="30"/>
        <v>38512.379999999997</v>
      </c>
      <c r="CZ164">
        <f t="shared" si="31"/>
        <v>5817.58</v>
      </c>
      <c r="DA164">
        <f t="shared" si="32"/>
        <v>6.62</v>
      </c>
      <c r="DB164">
        <v>0</v>
      </c>
    </row>
    <row r="165" spans="1:106" x14ac:dyDescent="0.2">
      <c r="A165">
        <f>ROW(Source!A74)</f>
        <v>74</v>
      </c>
      <c r="B165">
        <v>39507101</v>
      </c>
      <c r="C165">
        <v>39508772</v>
      </c>
      <c r="D165">
        <v>36838357</v>
      </c>
      <c r="E165">
        <v>1</v>
      </c>
      <c r="F165">
        <v>1</v>
      </c>
      <c r="G165">
        <v>1</v>
      </c>
      <c r="H165">
        <v>3</v>
      </c>
      <c r="I165" t="s">
        <v>544</v>
      </c>
      <c r="J165" t="s">
        <v>545</v>
      </c>
      <c r="K165" t="s">
        <v>546</v>
      </c>
      <c r="L165">
        <v>1348</v>
      </c>
      <c r="N165">
        <v>1009</v>
      </c>
      <c r="O165" t="s">
        <v>378</v>
      </c>
      <c r="P165" t="s">
        <v>378</v>
      </c>
      <c r="Q165">
        <v>1000</v>
      </c>
      <c r="W165">
        <v>0</v>
      </c>
      <c r="X165">
        <v>654489916</v>
      </c>
      <c r="Y165">
        <v>5.1399999999999996E-3</v>
      </c>
      <c r="AA165">
        <v>63221.07</v>
      </c>
      <c r="AB165">
        <v>0</v>
      </c>
      <c r="AC165">
        <v>0</v>
      </c>
      <c r="AD165">
        <v>0</v>
      </c>
      <c r="AE165">
        <v>9550.01</v>
      </c>
      <c r="AF165">
        <v>0</v>
      </c>
      <c r="AG165">
        <v>0</v>
      </c>
      <c r="AH165">
        <v>0</v>
      </c>
      <c r="AI165">
        <v>6.62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3</v>
      </c>
      <c r="AT165">
        <v>5.1399999999999996E-3</v>
      </c>
      <c r="AU165" t="s">
        <v>3</v>
      </c>
      <c r="AV165">
        <v>0</v>
      </c>
      <c r="AW165">
        <v>2</v>
      </c>
      <c r="AX165">
        <v>39508783</v>
      </c>
      <c r="AY165">
        <v>1</v>
      </c>
      <c r="AZ165">
        <v>0</v>
      </c>
      <c r="BA165">
        <v>136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Y165*Source!I74</f>
        <v>2.0560000000000001E-3</v>
      </c>
      <c r="CY165">
        <f t="shared" si="30"/>
        <v>63221.07</v>
      </c>
      <c r="CZ165">
        <f t="shared" si="31"/>
        <v>9550.01</v>
      </c>
      <c r="DA165">
        <f t="shared" si="32"/>
        <v>6.62</v>
      </c>
      <c r="DB165">
        <v>0</v>
      </c>
    </row>
    <row r="166" spans="1:106" x14ac:dyDescent="0.2">
      <c r="A166">
        <f>ROW(Source!A74)</f>
        <v>74</v>
      </c>
      <c r="B166">
        <v>39507101</v>
      </c>
      <c r="C166">
        <v>39508772</v>
      </c>
      <c r="D166">
        <v>36852062</v>
      </c>
      <c r="E166">
        <v>1</v>
      </c>
      <c r="F166">
        <v>1</v>
      </c>
      <c r="G166">
        <v>1</v>
      </c>
      <c r="H166">
        <v>3</v>
      </c>
      <c r="I166" t="s">
        <v>547</v>
      </c>
      <c r="J166" t="s">
        <v>548</v>
      </c>
      <c r="K166" t="s">
        <v>549</v>
      </c>
      <c r="L166">
        <v>1356</v>
      </c>
      <c r="N166">
        <v>1010</v>
      </c>
      <c r="O166" t="s">
        <v>478</v>
      </c>
      <c r="P166" t="s">
        <v>478</v>
      </c>
      <c r="Q166">
        <v>1000</v>
      </c>
      <c r="W166">
        <v>0</v>
      </c>
      <c r="X166">
        <v>-947325787</v>
      </c>
      <c r="Y166">
        <v>2.4E-2</v>
      </c>
      <c r="AA166">
        <v>1867.04</v>
      </c>
      <c r="AB166">
        <v>0</v>
      </c>
      <c r="AC166">
        <v>0</v>
      </c>
      <c r="AD166">
        <v>0</v>
      </c>
      <c r="AE166">
        <v>282.02999999999997</v>
      </c>
      <c r="AF166">
        <v>0</v>
      </c>
      <c r="AG166">
        <v>0</v>
      </c>
      <c r="AH166">
        <v>0</v>
      </c>
      <c r="AI166">
        <v>6.62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3</v>
      </c>
      <c r="AT166">
        <v>2.4E-2</v>
      </c>
      <c r="AU166" t="s">
        <v>3</v>
      </c>
      <c r="AV166">
        <v>0</v>
      </c>
      <c r="AW166">
        <v>2</v>
      </c>
      <c r="AX166">
        <v>39508784</v>
      </c>
      <c r="AY166">
        <v>1</v>
      </c>
      <c r="AZ166">
        <v>0</v>
      </c>
      <c r="BA166">
        <v>137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Y166*Source!I74</f>
        <v>9.6000000000000009E-3</v>
      </c>
      <c r="CY166">
        <f t="shared" si="30"/>
        <v>1867.04</v>
      </c>
      <c r="CZ166">
        <f t="shared" si="31"/>
        <v>282.02999999999997</v>
      </c>
      <c r="DA166">
        <f t="shared" si="32"/>
        <v>6.62</v>
      </c>
      <c r="DB166">
        <v>0</v>
      </c>
    </row>
    <row r="167" spans="1:106" x14ac:dyDescent="0.2">
      <c r="A167">
        <f>ROW(Source!A74)</f>
        <v>74</v>
      </c>
      <c r="B167">
        <v>39507101</v>
      </c>
      <c r="C167">
        <v>39508772</v>
      </c>
      <c r="D167">
        <v>36852078</v>
      </c>
      <c r="E167">
        <v>1</v>
      </c>
      <c r="F167">
        <v>1</v>
      </c>
      <c r="G167">
        <v>1</v>
      </c>
      <c r="H167">
        <v>3</v>
      </c>
      <c r="I167" t="s">
        <v>550</v>
      </c>
      <c r="J167" t="s">
        <v>551</v>
      </c>
      <c r="K167" t="s">
        <v>552</v>
      </c>
      <c r="L167">
        <v>1358</v>
      </c>
      <c r="N167">
        <v>1010</v>
      </c>
      <c r="O167" t="s">
        <v>32</v>
      </c>
      <c r="P167" t="s">
        <v>32</v>
      </c>
      <c r="Q167">
        <v>10</v>
      </c>
      <c r="W167">
        <v>0</v>
      </c>
      <c r="X167">
        <v>-714998966</v>
      </c>
      <c r="Y167">
        <v>2.4</v>
      </c>
      <c r="AA167">
        <v>141.47</v>
      </c>
      <c r="AB167">
        <v>0</v>
      </c>
      <c r="AC167">
        <v>0</v>
      </c>
      <c r="AD167">
        <v>0</v>
      </c>
      <c r="AE167">
        <v>21.37</v>
      </c>
      <c r="AF167">
        <v>0</v>
      </c>
      <c r="AG167">
        <v>0</v>
      </c>
      <c r="AH167">
        <v>0</v>
      </c>
      <c r="AI167">
        <v>6.62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0</v>
      </c>
      <c r="AQ167">
        <v>0</v>
      </c>
      <c r="AR167">
        <v>0</v>
      </c>
      <c r="AS167" t="s">
        <v>3</v>
      </c>
      <c r="AT167">
        <v>2.4</v>
      </c>
      <c r="AU167" t="s">
        <v>3</v>
      </c>
      <c r="AV167">
        <v>0</v>
      </c>
      <c r="AW167">
        <v>2</v>
      </c>
      <c r="AX167">
        <v>39508785</v>
      </c>
      <c r="AY167">
        <v>1</v>
      </c>
      <c r="AZ167">
        <v>0</v>
      </c>
      <c r="BA167">
        <v>138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Y167*Source!I74</f>
        <v>0.96</v>
      </c>
      <c r="CY167">
        <f t="shared" si="30"/>
        <v>141.47</v>
      </c>
      <c r="CZ167">
        <f t="shared" si="31"/>
        <v>21.37</v>
      </c>
      <c r="DA167">
        <f t="shared" si="32"/>
        <v>6.62</v>
      </c>
      <c r="DB167">
        <v>0</v>
      </c>
    </row>
    <row r="168" spans="1:106" x14ac:dyDescent="0.2">
      <c r="A168">
        <f>ROW(Source!A74)</f>
        <v>74</v>
      </c>
      <c r="B168">
        <v>39507101</v>
      </c>
      <c r="C168">
        <v>39508772</v>
      </c>
      <c r="D168">
        <v>36863587</v>
      </c>
      <c r="E168">
        <v>1</v>
      </c>
      <c r="F168">
        <v>1</v>
      </c>
      <c r="G168">
        <v>1</v>
      </c>
      <c r="H168">
        <v>3</v>
      </c>
      <c r="I168" t="s">
        <v>233</v>
      </c>
      <c r="J168" t="s">
        <v>236</v>
      </c>
      <c r="K168" t="s">
        <v>234</v>
      </c>
      <c r="L168">
        <v>1301</v>
      </c>
      <c r="N168">
        <v>1003</v>
      </c>
      <c r="O168" t="s">
        <v>235</v>
      </c>
      <c r="P168" t="s">
        <v>235</v>
      </c>
      <c r="Q168">
        <v>1</v>
      </c>
      <c r="W168">
        <v>0</v>
      </c>
      <c r="X168">
        <v>-1883072699</v>
      </c>
      <c r="Y168">
        <v>100</v>
      </c>
      <c r="AA168">
        <v>180.06</v>
      </c>
      <c r="AB168">
        <v>0</v>
      </c>
      <c r="AC168">
        <v>0</v>
      </c>
      <c r="AD168">
        <v>0</v>
      </c>
      <c r="AE168">
        <v>27.2</v>
      </c>
      <c r="AF168">
        <v>0</v>
      </c>
      <c r="AG168">
        <v>0</v>
      </c>
      <c r="AH168">
        <v>0</v>
      </c>
      <c r="AI168">
        <v>6.62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3</v>
      </c>
      <c r="AT168">
        <v>100</v>
      </c>
      <c r="AU168" t="s">
        <v>3</v>
      </c>
      <c r="AV168">
        <v>0</v>
      </c>
      <c r="AW168">
        <v>1</v>
      </c>
      <c r="AX168">
        <v>-1</v>
      </c>
      <c r="AY168">
        <v>0</v>
      </c>
      <c r="AZ168">
        <v>0</v>
      </c>
      <c r="BA168" t="s">
        <v>3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Y168*Source!I74</f>
        <v>40</v>
      </c>
      <c r="CY168">
        <f t="shared" si="30"/>
        <v>180.06</v>
      </c>
      <c r="CZ168">
        <f t="shared" si="31"/>
        <v>27.2</v>
      </c>
      <c r="DA168">
        <f t="shared" si="32"/>
        <v>6.62</v>
      </c>
      <c r="DB168">
        <v>0</v>
      </c>
    </row>
    <row r="169" spans="1:106" x14ac:dyDescent="0.2">
      <c r="A169">
        <f>ROW(Source!A74)</f>
        <v>74</v>
      </c>
      <c r="B169">
        <v>39507101</v>
      </c>
      <c r="C169">
        <v>39508772</v>
      </c>
      <c r="D169">
        <v>36799065</v>
      </c>
      <c r="E169">
        <v>17</v>
      </c>
      <c r="F169">
        <v>1</v>
      </c>
      <c r="G169">
        <v>1</v>
      </c>
      <c r="H169">
        <v>3</v>
      </c>
      <c r="I169" t="s">
        <v>392</v>
      </c>
      <c r="J169" t="s">
        <v>3</v>
      </c>
      <c r="K169" t="s">
        <v>393</v>
      </c>
      <c r="L169">
        <v>1374</v>
      </c>
      <c r="N169">
        <v>1013</v>
      </c>
      <c r="O169" t="s">
        <v>394</v>
      </c>
      <c r="P169" t="s">
        <v>394</v>
      </c>
      <c r="Q169">
        <v>1</v>
      </c>
      <c r="W169">
        <v>0</v>
      </c>
      <c r="X169">
        <v>-1731369543</v>
      </c>
      <c r="Y169">
        <v>10.66</v>
      </c>
      <c r="AA169">
        <v>1</v>
      </c>
      <c r="AB169">
        <v>0</v>
      </c>
      <c r="AC169">
        <v>0</v>
      </c>
      <c r="AD169">
        <v>0</v>
      </c>
      <c r="AE169">
        <v>1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3</v>
      </c>
      <c r="AT169">
        <v>10.66</v>
      </c>
      <c r="AU169" t="s">
        <v>3</v>
      </c>
      <c r="AV169">
        <v>0</v>
      </c>
      <c r="AW169">
        <v>2</v>
      </c>
      <c r="AX169">
        <v>39508787</v>
      </c>
      <c r="AY169">
        <v>1</v>
      </c>
      <c r="AZ169">
        <v>0</v>
      </c>
      <c r="BA169">
        <v>140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Y169*Source!I74</f>
        <v>4.2640000000000002</v>
      </c>
      <c r="CY169">
        <f t="shared" si="30"/>
        <v>1</v>
      </c>
      <c r="CZ169">
        <f t="shared" si="31"/>
        <v>1</v>
      </c>
      <c r="DA169">
        <f t="shared" si="32"/>
        <v>1</v>
      </c>
      <c r="DB169">
        <v>0</v>
      </c>
    </row>
    <row r="170" spans="1:106" x14ac:dyDescent="0.2">
      <c r="A170">
        <f>ROW(Source!A76)</f>
        <v>76</v>
      </c>
      <c r="B170">
        <v>39507101</v>
      </c>
      <c r="C170">
        <v>39508792</v>
      </c>
      <c r="D170">
        <v>37080781</v>
      </c>
      <c r="E170">
        <v>1</v>
      </c>
      <c r="F170">
        <v>1</v>
      </c>
      <c r="G170">
        <v>1</v>
      </c>
      <c r="H170">
        <v>1</v>
      </c>
      <c r="I170" t="s">
        <v>499</v>
      </c>
      <c r="J170" t="s">
        <v>3</v>
      </c>
      <c r="K170" t="s">
        <v>500</v>
      </c>
      <c r="L170">
        <v>1191</v>
      </c>
      <c r="N170">
        <v>1013</v>
      </c>
      <c r="O170" t="s">
        <v>368</v>
      </c>
      <c r="P170" t="s">
        <v>368</v>
      </c>
      <c r="Q170">
        <v>1</v>
      </c>
      <c r="W170">
        <v>0</v>
      </c>
      <c r="X170">
        <v>912892513</v>
      </c>
      <c r="Y170">
        <v>1.1200000000000001</v>
      </c>
      <c r="AA170">
        <v>0</v>
      </c>
      <c r="AB170">
        <v>0</v>
      </c>
      <c r="AC170">
        <v>0</v>
      </c>
      <c r="AD170">
        <v>65.67</v>
      </c>
      <c r="AE170">
        <v>0</v>
      </c>
      <c r="AF170">
        <v>0</v>
      </c>
      <c r="AG170">
        <v>0</v>
      </c>
      <c r="AH170">
        <v>9.92</v>
      </c>
      <c r="AI170">
        <v>1</v>
      </c>
      <c r="AJ170">
        <v>1</v>
      </c>
      <c r="AK170">
        <v>1</v>
      </c>
      <c r="AL170">
        <v>6.62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3</v>
      </c>
      <c r="AT170">
        <v>1.1200000000000001</v>
      </c>
      <c r="AU170" t="s">
        <v>3</v>
      </c>
      <c r="AV170">
        <v>1</v>
      </c>
      <c r="AW170">
        <v>2</v>
      </c>
      <c r="AX170">
        <v>39508793</v>
      </c>
      <c r="AY170">
        <v>1</v>
      </c>
      <c r="AZ170">
        <v>0</v>
      </c>
      <c r="BA170">
        <v>141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Y170*Source!I76</f>
        <v>3.3600000000000003</v>
      </c>
      <c r="CY170">
        <f>AD170</f>
        <v>65.67</v>
      </c>
      <c r="CZ170">
        <f>AH170</f>
        <v>9.92</v>
      </c>
      <c r="DA170">
        <f>AL170</f>
        <v>6.62</v>
      </c>
      <c r="DB170">
        <v>0</v>
      </c>
    </row>
    <row r="171" spans="1:106" x14ac:dyDescent="0.2">
      <c r="A171">
        <f>ROW(Source!A76)</f>
        <v>76</v>
      </c>
      <c r="B171">
        <v>39507101</v>
      </c>
      <c r="C171">
        <v>39508792</v>
      </c>
      <c r="D171">
        <v>36804448</v>
      </c>
      <c r="E171">
        <v>1</v>
      </c>
      <c r="F171">
        <v>1</v>
      </c>
      <c r="G171">
        <v>1</v>
      </c>
      <c r="H171">
        <v>3</v>
      </c>
      <c r="I171" t="s">
        <v>426</v>
      </c>
      <c r="J171" t="s">
        <v>427</v>
      </c>
      <c r="K171" t="s">
        <v>428</v>
      </c>
      <c r="L171">
        <v>1346</v>
      </c>
      <c r="N171">
        <v>1009</v>
      </c>
      <c r="O171" t="s">
        <v>382</v>
      </c>
      <c r="P171" t="s">
        <v>382</v>
      </c>
      <c r="Q171">
        <v>1</v>
      </c>
      <c r="W171">
        <v>0</v>
      </c>
      <c r="X171">
        <v>103900845</v>
      </c>
      <c r="Y171">
        <v>0.02</v>
      </c>
      <c r="AA171">
        <v>59.84</v>
      </c>
      <c r="AB171">
        <v>0</v>
      </c>
      <c r="AC171">
        <v>0</v>
      </c>
      <c r="AD171">
        <v>0</v>
      </c>
      <c r="AE171">
        <v>9.0399999999999991</v>
      </c>
      <c r="AF171">
        <v>0</v>
      </c>
      <c r="AG171">
        <v>0</v>
      </c>
      <c r="AH171">
        <v>0</v>
      </c>
      <c r="AI171">
        <v>6.62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3</v>
      </c>
      <c r="AT171">
        <v>0.02</v>
      </c>
      <c r="AU171" t="s">
        <v>3</v>
      </c>
      <c r="AV171">
        <v>0</v>
      </c>
      <c r="AW171">
        <v>2</v>
      </c>
      <c r="AX171">
        <v>39508794</v>
      </c>
      <c r="AY171">
        <v>1</v>
      </c>
      <c r="AZ171">
        <v>0</v>
      </c>
      <c r="BA171">
        <v>142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Y171*Source!I76</f>
        <v>0.06</v>
      </c>
      <c r="CY171">
        <f>AA171</f>
        <v>59.84</v>
      </c>
      <c r="CZ171">
        <f>AE171</f>
        <v>9.0399999999999991</v>
      </c>
      <c r="DA171">
        <f>AI171</f>
        <v>6.62</v>
      </c>
      <c r="DB171">
        <v>0</v>
      </c>
    </row>
    <row r="172" spans="1:106" x14ac:dyDescent="0.2">
      <c r="A172">
        <f>ROW(Source!A76)</f>
        <v>76</v>
      </c>
      <c r="B172">
        <v>39507101</v>
      </c>
      <c r="C172">
        <v>39508792</v>
      </c>
      <c r="D172">
        <v>36873383</v>
      </c>
      <c r="E172">
        <v>1</v>
      </c>
      <c r="F172">
        <v>1</v>
      </c>
      <c r="G172">
        <v>1</v>
      </c>
      <c r="H172">
        <v>3</v>
      </c>
      <c r="I172" t="s">
        <v>242</v>
      </c>
      <c r="J172" t="s">
        <v>244</v>
      </c>
      <c r="K172" t="s">
        <v>243</v>
      </c>
      <c r="L172">
        <v>1354</v>
      </c>
      <c r="N172">
        <v>1010</v>
      </c>
      <c r="O172" t="s">
        <v>23</v>
      </c>
      <c r="P172" t="s">
        <v>23</v>
      </c>
      <c r="Q172">
        <v>1</v>
      </c>
      <c r="W172">
        <v>0</v>
      </c>
      <c r="X172">
        <v>-1033528634</v>
      </c>
      <c r="Y172">
        <v>1</v>
      </c>
      <c r="AA172">
        <v>86.85</v>
      </c>
      <c r="AB172">
        <v>0</v>
      </c>
      <c r="AC172">
        <v>0</v>
      </c>
      <c r="AD172">
        <v>0</v>
      </c>
      <c r="AE172">
        <v>13.12</v>
      </c>
      <c r="AF172">
        <v>0</v>
      </c>
      <c r="AG172">
        <v>0</v>
      </c>
      <c r="AH172">
        <v>0</v>
      </c>
      <c r="AI172">
        <v>6.62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3</v>
      </c>
      <c r="AT172">
        <v>1</v>
      </c>
      <c r="AU172" t="s">
        <v>3</v>
      </c>
      <c r="AV172">
        <v>0</v>
      </c>
      <c r="AW172">
        <v>1</v>
      </c>
      <c r="AX172">
        <v>-1</v>
      </c>
      <c r="AY172">
        <v>0</v>
      </c>
      <c r="AZ172">
        <v>0</v>
      </c>
      <c r="BA172" t="s">
        <v>3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Y172*Source!I76</f>
        <v>3</v>
      </c>
      <c r="CY172">
        <f>AA172</f>
        <v>86.85</v>
      </c>
      <c r="CZ172">
        <f>AE172</f>
        <v>13.12</v>
      </c>
      <c r="DA172">
        <f>AI172</f>
        <v>6.62</v>
      </c>
      <c r="DB172">
        <v>0</v>
      </c>
    </row>
    <row r="173" spans="1:106" x14ac:dyDescent="0.2">
      <c r="A173">
        <f>ROW(Source!A76)</f>
        <v>76</v>
      </c>
      <c r="B173">
        <v>39507101</v>
      </c>
      <c r="C173">
        <v>39508792</v>
      </c>
      <c r="D173">
        <v>36799065</v>
      </c>
      <c r="E173">
        <v>17</v>
      </c>
      <c r="F173">
        <v>1</v>
      </c>
      <c r="G173">
        <v>1</v>
      </c>
      <c r="H173">
        <v>3</v>
      </c>
      <c r="I173" t="s">
        <v>392</v>
      </c>
      <c r="J173" t="s">
        <v>3</v>
      </c>
      <c r="K173" t="s">
        <v>393</v>
      </c>
      <c r="L173">
        <v>1374</v>
      </c>
      <c r="N173">
        <v>1013</v>
      </c>
      <c r="O173" t="s">
        <v>394</v>
      </c>
      <c r="P173" t="s">
        <v>394</v>
      </c>
      <c r="Q173">
        <v>1</v>
      </c>
      <c r="W173">
        <v>0</v>
      </c>
      <c r="X173">
        <v>-1731369543</v>
      </c>
      <c r="Y173">
        <v>0.22</v>
      </c>
      <c r="AA173">
        <v>1</v>
      </c>
      <c r="AB173">
        <v>0</v>
      </c>
      <c r="AC173">
        <v>0</v>
      </c>
      <c r="AD173">
        <v>0</v>
      </c>
      <c r="AE173">
        <v>1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0.22</v>
      </c>
      <c r="AU173" t="s">
        <v>3</v>
      </c>
      <c r="AV173">
        <v>0</v>
      </c>
      <c r="AW173">
        <v>2</v>
      </c>
      <c r="AX173">
        <v>39508795</v>
      </c>
      <c r="AY173">
        <v>1</v>
      </c>
      <c r="AZ173">
        <v>0</v>
      </c>
      <c r="BA173">
        <v>143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Y173*Source!I76</f>
        <v>0.66</v>
      </c>
      <c r="CY173">
        <f>AA173</f>
        <v>1</v>
      </c>
      <c r="CZ173">
        <f>AE173</f>
        <v>1</v>
      </c>
      <c r="DA173">
        <f>AI173</f>
        <v>1</v>
      </c>
      <c r="DB17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ROW(Source!A24)</f>
        <v>24</v>
      </c>
      <c r="B1">
        <v>39508466</v>
      </c>
      <c r="C1">
        <v>39508465</v>
      </c>
      <c r="D1">
        <v>37071037</v>
      </c>
      <c r="E1">
        <v>1</v>
      </c>
      <c r="F1">
        <v>1</v>
      </c>
      <c r="G1">
        <v>1</v>
      </c>
      <c r="H1">
        <v>1</v>
      </c>
      <c r="I1" t="s">
        <v>366</v>
      </c>
      <c r="J1" t="s">
        <v>3</v>
      </c>
      <c r="K1" t="s">
        <v>367</v>
      </c>
      <c r="L1">
        <v>1191</v>
      </c>
      <c r="N1">
        <v>1013</v>
      </c>
      <c r="O1" t="s">
        <v>368</v>
      </c>
      <c r="P1" t="s">
        <v>368</v>
      </c>
      <c r="Q1">
        <v>1</v>
      </c>
      <c r="X1">
        <v>74.099999999999994</v>
      </c>
      <c r="Y1">
        <v>0</v>
      </c>
      <c r="Z1">
        <v>0</v>
      </c>
      <c r="AA1">
        <v>0</v>
      </c>
      <c r="AB1">
        <v>9.6199999999999992</v>
      </c>
      <c r="AC1">
        <v>0</v>
      </c>
      <c r="AD1">
        <v>1</v>
      </c>
      <c r="AE1">
        <v>1</v>
      </c>
      <c r="AF1" t="s">
        <v>3</v>
      </c>
      <c r="AG1">
        <v>74.099999999999994</v>
      </c>
      <c r="AH1">
        <v>2</v>
      </c>
      <c r="AI1">
        <v>39508466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ROW(Source!A24)</f>
        <v>24</v>
      </c>
      <c r="B2">
        <v>39508467</v>
      </c>
      <c r="C2">
        <v>39508465</v>
      </c>
      <c r="D2">
        <v>37064876</v>
      </c>
      <c r="E2">
        <v>1</v>
      </c>
      <c r="F2">
        <v>1</v>
      </c>
      <c r="G2">
        <v>1</v>
      </c>
      <c r="H2">
        <v>1</v>
      </c>
      <c r="I2" t="s">
        <v>369</v>
      </c>
      <c r="J2" t="s">
        <v>3</v>
      </c>
      <c r="K2" t="s">
        <v>370</v>
      </c>
      <c r="L2">
        <v>1191</v>
      </c>
      <c r="N2">
        <v>1013</v>
      </c>
      <c r="O2" t="s">
        <v>368</v>
      </c>
      <c r="P2" t="s">
        <v>368</v>
      </c>
      <c r="Q2">
        <v>1</v>
      </c>
      <c r="X2">
        <v>3.71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3</v>
      </c>
      <c r="AG2">
        <v>3.71</v>
      </c>
      <c r="AH2">
        <v>2</v>
      </c>
      <c r="AI2">
        <v>39508467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ROW(Source!A24)</f>
        <v>24</v>
      </c>
      <c r="B3">
        <v>39508468</v>
      </c>
      <c r="C3">
        <v>39508465</v>
      </c>
      <c r="D3">
        <v>36882383</v>
      </c>
      <c r="E3">
        <v>1</v>
      </c>
      <c r="F3">
        <v>1</v>
      </c>
      <c r="G3">
        <v>1</v>
      </c>
      <c r="H3">
        <v>2</v>
      </c>
      <c r="I3" t="s">
        <v>371</v>
      </c>
      <c r="J3" t="s">
        <v>372</v>
      </c>
      <c r="K3" t="s">
        <v>373</v>
      </c>
      <c r="L3">
        <v>1368</v>
      </c>
      <c r="N3">
        <v>1011</v>
      </c>
      <c r="O3" t="s">
        <v>374</v>
      </c>
      <c r="P3" t="s">
        <v>374</v>
      </c>
      <c r="Q3">
        <v>1</v>
      </c>
      <c r="X3">
        <v>3.71</v>
      </c>
      <c r="Y3">
        <v>0</v>
      </c>
      <c r="Z3">
        <v>89.99</v>
      </c>
      <c r="AA3">
        <v>10.06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3.71</v>
      </c>
      <c r="AH3">
        <v>2</v>
      </c>
      <c r="AI3">
        <v>39508468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ROW(Source!A24)</f>
        <v>24</v>
      </c>
      <c r="B4">
        <v>39508469</v>
      </c>
      <c r="C4">
        <v>39508465</v>
      </c>
      <c r="D4">
        <v>36805396</v>
      </c>
      <c r="E4">
        <v>1</v>
      </c>
      <c r="F4">
        <v>1</v>
      </c>
      <c r="G4">
        <v>1</v>
      </c>
      <c r="H4">
        <v>3</v>
      </c>
      <c r="I4" t="s">
        <v>375</v>
      </c>
      <c r="J4" t="s">
        <v>376</v>
      </c>
      <c r="K4" t="s">
        <v>377</v>
      </c>
      <c r="L4">
        <v>1348</v>
      </c>
      <c r="N4">
        <v>1009</v>
      </c>
      <c r="O4" t="s">
        <v>378</v>
      </c>
      <c r="P4" t="s">
        <v>378</v>
      </c>
      <c r="Q4">
        <v>1000</v>
      </c>
      <c r="X4">
        <v>2.0000000000000002E-5</v>
      </c>
      <c r="Y4">
        <v>51381.1</v>
      </c>
      <c r="Z4">
        <v>0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2.0000000000000002E-5</v>
      </c>
      <c r="AH4">
        <v>2</v>
      </c>
      <c r="AI4">
        <v>39508469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ROW(Source!A24)</f>
        <v>24</v>
      </c>
      <c r="B5">
        <v>39508470</v>
      </c>
      <c r="C5">
        <v>39508465</v>
      </c>
      <c r="D5">
        <v>36805498</v>
      </c>
      <c r="E5">
        <v>1</v>
      </c>
      <c r="F5">
        <v>1</v>
      </c>
      <c r="G5">
        <v>1</v>
      </c>
      <c r="H5">
        <v>3</v>
      </c>
      <c r="I5" t="s">
        <v>379</v>
      </c>
      <c r="J5" t="s">
        <v>380</v>
      </c>
      <c r="K5" t="s">
        <v>381</v>
      </c>
      <c r="L5">
        <v>1346</v>
      </c>
      <c r="N5">
        <v>1009</v>
      </c>
      <c r="O5" t="s">
        <v>382</v>
      </c>
      <c r="P5" t="s">
        <v>382</v>
      </c>
      <c r="Q5">
        <v>1</v>
      </c>
      <c r="X5">
        <v>1E-3</v>
      </c>
      <c r="Y5">
        <v>155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1E-3</v>
      </c>
      <c r="AH5">
        <v>2</v>
      </c>
      <c r="AI5">
        <v>39508470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ROW(Source!A24)</f>
        <v>24</v>
      </c>
      <c r="B6">
        <v>39508471</v>
      </c>
      <c r="C6">
        <v>39508465</v>
      </c>
      <c r="D6">
        <v>36829535</v>
      </c>
      <c r="E6">
        <v>1</v>
      </c>
      <c r="F6">
        <v>1</v>
      </c>
      <c r="G6">
        <v>1</v>
      </c>
      <c r="H6">
        <v>3</v>
      </c>
      <c r="I6" t="s">
        <v>383</v>
      </c>
      <c r="J6" t="s">
        <v>384</v>
      </c>
      <c r="K6" t="s">
        <v>385</v>
      </c>
      <c r="L6">
        <v>1346</v>
      </c>
      <c r="N6">
        <v>1009</v>
      </c>
      <c r="O6" t="s">
        <v>382</v>
      </c>
      <c r="P6" t="s">
        <v>382</v>
      </c>
      <c r="Q6">
        <v>1</v>
      </c>
      <c r="X6">
        <v>0.159</v>
      </c>
      <c r="Y6">
        <v>68.05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3</v>
      </c>
      <c r="AG6">
        <v>0.159</v>
      </c>
      <c r="AH6">
        <v>2</v>
      </c>
      <c r="AI6">
        <v>39508471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ROW(Source!A24)</f>
        <v>24</v>
      </c>
      <c r="B7">
        <v>39508472</v>
      </c>
      <c r="C7">
        <v>39508465</v>
      </c>
      <c r="D7">
        <v>36853819</v>
      </c>
      <c r="E7">
        <v>1</v>
      </c>
      <c r="F7">
        <v>1</v>
      </c>
      <c r="G7">
        <v>1</v>
      </c>
      <c r="H7">
        <v>3</v>
      </c>
      <c r="I7" t="s">
        <v>386</v>
      </c>
      <c r="J7" t="s">
        <v>387</v>
      </c>
      <c r="K7" t="s">
        <v>388</v>
      </c>
      <c r="L7">
        <v>1355</v>
      </c>
      <c r="N7">
        <v>1010</v>
      </c>
      <c r="O7" t="s">
        <v>167</v>
      </c>
      <c r="P7" t="s">
        <v>167</v>
      </c>
      <c r="Q7">
        <v>100</v>
      </c>
      <c r="X7">
        <v>0.16</v>
      </c>
      <c r="Y7">
        <v>580</v>
      </c>
      <c r="Z7">
        <v>0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3</v>
      </c>
      <c r="AG7">
        <v>0.16</v>
      </c>
      <c r="AH7">
        <v>2</v>
      </c>
      <c r="AI7">
        <v>39508472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ROW(Source!A24)</f>
        <v>24</v>
      </c>
      <c r="B8">
        <v>39508473</v>
      </c>
      <c r="C8">
        <v>39508465</v>
      </c>
      <c r="D8">
        <v>36870820</v>
      </c>
      <c r="E8">
        <v>1</v>
      </c>
      <c r="F8">
        <v>1</v>
      </c>
      <c r="G8">
        <v>1</v>
      </c>
      <c r="H8">
        <v>3</v>
      </c>
      <c r="I8" t="s">
        <v>389</v>
      </c>
      <c r="J8" t="s">
        <v>390</v>
      </c>
      <c r="K8" t="s">
        <v>391</v>
      </c>
      <c r="L8">
        <v>1355</v>
      </c>
      <c r="N8">
        <v>1010</v>
      </c>
      <c r="O8" t="s">
        <v>167</v>
      </c>
      <c r="P8" t="s">
        <v>167</v>
      </c>
      <c r="Q8">
        <v>100</v>
      </c>
      <c r="X8">
        <v>0.16</v>
      </c>
      <c r="Y8">
        <v>30.74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0.16</v>
      </c>
      <c r="AH8">
        <v>2</v>
      </c>
      <c r="AI8">
        <v>39508473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ROW(Source!A24)</f>
        <v>24</v>
      </c>
      <c r="B9">
        <v>39508474</v>
      </c>
      <c r="C9">
        <v>39508465</v>
      </c>
      <c r="D9">
        <v>36799066</v>
      </c>
      <c r="E9">
        <v>17</v>
      </c>
      <c r="F9">
        <v>1</v>
      </c>
      <c r="G9">
        <v>1</v>
      </c>
      <c r="H9">
        <v>3</v>
      </c>
      <c r="I9" t="s">
        <v>553</v>
      </c>
      <c r="J9" t="s">
        <v>3</v>
      </c>
      <c r="K9" t="s">
        <v>554</v>
      </c>
      <c r="L9">
        <v>1348</v>
      </c>
      <c r="N9">
        <v>1009</v>
      </c>
      <c r="O9" t="s">
        <v>378</v>
      </c>
      <c r="P9" t="s">
        <v>378</v>
      </c>
      <c r="Q9">
        <v>1000</v>
      </c>
      <c r="X9">
        <v>0.5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 t="s">
        <v>3</v>
      </c>
      <c r="AG9">
        <v>0.5</v>
      </c>
      <c r="AH9">
        <v>3</v>
      </c>
      <c r="AI9">
        <v>-1</v>
      </c>
      <c r="AJ9" t="s">
        <v>3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ROW(Source!A24)</f>
        <v>24</v>
      </c>
      <c r="B10">
        <v>39508475</v>
      </c>
      <c r="C10">
        <v>39508465</v>
      </c>
      <c r="D10">
        <v>36799065</v>
      </c>
      <c r="E10">
        <v>17</v>
      </c>
      <c r="F10">
        <v>1</v>
      </c>
      <c r="G10">
        <v>1</v>
      </c>
      <c r="H10">
        <v>3</v>
      </c>
      <c r="I10" t="s">
        <v>392</v>
      </c>
      <c r="J10" t="s">
        <v>3</v>
      </c>
      <c r="K10" t="s">
        <v>393</v>
      </c>
      <c r="L10">
        <v>1374</v>
      </c>
      <c r="N10">
        <v>1013</v>
      </c>
      <c r="O10" t="s">
        <v>394</v>
      </c>
      <c r="P10" t="s">
        <v>394</v>
      </c>
      <c r="Q10">
        <v>1</v>
      </c>
      <c r="X10">
        <v>14.26</v>
      </c>
      <c r="Y10">
        <v>1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14.26</v>
      </c>
      <c r="AH10">
        <v>2</v>
      </c>
      <c r="AI10">
        <v>39508475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ROW(Source!A26)</f>
        <v>26</v>
      </c>
      <c r="B11">
        <v>39508515</v>
      </c>
      <c r="C11">
        <v>39508514</v>
      </c>
      <c r="D11">
        <v>37070244</v>
      </c>
      <c r="E11">
        <v>1</v>
      </c>
      <c r="F11">
        <v>1</v>
      </c>
      <c r="G11">
        <v>1</v>
      </c>
      <c r="H11">
        <v>1</v>
      </c>
      <c r="I11" t="s">
        <v>395</v>
      </c>
      <c r="J11" t="s">
        <v>3</v>
      </c>
      <c r="K11" t="s">
        <v>396</v>
      </c>
      <c r="L11">
        <v>1191</v>
      </c>
      <c r="N11">
        <v>1013</v>
      </c>
      <c r="O11" t="s">
        <v>368</v>
      </c>
      <c r="P11" t="s">
        <v>368</v>
      </c>
      <c r="Q11">
        <v>1</v>
      </c>
      <c r="X11">
        <v>16</v>
      </c>
      <c r="Y11">
        <v>0</v>
      </c>
      <c r="Z11">
        <v>0</v>
      </c>
      <c r="AA11">
        <v>0</v>
      </c>
      <c r="AB11">
        <v>10.35</v>
      </c>
      <c r="AC11">
        <v>0</v>
      </c>
      <c r="AD11">
        <v>1</v>
      </c>
      <c r="AE11">
        <v>1</v>
      </c>
      <c r="AF11" t="s">
        <v>3</v>
      </c>
      <c r="AG11">
        <v>16</v>
      </c>
      <c r="AH11">
        <v>2</v>
      </c>
      <c r="AI11">
        <v>39508515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ROW(Source!A26)</f>
        <v>26</v>
      </c>
      <c r="B12">
        <v>39508516</v>
      </c>
      <c r="C12">
        <v>39508514</v>
      </c>
      <c r="D12">
        <v>36801809</v>
      </c>
      <c r="E12">
        <v>1</v>
      </c>
      <c r="F12">
        <v>1</v>
      </c>
      <c r="G12">
        <v>1</v>
      </c>
      <c r="H12">
        <v>3</v>
      </c>
      <c r="I12" t="s">
        <v>397</v>
      </c>
      <c r="J12" t="s">
        <v>398</v>
      </c>
      <c r="K12" t="s">
        <v>399</v>
      </c>
      <c r="L12">
        <v>1383</v>
      </c>
      <c r="N12">
        <v>1013</v>
      </c>
      <c r="O12" t="s">
        <v>400</v>
      </c>
      <c r="P12" t="s">
        <v>400</v>
      </c>
      <c r="Q12">
        <v>1</v>
      </c>
      <c r="X12">
        <v>3.4</v>
      </c>
      <c r="Y12">
        <v>0.4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</v>
      </c>
      <c r="AG12">
        <v>3.4</v>
      </c>
      <c r="AH12">
        <v>2</v>
      </c>
      <c r="AI12">
        <v>39508516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ROW(Source!A26)</f>
        <v>26</v>
      </c>
      <c r="B13">
        <v>39508517</v>
      </c>
      <c r="C13">
        <v>39508514</v>
      </c>
      <c r="D13">
        <v>36802095</v>
      </c>
      <c r="E13">
        <v>1</v>
      </c>
      <c r="F13">
        <v>1</v>
      </c>
      <c r="G13">
        <v>1</v>
      </c>
      <c r="H13">
        <v>3</v>
      </c>
      <c r="I13" t="s">
        <v>401</v>
      </c>
      <c r="J13" t="s">
        <v>402</v>
      </c>
      <c r="K13" t="s">
        <v>403</v>
      </c>
      <c r="L13">
        <v>1346</v>
      </c>
      <c r="N13">
        <v>1009</v>
      </c>
      <c r="O13" t="s">
        <v>382</v>
      </c>
      <c r="P13" t="s">
        <v>382</v>
      </c>
      <c r="Q13">
        <v>1</v>
      </c>
      <c r="X13">
        <v>0.3</v>
      </c>
      <c r="Y13">
        <v>91.29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</v>
      </c>
      <c r="AG13">
        <v>0.3</v>
      </c>
      <c r="AH13">
        <v>2</v>
      </c>
      <c r="AI13">
        <v>39508517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ROW(Source!A26)</f>
        <v>26</v>
      </c>
      <c r="B14">
        <v>39508518</v>
      </c>
      <c r="C14">
        <v>39508514</v>
      </c>
      <c r="D14">
        <v>36805498</v>
      </c>
      <c r="E14">
        <v>1</v>
      </c>
      <c r="F14">
        <v>1</v>
      </c>
      <c r="G14">
        <v>1</v>
      </c>
      <c r="H14">
        <v>3</v>
      </c>
      <c r="I14" t="s">
        <v>379</v>
      </c>
      <c r="J14" t="s">
        <v>380</v>
      </c>
      <c r="K14" t="s">
        <v>381</v>
      </c>
      <c r="L14">
        <v>1346</v>
      </c>
      <c r="N14">
        <v>1009</v>
      </c>
      <c r="O14" t="s">
        <v>382</v>
      </c>
      <c r="P14" t="s">
        <v>382</v>
      </c>
      <c r="Q14">
        <v>1</v>
      </c>
      <c r="X14">
        <v>0.6</v>
      </c>
      <c r="Y14">
        <v>155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0.6</v>
      </c>
      <c r="AH14">
        <v>2</v>
      </c>
      <c r="AI14">
        <v>39508518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ROW(Source!A26)</f>
        <v>26</v>
      </c>
      <c r="B15">
        <v>39508519</v>
      </c>
      <c r="C15">
        <v>39508514</v>
      </c>
      <c r="D15">
        <v>36829536</v>
      </c>
      <c r="E15">
        <v>1</v>
      </c>
      <c r="F15">
        <v>1</v>
      </c>
      <c r="G15">
        <v>1</v>
      </c>
      <c r="H15">
        <v>3</v>
      </c>
      <c r="I15" t="s">
        <v>404</v>
      </c>
      <c r="J15" t="s">
        <v>405</v>
      </c>
      <c r="K15" t="s">
        <v>406</v>
      </c>
      <c r="L15">
        <v>1346</v>
      </c>
      <c r="N15">
        <v>1009</v>
      </c>
      <c r="O15" t="s">
        <v>382</v>
      </c>
      <c r="P15" t="s">
        <v>382</v>
      </c>
      <c r="Q15">
        <v>1</v>
      </c>
      <c r="X15">
        <v>0.6</v>
      </c>
      <c r="Y15">
        <v>65.75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0.6</v>
      </c>
      <c r="AH15">
        <v>2</v>
      </c>
      <c r="AI15">
        <v>39508519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ROW(Source!A26)</f>
        <v>26</v>
      </c>
      <c r="B16">
        <v>39508520</v>
      </c>
      <c r="C16">
        <v>39508514</v>
      </c>
      <c r="D16">
        <v>36870820</v>
      </c>
      <c r="E16">
        <v>1</v>
      </c>
      <c r="F16">
        <v>1</v>
      </c>
      <c r="G16">
        <v>1</v>
      </c>
      <c r="H16">
        <v>3</v>
      </c>
      <c r="I16" t="s">
        <v>389</v>
      </c>
      <c r="J16" t="s">
        <v>390</v>
      </c>
      <c r="K16" t="s">
        <v>391</v>
      </c>
      <c r="L16">
        <v>1355</v>
      </c>
      <c r="N16">
        <v>1010</v>
      </c>
      <c r="O16" t="s">
        <v>167</v>
      </c>
      <c r="P16" t="s">
        <v>167</v>
      </c>
      <c r="Q16">
        <v>100</v>
      </c>
      <c r="X16">
        <v>0.15</v>
      </c>
      <c r="Y16">
        <v>30.74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</v>
      </c>
      <c r="AG16">
        <v>0.15</v>
      </c>
      <c r="AH16">
        <v>2</v>
      </c>
      <c r="AI16">
        <v>39508520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ROW(Source!A26)</f>
        <v>26</v>
      </c>
      <c r="B17">
        <v>39508521</v>
      </c>
      <c r="C17">
        <v>39508514</v>
      </c>
      <c r="D17">
        <v>36799066</v>
      </c>
      <c r="E17">
        <v>17</v>
      </c>
      <c r="F17">
        <v>1</v>
      </c>
      <c r="G17">
        <v>1</v>
      </c>
      <c r="H17">
        <v>3</v>
      </c>
      <c r="I17" t="s">
        <v>553</v>
      </c>
      <c r="J17" t="s">
        <v>3</v>
      </c>
      <c r="K17" t="s">
        <v>554</v>
      </c>
      <c r="L17">
        <v>1348</v>
      </c>
      <c r="N17">
        <v>1009</v>
      </c>
      <c r="O17" t="s">
        <v>378</v>
      </c>
      <c r="P17" t="s">
        <v>378</v>
      </c>
      <c r="Q17">
        <v>1000</v>
      </c>
      <c r="X17">
        <v>0.03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 t="s">
        <v>3</v>
      </c>
      <c r="AG17">
        <v>0.03</v>
      </c>
      <c r="AH17">
        <v>3</v>
      </c>
      <c r="AI17">
        <v>-1</v>
      </c>
      <c r="AJ17" t="s">
        <v>3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ROW(Source!A26)</f>
        <v>26</v>
      </c>
      <c r="B18">
        <v>39508522</v>
      </c>
      <c r="C18">
        <v>39508514</v>
      </c>
      <c r="D18">
        <v>36799065</v>
      </c>
      <c r="E18">
        <v>17</v>
      </c>
      <c r="F18">
        <v>1</v>
      </c>
      <c r="G18">
        <v>1</v>
      </c>
      <c r="H18">
        <v>3</v>
      </c>
      <c r="I18" t="s">
        <v>392</v>
      </c>
      <c r="J18" t="s">
        <v>3</v>
      </c>
      <c r="K18" t="s">
        <v>393</v>
      </c>
      <c r="L18">
        <v>1374</v>
      </c>
      <c r="N18">
        <v>1013</v>
      </c>
      <c r="O18" t="s">
        <v>394</v>
      </c>
      <c r="P18" t="s">
        <v>394</v>
      </c>
      <c r="Q18">
        <v>1</v>
      </c>
      <c r="X18">
        <v>3.31</v>
      </c>
      <c r="Y18">
        <v>1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3.31</v>
      </c>
      <c r="AH18">
        <v>2</v>
      </c>
      <c r="AI18">
        <v>39508522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ROW(Source!A28)</f>
        <v>28</v>
      </c>
      <c r="B19">
        <v>39508480</v>
      </c>
      <c r="C19">
        <v>39508479</v>
      </c>
      <c r="D19">
        <v>37075528</v>
      </c>
      <c r="E19">
        <v>1</v>
      </c>
      <c r="F19">
        <v>1</v>
      </c>
      <c r="G19">
        <v>1</v>
      </c>
      <c r="H19">
        <v>1</v>
      </c>
      <c r="I19" t="s">
        <v>407</v>
      </c>
      <c r="J19" t="s">
        <v>3</v>
      </c>
      <c r="K19" t="s">
        <v>408</v>
      </c>
      <c r="L19">
        <v>1191</v>
      </c>
      <c r="N19">
        <v>1013</v>
      </c>
      <c r="O19" t="s">
        <v>368</v>
      </c>
      <c r="P19" t="s">
        <v>368</v>
      </c>
      <c r="Q19">
        <v>1</v>
      </c>
      <c r="X19">
        <v>11.7</v>
      </c>
      <c r="Y19">
        <v>0</v>
      </c>
      <c r="Z19">
        <v>0</v>
      </c>
      <c r="AA19">
        <v>0</v>
      </c>
      <c r="AB19">
        <v>10.06</v>
      </c>
      <c r="AC19">
        <v>0</v>
      </c>
      <c r="AD19">
        <v>1</v>
      </c>
      <c r="AE19">
        <v>1</v>
      </c>
      <c r="AF19" t="s">
        <v>3</v>
      </c>
      <c r="AG19">
        <v>11.7</v>
      </c>
      <c r="AH19">
        <v>2</v>
      </c>
      <c r="AI19">
        <v>39508480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ROW(Source!A28)</f>
        <v>28</v>
      </c>
      <c r="B20">
        <v>39508481</v>
      </c>
      <c r="C20">
        <v>39508479</v>
      </c>
      <c r="D20">
        <v>36800424</v>
      </c>
      <c r="E20">
        <v>1</v>
      </c>
      <c r="F20">
        <v>1</v>
      </c>
      <c r="G20">
        <v>1</v>
      </c>
      <c r="H20">
        <v>3</v>
      </c>
      <c r="I20" t="s">
        <v>409</v>
      </c>
      <c r="J20" t="s">
        <v>410</v>
      </c>
      <c r="K20" t="s">
        <v>411</v>
      </c>
      <c r="L20">
        <v>1346</v>
      </c>
      <c r="N20">
        <v>1009</v>
      </c>
      <c r="O20" t="s">
        <v>382</v>
      </c>
      <c r="P20" t="s">
        <v>382</v>
      </c>
      <c r="Q20">
        <v>1</v>
      </c>
      <c r="X20">
        <v>0.01</v>
      </c>
      <c r="Y20">
        <v>27.74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</v>
      </c>
      <c r="AG20">
        <v>0.01</v>
      </c>
      <c r="AH20">
        <v>2</v>
      </c>
      <c r="AI20">
        <v>39508481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ROW(Source!A28)</f>
        <v>28</v>
      </c>
      <c r="B21">
        <v>39508482</v>
      </c>
      <c r="C21">
        <v>39508479</v>
      </c>
      <c r="D21">
        <v>36804578</v>
      </c>
      <c r="E21">
        <v>1</v>
      </c>
      <c r="F21">
        <v>1</v>
      </c>
      <c r="G21">
        <v>1</v>
      </c>
      <c r="H21">
        <v>3</v>
      </c>
      <c r="I21" t="s">
        <v>412</v>
      </c>
      <c r="J21" t="s">
        <v>413</v>
      </c>
      <c r="K21" t="s">
        <v>414</v>
      </c>
      <c r="L21">
        <v>1355</v>
      </c>
      <c r="N21">
        <v>1010</v>
      </c>
      <c r="O21" t="s">
        <v>167</v>
      </c>
      <c r="P21" t="s">
        <v>167</v>
      </c>
      <c r="Q21">
        <v>100</v>
      </c>
      <c r="X21">
        <v>0.04</v>
      </c>
      <c r="Y21">
        <v>83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3</v>
      </c>
      <c r="AG21">
        <v>0.04</v>
      </c>
      <c r="AH21">
        <v>2</v>
      </c>
      <c r="AI21">
        <v>39508482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ROW(Source!A28)</f>
        <v>28</v>
      </c>
      <c r="B22">
        <v>39508483</v>
      </c>
      <c r="C22">
        <v>39508479</v>
      </c>
      <c r="D22">
        <v>36829536</v>
      </c>
      <c r="E22">
        <v>1</v>
      </c>
      <c r="F22">
        <v>1</v>
      </c>
      <c r="G22">
        <v>1</v>
      </c>
      <c r="H22">
        <v>3</v>
      </c>
      <c r="I22" t="s">
        <v>404</v>
      </c>
      <c r="J22" t="s">
        <v>405</v>
      </c>
      <c r="K22" t="s">
        <v>406</v>
      </c>
      <c r="L22">
        <v>1346</v>
      </c>
      <c r="N22">
        <v>1009</v>
      </c>
      <c r="O22" t="s">
        <v>382</v>
      </c>
      <c r="P22" t="s">
        <v>382</v>
      </c>
      <c r="Q22">
        <v>1</v>
      </c>
      <c r="X22">
        <v>0.1</v>
      </c>
      <c r="Y22">
        <v>65.75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0</v>
      </c>
      <c r="AF22" t="s">
        <v>3</v>
      </c>
      <c r="AG22">
        <v>0.1</v>
      </c>
      <c r="AH22">
        <v>2</v>
      </c>
      <c r="AI22">
        <v>39508483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ROW(Source!A28)</f>
        <v>28</v>
      </c>
      <c r="B23">
        <v>39508484</v>
      </c>
      <c r="C23">
        <v>39508479</v>
      </c>
      <c r="D23">
        <v>36799065</v>
      </c>
      <c r="E23">
        <v>17</v>
      </c>
      <c r="F23">
        <v>1</v>
      </c>
      <c r="G23">
        <v>1</v>
      </c>
      <c r="H23">
        <v>3</v>
      </c>
      <c r="I23" t="s">
        <v>392</v>
      </c>
      <c r="J23" t="s">
        <v>3</v>
      </c>
      <c r="K23" t="s">
        <v>393</v>
      </c>
      <c r="L23">
        <v>1374</v>
      </c>
      <c r="N23">
        <v>1013</v>
      </c>
      <c r="O23" t="s">
        <v>394</v>
      </c>
      <c r="P23" t="s">
        <v>394</v>
      </c>
      <c r="Q23">
        <v>1</v>
      </c>
      <c r="X23">
        <v>2.35</v>
      </c>
      <c r="Y23">
        <v>1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0</v>
      </c>
      <c r="AF23" t="s">
        <v>3</v>
      </c>
      <c r="AG23">
        <v>2.35</v>
      </c>
      <c r="AH23">
        <v>2</v>
      </c>
      <c r="AI23">
        <v>39508484</v>
      </c>
      <c r="AJ23">
        <v>24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ROW(Source!A30)</f>
        <v>30</v>
      </c>
      <c r="B24">
        <v>39508490</v>
      </c>
      <c r="C24">
        <v>39508489</v>
      </c>
      <c r="D24">
        <v>37070244</v>
      </c>
      <c r="E24">
        <v>1</v>
      </c>
      <c r="F24">
        <v>1</v>
      </c>
      <c r="G24">
        <v>1</v>
      </c>
      <c r="H24">
        <v>1</v>
      </c>
      <c r="I24" t="s">
        <v>395</v>
      </c>
      <c r="J24" t="s">
        <v>3</v>
      </c>
      <c r="K24" t="s">
        <v>396</v>
      </c>
      <c r="L24">
        <v>1191</v>
      </c>
      <c r="N24">
        <v>1013</v>
      </c>
      <c r="O24" t="s">
        <v>368</v>
      </c>
      <c r="P24" t="s">
        <v>368</v>
      </c>
      <c r="Q24">
        <v>1</v>
      </c>
      <c r="X24">
        <v>1.64</v>
      </c>
      <c r="Y24">
        <v>0</v>
      </c>
      <c r="Z24">
        <v>0</v>
      </c>
      <c r="AA24">
        <v>0</v>
      </c>
      <c r="AB24">
        <v>10.35</v>
      </c>
      <c r="AC24">
        <v>0</v>
      </c>
      <c r="AD24">
        <v>1</v>
      </c>
      <c r="AE24">
        <v>1</v>
      </c>
      <c r="AF24" t="s">
        <v>3</v>
      </c>
      <c r="AG24">
        <v>1.64</v>
      </c>
      <c r="AH24">
        <v>2</v>
      </c>
      <c r="AI24">
        <v>39508490</v>
      </c>
      <c r="AJ24">
        <v>25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ROW(Source!A30)</f>
        <v>30</v>
      </c>
      <c r="B25">
        <v>39508491</v>
      </c>
      <c r="C25">
        <v>39508489</v>
      </c>
      <c r="D25">
        <v>37064876</v>
      </c>
      <c r="E25">
        <v>1</v>
      </c>
      <c r="F25">
        <v>1</v>
      </c>
      <c r="G25">
        <v>1</v>
      </c>
      <c r="H25">
        <v>1</v>
      </c>
      <c r="I25" t="s">
        <v>369</v>
      </c>
      <c r="J25" t="s">
        <v>3</v>
      </c>
      <c r="K25" t="s">
        <v>370</v>
      </c>
      <c r="L25">
        <v>1191</v>
      </c>
      <c r="N25">
        <v>1013</v>
      </c>
      <c r="O25" t="s">
        <v>368</v>
      </c>
      <c r="P25" t="s">
        <v>368</v>
      </c>
      <c r="Q25">
        <v>1</v>
      </c>
      <c r="X25">
        <v>7.0000000000000007E-2</v>
      </c>
      <c r="Y25">
        <v>0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2</v>
      </c>
      <c r="AF25" t="s">
        <v>3</v>
      </c>
      <c r="AG25">
        <v>7.0000000000000007E-2</v>
      </c>
      <c r="AH25">
        <v>2</v>
      </c>
      <c r="AI25">
        <v>39508491</v>
      </c>
      <c r="AJ25">
        <v>26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ROW(Source!A30)</f>
        <v>30</v>
      </c>
      <c r="B26">
        <v>39508492</v>
      </c>
      <c r="C26">
        <v>39508489</v>
      </c>
      <c r="D26">
        <v>36882383</v>
      </c>
      <c r="E26">
        <v>1</v>
      </c>
      <c r="F26">
        <v>1</v>
      </c>
      <c r="G26">
        <v>1</v>
      </c>
      <c r="H26">
        <v>2</v>
      </c>
      <c r="I26" t="s">
        <v>371</v>
      </c>
      <c r="J26" t="s">
        <v>372</v>
      </c>
      <c r="K26" t="s">
        <v>373</v>
      </c>
      <c r="L26">
        <v>1368</v>
      </c>
      <c r="N26">
        <v>1011</v>
      </c>
      <c r="O26" t="s">
        <v>374</v>
      </c>
      <c r="P26" t="s">
        <v>374</v>
      </c>
      <c r="Q26">
        <v>1</v>
      </c>
      <c r="X26">
        <v>7.0000000000000007E-2</v>
      </c>
      <c r="Y26">
        <v>0</v>
      </c>
      <c r="Z26">
        <v>89.99</v>
      </c>
      <c r="AA26">
        <v>10.06</v>
      </c>
      <c r="AB26">
        <v>0</v>
      </c>
      <c r="AC26">
        <v>0</v>
      </c>
      <c r="AD26">
        <v>1</v>
      </c>
      <c r="AE26">
        <v>0</v>
      </c>
      <c r="AF26" t="s">
        <v>3</v>
      </c>
      <c r="AG26">
        <v>7.0000000000000007E-2</v>
      </c>
      <c r="AH26">
        <v>2</v>
      </c>
      <c r="AI26">
        <v>39508492</v>
      </c>
      <c r="AJ26">
        <v>27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ROW(Source!A30)</f>
        <v>30</v>
      </c>
      <c r="B27">
        <v>39508493</v>
      </c>
      <c r="C27">
        <v>39508489</v>
      </c>
      <c r="D27">
        <v>36799065</v>
      </c>
      <c r="E27">
        <v>17</v>
      </c>
      <c r="F27">
        <v>1</v>
      </c>
      <c r="G27">
        <v>1</v>
      </c>
      <c r="H27">
        <v>3</v>
      </c>
      <c r="I27" t="s">
        <v>392</v>
      </c>
      <c r="J27" t="s">
        <v>3</v>
      </c>
      <c r="K27" t="s">
        <v>393</v>
      </c>
      <c r="L27">
        <v>1374</v>
      </c>
      <c r="N27">
        <v>1013</v>
      </c>
      <c r="O27" t="s">
        <v>394</v>
      </c>
      <c r="P27" t="s">
        <v>394</v>
      </c>
      <c r="Q27">
        <v>1</v>
      </c>
      <c r="X27">
        <v>0.34</v>
      </c>
      <c r="Y27">
        <v>1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3</v>
      </c>
      <c r="AG27">
        <v>0.34</v>
      </c>
      <c r="AH27">
        <v>2</v>
      </c>
      <c r="AI27">
        <v>39508493</v>
      </c>
      <c r="AJ27">
        <v>30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39508504</v>
      </c>
      <c r="C28">
        <v>39508503</v>
      </c>
      <c r="D28">
        <v>37072887</v>
      </c>
      <c r="E28">
        <v>1</v>
      </c>
      <c r="F28">
        <v>1</v>
      </c>
      <c r="G28">
        <v>1</v>
      </c>
      <c r="H28">
        <v>1</v>
      </c>
      <c r="I28" t="s">
        <v>415</v>
      </c>
      <c r="J28" t="s">
        <v>3</v>
      </c>
      <c r="K28" t="s">
        <v>416</v>
      </c>
      <c r="L28">
        <v>1191</v>
      </c>
      <c r="N28">
        <v>1013</v>
      </c>
      <c r="O28" t="s">
        <v>368</v>
      </c>
      <c r="P28" t="s">
        <v>368</v>
      </c>
      <c r="Q28">
        <v>1</v>
      </c>
      <c r="X28">
        <v>3.6</v>
      </c>
      <c r="Y28">
        <v>0</v>
      </c>
      <c r="Z28">
        <v>0</v>
      </c>
      <c r="AA28">
        <v>0</v>
      </c>
      <c r="AB28">
        <v>10.210000000000001</v>
      </c>
      <c r="AC28">
        <v>0</v>
      </c>
      <c r="AD28">
        <v>1</v>
      </c>
      <c r="AE28">
        <v>1</v>
      </c>
      <c r="AF28" t="s">
        <v>3</v>
      </c>
      <c r="AG28">
        <v>3.6</v>
      </c>
      <c r="AH28">
        <v>2</v>
      </c>
      <c r="AI28">
        <v>39508504</v>
      </c>
      <c r="AJ28">
        <v>31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ROW(Source!A33)</f>
        <v>33</v>
      </c>
      <c r="B29">
        <v>39508505</v>
      </c>
      <c r="C29">
        <v>39508503</v>
      </c>
      <c r="D29">
        <v>36800424</v>
      </c>
      <c r="E29">
        <v>1</v>
      </c>
      <c r="F29">
        <v>1</v>
      </c>
      <c r="G29">
        <v>1</v>
      </c>
      <c r="H29">
        <v>3</v>
      </c>
      <c r="I29" t="s">
        <v>409</v>
      </c>
      <c r="J29" t="s">
        <v>410</v>
      </c>
      <c r="K29" t="s">
        <v>411</v>
      </c>
      <c r="L29">
        <v>1346</v>
      </c>
      <c r="N29">
        <v>1009</v>
      </c>
      <c r="O29" t="s">
        <v>382</v>
      </c>
      <c r="P29" t="s">
        <v>382</v>
      </c>
      <c r="Q29">
        <v>1</v>
      </c>
      <c r="X29">
        <v>1.6000000000000001E-3</v>
      </c>
      <c r="Y29">
        <v>27.74</v>
      </c>
      <c r="Z29">
        <v>0</v>
      </c>
      <c r="AA29">
        <v>0</v>
      </c>
      <c r="AB29">
        <v>0</v>
      </c>
      <c r="AC29">
        <v>0</v>
      </c>
      <c r="AD29">
        <v>1</v>
      </c>
      <c r="AE29">
        <v>0</v>
      </c>
      <c r="AF29" t="s">
        <v>3</v>
      </c>
      <c r="AG29">
        <v>1.6000000000000001E-3</v>
      </c>
      <c r="AH29">
        <v>2</v>
      </c>
      <c r="AI29">
        <v>39508505</v>
      </c>
      <c r="AJ29">
        <v>32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ROW(Source!A33)</f>
        <v>33</v>
      </c>
      <c r="B30">
        <v>39508506</v>
      </c>
      <c r="C30">
        <v>39508503</v>
      </c>
      <c r="D30">
        <v>36804578</v>
      </c>
      <c r="E30">
        <v>1</v>
      </c>
      <c r="F30">
        <v>1</v>
      </c>
      <c r="G30">
        <v>1</v>
      </c>
      <c r="H30">
        <v>3</v>
      </c>
      <c r="I30" t="s">
        <v>412</v>
      </c>
      <c r="J30" t="s">
        <v>413</v>
      </c>
      <c r="K30" t="s">
        <v>414</v>
      </c>
      <c r="L30">
        <v>1355</v>
      </c>
      <c r="N30">
        <v>1010</v>
      </c>
      <c r="O30" t="s">
        <v>167</v>
      </c>
      <c r="P30" t="s">
        <v>167</v>
      </c>
      <c r="Q30">
        <v>100</v>
      </c>
      <c r="X30">
        <v>0.03</v>
      </c>
      <c r="Y30">
        <v>83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0</v>
      </c>
      <c r="AF30" t="s">
        <v>3</v>
      </c>
      <c r="AG30">
        <v>0.03</v>
      </c>
      <c r="AH30">
        <v>2</v>
      </c>
      <c r="AI30">
        <v>39508506</v>
      </c>
      <c r="AJ30">
        <v>33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ROW(Source!A33)</f>
        <v>33</v>
      </c>
      <c r="B31">
        <v>39508507</v>
      </c>
      <c r="C31">
        <v>39508503</v>
      </c>
      <c r="D31">
        <v>36806488</v>
      </c>
      <c r="E31">
        <v>1</v>
      </c>
      <c r="F31">
        <v>1</v>
      </c>
      <c r="G31">
        <v>1</v>
      </c>
      <c r="H31">
        <v>3</v>
      </c>
      <c r="I31" t="s">
        <v>417</v>
      </c>
      <c r="J31" t="s">
        <v>418</v>
      </c>
      <c r="K31" t="s">
        <v>419</v>
      </c>
      <c r="L31">
        <v>1348</v>
      </c>
      <c r="N31">
        <v>1009</v>
      </c>
      <c r="O31" t="s">
        <v>378</v>
      </c>
      <c r="P31" t="s">
        <v>378</v>
      </c>
      <c r="Q31">
        <v>1000</v>
      </c>
      <c r="X31">
        <v>2.0000000000000002E-5</v>
      </c>
      <c r="Y31">
        <v>729.98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0</v>
      </c>
      <c r="AF31" t="s">
        <v>3</v>
      </c>
      <c r="AG31">
        <v>2.0000000000000002E-5</v>
      </c>
      <c r="AH31">
        <v>2</v>
      </c>
      <c r="AI31">
        <v>39508507</v>
      </c>
      <c r="AJ31">
        <v>34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ROW(Source!A33)</f>
        <v>33</v>
      </c>
      <c r="B32">
        <v>39508508</v>
      </c>
      <c r="C32">
        <v>39508503</v>
      </c>
      <c r="D32">
        <v>36829536</v>
      </c>
      <c r="E32">
        <v>1</v>
      </c>
      <c r="F32">
        <v>1</v>
      </c>
      <c r="G32">
        <v>1</v>
      </c>
      <c r="H32">
        <v>3</v>
      </c>
      <c r="I32" t="s">
        <v>404</v>
      </c>
      <c r="J32" t="s">
        <v>405</v>
      </c>
      <c r="K32" t="s">
        <v>406</v>
      </c>
      <c r="L32">
        <v>1346</v>
      </c>
      <c r="N32">
        <v>1009</v>
      </c>
      <c r="O32" t="s">
        <v>382</v>
      </c>
      <c r="P32" t="s">
        <v>382</v>
      </c>
      <c r="Q32">
        <v>1</v>
      </c>
      <c r="X32">
        <v>1.6E-2</v>
      </c>
      <c r="Y32">
        <v>65.75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3</v>
      </c>
      <c r="AG32">
        <v>1.6E-2</v>
      </c>
      <c r="AH32">
        <v>2</v>
      </c>
      <c r="AI32">
        <v>39508508</v>
      </c>
      <c r="AJ32">
        <v>35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ROW(Source!A33)</f>
        <v>33</v>
      </c>
      <c r="B33">
        <v>39508509</v>
      </c>
      <c r="C33">
        <v>39508503</v>
      </c>
      <c r="D33">
        <v>36799065</v>
      </c>
      <c r="E33">
        <v>17</v>
      </c>
      <c r="F33">
        <v>1</v>
      </c>
      <c r="G33">
        <v>1</v>
      </c>
      <c r="H33">
        <v>3</v>
      </c>
      <c r="I33" t="s">
        <v>392</v>
      </c>
      <c r="J33" t="s">
        <v>3</v>
      </c>
      <c r="K33" t="s">
        <v>393</v>
      </c>
      <c r="L33">
        <v>1374</v>
      </c>
      <c r="N33">
        <v>1013</v>
      </c>
      <c r="O33" t="s">
        <v>394</v>
      </c>
      <c r="P33" t="s">
        <v>394</v>
      </c>
      <c r="Q33">
        <v>1</v>
      </c>
      <c r="X33">
        <v>0.74</v>
      </c>
      <c r="Y33">
        <v>1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3</v>
      </c>
      <c r="AG33">
        <v>0.74</v>
      </c>
      <c r="AH33">
        <v>2</v>
      </c>
      <c r="AI33">
        <v>39508509</v>
      </c>
      <c r="AJ33">
        <v>37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ROW(Source!A35)</f>
        <v>35</v>
      </c>
      <c r="B34">
        <v>39508531</v>
      </c>
      <c r="C34">
        <v>39508502</v>
      </c>
      <c r="D34">
        <v>37080963</v>
      </c>
      <c r="E34">
        <v>1</v>
      </c>
      <c r="F34">
        <v>1</v>
      </c>
      <c r="G34">
        <v>1</v>
      </c>
      <c r="H34">
        <v>1</v>
      </c>
      <c r="I34" t="s">
        <v>420</v>
      </c>
      <c r="J34" t="s">
        <v>3</v>
      </c>
      <c r="K34" t="s">
        <v>421</v>
      </c>
      <c r="L34">
        <v>1191</v>
      </c>
      <c r="N34">
        <v>1013</v>
      </c>
      <c r="O34" t="s">
        <v>368</v>
      </c>
      <c r="P34" t="s">
        <v>368</v>
      </c>
      <c r="Q34">
        <v>1</v>
      </c>
      <c r="X34">
        <v>1.68</v>
      </c>
      <c r="Y34">
        <v>0</v>
      </c>
      <c r="Z34">
        <v>0</v>
      </c>
      <c r="AA34">
        <v>0</v>
      </c>
      <c r="AB34">
        <v>11.82</v>
      </c>
      <c r="AC34">
        <v>0</v>
      </c>
      <c r="AD34">
        <v>1</v>
      </c>
      <c r="AE34">
        <v>1</v>
      </c>
      <c r="AF34" t="s">
        <v>3</v>
      </c>
      <c r="AG34">
        <v>1.68</v>
      </c>
      <c r="AH34">
        <v>2</v>
      </c>
      <c r="AI34">
        <v>39508531</v>
      </c>
      <c r="AJ34">
        <v>38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ROW(Source!A35)</f>
        <v>35</v>
      </c>
      <c r="B35">
        <v>39508532</v>
      </c>
      <c r="C35">
        <v>39508502</v>
      </c>
      <c r="D35">
        <v>36800424</v>
      </c>
      <c r="E35">
        <v>1</v>
      </c>
      <c r="F35">
        <v>1</v>
      </c>
      <c r="G35">
        <v>1</v>
      </c>
      <c r="H35">
        <v>3</v>
      </c>
      <c r="I35" t="s">
        <v>409</v>
      </c>
      <c r="J35" t="s">
        <v>410</v>
      </c>
      <c r="K35" t="s">
        <v>411</v>
      </c>
      <c r="L35">
        <v>1346</v>
      </c>
      <c r="N35">
        <v>1009</v>
      </c>
      <c r="O35" t="s">
        <v>382</v>
      </c>
      <c r="P35" t="s">
        <v>382</v>
      </c>
      <c r="Q35">
        <v>1</v>
      </c>
      <c r="X35">
        <v>4.0000000000000002E-4</v>
      </c>
      <c r="Y35">
        <v>27.74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3</v>
      </c>
      <c r="AG35">
        <v>4.0000000000000002E-4</v>
      </c>
      <c r="AH35">
        <v>2</v>
      </c>
      <c r="AI35">
        <v>39508532</v>
      </c>
      <c r="AJ35">
        <v>39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ROW(Source!A35)</f>
        <v>35</v>
      </c>
      <c r="B36">
        <v>39508533</v>
      </c>
      <c r="C36">
        <v>39508502</v>
      </c>
      <c r="D36">
        <v>36804578</v>
      </c>
      <c r="E36">
        <v>1</v>
      </c>
      <c r="F36">
        <v>1</v>
      </c>
      <c r="G36">
        <v>1</v>
      </c>
      <c r="H36">
        <v>3</v>
      </c>
      <c r="I36" t="s">
        <v>412</v>
      </c>
      <c r="J36" t="s">
        <v>413</v>
      </c>
      <c r="K36" t="s">
        <v>414</v>
      </c>
      <c r="L36">
        <v>1355</v>
      </c>
      <c r="N36">
        <v>1010</v>
      </c>
      <c r="O36" t="s">
        <v>167</v>
      </c>
      <c r="P36" t="s">
        <v>167</v>
      </c>
      <c r="Q36">
        <v>100</v>
      </c>
      <c r="X36">
        <v>0.03</v>
      </c>
      <c r="Y36">
        <v>83</v>
      </c>
      <c r="Z36">
        <v>0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3</v>
      </c>
      <c r="AG36">
        <v>0.03</v>
      </c>
      <c r="AH36">
        <v>2</v>
      </c>
      <c r="AI36">
        <v>39508533</v>
      </c>
      <c r="AJ36">
        <v>40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ROW(Source!A35)</f>
        <v>35</v>
      </c>
      <c r="B37">
        <v>39508534</v>
      </c>
      <c r="C37">
        <v>39508502</v>
      </c>
      <c r="D37">
        <v>36806488</v>
      </c>
      <c r="E37">
        <v>1</v>
      </c>
      <c r="F37">
        <v>1</v>
      </c>
      <c r="G37">
        <v>1</v>
      </c>
      <c r="H37">
        <v>3</v>
      </c>
      <c r="I37" t="s">
        <v>417</v>
      </c>
      <c r="J37" t="s">
        <v>418</v>
      </c>
      <c r="K37" t="s">
        <v>419</v>
      </c>
      <c r="L37">
        <v>1348</v>
      </c>
      <c r="N37">
        <v>1009</v>
      </c>
      <c r="O37" t="s">
        <v>378</v>
      </c>
      <c r="P37" t="s">
        <v>378</v>
      </c>
      <c r="Q37">
        <v>1000</v>
      </c>
      <c r="X37">
        <v>2.0000000000000002E-5</v>
      </c>
      <c r="Y37">
        <v>729.98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3</v>
      </c>
      <c r="AG37">
        <v>2.0000000000000002E-5</v>
      </c>
      <c r="AH37">
        <v>2</v>
      </c>
      <c r="AI37">
        <v>39508534</v>
      </c>
      <c r="AJ37">
        <v>41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ROW(Source!A35)</f>
        <v>35</v>
      </c>
      <c r="B38">
        <v>39508535</v>
      </c>
      <c r="C38">
        <v>39508502</v>
      </c>
      <c r="D38">
        <v>36829536</v>
      </c>
      <c r="E38">
        <v>1</v>
      </c>
      <c r="F38">
        <v>1</v>
      </c>
      <c r="G38">
        <v>1</v>
      </c>
      <c r="H38">
        <v>3</v>
      </c>
      <c r="I38" t="s">
        <v>404</v>
      </c>
      <c r="J38" t="s">
        <v>405</v>
      </c>
      <c r="K38" t="s">
        <v>406</v>
      </c>
      <c r="L38">
        <v>1346</v>
      </c>
      <c r="N38">
        <v>1009</v>
      </c>
      <c r="O38" t="s">
        <v>382</v>
      </c>
      <c r="P38" t="s">
        <v>382</v>
      </c>
      <c r="Q38">
        <v>1</v>
      </c>
      <c r="X38">
        <v>4.0000000000000001E-3</v>
      </c>
      <c r="Y38">
        <v>65.75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3</v>
      </c>
      <c r="AG38">
        <v>4.0000000000000001E-3</v>
      </c>
      <c r="AH38">
        <v>2</v>
      </c>
      <c r="AI38">
        <v>39508535</v>
      </c>
      <c r="AJ38">
        <v>42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ROW(Source!A35)</f>
        <v>35</v>
      </c>
      <c r="B39">
        <v>39508536</v>
      </c>
      <c r="C39">
        <v>39508502</v>
      </c>
      <c r="D39">
        <v>36799065</v>
      </c>
      <c r="E39">
        <v>17</v>
      </c>
      <c r="F39">
        <v>1</v>
      </c>
      <c r="G39">
        <v>1</v>
      </c>
      <c r="H39">
        <v>3</v>
      </c>
      <c r="I39" t="s">
        <v>392</v>
      </c>
      <c r="J39" t="s">
        <v>3</v>
      </c>
      <c r="K39" t="s">
        <v>393</v>
      </c>
      <c r="L39">
        <v>1374</v>
      </c>
      <c r="N39">
        <v>1013</v>
      </c>
      <c r="O39" t="s">
        <v>394</v>
      </c>
      <c r="P39" t="s">
        <v>394</v>
      </c>
      <c r="Q39">
        <v>1</v>
      </c>
      <c r="X39">
        <v>0.4</v>
      </c>
      <c r="Y39">
        <v>1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0.4</v>
      </c>
      <c r="AH39">
        <v>2</v>
      </c>
      <c r="AI39">
        <v>39508536</v>
      </c>
      <c r="AJ39">
        <v>45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ROW(Source!A38)</f>
        <v>38</v>
      </c>
      <c r="B40">
        <v>39508556</v>
      </c>
      <c r="C40">
        <v>39508555</v>
      </c>
      <c r="D40">
        <v>37075528</v>
      </c>
      <c r="E40">
        <v>1</v>
      </c>
      <c r="F40">
        <v>1</v>
      </c>
      <c r="G40">
        <v>1</v>
      </c>
      <c r="H40">
        <v>1</v>
      </c>
      <c r="I40" t="s">
        <v>407</v>
      </c>
      <c r="J40" t="s">
        <v>3</v>
      </c>
      <c r="K40" t="s">
        <v>408</v>
      </c>
      <c r="L40">
        <v>1191</v>
      </c>
      <c r="N40">
        <v>1013</v>
      </c>
      <c r="O40" t="s">
        <v>368</v>
      </c>
      <c r="P40" t="s">
        <v>368</v>
      </c>
      <c r="Q40">
        <v>1</v>
      </c>
      <c r="X40">
        <v>7.2</v>
      </c>
      <c r="Y40">
        <v>0</v>
      </c>
      <c r="Z40">
        <v>0</v>
      </c>
      <c r="AA40">
        <v>0</v>
      </c>
      <c r="AB40">
        <v>10.06</v>
      </c>
      <c r="AC40">
        <v>0</v>
      </c>
      <c r="AD40">
        <v>1</v>
      </c>
      <c r="AE40">
        <v>1</v>
      </c>
      <c r="AF40" t="s">
        <v>3</v>
      </c>
      <c r="AG40">
        <v>7.2</v>
      </c>
      <c r="AH40">
        <v>2</v>
      </c>
      <c r="AI40">
        <v>39508556</v>
      </c>
      <c r="AJ40">
        <v>46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ROW(Source!A38)</f>
        <v>38</v>
      </c>
      <c r="B41">
        <v>39508557</v>
      </c>
      <c r="C41">
        <v>39508555</v>
      </c>
      <c r="D41">
        <v>36800424</v>
      </c>
      <c r="E41">
        <v>1</v>
      </c>
      <c r="F41">
        <v>1</v>
      </c>
      <c r="G41">
        <v>1</v>
      </c>
      <c r="H41">
        <v>3</v>
      </c>
      <c r="I41" t="s">
        <v>409</v>
      </c>
      <c r="J41" t="s">
        <v>410</v>
      </c>
      <c r="K41" t="s">
        <v>411</v>
      </c>
      <c r="L41">
        <v>1346</v>
      </c>
      <c r="N41">
        <v>1009</v>
      </c>
      <c r="O41" t="s">
        <v>382</v>
      </c>
      <c r="P41" t="s">
        <v>382</v>
      </c>
      <c r="Q41">
        <v>1</v>
      </c>
      <c r="X41">
        <v>5.5999999999999999E-3</v>
      </c>
      <c r="Y41">
        <v>27.74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3</v>
      </c>
      <c r="AG41">
        <v>5.5999999999999999E-3</v>
      </c>
      <c r="AH41">
        <v>2</v>
      </c>
      <c r="AI41">
        <v>39508557</v>
      </c>
      <c r="AJ41">
        <v>47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ROW(Source!A38)</f>
        <v>38</v>
      </c>
      <c r="B42">
        <v>39508558</v>
      </c>
      <c r="C42">
        <v>39508555</v>
      </c>
      <c r="D42">
        <v>36804578</v>
      </c>
      <c r="E42">
        <v>1</v>
      </c>
      <c r="F42">
        <v>1</v>
      </c>
      <c r="G42">
        <v>1</v>
      </c>
      <c r="H42">
        <v>3</v>
      </c>
      <c r="I42" t="s">
        <v>412</v>
      </c>
      <c r="J42" t="s">
        <v>413</v>
      </c>
      <c r="K42" t="s">
        <v>414</v>
      </c>
      <c r="L42">
        <v>1355</v>
      </c>
      <c r="N42">
        <v>1010</v>
      </c>
      <c r="O42" t="s">
        <v>167</v>
      </c>
      <c r="P42" t="s">
        <v>167</v>
      </c>
      <c r="Q42">
        <v>100</v>
      </c>
      <c r="X42">
        <v>0.04</v>
      </c>
      <c r="Y42">
        <v>83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</v>
      </c>
      <c r="AG42">
        <v>0.04</v>
      </c>
      <c r="AH42">
        <v>2</v>
      </c>
      <c r="AI42">
        <v>39508558</v>
      </c>
      <c r="AJ42">
        <v>48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ROW(Source!A38)</f>
        <v>38</v>
      </c>
      <c r="B43">
        <v>39508559</v>
      </c>
      <c r="C43">
        <v>39508555</v>
      </c>
      <c r="D43">
        <v>36829536</v>
      </c>
      <c r="E43">
        <v>1</v>
      </c>
      <c r="F43">
        <v>1</v>
      </c>
      <c r="G43">
        <v>1</v>
      </c>
      <c r="H43">
        <v>3</v>
      </c>
      <c r="I43" t="s">
        <v>404</v>
      </c>
      <c r="J43" t="s">
        <v>405</v>
      </c>
      <c r="K43" t="s">
        <v>406</v>
      </c>
      <c r="L43">
        <v>1346</v>
      </c>
      <c r="N43">
        <v>1009</v>
      </c>
      <c r="O43" t="s">
        <v>382</v>
      </c>
      <c r="P43" t="s">
        <v>382</v>
      </c>
      <c r="Q43">
        <v>1</v>
      </c>
      <c r="X43">
        <v>5.6000000000000001E-2</v>
      </c>
      <c r="Y43">
        <v>65.75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3</v>
      </c>
      <c r="AG43">
        <v>5.6000000000000001E-2</v>
      </c>
      <c r="AH43">
        <v>2</v>
      </c>
      <c r="AI43">
        <v>39508559</v>
      </c>
      <c r="AJ43">
        <v>49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ROW(Source!A38)</f>
        <v>38</v>
      </c>
      <c r="B44">
        <v>39508560</v>
      </c>
      <c r="C44">
        <v>39508555</v>
      </c>
      <c r="D44">
        <v>36799065</v>
      </c>
      <c r="E44">
        <v>17</v>
      </c>
      <c r="F44">
        <v>1</v>
      </c>
      <c r="G44">
        <v>1</v>
      </c>
      <c r="H44">
        <v>3</v>
      </c>
      <c r="I44" t="s">
        <v>392</v>
      </c>
      <c r="J44" t="s">
        <v>3</v>
      </c>
      <c r="K44" t="s">
        <v>393</v>
      </c>
      <c r="L44">
        <v>1374</v>
      </c>
      <c r="N44">
        <v>1013</v>
      </c>
      <c r="O44" t="s">
        <v>394</v>
      </c>
      <c r="P44" t="s">
        <v>394</v>
      </c>
      <c r="Q44">
        <v>1</v>
      </c>
      <c r="X44">
        <v>1.45</v>
      </c>
      <c r="Y44">
        <v>1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</v>
      </c>
      <c r="AG44">
        <v>1.45</v>
      </c>
      <c r="AH44">
        <v>2</v>
      </c>
      <c r="AI44">
        <v>39508560</v>
      </c>
      <c r="AJ44">
        <v>51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ROW(Source!A40)</f>
        <v>40</v>
      </c>
      <c r="B45">
        <v>39508576</v>
      </c>
      <c r="C45">
        <v>39508573</v>
      </c>
      <c r="D45">
        <v>37065248</v>
      </c>
      <c r="E45">
        <v>1</v>
      </c>
      <c r="F45">
        <v>1</v>
      </c>
      <c r="G45">
        <v>1</v>
      </c>
      <c r="H45">
        <v>1</v>
      </c>
      <c r="I45" t="s">
        <v>422</v>
      </c>
      <c r="J45" t="s">
        <v>3</v>
      </c>
      <c r="K45" t="s">
        <v>423</v>
      </c>
      <c r="L45">
        <v>1191</v>
      </c>
      <c r="N45">
        <v>1013</v>
      </c>
      <c r="O45" t="s">
        <v>368</v>
      </c>
      <c r="P45" t="s">
        <v>368</v>
      </c>
      <c r="Q45">
        <v>1</v>
      </c>
      <c r="X45">
        <v>2</v>
      </c>
      <c r="Y45">
        <v>0</v>
      </c>
      <c r="Z45">
        <v>0</v>
      </c>
      <c r="AA45">
        <v>0</v>
      </c>
      <c r="AB45">
        <v>8.5299999999999994</v>
      </c>
      <c r="AC45">
        <v>0</v>
      </c>
      <c r="AD45">
        <v>1</v>
      </c>
      <c r="AE45">
        <v>1</v>
      </c>
      <c r="AF45" t="s">
        <v>3</v>
      </c>
      <c r="AG45">
        <v>2</v>
      </c>
      <c r="AH45">
        <v>2</v>
      </c>
      <c r="AI45">
        <v>39508574</v>
      </c>
      <c r="AJ45">
        <v>52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ROW(Source!A40)</f>
        <v>40</v>
      </c>
      <c r="B46">
        <v>39508577</v>
      </c>
      <c r="C46">
        <v>39508573</v>
      </c>
      <c r="D46">
        <v>36799065</v>
      </c>
      <c r="E46">
        <v>17</v>
      </c>
      <c r="F46">
        <v>1</v>
      </c>
      <c r="G46">
        <v>1</v>
      </c>
      <c r="H46">
        <v>3</v>
      </c>
      <c r="I46" t="s">
        <v>392</v>
      </c>
      <c r="J46" t="s">
        <v>3</v>
      </c>
      <c r="K46" t="s">
        <v>393</v>
      </c>
      <c r="L46">
        <v>1374</v>
      </c>
      <c r="N46">
        <v>1013</v>
      </c>
      <c r="O46" t="s">
        <v>394</v>
      </c>
      <c r="P46" t="s">
        <v>394</v>
      </c>
      <c r="Q46">
        <v>1</v>
      </c>
      <c r="X46">
        <v>0.34</v>
      </c>
      <c r="Y46">
        <v>1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3</v>
      </c>
      <c r="AG46">
        <v>0.34</v>
      </c>
      <c r="AH46">
        <v>2</v>
      </c>
      <c r="AI46">
        <v>39508575</v>
      </c>
      <c r="AJ46">
        <v>54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ROW(Source!A42)</f>
        <v>42</v>
      </c>
      <c r="B47">
        <v>39508602</v>
      </c>
      <c r="C47">
        <v>39508583</v>
      </c>
      <c r="D47">
        <v>37113247</v>
      </c>
      <c r="E47">
        <v>1</v>
      </c>
      <c r="F47">
        <v>1</v>
      </c>
      <c r="G47">
        <v>1</v>
      </c>
      <c r="H47">
        <v>1</v>
      </c>
      <c r="I47" t="s">
        <v>424</v>
      </c>
      <c r="J47" t="s">
        <v>3</v>
      </c>
      <c r="K47" t="s">
        <v>425</v>
      </c>
      <c r="L47">
        <v>1191</v>
      </c>
      <c r="N47">
        <v>1013</v>
      </c>
      <c r="O47" t="s">
        <v>368</v>
      </c>
      <c r="P47" t="s">
        <v>368</v>
      </c>
      <c r="Q47">
        <v>1</v>
      </c>
      <c r="X47">
        <v>10.1</v>
      </c>
      <c r="Y47">
        <v>0</v>
      </c>
      <c r="Z47">
        <v>0</v>
      </c>
      <c r="AA47">
        <v>0</v>
      </c>
      <c r="AB47">
        <v>11.09</v>
      </c>
      <c r="AC47">
        <v>0</v>
      </c>
      <c r="AD47">
        <v>1</v>
      </c>
      <c r="AE47">
        <v>1</v>
      </c>
      <c r="AF47" t="s">
        <v>3</v>
      </c>
      <c r="AG47">
        <v>10.1</v>
      </c>
      <c r="AH47">
        <v>2</v>
      </c>
      <c r="AI47">
        <v>39508602</v>
      </c>
      <c r="AJ47">
        <v>55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ROW(Source!A42)</f>
        <v>42</v>
      </c>
      <c r="B48">
        <v>39508603</v>
      </c>
      <c r="C48">
        <v>39508583</v>
      </c>
      <c r="D48">
        <v>37064876</v>
      </c>
      <c r="E48">
        <v>1</v>
      </c>
      <c r="F48">
        <v>1</v>
      </c>
      <c r="G48">
        <v>1</v>
      </c>
      <c r="H48">
        <v>1</v>
      </c>
      <c r="I48" t="s">
        <v>369</v>
      </c>
      <c r="J48" t="s">
        <v>3</v>
      </c>
      <c r="K48" t="s">
        <v>370</v>
      </c>
      <c r="L48">
        <v>1191</v>
      </c>
      <c r="N48">
        <v>1013</v>
      </c>
      <c r="O48" t="s">
        <v>368</v>
      </c>
      <c r="P48" t="s">
        <v>368</v>
      </c>
      <c r="Q48">
        <v>1</v>
      </c>
      <c r="X48">
        <v>0.44</v>
      </c>
      <c r="Y48">
        <v>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2</v>
      </c>
      <c r="AF48" t="s">
        <v>3</v>
      </c>
      <c r="AG48">
        <v>0.44</v>
      </c>
      <c r="AH48">
        <v>2</v>
      </c>
      <c r="AI48">
        <v>39508603</v>
      </c>
      <c r="AJ48">
        <v>56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ROW(Source!A42)</f>
        <v>42</v>
      </c>
      <c r="B49">
        <v>39508604</v>
      </c>
      <c r="C49">
        <v>39508583</v>
      </c>
      <c r="D49">
        <v>36882383</v>
      </c>
      <c r="E49">
        <v>1</v>
      </c>
      <c r="F49">
        <v>1</v>
      </c>
      <c r="G49">
        <v>1</v>
      </c>
      <c r="H49">
        <v>2</v>
      </c>
      <c r="I49" t="s">
        <v>371</v>
      </c>
      <c r="J49" t="s">
        <v>372</v>
      </c>
      <c r="K49" t="s">
        <v>373</v>
      </c>
      <c r="L49">
        <v>1368</v>
      </c>
      <c r="N49">
        <v>1011</v>
      </c>
      <c r="O49" t="s">
        <v>374</v>
      </c>
      <c r="P49" t="s">
        <v>374</v>
      </c>
      <c r="Q49">
        <v>1</v>
      </c>
      <c r="X49">
        <v>0.44</v>
      </c>
      <c r="Y49">
        <v>0</v>
      </c>
      <c r="Z49">
        <v>89.99</v>
      </c>
      <c r="AA49">
        <v>10.06</v>
      </c>
      <c r="AB49">
        <v>0</v>
      </c>
      <c r="AC49">
        <v>0</v>
      </c>
      <c r="AD49">
        <v>1</v>
      </c>
      <c r="AE49">
        <v>0</v>
      </c>
      <c r="AF49" t="s">
        <v>3</v>
      </c>
      <c r="AG49">
        <v>0.44</v>
      </c>
      <c r="AH49">
        <v>2</v>
      </c>
      <c r="AI49">
        <v>39508604</v>
      </c>
      <c r="AJ49">
        <v>57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ROW(Source!A42)</f>
        <v>42</v>
      </c>
      <c r="B50">
        <v>39508605</v>
      </c>
      <c r="C50">
        <v>39508583</v>
      </c>
      <c r="D50">
        <v>36800424</v>
      </c>
      <c r="E50">
        <v>1</v>
      </c>
      <c r="F50">
        <v>1</v>
      </c>
      <c r="G50">
        <v>1</v>
      </c>
      <c r="H50">
        <v>3</v>
      </c>
      <c r="I50" t="s">
        <v>409</v>
      </c>
      <c r="J50" t="s">
        <v>410</v>
      </c>
      <c r="K50" t="s">
        <v>411</v>
      </c>
      <c r="L50">
        <v>1346</v>
      </c>
      <c r="N50">
        <v>1009</v>
      </c>
      <c r="O50" t="s">
        <v>382</v>
      </c>
      <c r="P50" t="s">
        <v>382</v>
      </c>
      <c r="Q50">
        <v>1</v>
      </c>
      <c r="X50">
        <v>0.01</v>
      </c>
      <c r="Y50">
        <v>27.74</v>
      </c>
      <c r="Z50">
        <v>0</v>
      </c>
      <c r="AA50">
        <v>0</v>
      </c>
      <c r="AB50">
        <v>0</v>
      </c>
      <c r="AC50">
        <v>0</v>
      </c>
      <c r="AD50">
        <v>1</v>
      </c>
      <c r="AE50">
        <v>0</v>
      </c>
      <c r="AF50" t="s">
        <v>3</v>
      </c>
      <c r="AG50">
        <v>0.01</v>
      </c>
      <c r="AH50">
        <v>2</v>
      </c>
      <c r="AI50">
        <v>39508605</v>
      </c>
      <c r="AJ50">
        <v>58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ROW(Source!A42)</f>
        <v>42</v>
      </c>
      <c r="B51">
        <v>39508606</v>
      </c>
      <c r="C51">
        <v>39508583</v>
      </c>
      <c r="D51">
        <v>36802095</v>
      </c>
      <c r="E51">
        <v>1</v>
      </c>
      <c r="F51">
        <v>1</v>
      </c>
      <c r="G51">
        <v>1</v>
      </c>
      <c r="H51">
        <v>3</v>
      </c>
      <c r="I51" t="s">
        <v>401</v>
      </c>
      <c r="J51" t="s">
        <v>402</v>
      </c>
      <c r="K51" t="s">
        <v>403</v>
      </c>
      <c r="L51">
        <v>1346</v>
      </c>
      <c r="N51">
        <v>1009</v>
      </c>
      <c r="O51" t="s">
        <v>382</v>
      </c>
      <c r="P51" t="s">
        <v>382</v>
      </c>
      <c r="Q51">
        <v>1</v>
      </c>
      <c r="X51">
        <v>0.02</v>
      </c>
      <c r="Y51">
        <v>91.29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0</v>
      </c>
      <c r="AF51" t="s">
        <v>3</v>
      </c>
      <c r="AG51">
        <v>0.02</v>
      </c>
      <c r="AH51">
        <v>2</v>
      </c>
      <c r="AI51">
        <v>39508606</v>
      </c>
      <c r="AJ51">
        <v>59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ROW(Source!A42)</f>
        <v>42</v>
      </c>
      <c r="B52">
        <v>39508607</v>
      </c>
      <c r="C52">
        <v>39508583</v>
      </c>
      <c r="D52">
        <v>36804448</v>
      </c>
      <c r="E52">
        <v>1</v>
      </c>
      <c r="F52">
        <v>1</v>
      </c>
      <c r="G52">
        <v>1</v>
      </c>
      <c r="H52">
        <v>3</v>
      </c>
      <c r="I52" t="s">
        <v>426</v>
      </c>
      <c r="J52" t="s">
        <v>427</v>
      </c>
      <c r="K52" t="s">
        <v>428</v>
      </c>
      <c r="L52">
        <v>1346</v>
      </c>
      <c r="N52">
        <v>1009</v>
      </c>
      <c r="O52" t="s">
        <v>382</v>
      </c>
      <c r="P52" t="s">
        <v>382</v>
      </c>
      <c r="Q52">
        <v>1</v>
      </c>
      <c r="X52">
        <v>0.3</v>
      </c>
      <c r="Y52">
        <v>9.0399999999999991</v>
      </c>
      <c r="Z52">
        <v>0</v>
      </c>
      <c r="AA52">
        <v>0</v>
      </c>
      <c r="AB52">
        <v>0</v>
      </c>
      <c r="AC52">
        <v>0</v>
      </c>
      <c r="AD52">
        <v>1</v>
      </c>
      <c r="AE52">
        <v>0</v>
      </c>
      <c r="AF52" t="s">
        <v>3</v>
      </c>
      <c r="AG52">
        <v>0.3</v>
      </c>
      <c r="AH52">
        <v>2</v>
      </c>
      <c r="AI52">
        <v>39508607</v>
      </c>
      <c r="AJ52">
        <v>60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ROW(Source!A42)</f>
        <v>42</v>
      </c>
      <c r="B53">
        <v>39508608</v>
      </c>
      <c r="C53">
        <v>39508583</v>
      </c>
      <c r="D53">
        <v>36804578</v>
      </c>
      <c r="E53">
        <v>1</v>
      </c>
      <c r="F53">
        <v>1</v>
      </c>
      <c r="G53">
        <v>1</v>
      </c>
      <c r="H53">
        <v>3</v>
      </c>
      <c r="I53" t="s">
        <v>412</v>
      </c>
      <c r="J53" t="s">
        <v>413</v>
      </c>
      <c r="K53" t="s">
        <v>414</v>
      </c>
      <c r="L53">
        <v>1355</v>
      </c>
      <c r="N53">
        <v>1010</v>
      </c>
      <c r="O53" t="s">
        <v>167</v>
      </c>
      <c r="P53" t="s">
        <v>167</v>
      </c>
      <c r="Q53">
        <v>100</v>
      </c>
      <c r="X53">
        <v>0.1</v>
      </c>
      <c r="Y53">
        <v>83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3</v>
      </c>
      <c r="AG53">
        <v>0.1</v>
      </c>
      <c r="AH53">
        <v>2</v>
      </c>
      <c r="AI53">
        <v>39508608</v>
      </c>
      <c r="AJ53">
        <v>61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ROW(Source!A42)</f>
        <v>42</v>
      </c>
      <c r="B54">
        <v>39508609</v>
      </c>
      <c r="C54">
        <v>39508583</v>
      </c>
      <c r="D54">
        <v>36806488</v>
      </c>
      <c r="E54">
        <v>1</v>
      </c>
      <c r="F54">
        <v>1</v>
      </c>
      <c r="G54">
        <v>1</v>
      </c>
      <c r="H54">
        <v>3</v>
      </c>
      <c r="I54" t="s">
        <v>417</v>
      </c>
      <c r="J54" t="s">
        <v>418</v>
      </c>
      <c r="K54" t="s">
        <v>419</v>
      </c>
      <c r="L54">
        <v>1348</v>
      </c>
      <c r="N54">
        <v>1009</v>
      </c>
      <c r="O54" t="s">
        <v>378</v>
      </c>
      <c r="P54" t="s">
        <v>378</v>
      </c>
      <c r="Q54">
        <v>1000</v>
      </c>
      <c r="X54">
        <v>2.9999999999999997E-4</v>
      </c>
      <c r="Y54">
        <v>729.98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3</v>
      </c>
      <c r="AG54">
        <v>2.9999999999999997E-4</v>
      </c>
      <c r="AH54">
        <v>2</v>
      </c>
      <c r="AI54">
        <v>39508609</v>
      </c>
      <c r="AJ54">
        <v>62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ROW(Source!A42)</f>
        <v>42</v>
      </c>
      <c r="B55">
        <v>39508610</v>
      </c>
      <c r="C55">
        <v>39508583</v>
      </c>
      <c r="D55">
        <v>36829216</v>
      </c>
      <c r="E55">
        <v>1</v>
      </c>
      <c r="F55">
        <v>1</v>
      </c>
      <c r="G55">
        <v>1</v>
      </c>
      <c r="H55">
        <v>3</v>
      </c>
      <c r="I55" t="s">
        <v>429</v>
      </c>
      <c r="J55" t="s">
        <v>430</v>
      </c>
      <c r="K55" t="s">
        <v>431</v>
      </c>
      <c r="L55">
        <v>1348</v>
      </c>
      <c r="N55">
        <v>1009</v>
      </c>
      <c r="O55" t="s">
        <v>378</v>
      </c>
      <c r="P55" t="s">
        <v>378</v>
      </c>
      <c r="Q55">
        <v>1000</v>
      </c>
      <c r="X55">
        <v>1E-4</v>
      </c>
      <c r="Y55">
        <v>37517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3</v>
      </c>
      <c r="AG55">
        <v>1E-4</v>
      </c>
      <c r="AH55">
        <v>2</v>
      </c>
      <c r="AI55">
        <v>39508610</v>
      </c>
      <c r="AJ55">
        <v>63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ROW(Source!A42)</f>
        <v>42</v>
      </c>
      <c r="B56">
        <v>39508611</v>
      </c>
      <c r="C56">
        <v>39508583</v>
      </c>
      <c r="D56">
        <v>36829536</v>
      </c>
      <c r="E56">
        <v>1</v>
      </c>
      <c r="F56">
        <v>1</v>
      </c>
      <c r="G56">
        <v>1</v>
      </c>
      <c r="H56">
        <v>3</v>
      </c>
      <c r="I56" t="s">
        <v>404</v>
      </c>
      <c r="J56" t="s">
        <v>405</v>
      </c>
      <c r="K56" t="s">
        <v>406</v>
      </c>
      <c r="L56">
        <v>1346</v>
      </c>
      <c r="N56">
        <v>1009</v>
      </c>
      <c r="O56" t="s">
        <v>382</v>
      </c>
      <c r="P56" t="s">
        <v>382</v>
      </c>
      <c r="Q56">
        <v>1</v>
      </c>
      <c r="X56">
        <v>0.06</v>
      </c>
      <c r="Y56">
        <v>65.75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3</v>
      </c>
      <c r="AG56">
        <v>0.06</v>
      </c>
      <c r="AH56">
        <v>2</v>
      </c>
      <c r="AI56">
        <v>39508611</v>
      </c>
      <c r="AJ56">
        <v>64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ROW(Source!A42)</f>
        <v>42</v>
      </c>
      <c r="B57">
        <v>39508612</v>
      </c>
      <c r="C57">
        <v>39508583</v>
      </c>
      <c r="D57">
        <v>36837792</v>
      </c>
      <c r="E57">
        <v>1</v>
      </c>
      <c r="F57">
        <v>1</v>
      </c>
      <c r="G57">
        <v>1</v>
      </c>
      <c r="H57">
        <v>3</v>
      </c>
      <c r="I57" t="s">
        <v>432</v>
      </c>
      <c r="J57" t="s">
        <v>433</v>
      </c>
      <c r="K57" t="s">
        <v>434</v>
      </c>
      <c r="L57">
        <v>1348</v>
      </c>
      <c r="N57">
        <v>1009</v>
      </c>
      <c r="O57" t="s">
        <v>378</v>
      </c>
      <c r="P57" t="s">
        <v>378</v>
      </c>
      <c r="Q57">
        <v>1000</v>
      </c>
      <c r="X57">
        <v>2.0000000000000002E-5</v>
      </c>
      <c r="Y57">
        <v>15481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2.0000000000000002E-5</v>
      </c>
      <c r="AH57">
        <v>2</v>
      </c>
      <c r="AI57">
        <v>39508612</v>
      </c>
      <c r="AJ57">
        <v>65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ROW(Source!A42)</f>
        <v>42</v>
      </c>
      <c r="B58">
        <v>39508613</v>
      </c>
      <c r="C58">
        <v>39508583</v>
      </c>
      <c r="D58">
        <v>36838470</v>
      </c>
      <c r="E58">
        <v>1</v>
      </c>
      <c r="F58">
        <v>1</v>
      </c>
      <c r="G58">
        <v>1</v>
      </c>
      <c r="H58">
        <v>3</v>
      </c>
      <c r="I58" t="s">
        <v>435</v>
      </c>
      <c r="J58" t="s">
        <v>436</v>
      </c>
      <c r="K58" t="s">
        <v>437</v>
      </c>
      <c r="L58">
        <v>1346</v>
      </c>
      <c r="N58">
        <v>1009</v>
      </c>
      <c r="O58" t="s">
        <v>382</v>
      </c>
      <c r="P58" t="s">
        <v>382</v>
      </c>
      <c r="Q58">
        <v>1</v>
      </c>
      <c r="X58">
        <v>0.03</v>
      </c>
      <c r="Y58">
        <v>35.630000000000003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3</v>
      </c>
      <c r="AG58">
        <v>0.03</v>
      </c>
      <c r="AH58">
        <v>2</v>
      </c>
      <c r="AI58">
        <v>39508613</v>
      </c>
      <c r="AJ58">
        <v>66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ROW(Source!A42)</f>
        <v>42</v>
      </c>
      <c r="B59">
        <v>39508614</v>
      </c>
      <c r="C59">
        <v>39508583</v>
      </c>
      <c r="D59">
        <v>36853818</v>
      </c>
      <c r="E59">
        <v>1</v>
      </c>
      <c r="F59">
        <v>1</v>
      </c>
      <c r="G59">
        <v>1</v>
      </c>
      <c r="H59">
        <v>3</v>
      </c>
      <c r="I59" t="s">
        <v>438</v>
      </c>
      <c r="J59" t="s">
        <v>439</v>
      </c>
      <c r="K59" t="s">
        <v>440</v>
      </c>
      <c r="L59">
        <v>1355</v>
      </c>
      <c r="N59">
        <v>1010</v>
      </c>
      <c r="O59" t="s">
        <v>167</v>
      </c>
      <c r="P59" t="s">
        <v>167</v>
      </c>
      <c r="Q59">
        <v>100</v>
      </c>
      <c r="X59">
        <v>0.1</v>
      </c>
      <c r="Y59">
        <v>203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3</v>
      </c>
      <c r="AG59">
        <v>0.1</v>
      </c>
      <c r="AH59">
        <v>2</v>
      </c>
      <c r="AI59">
        <v>39508614</v>
      </c>
      <c r="AJ59">
        <v>67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ROW(Source!A42)</f>
        <v>42</v>
      </c>
      <c r="B60">
        <v>39508615</v>
      </c>
      <c r="C60">
        <v>39508583</v>
      </c>
      <c r="D60">
        <v>36860566</v>
      </c>
      <c r="E60">
        <v>1</v>
      </c>
      <c r="F60">
        <v>1</v>
      </c>
      <c r="G60">
        <v>1</v>
      </c>
      <c r="H60">
        <v>3</v>
      </c>
      <c r="I60" t="s">
        <v>441</v>
      </c>
      <c r="J60" t="s">
        <v>442</v>
      </c>
      <c r="K60" t="s">
        <v>443</v>
      </c>
      <c r="L60">
        <v>1346</v>
      </c>
      <c r="N60">
        <v>1009</v>
      </c>
      <c r="O60" t="s">
        <v>382</v>
      </c>
      <c r="P60" t="s">
        <v>382</v>
      </c>
      <c r="Q60">
        <v>1</v>
      </c>
      <c r="X60">
        <v>0.02</v>
      </c>
      <c r="Y60">
        <v>15.37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0.02</v>
      </c>
      <c r="AH60">
        <v>2</v>
      </c>
      <c r="AI60">
        <v>39508615</v>
      </c>
      <c r="AJ60">
        <v>68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ROW(Source!A42)</f>
        <v>42</v>
      </c>
      <c r="B61">
        <v>39508616</v>
      </c>
      <c r="C61">
        <v>39508583</v>
      </c>
      <c r="D61">
        <v>36867796</v>
      </c>
      <c r="E61">
        <v>1</v>
      </c>
      <c r="F61">
        <v>1</v>
      </c>
      <c r="G61">
        <v>1</v>
      </c>
      <c r="H61">
        <v>3</v>
      </c>
      <c r="I61" t="s">
        <v>444</v>
      </c>
      <c r="J61" t="s">
        <v>445</v>
      </c>
      <c r="K61" t="s">
        <v>446</v>
      </c>
      <c r="L61">
        <v>1346</v>
      </c>
      <c r="N61">
        <v>1009</v>
      </c>
      <c r="O61" t="s">
        <v>382</v>
      </c>
      <c r="P61" t="s">
        <v>382</v>
      </c>
      <c r="Q61">
        <v>1</v>
      </c>
      <c r="X61">
        <v>0.08</v>
      </c>
      <c r="Y61">
        <v>38.340000000000003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0.08</v>
      </c>
      <c r="AH61">
        <v>2</v>
      </c>
      <c r="AI61">
        <v>39508616</v>
      </c>
      <c r="AJ61">
        <v>69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ROW(Source!A42)</f>
        <v>42</v>
      </c>
      <c r="B62">
        <v>39508617</v>
      </c>
      <c r="C62">
        <v>39508583</v>
      </c>
      <c r="D62">
        <v>36799066</v>
      </c>
      <c r="E62">
        <v>17</v>
      </c>
      <c r="F62">
        <v>1</v>
      </c>
      <c r="G62">
        <v>1</v>
      </c>
      <c r="H62">
        <v>3</v>
      </c>
      <c r="I62" t="s">
        <v>553</v>
      </c>
      <c r="J62" t="s">
        <v>3</v>
      </c>
      <c r="K62" t="s">
        <v>554</v>
      </c>
      <c r="L62">
        <v>1348</v>
      </c>
      <c r="N62">
        <v>1009</v>
      </c>
      <c r="O62" t="s">
        <v>378</v>
      </c>
      <c r="P62" t="s">
        <v>378</v>
      </c>
      <c r="Q62">
        <v>1000</v>
      </c>
      <c r="X62">
        <v>1E-3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3</v>
      </c>
      <c r="AG62">
        <v>1E-3</v>
      </c>
      <c r="AH62">
        <v>3</v>
      </c>
      <c r="AI62">
        <v>-1</v>
      </c>
      <c r="AJ62" t="s">
        <v>3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ROW(Source!A42)</f>
        <v>42</v>
      </c>
      <c r="B63">
        <v>39508618</v>
      </c>
      <c r="C63">
        <v>39508583</v>
      </c>
      <c r="D63">
        <v>36799065</v>
      </c>
      <c r="E63">
        <v>17</v>
      </c>
      <c r="F63">
        <v>1</v>
      </c>
      <c r="G63">
        <v>1</v>
      </c>
      <c r="H63">
        <v>3</v>
      </c>
      <c r="I63" t="s">
        <v>392</v>
      </c>
      <c r="J63" t="s">
        <v>3</v>
      </c>
      <c r="K63" t="s">
        <v>393</v>
      </c>
      <c r="L63">
        <v>1374</v>
      </c>
      <c r="N63">
        <v>1013</v>
      </c>
      <c r="O63" t="s">
        <v>394</v>
      </c>
      <c r="P63" t="s">
        <v>394</v>
      </c>
      <c r="Q63">
        <v>1</v>
      </c>
      <c r="X63">
        <v>2.2400000000000002</v>
      </c>
      <c r="Y63">
        <v>1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2.2400000000000002</v>
      </c>
      <c r="AH63">
        <v>2</v>
      </c>
      <c r="AI63">
        <v>39508618</v>
      </c>
      <c r="AJ63">
        <v>72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ROW(Source!A45)</f>
        <v>45</v>
      </c>
      <c r="B64">
        <v>39508650</v>
      </c>
      <c r="C64">
        <v>39508649</v>
      </c>
      <c r="D64">
        <v>37113247</v>
      </c>
      <c r="E64">
        <v>1</v>
      </c>
      <c r="F64">
        <v>1</v>
      </c>
      <c r="G64">
        <v>1</v>
      </c>
      <c r="H64">
        <v>1</v>
      </c>
      <c r="I64" t="s">
        <v>424</v>
      </c>
      <c r="J64" t="s">
        <v>3</v>
      </c>
      <c r="K64" t="s">
        <v>425</v>
      </c>
      <c r="L64">
        <v>1191</v>
      </c>
      <c r="N64">
        <v>1013</v>
      </c>
      <c r="O64" t="s">
        <v>368</v>
      </c>
      <c r="P64" t="s">
        <v>368</v>
      </c>
      <c r="Q64">
        <v>1</v>
      </c>
      <c r="X64">
        <v>13.5</v>
      </c>
      <c r="Y64">
        <v>0</v>
      </c>
      <c r="Z64">
        <v>0</v>
      </c>
      <c r="AA64">
        <v>0</v>
      </c>
      <c r="AB64">
        <v>11.09</v>
      </c>
      <c r="AC64">
        <v>0</v>
      </c>
      <c r="AD64">
        <v>1</v>
      </c>
      <c r="AE64">
        <v>1</v>
      </c>
      <c r="AF64" t="s">
        <v>3</v>
      </c>
      <c r="AG64">
        <v>13.5</v>
      </c>
      <c r="AH64">
        <v>2</v>
      </c>
      <c r="AI64">
        <v>39508650</v>
      </c>
      <c r="AJ64">
        <v>73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ROW(Source!A45)</f>
        <v>45</v>
      </c>
      <c r="B65">
        <v>39508651</v>
      </c>
      <c r="C65">
        <v>39508649</v>
      </c>
      <c r="D65">
        <v>37064876</v>
      </c>
      <c r="E65">
        <v>1</v>
      </c>
      <c r="F65">
        <v>1</v>
      </c>
      <c r="G65">
        <v>1</v>
      </c>
      <c r="H65">
        <v>1</v>
      </c>
      <c r="I65" t="s">
        <v>369</v>
      </c>
      <c r="J65" t="s">
        <v>3</v>
      </c>
      <c r="K65" t="s">
        <v>370</v>
      </c>
      <c r="L65">
        <v>1191</v>
      </c>
      <c r="N65">
        <v>1013</v>
      </c>
      <c r="O65" t="s">
        <v>368</v>
      </c>
      <c r="P65" t="s">
        <v>368</v>
      </c>
      <c r="Q65">
        <v>1</v>
      </c>
      <c r="X65">
        <v>0.55000000000000004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2</v>
      </c>
      <c r="AF65" t="s">
        <v>3</v>
      </c>
      <c r="AG65">
        <v>0.55000000000000004</v>
      </c>
      <c r="AH65">
        <v>2</v>
      </c>
      <c r="AI65">
        <v>39508651</v>
      </c>
      <c r="AJ65">
        <v>74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ROW(Source!A45)</f>
        <v>45</v>
      </c>
      <c r="B66">
        <v>39508652</v>
      </c>
      <c r="C66">
        <v>39508649</v>
      </c>
      <c r="D66">
        <v>36882383</v>
      </c>
      <c r="E66">
        <v>1</v>
      </c>
      <c r="F66">
        <v>1</v>
      </c>
      <c r="G66">
        <v>1</v>
      </c>
      <c r="H66">
        <v>2</v>
      </c>
      <c r="I66" t="s">
        <v>371</v>
      </c>
      <c r="J66" t="s">
        <v>372</v>
      </c>
      <c r="K66" t="s">
        <v>373</v>
      </c>
      <c r="L66">
        <v>1368</v>
      </c>
      <c r="N66">
        <v>1011</v>
      </c>
      <c r="O66" t="s">
        <v>374</v>
      </c>
      <c r="P66" t="s">
        <v>374</v>
      </c>
      <c r="Q66">
        <v>1</v>
      </c>
      <c r="X66">
        <v>0.55000000000000004</v>
      </c>
      <c r="Y66">
        <v>0</v>
      </c>
      <c r="Z66">
        <v>89.99</v>
      </c>
      <c r="AA66">
        <v>10.06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0.55000000000000004</v>
      </c>
      <c r="AH66">
        <v>2</v>
      </c>
      <c r="AI66">
        <v>39508652</v>
      </c>
      <c r="AJ66">
        <v>75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ROW(Source!A45)</f>
        <v>45</v>
      </c>
      <c r="B67">
        <v>39508653</v>
      </c>
      <c r="C67">
        <v>39508649</v>
      </c>
      <c r="D67">
        <v>36800120</v>
      </c>
      <c r="E67">
        <v>1</v>
      </c>
      <c r="F67">
        <v>1</v>
      </c>
      <c r="G67">
        <v>1</v>
      </c>
      <c r="H67">
        <v>3</v>
      </c>
      <c r="I67" t="s">
        <v>447</v>
      </c>
      <c r="J67" t="s">
        <v>448</v>
      </c>
      <c r="K67" t="s">
        <v>449</v>
      </c>
      <c r="L67">
        <v>1346</v>
      </c>
      <c r="N67">
        <v>1009</v>
      </c>
      <c r="O67" t="s">
        <v>382</v>
      </c>
      <c r="P67" t="s">
        <v>382</v>
      </c>
      <c r="Q67">
        <v>1</v>
      </c>
      <c r="X67">
        <v>2.3999999999999998E-3</v>
      </c>
      <c r="Y67">
        <v>38.89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2.3999999999999998E-3</v>
      </c>
      <c r="AH67">
        <v>2</v>
      </c>
      <c r="AI67">
        <v>39508653</v>
      </c>
      <c r="AJ67">
        <v>76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ROW(Source!A45)</f>
        <v>45</v>
      </c>
      <c r="B68">
        <v>39508654</v>
      </c>
      <c r="C68">
        <v>39508649</v>
      </c>
      <c r="D68">
        <v>36800424</v>
      </c>
      <c r="E68">
        <v>1</v>
      </c>
      <c r="F68">
        <v>1</v>
      </c>
      <c r="G68">
        <v>1</v>
      </c>
      <c r="H68">
        <v>3</v>
      </c>
      <c r="I68" t="s">
        <v>409</v>
      </c>
      <c r="J68" t="s">
        <v>410</v>
      </c>
      <c r="K68" t="s">
        <v>411</v>
      </c>
      <c r="L68">
        <v>1346</v>
      </c>
      <c r="N68">
        <v>1009</v>
      </c>
      <c r="O68" t="s">
        <v>382</v>
      </c>
      <c r="P68" t="s">
        <v>382</v>
      </c>
      <c r="Q68">
        <v>1</v>
      </c>
      <c r="X68">
        <v>0.01</v>
      </c>
      <c r="Y68">
        <v>27.74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0.01</v>
      </c>
      <c r="AH68">
        <v>2</v>
      </c>
      <c r="AI68">
        <v>39508654</v>
      </c>
      <c r="AJ68">
        <v>77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ROW(Source!A45)</f>
        <v>45</v>
      </c>
      <c r="B69">
        <v>39508655</v>
      </c>
      <c r="C69">
        <v>39508649</v>
      </c>
      <c r="D69">
        <v>36802095</v>
      </c>
      <c r="E69">
        <v>1</v>
      </c>
      <c r="F69">
        <v>1</v>
      </c>
      <c r="G69">
        <v>1</v>
      </c>
      <c r="H69">
        <v>3</v>
      </c>
      <c r="I69" t="s">
        <v>401</v>
      </c>
      <c r="J69" t="s">
        <v>402</v>
      </c>
      <c r="K69" t="s">
        <v>403</v>
      </c>
      <c r="L69">
        <v>1346</v>
      </c>
      <c r="N69">
        <v>1009</v>
      </c>
      <c r="O69" t="s">
        <v>382</v>
      </c>
      <c r="P69" t="s">
        <v>382</v>
      </c>
      <c r="Q69">
        <v>1</v>
      </c>
      <c r="X69">
        <v>0.01</v>
      </c>
      <c r="Y69">
        <v>91.29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0.01</v>
      </c>
      <c r="AH69">
        <v>2</v>
      </c>
      <c r="AI69">
        <v>39508655</v>
      </c>
      <c r="AJ69">
        <v>78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ROW(Source!A45)</f>
        <v>45</v>
      </c>
      <c r="B70">
        <v>39508656</v>
      </c>
      <c r="C70">
        <v>39508649</v>
      </c>
      <c r="D70">
        <v>36804448</v>
      </c>
      <c r="E70">
        <v>1</v>
      </c>
      <c r="F70">
        <v>1</v>
      </c>
      <c r="G70">
        <v>1</v>
      </c>
      <c r="H70">
        <v>3</v>
      </c>
      <c r="I70" t="s">
        <v>426</v>
      </c>
      <c r="J70" t="s">
        <v>427</v>
      </c>
      <c r="K70" t="s">
        <v>428</v>
      </c>
      <c r="L70">
        <v>1346</v>
      </c>
      <c r="N70">
        <v>1009</v>
      </c>
      <c r="O70" t="s">
        <v>382</v>
      </c>
      <c r="P70" t="s">
        <v>382</v>
      </c>
      <c r="Q70">
        <v>1</v>
      </c>
      <c r="X70">
        <v>0.08</v>
      </c>
      <c r="Y70">
        <v>9.0399999999999991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0.08</v>
      </c>
      <c r="AH70">
        <v>2</v>
      </c>
      <c r="AI70">
        <v>39508656</v>
      </c>
      <c r="AJ70">
        <v>79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ROW(Source!A45)</f>
        <v>45</v>
      </c>
      <c r="B71">
        <v>39508657</v>
      </c>
      <c r="C71">
        <v>39508649</v>
      </c>
      <c r="D71">
        <v>36804578</v>
      </c>
      <c r="E71">
        <v>1</v>
      </c>
      <c r="F71">
        <v>1</v>
      </c>
      <c r="G71">
        <v>1</v>
      </c>
      <c r="H71">
        <v>3</v>
      </c>
      <c r="I71" t="s">
        <v>412</v>
      </c>
      <c r="J71" t="s">
        <v>413</v>
      </c>
      <c r="K71" t="s">
        <v>414</v>
      </c>
      <c r="L71">
        <v>1355</v>
      </c>
      <c r="N71">
        <v>1010</v>
      </c>
      <c r="O71" t="s">
        <v>167</v>
      </c>
      <c r="P71" t="s">
        <v>167</v>
      </c>
      <c r="Q71">
        <v>100</v>
      </c>
      <c r="X71">
        <v>0.04</v>
      </c>
      <c r="Y71">
        <v>83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0.04</v>
      </c>
      <c r="AH71">
        <v>2</v>
      </c>
      <c r="AI71">
        <v>39508657</v>
      </c>
      <c r="AJ71">
        <v>80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ROW(Source!A45)</f>
        <v>45</v>
      </c>
      <c r="B72">
        <v>39508658</v>
      </c>
      <c r="C72">
        <v>39508649</v>
      </c>
      <c r="D72">
        <v>36829536</v>
      </c>
      <c r="E72">
        <v>1</v>
      </c>
      <c r="F72">
        <v>1</v>
      </c>
      <c r="G72">
        <v>1</v>
      </c>
      <c r="H72">
        <v>3</v>
      </c>
      <c r="I72" t="s">
        <v>404</v>
      </c>
      <c r="J72" t="s">
        <v>405</v>
      </c>
      <c r="K72" t="s">
        <v>406</v>
      </c>
      <c r="L72">
        <v>1346</v>
      </c>
      <c r="N72">
        <v>1009</v>
      </c>
      <c r="O72" t="s">
        <v>382</v>
      </c>
      <c r="P72" t="s">
        <v>382</v>
      </c>
      <c r="Q72">
        <v>1</v>
      </c>
      <c r="X72">
        <v>0.01</v>
      </c>
      <c r="Y72">
        <v>65.75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0</v>
      </c>
      <c r="AF72" t="s">
        <v>3</v>
      </c>
      <c r="AG72">
        <v>0.01</v>
      </c>
      <c r="AH72">
        <v>2</v>
      </c>
      <c r="AI72">
        <v>39508658</v>
      </c>
      <c r="AJ72">
        <v>81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ROW(Source!A45)</f>
        <v>45</v>
      </c>
      <c r="B73">
        <v>39508659</v>
      </c>
      <c r="C73">
        <v>39508649</v>
      </c>
      <c r="D73">
        <v>36837792</v>
      </c>
      <c r="E73">
        <v>1</v>
      </c>
      <c r="F73">
        <v>1</v>
      </c>
      <c r="G73">
        <v>1</v>
      </c>
      <c r="H73">
        <v>3</v>
      </c>
      <c r="I73" t="s">
        <v>432</v>
      </c>
      <c r="J73" t="s">
        <v>433</v>
      </c>
      <c r="K73" t="s">
        <v>434</v>
      </c>
      <c r="L73">
        <v>1348</v>
      </c>
      <c r="N73">
        <v>1009</v>
      </c>
      <c r="O73" t="s">
        <v>378</v>
      </c>
      <c r="P73" t="s">
        <v>378</v>
      </c>
      <c r="Q73">
        <v>1000</v>
      </c>
      <c r="X73">
        <v>2.0000000000000002E-5</v>
      </c>
      <c r="Y73">
        <v>15481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2.0000000000000002E-5</v>
      </c>
      <c r="AH73">
        <v>2</v>
      </c>
      <c r="AI73">
        <v>39508659</v>
      </c>
      <c r="AJ73">
        <v>82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ROW(Source!A45)</f>
        <v>45</v>
      </c>
      <c r="B74">
        <v>39508660</v>
      </c>
      <c r="C74">
        <v>39508649</v>
      </c>
      <c r="D74">
        <v>36838470</v>
      </c>
      <c r="E74">
        <v>1</v>
      </c>
      <c r="F74">
        <v>1</v>
      </c>
      <c r="G74">
        <v>1</v>
      </c>
      <c r="H74">
        <v>3</v>
      </c>
      <c r="I74" t="s">
        <v>435</v>
      </c>
      <c r="J74" t="s">
        <v>436</v>
      </c>
      <c r="K74" t="s">
        <v>437</v>
      </c>
      <c r="L74">
        <v>1346</v>
      </c>
      <c r="N74">
        <v>1009</v>
      </c>
      <c r="O74" t="s">
        <v>382</v>
      </c>
      <c r="P74" t="s">
        <v>382</v>
      </c>
      <c r="Q74">
        <v>1</v>
      </c>
      <c r="X74">
        <v>0.02</v>
      </c>
      <c r="Y74">
        <v>35.630000000000003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0.02</v>
      </c>
      <c r="AH74">
        <v>2</v>
      </c>
      <c r="AI74">
        <v>39508660</v>
      </c>
      <c r="AJ74">
        <v>83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ROW(Source!A45)</f>
        <v>45</v>
      </c>
      <c r="B75">
        <v>39508661</v>
      </c>
      <c r="C75">
        <v>39508649</v>
      </c>
      <c r="D75">
        <v>36860566</v>
      </c>
      <c r="E75">
        <v>1</v>
      </c>
      <c r="F75">
        <v>1</v>
      </c>
      <c r="G75">
        <v>1</v>
      </c>
      <c r="H75">
        <v>3</v>
      </c>
      <c r="I75" t="s">
        <v>441</v>
      </c>
      <c r="J75" t="s">
        <v>442</v>
      </c>
      <c r="K75" t="s">
        <v>443</v>
      </c>
      <c r="L75">
        <v>1346</v>
      </c>
      <c r="N75">
        <v>1009</v>
      </c>
      <c r="O75" t="s">
        <v>382</v>
      </c>
      <c r="P75" t="s">
        <v>382</v>
      </c>
      <c r="Q75">
        <v>1</v>
      </c>
      <c r="X75">
        <v>0.03</v>
      </c>
      <c r="Y75">
        <v>15.37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0.03</v>
      </c>
      <c r="AH75">
        <v>2</v>
      </c>
      <c r="AI75">
        <v>39508661</v>
      </c>
      <c r="AJ75">
        <v>84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ROW(Source!A45)</f>
        <v>45</v>
      </c>
      <c r="B76">
        <v>39508662</v>
      </c>
      <c r="C76">
        <v>39508649</v>
      </c>
      <c r="D76">
        <v>36867796</v>
      </c>
      <c r="E76">
        <v>1</v>
      </c>
      <c r="F76">
        <v>1</v>
      </c>
      <c r="G76">
        <v>1</v>
      </c>
      <c r="H76">
        <v>3</v>
      </c>
      <c r="I76" t="s">
        <v>444</v>
      </c>
      <c r="J76" t="s">
        <v>445</v>
      </c>
      <c r="K76" t="s">
        <v>446</v>
      </c>
      <c r="L76">
        <v>1346</v>
      </c>
      <c r="N76">
        <v>1009</v>
      </c>
      <c r="O76" t="s">
        <v>382</v>
      </c>
      <c r="P76" t="s">
        <v>382</v>
      </c>
      <c r="Q76">
        <v>1</v>
      </c>
      <c r="X76">
        <v>0.01</v>
      </c>
      <c r="Y76">
        <v>38.340000000000003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0.01</v>
      </c>
      <c r="AH76">
        <v>2</v>
      </c>
      <c r="AI76">
        <v>39508662</v>
      </c>
      <c r="AJ76">
        <v>85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ROW(Source!A45)</f>
        <v>45</v>
      </c>
      <c r="B77">
        <v>39508663</v>
      </c>
      <c r="C77">
        <v>39508649</v>
      </c>
      <c r="D77">
        <v>36799066</v>
      </c>
      <c r="E77">
        <v>17</v>
      </c>
      <c r="F77">
        <v>1</v>
      </c>
      <c r="G77">
        <v>1</v>
      </c>
      <c r="H77">
        <v>3</v>
      </c>
      <c r="I77" t="s">
        <v>553</v>
      </c>
      <c r="J77" t="s">
        <v>3</v>
      </c>
      <c r="K77" t="s">
        <v>554</v>
      </c>
      <c r="L77">
        <v>1348</v>
      </c>
      <c r="N77">
        <v>1009</v>
      </c>
      <c r="O77" t="s">
        <v>378</v>
      </c>
      <c r="P77" t="s">
        <v>378</v>
      </c>
      <c r="Q77">
        <v>1000</v>
      </c>
      <c r="X77">
        <v>3.0000000000000001E-3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 t="s">
        <v>3</v>
      </c>
      <c r="AG77">
        <v>3.0000000000000001E-3</v>
      </c>
      <c r="AH77">
        <v>3</v>
      </c>
      <c r="AI77">
        <v>-1</v>
      </c>
      <c r="AJ77" t="s">
        <v>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ROW(Source!A45)</f>
        <v>45</v>
      </c>
      <c r="B78">
        <v>39508664</v>
      </c>
      <c r="C78">
        <v>39508649</v>
      </c>
      <c r="D78">
        <v>36799065</v>
      </c>
      <c r="E78">
        <v>17</v>
      </c>
      <c r="F78">
        <v>1</v>
      </c>
      <c r="G78">
        <v>1</v>
      </c>
      <c r="H78">
        <v>3</v>
      </c>
      <c r="I78" t="s">
        <v>392</v>
      </c>
      <c r="J78" t="s">
        <v>3</v>
      </c>
      <c r="K78" t="s">
        <v>393</v>
      </c>
      <c r="L78">
        <v>1374</v>
      </c>
      <c r="N78">
        <v>1013</v>
      </c>
      <c r="O78" t="s">
        <v>394</v>
      </c>
      <c r="P78" t="s">
        <v>394</v>
      </c>
      <c r="Q78">
        <v>1</v>
      </c>
      <c r="X78">
        <v>2.99</v>
      </c>
      <c r="Y78">
        <v>1</v>
      </c>
      <c r="Z78">
        <v>0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3</v>
      </c>
      <c r="AG78">
        <v>2.99</v>
      </c>
      <c r="AH78">
        <v>2</v>
      </c>
      <c r="AI78">
        <v>39508664</v>
      </c>
      <c r="AJ78">
        <v>88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ROW(Source!A48)</f>
        <v>48</v>
      </c>
      <c r="B79">
        <v>39508674</v>
      </c>
      <c r="C79">
        <v>39508673</v>
      </c>
      <c r="D79">
        <v>37064928</v>
      </c>
      <c r="E79">
        <v>1</v>
      </c>
      <c r="F79">
        <v>1</v>
      </c>
      <c r="G79">
        <v>1</v>
      </c>
      <c r="H79">
        <v>1</v>
      </c>
      <c r="I79" t="s">
        <v>450</v>
      </c>
      <c r="J79" t="s">
        <v>3</v>
      </c>
      <c r="K79" t="s">
        <v>451</v>
      </c>
      <c r="L79">
        <v>1191</v>
      </c>
      <c r="N79">
        <v>1013</v>
      </c>
      <c r="O79" t="s">
        <v>368</v>
      </c>
      <c r="P79" t="s">
        <v>368</v>
      </c>
      <c r="Q79">
        <v>1</v>
      </c>
      <c r="X79">
        <v>2</v>
      </c>
      <c r="Y79">
        <v>0</v>
      </c>
      <c r="Z79">
        <v>0</v>
      </c>
      <c r="AA79">
        <v>0</v>
      </c>
      <c r="AB79">
        <v>9.07</v>
      </c>
      <c r="AC79">
        <v>0</v>
      </c>
      <c r="AD79">
        <v>1</v>
      </c>
      <c r="AE79">
        <v>1</v>
      </c>
      <c r="AF79" t="s">
        <v>3</v>
      </c>
      <c r="AG79">
        <v>2</v>
      </c>
      <c r="AH79">
        <v>2</v>
      </c>
      <c r="AI79">
        <v>39508674</v>
      </c>
      <c r="AJ79">
        <v>89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ROW(Source!A48)</f>
        <v>48</v>
      </c>
      <c r="B80">
        <v>39508675</v>
      </c>
      <c r="C80">
        <v>39508673</v>
      </c>
      <c r="D80">
        <v>36802095</v>
      </c>
      <c r="E80">
        <v>1</v>
      </c>
      <c r="F80">
        <v>1</v>
      </c>
      <c r="G80">
        <v>1</v>
      </c>
      <c r="H80">
        <v>3</v>
      </c>
      <c r="I80" t="s">
        <v>401</v>
      </c>
      <c r="J80" t="s">
        <v>402</v>
      </c>
      <c r="K80" t="s">
        <v>403</v>
      </c>
      <c r="L80">
        <v>1346</v>
      </c>
      <c r="N80">
        <v>1009</v>
      </c>
      <c r="O80" t="s">
        <v>382</v>
      </c>
      <c r="P80" t="s">
        <v>382</v>
      </c>
      <c r="Q80">
        <v>1</v>
      </c>
      <c r="X80">
        <v>1.4999999999999999E-2</v>
      </c>
      <c r="Y80">
        <v>91.29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3</v>
      </c>
      <c r="AG80">
        <v>1.4999999999999999E-2</v>
      </c>
      <c r="AH80">
        <v>2</v>
      </c>
      <c r="AI80">
        <v>39508675</v>
      </c>
      <c r="AJ80">
        <v>90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ROW(Source!A48)</f>
        <v>48</v>
      </c>
      <c r="B81">
        <v>39508676</v>
      </c>
      <c r="C81">
        <v>39508673</v>
      </c>
      <c r="D81">
        <v>36860041</v>
      </c>
      <c r="E81">
        <v>1</v>
      </c>
      <c r="F81">
        <v>1</v>
      </c>
      <c r="G81">
        <v>1</v>
      </c>
      <c r="H81">
        <v>3</v>
      </c>
      <c r="I81" t="s">
        <v>452</v>
      </c>
      <c r="J81" t="s">
        <v>453</v>
      </c>
      <c r="K81" t="s">
        <v>454</v>
      </c>
      <c r="L81">
        <v>1477</v>
      </c>
      <c r="N81">
        <v>1013</v>
      </c>
      <c r="O81" t="s">
        <v>192</v>
      </c>
      <c r="P81" t="s">
        <v>194</v>
      </c>
      <c r="Q81">
        <v>1</v>
      </c>
      <c r="X81">
        <v>5.0000000000000001E-3</v>
      </c>
      <c r="Y81">
        <v>1819.3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3</v>
      </c>
      <c r="AG81">
        <v>5.0000000000000001E-3</v>
      </c>
      <c r="AH81">
        <v>2</v>
      </c>
      <c r="AI81">
        <v>39508676</v>
      </c>
      <c r="AJ81">
        <v>91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ROW(Source!A48)</f>
        <v>48</v>
      </c>
      <c r="B82">
        <v>39508677</v>
      </c>
      <c r="C82">
        <v>39508673</v>
      </c>
      <c r="D82">
        <v>36860609</v>
      </c>
      <c r="E82">
        <v>1</v>
      </c>
      <c r="F82">
        <v>1</v>
      </c>
      <c r="G82">
        <v>1</v>
      </c>
      <c r="H82">
        <v>3</v>
      </c>
      <c r="I82" t="s">
        <v>455</v>
      </c>
      <c r="J82" t="s">
        <v>456</v>
      </c>
      <c r="K82" t="s">
        <v>457</v>
      </c>
      <c r="L82">
        <v>1355</v>
      </c>
      <c r="N82">
        <v>1010</v>
      </c>
      <c r="O82" t="s">
        <v>167</v>
      </c>
      <c r="P82" t="s">
        <v>167</v>
      </c>
      <c r="Q82">
        <v>100</v>
      </c>
      <c r="X82">
        <v>1.0999999999999999E-2</v>
      </c>
      <c r="Y82">
        <v>164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3</v>
      </c>
      <c r="AG82">
        <v>1.0999999999999999E-2</v>
      </c>
      <c r="AH82">
        <v>2</v>
      </c>
      <c r="AI82">
        <v>39508677</v>
      </c>
      <c r="AJ82">
        <v>92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ROW(Source!A48)</f>
        <v>48</v>
      </c>
      <c r="B83">
        <v>39508678</v>
      </c>
      <c r="C83">
        <v>39508673</v>
      </c>
      <c r="D83">
        <v>36799065</v>
      </c>
      <c r="E83">
        <v>17</v>
      </c>
      <c r="F83">
        <v>1</v>
      </c>
      <c r="G83">
        <v>1</v>
      </c>
      <c r="H83">
        <v>3</v>
      </c>
      <c r="I83" t="s">
        <v>392</v>
      </c>
      <c r="J83" t="s">
        <v>3</v>
      </c>
      <c r="K83" t="s">
        <v>393</v>
      </c>
      <c r="L83">
        <v>1374</v>
      </c>
      <c r="N83">
        <v>1013</v>
      </c>
      <c r="O83" t="s">
        <v>394</v>
      </c>
      <c r="P83" t="s">
        <v>394</v>
      </c>
      <c r="Q83">
        <v>1</v>
      </c>
      <c r="X83">
        <v>0.36</v>
      </c>
      <c r="Y83">
        <v>1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3</v>
      </c>
      <c r="AG83">
        <v>0.36</v>
      </c>
      <c r="AH83">
        <v>2</v>
      </c>
      <c r="AI83">
        <v>39508678</v>
      </c>
      <c r="AJ83">
        <v>94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ROW(Source!A50)</f>
        <v>50</v>
      </c>
      <c r="B84">
        <v>39508685</v>
      </c>
      <c r="C84">
        <v>39508684</v>
      </c>
      <c r="D84">
        <v>37071037</v>
      </c>
      <c r="E84">
        <v>1</v>
      </c>
      <c r="F84">
        <v>1</v>
      </c>
      <c r="G84">
        <v>1</v>
      </c>
      <c r="H84">
        <v>1</v>
      </c>
      <c r="I84" t="s">
        <v>366</v>
      </c>
      <c r="J84" t="s">
        <v>3</v>
      </c>
      <c r="K84" t="s">
        <v>367</v>
      </c>
      <c r="L84">
        <v>1191</v>
      </c>
      <c r="N84">
        <v>1013</v>
      </c>
      <c r="O84" t="s">
        <v>368</v>
      </c>
      <c r="P84" t="s">
        <v>368</v>
      </c>
      <c r="Q84">
        <v>1</v>
      </c>
      <c r="X84">
        <v>2</v>
      </c>
      <c r="Y84">
        <v>0</v>
      </c>
      <c r="Z84">
        <v>0</v>
      </c>
      <c r="AA84">
        <v>0</v>
      </c>
      <c r="AB84">
        <v>9.6199999999999992</v>
      </c>
      <c r="AC84">
        <v>0</v>
      </c>
      <c r="AD84">
        <v>1</v>
      </c>
      <c r="AE84">
        <v>1</v>
      </c>
      <c r="AF84" t="s">
        <v>3</v>
      </c>
      <c r="AG84">
        <v>2</v>
      </c>
      <c r="AH84">
        <v>2</v>
      </c>
      <c r="AI84">
        <v>39508685</v>
      </c>
      <c r="AJ84">
        <v>95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ROW(Source!A50)</f>
        <v>50</v>
      </c>
      <c r="B85">
        <v>39508686</v>
      </c>
      <c r="C85">
        <v>39508684</v>
      </c>
      <c r="D85">
        <v>36802095</v>
      </c>
      <c r="E85">
        <v>1</v>
      </c>
      <c r="F85">
        <v>1</v>
      </c>
      <c r="G85">
        <v>1</v>
      </c>
      <c r="H85">
        <v>3</v>
      </c>
      <c r="I85" t="s">
        <v>401</v>
      </c>
      <c r="J85" t="s">
        <v>402</v>
      </c>
      <c r="K85" t="s">
        <v>403</v>
      </c>
      <c r="L85">
        <v>1346</v>
      </c>
      <c r="N85">
        <v>1009</v>
      </c>
      <c r="O85" t="s">
        <v>382</v>
      </c>
      <c r="P85" t="s">
        <v>382</v>
      </c>
      <c r="Q85">
        <v>1</v>
      </c>
      <c r="X85">
        <v>1.4999999999999999E-2</v>
      </c>
      <c r="Y85">
        <v>91.29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3</v>
      </c>
      <c r="AG85">
        <v>1.4999999999999999E-2</v>
      </c>
      <c r="AH85">
        <v>2</v>
      </c>
      <c r="AI85">
        <v>39508686</v>
      </c>
      <c r="AJ85">
        <v>96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ROW(Source!A50)</f>
        <v>50</v>
      </c>
      <c r="B86">
        <v>39508687</v>
      </c>
      <c r="C86">
        <v>39508684</v>
      </c>
      <c r="D86">
        <v>36829536</v>
      </c>
      <c r="E86">
        <v>1</v>
      </c>
      <c r="F86">
        <v>1</v>
      </c>
      <c r="G86">
        <v>1</v>
      </c>
      <c r="H86">
        <v>3</v>
      </c>
      <c r="I86" t="s">
        <v>404</v>
      </c>
      <c r="J86" t="s">
        <v>405</v>
      </c>
      <c r="K86" t="s">
        <v>406</v>
      </c>
      <c r="L86">
        <v>1346</v>
      </c>
      <c r="N86">
        <v>1009</v>
      </c>
      <c r="O86" t="s">
        <v>382</v>
      </c>
      <c r="P86" t="s">
        <v>382</v>
      </c>
      <c r="Q86">
        <v>1</v>
      </c>
      <c r="X86">
        <v>5.0000000000000001E-3</v>
      </c>
      <c r="Y86">
        <v>65.75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3</v>
      </c>
      <c r="AG86">
        <v>5.0000000000000001E-3</v>
      </c>
      <c r="AH86">
        <v>2</v>
      </c>
      <c r="AI86">
        <v>39508687</v>
      </c>
      <c r="AJ86">
        <v>97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ROW(Source!A50)</f>
        <v>50</v>
      </c>
      <c r="B87">
        <v>39508688</v>
      </c>
      <c r="C87">
        <v>39508684</v>
      </c>
      <c r="D87">
        <v>36799065</v>
      </c>
      <c r="E87">
        <v>17</v>
      </c>
      <c r="F87">
        <v>1</v>
      </c>
      <c r="G87">
        <v>1</v>
      </c>
      <c r="H87">
        <v>3</v>
      </c>
      <c r="I87" t="s">
        <v>392</v>
      </c>
      <c r="J87" t="s">
        <v>3</v>
      </c>
      <c r="K87" t="s">
        <v>393</v>
      </c>
      <c r="L87">
        <v>1374</v>
      </c>
      <c r="N87">
        <v>1013</v>
      </c>
      <c r="O87" t="s">
        <v>394</v>
      </c>
      <c r="P87" t="s">
        <v>394</v>
      </c>
      <c r="Q87">
        <v>1</v>
      </c>
      <c r="X87">
        <v>0.38</v>
      </c>
      <c r="Y87">
        <v>1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3</v>
      </c>
      <c r="AG87">
        <v>0.38</v>
      </c>
      <c r="AH87">
        <v>2</v>
      </c>
      <c r="AI87">
        <v>39508688</v>
      </c>
      <c r="AJ87">
        <v>99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ROW(Source!A52)</f>
        <v>52</v>
      </c>
      <c r="B88">
        <v>39508631</v>
      </c>
      <c r="C88">
        <v>39508630</v>
      </c>
      <c r="D88">
        <v>37071037</v>
      </c>
      <c r="E88">
        <v>1</v>
      </c>
      <c r="F88">
        <v>1</v>
      </c>
      <c r="G88">
        <v>1</v>
      </c>
      <c r="H88">
        <v>1</v>
      </c>
      <c r="I88" t="s">
        <v>366</v>
      </c>
      <c r="J88" t="s">
        <v>3</v>
      </c>
      <c r="K88" t="s">
        <v>367</v>
      </c>
      <c r="L88">
        <v>1191</v>
      </c>
      <c r="N88">
        <v>1013</v>
      </c>
      <c r="O88" t="s">
        <v>368</v>
      </c>
      <c r="P88" t="s">
        <v>368</v>
      </c>
      <c r="Q88">
        <v>1</v>
      </c>
      <c r="X88">
        <v>2.06</v>
      </c>
      <c r="Y88">
        <v>0</v>
      </c>
      <c r="Z88">
        <v>0</v>
      </c>
      <c r="AA88">
        <v>0</v>
      </c>
      <c r="AB88">
        <v>9.6199999999999992</v>
      </c>
      <c r="AC88">
        <v>0</v>
      </c>
      <c r="AD88">
        <v>1</v>
      </c>
      <c r="AE88">
        <v>1</v>
      </c>
      <c r="AF88" t="s">
        <v>3</v>
      </c>
      <c r="AG88">
        <v>2.06</v>
      </c>
      <c r="AH88">
        <v>2</v>
      </c>
      <c r="AI88">
        <v>39508631</v>
      </c>
      <c r="AJ88">
        <v>100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ROW(Source!A52)</f>
        <v>52</v>
      </c>
      <c r="B89">
        <v>39508632</v>
      </c>
      <c r="C89">
        <v>39508630</v>
      </c>
      <c r="D89">
        <v>36800208</v>
      </c>
      <c r="E89">
        <v>1</v>
      </c>
      <c r="F89">
        <v>1</v>
      </c>
      <c r="G89">
        <v>1</v>
      </c>
      <c r="H89">
        <v>3</v>
      </c>
      <c r="I89" t="s">
        <v>458</v>
      </c>
      <c r="J89" t="s">
        <v>459</v>
      </c>
      <c r="K89" t="s">
        <v>460</v>
      </c>
      <c r="L89">
        <v>1348</v>
      </c>
      <c r="N89">
        <v>1009</v>
      </c>
      <c r="O89" t="s">
        <v>378</v>
      </c>
      <c r="P89" t="s">
        <v>378</v>
      </c>
      <c r="Q89">
        <v>1000</v>
      </c>
      <c r="X89">
        <v>1E-3</v>
      </c>
      <c r="Y89">
        <v>6720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3</v>
      </c>
      <c r="AG89">
        <v>1E-3</v>
      </c>
      <c r="AH89">
        <v>2</v>
      </c>
      <c r="AI89">
        <v>39508632</v>
      </c>
      <c r="AJ89">
        <v>101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ROW(Source!A52)</f>
        <v>52</v>
      </c>
      <c r="B90">
        <v>39508633</v>
      </c>
      <c r="C90">
        <v>39508630</v>
      </c>
      <c r="D90">
        <v>36800459</v>
      </c>
      <c r="E90">
        <v>1</v>
      </c>
      <c r="F90">
        <v>1</v>
      </c>
      <c r="G90">
        <v>1</v>
      </c>
      <c r="H90">
        <v>3</v>
      </c>
      <c r="I90" t="s">
        <v>461</v>
      </c>
      <c r="J90" t="s">
        <v>462</v>
      </c>
      <c r="K90" t="s">
        <v>463</v>
      </c>
      <c r="L90">
        <v>1348</v>
      </c>
      <c r="N90">
        <v>1009</v>
      </c>
      <c r="O90" t="s">
        <v>378</v>
      </c>
      <c r="P90" t="s">
        <v>378</v>
      </c>
      <c r="Q90">
        <v>1000</v>
      </c>
      <c r="X90">
        <v>1.1E-4</v>
      </c>
      <c r="Y90">
        <v>5850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3</v>
      </c>
      <c r="AG90">
        <v>1.1E-4</v>
      </c>
      <c r="AH90">
        <v>2</v>
      </c>
      <c r="AI90">
        <v>39508633</v>
      </c>
      <c r="AJ90">
        <v>102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ROW(Source!A52)</f>
        <v>52</v>
      </c>
      <c r="B91">
        <v>39508634</v>
      </c>
      <c r="C91">
        <v>39508630</v>
      </c>
      <c r="D91">
        <v>36801796</v>
      </c>
      <c r="E91">
        <v>1</v>
      </c>
      <c r="F91">
        <v>1</v>
      </c>
      <c r="G91">
        <v>1</v>
      </c>
      <c r="H91">
        <v>3</v>
      </c>
      <c r="I91" t="s">
        <v>464</v>
      </c>
      <c r="J91" t="s">
        <v>465</v>
      </c>
      <c r="K91" t="s">
        <v>466</v>
      </c>
      <c r="L91">
        <v>1346</v>
      </c>
      <c r="N91">
        <v>1009</v>
      </c>
      <c r="O91" t="s">
        <v>382</v>
      </c>
      <c r="P91" t="s">
        <v>382</v>
      </c>
      <c r="Q91">
        <v>1</v>
      </c>
      <c r="X91">
        <v>2.8</v>
      </c>
      <c r="Y91">
        <v>4.16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3</v>
      </c>
      <c r="AG91">
        <v>2.8</v>
      </c>
      <c r="AH91">
        <v>2</v>
      </c>
      <c r="AI91">
        <v>39508634</v>
      </c>
      <c r="AJ91">
        <v>103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ROW(Source!A52)</f>
        <v>52</v>
      </c>
      <c r="B92">
        <v>39508635</v>
      </c>
      <c r="C92">
        <v>39508630</v>
      </c>
      <c r="D92">
        <v>36828215</v>
      </c>
      <c r="E92">
        <v>1</v>
      </c>
      <c r="F92">
        <v>1</v>
      </c>
      <c r="G92">
        <v>1</v>
      </c>
      <c r="H92">
        <v>3</v>
      </c>
      <c r="I92" t="s">
        <v>467</v>
      </c>
      <c r="J92" t="s">
        <v>468</v>
      </c>
      <c r="K92" t="s">
        <v>469</v>
      </c>
      <c r="L92">
        <v>1348</v>
      </c>
      <c r="N92">
        <v>1009</v>
      </c>
      <c r="O92" t="s">
        <v>378</v>
      </c>
      <c r="P92" t="s">
        <v>378</v>
      </c>
      <c r="Q92">
        <v>1000</v>
      </c>
      <c r="X92">
        <v>3.0000000000000001E-5</v>
      </c>
      <c r="Y92">
        <v>41210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3.0000000000000001E-5</v>
      </c>
      <c r="AH92">
        <v>2</v>
      </c>
      <c r="AI92">
        <v>39508635</v>
      </c>
      <c r="AJ92">
        <v>104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ROW(Source!A52)</f>
        <v>52</v>
      </c>
      <c r="B93">
        <v>39508636</v>
      </c>
      <c r="C93">
        <v>39508630</v>
      </c>
      <c r="D93">
        <v>36799065</v>
      </c>
      <c r="E93">
        <v>17</v>
      </c>
      <c r="F93">
        <v>1</v>
      </c>
      <c r="G93">
        <v>1</v>
      </c>
      <c r="H93">
        <v>3</v>
      </c>
      <c r="I93" t="s">
        <v>392</v>
      </c>
      <c r="J93" t="s">
        <v>3</v>
      </c>
      <c r="K93" t="s">
        <v>393</v>
      </c>
      <c r="L93">
        <v>1374</v>
      </c>
      <c r="N93">
        <v>1013</v>
      </c>
      <c r="O93" t="s">
        <v>394</v>
      </c>
      <c r="P93" t="s">
        <v>394</v>
      </c>
      <c r="Q93">
        <v>1</v>
      </c>
      <c r="X93">
        <v>0.4</v>
      </c>
      <c r="Y93">
        <v>1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0.4</v>
      </c>
      <c r="AH93">
        <v>2</v>
      </c>
      <c r="AI93">
        <v>39508636</v>
      </c>
      <c r="AJ93">
        <v>108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ROW(Source!A56)</f>
        <v>56</v>
      </c>
      <c r="B94">
        <v>39508695</v>
      </c>
      <c r="C94">
        <v>39508694</v>
      </c>
      <c r="D94">
        <v>37070202</v>
      </c>
      <c r="E94">
        <v>1</v>
      </c>
      <c r="F94">
        <v>1</v>
      </c>
      <c r="G94">
        <v>1</v>
      </c>
      <c r="H94">
        <v>1</v>
      </c>
      <c r="I94" t="s">
        <v>470</v>
      </c>
      <c r="J94" t="s">
        <v>3</v>
      </c>
      <c r="K94" t="s">
        <v>471</v>
      </c>
      <c r="L94">
        <v>1191</v>
      </c>
      <c r="N94">
        <v>1013</v>
      </c>
      <c r="O94" t="s">
        <v>368</v>
      </c>
      <c r="P94" t="s">
        <v>368</v>
      </c>
      <c r="Q94">
        <v>1</v>
      </c>
      <c r="X94">
        <v>16.29</v>
      </c>
      <c r="Y94">
        <v>0</v>
      </c>
      <c r="Z94">
        <v>0</v>
      </c>
      <c r="AA94">
        <v>0</v>
      </c>
      <c r="AB94">
        <v>9.51</v>
      </c>
      <c r="AC94">
        <v>0</v>
      </c>
      <c r="AD94">
        <v>1</v>
      </c>
      <c r="AE94">
        <v>1</v>
      </c>
      <c r="AF94" t="s">
        <v>3</v>
      </c>
      <c r="AG94">
        <v>16.29</v>
      </c>
      <c r="AH94">
        <v>2</v>
      </c>
      <c r="AI94">
        <v>39508695</v>
      </c>
      <c r="AJ94">
        <v>109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ROW(Source!A56)</f>
        <v>56</v>
      </c>
      <c r="B95">
        <v>39508696</v>
      </c>
      <c r="C95">
        <v>39508694</v>
      </c>
      <c r="D95">
        <v>37064876</v>
      </c>
      <c r="E95">
        <v>1</v>
      </c>
      <c r="F95">
        <v>1</v>
      </c>
      <c r="G95">
        <v>1</v>
      </c>
      <c r="H95">
        <v>1</v>
      </c>
      <c r="I95" t="s">
        <v>369</v>
      </c>
      <c r="J95" t="s">
        <v>3</v>
      </c>
      <c r="K95" t="s">
        <v>370</v>
      </c>
      <c r="L95">
        <v>1191</v>
      </c>
      <c r="N95">
        <v>1013</v>
      </c>
      <c r="O95" t="s">
        <v>368</v>
      </c>
      <c r="P95" t="s">
        <v>368</v>
      </c>
      <c r="Q95">
        <v>1</v>
      </c>
      <c r="X95">
        <v>0.01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2</v>
      </c>
      <c r="AF95" t="s">
        <v>3</v>
      </c>
      <c r="AG95">
        <v>0.01</v>
      </c>
      <c r="AH95">
        <v>2</v>
      </c>
      <c r="AI95">
        <v>39508696</v>
      </c>
      <c r="AJ95">
        <v>110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ROW(Source!A56)</f>
        <v>56</v>
      </c>
      <c r="B96">
        <v>39508697</v>
      </c>
      <c r="C96">
        <v>39508694</v>
      </c>
      <c r="D96">
        <v>36882452</v>
      </c>
      <c r="E96">
        <v>1</v>
      </c>
      <c r="F96">
        <v>1</v>
      </c>
      <c r="G96">
        <v>1</v>
      </c>
      <c r="H96">
        <v>2</v>
      </c>
      <c r="I96" t="s">
        <v>472</v>
      </c>
      <c r="J96" t="s">
        <v>473</v>
      </c>
      <c r="K96" t="s">
        <v>474</v>
      </c>
      <c r="L96">
        <v>1368</v>
      </c>
      <c r="N96">
        <v>1011</v>
      </c>
      <c r="O96" t="s">
        <v>374</v>
      </c>
      <c r="P96" t="s">
        <v>374</v>
      </c>
      <c r="Q96">
        <v>1</v>
      </c>
      <c r="X96">
        <v>0.01</v>
      </c>
      <c r="Y96">
        <v>0</v>
      </c>
      <c r="Z96">
        <v>31.26</v>
      </c>
      <c r="AA96">
        <v>13.5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0.01</v>
      </c>
      <c r="AH96">
        <v>2</v>
      </c>
      <c r="AI96">
        <v>39508697</v>
      </c>
      <c r="AJ96">
        <v>111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ROW(Source!A56)</f>
        <v>56</v>
      </c>
      <c r="B97">
        <v>39508698</v>
      </c>
      <c r="C97">
        <v>39508694</v>
      </c>
      <c r="D97">
        <v>36804582</v>
      </c>
      <c r="E97">
        <v>1</v>
      </c>
      <c r="F97">
        <v>1</v>
      </c>
      <c r="G97">
        <v>1</v>
      </c>
      <c r="H97">
        <v>3</v>
      </c>
      <c r="I97" t="s">
        <v>475</v>
      </c>
      <c r="J97" t="s">
        <v>476</v>
      </c>
      <c r="K97" t="s">
        <v>477</v>
      </c>
      <c r="L97">
        <v>1356</v>
      </c>
      <c r="N97">
        <v>1010</v>
      </c>
      <c r="O97" t="s">
        <v>478</v>
      </c>
      <c r="P97" t="s">
        <v>478</v>
      </c>
      <c r="Q97">
        <v>1000</v>
      </c>
      <c r="X97">
        <v>0.2</v>
      </c>
      <c r="Y97">
        <v>180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0.2</v>
      </c>
      <c r="AH97">
        <v>2</v>
      </c>
      <c r="AI97">
        <v>39508698</v>
      </c>
      <c r="AJ97">
        <v>112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ROW(Source!A56)</f>
        <v>56</v>
      </c>
      <c r="B98">
        <v>39508699</v>
      </c>
      <c r="C98">
        <v>39508694</v>
      </c>
      <c r="D98">
        <v>36804944</v>
      </c>
      <c r="E98">
        <v>1</v>
      </c>
      <c r="F98">
        <v>1</v>
      </c>
      <c r="G98">
        <v>1</v>
      </c>
      <c r="H98">
        <v>3</v>
      </c>
      <c r="I98" t="s">
        <v>479</v>
      </c>
      <c r="J98" t="s">
        <v>480</v>
      </c>
      <c r="K98" t="s">
        <v>481</v>
      </c>
      <c r="L98">
        <v>1348</v>
      </c>
      <c r="N98">
        <v>1009</v>
      </c>
      <c r="O98" t="s">
        <v>378</v>
      </c>
      <c r="P98" t="s">
        <v>378</v>
      </c>
      <c r="Q98">
        <v>1000</v>
      </c>
      <c r="X98">
        <v>1E-3</v>
      </c>
      <c r="Y98">
        <v>12430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1E-3</v>
      </c>
      <c r="AH98">
        <v>2</v>
      </c>
      <c r="AI98">
        <v>39508699</v>
      </c>
      <c r="AJ98">
        <v>113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ROW(Source!A56)</f>
        <v>56</v>
      </c>
      <c r="B99">
        <v>39508700</v>
      </c>
      <c r="C99">
        <v>39508694</v>
      </c>
      <c r="D99">
        <v>36799065</v>
      </c>
      <c r="E99">
        <v>17</v>
      </c>
      <c r="F99">
        <v>1</v>
      </c>
      <c r="G99">
        <v>1</v>
      </c>
      <c r="H99">
        <v>3</v>
      </c>
      <c r="I99" t="s">
        <v>392</v>
      </c>
      <c r="J99" t="s">
        <v>3</v>
      </c>
      <c r="K99" t="s">
        <v>393</v>
      </c>
      <c r="L99">
        <v>1374</v>
      </c>
      <c r="N99">
        <v>1013</v>
      </c>
      <c r="O99" t="s">
        <v>394</v>
      </c>
      <c r="P99" t="s">
        <v>394</v>
      </c>
      <c r="Q99">
        <v>1</v>
      </c>
      <c r="X99">
        <v>3.1</v>
      </c>
      <c r="Y99">
        <v>1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</v>
      </c>
      <c r="AG99">
        <v>3.1</v>
      </c>
      <c r="AH99">
        <v>2</v>
      </c>
      <c r="AI99">
        <v>39508700</v>
      </c>
      <c r="AJ99">
        <v>121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ROW(Source!A64)</f>
        <v>64</v>
      </c>
      <c r="B100">
        <v>39508727</v>
      </c>
      <c r="C100">
        <v>39508726</v>
      </c>
      <c r="D100">
        <v>37064878</v>
      </c>
      <c r="E100">
        <v>1</v>
      </c>
      <c r="F100">
        <v>1</v>
      </c>
      <c r="G100">
        <v>1</v>
      </c>
      <c r="H100">
        <v>1</v>
      </c>
      <c r="I100" t="s">
        <v>482</v>
      </c>
      <c r="J100" t="s">
        <v>3</v>
      </c>
      <c r="K100" t="s">
        <v>483</v>
      </c>
      <c r="L100">
        <v>1191</v>
      </c>
      <c r="N100">
        <v>1013</v>
      </c>
      <c r="O100" t="s">
        <v>368</v>
      </c>
      <c r="P100" t="s">
        <v>368</v>
      </c>
      <c r="Q100">
        <v>1</v>
      </c>
      <c r="X100">
        <v>2.82</v>
      </c>
      <c r="Y100">
        <v>0</v>
      </c>
      <c r="Z100">
        <v>0</v>
      </c>
      <c r="AA100">
        <v>0</v>
      </c>
      <c r="AB100">
        <v>9.4</v>
      </c>
      <c r="AC100">
        <v>0</v>
      </c>
      <c r="AD100">
        <v>1</v>
      </c>
      <c r="AE100">
        <v>1</v>
      </c>
      <c r="AF100" t="s">
        <v>3</v>
      </c>
      <c r="AG100">
        <v>2.82</v>
      </c>
      <c r="AH100">
        <v>2</v>
      </c>
      <c r="AI100">
        <v>39508727</v>
      </c>
      <c r="AJ100">
        <v>122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ROW(Source!A64)</f>
        <v>64</v>
      </c>
      <c r="B101">
        <v>39508728</v>
      </c>
      <c r="C101">
        <v>39508726</v>
      </c>
      <c r="D101">
        <v>37064876</v>
      </c>
      <c r="E101">
        <v>1</v>
      </c>
      <c r="F101">
        <v>1</v>
      </c>
      <c r="G101">
        <v>1</v>
      </c>
      <c r="H101">
        <v>1</v>
      </c>
      <c r="I101" t="s">
        <v>369</v>
      </c>
      <c r="J101" t="s">
        <v>3</v>
      </c>
      <c r="K101" t="s">
        <v>370</v>
      </c>
      <c r="L101">
        <v>1191</v>
      </c>
      <c r="N101">
        <v>1013</v>
      </c>
      <c r="O101" t="s">
        <v>368</v>
      </c>
      <c r="P101" t="s">
        <v>368</v>
      </c>
      <c r="Q101">
        <v>1</v>
      </c>
      <c r="X101">
        <v>0.02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2</v>
      </c>
      <c r="AF101" t="s">
        <v>3</v>
      </c>
      <c r="AG101">
        <v>0.02</v>
      </c>
      <c r="AH101">
        <v>2</v>
      </c>
      <c r="AI101">
        <v>39508728</v>
      </c>
      <c r="AJ101">
        <v>123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ROW(Source!A64)</f>
        <v>64</v>
      </c>
      <c r="B102">
        <v>39508729</v>
      </c>
      <c r="C102">
        <v>39508726</v>
      </c>
      <c r="D102">
        <v>36882159</v>
      </c>
      <c r="E102">
        <v>1</v>
      </c>
      <c r="F102">
        <v>1</v>
      </c>
      <c r="G102">
        <v>1</v>
      </c>
      <c r="H102">
        <v>2</v>
      </c>
      <c r="I102" t="s">
        <v>484</v>
      </c>
      <c r="J102" t="s">
        <v>485</v>
      </c>
      <c r="K102" t="s">
        <v>486</v>
      </c>
      <c r="L102">
        <v>1368</v>
      </c>
      <c r="N102">
        <v>1011</v>
      </c>
      <c r="O102" t="s">
        <v>374</v>
      </c>
      <c r="P102" t="s">
        <v>374</v>
      </c>
      <c r="Q102">
        <v>1</v>
      </c>
      <c r="X102">
        <v>0.01</v>
      </c>
      <c r="Y102">
        <v>0</v>
      </c>
      <c r="Z102">
        <v>111.99</v>
      </c>
      <c r="AA102">
        <v>13.5</v>
      </c>
      <c r="AB102">
        <v>0</v>
      </c>
      <c r="AC102">
        <v>0</v>
      </c>
      <c r="AD102">
        <v>1</v>
      </c>
      <c r="AE102">
        <v>0</v>
      </c>
      <c r="AF102" t="s">
        <v>3</v>
      </c>
      <c r="AG102">
        <v>0.01</v>
      </c>
      <c r="AH102">
        <v>2</v>
      </c>
      <c r="AI102">
        <v>39508729</v>
      </c>
      <c r="AJ102">
        <v>124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ROW(Source!A64)</f>
        <v>64</v>
      </c>
      <c r="B103">
        <v>39508730</v>
      </c>
      <c r="C103">
        <v>39508726</v>
      </c>
      <c r="D103">
        <v>36883554</v>
      </c>
      <c r="E103">
        <v>1</v>
      </c>
      <c r="F103">
        <v>1</v>
      </c>
      <c r="G103">
        <v>1</v>
      </c>
      <c r="H103">
        <v>2</v>
      </c>
      <c r="I103" t="s">
        <v>487</v>
      </c>
      <c r="J103" t="s">
        <v>488</v>
      </c>
      <c r="K103" t="s">
        <v>489</v>
      </c>
      <c r="L103">
        <v>1368</v>
      </c>
      <c r="N103">
        <v>1011</v>
      </c>
      <c r="O103" t="s">
        <v>374</v>
      </c>
      <c r="P103" t="s">
        <v>374</v>
      </c>
      <c r="Q103">
        <v>1</v>
      </c>
      <c r="X103">
        <v>0.01</v>
      </c>
      <c r="Y103">
        <v>0</v>
      </c>
      <c r="Z103">
        <v>65.709999999999994</v>
      </c>
      <c r="AA103">
        <v>11.6</v>
      </c>
      <c r="AB103">
        <v>0</v>
      </c>
      <c r="AC103">
        <v>0</v>
      </c>
      <c r="AD103">
        <v>1</v>
      </c>
      <c r="AE103">
        <v>0</v>
      </c>
      <c r="AF103" t="s">
        <v>3</v>
      </c>
      <c r="AG103">
        <v>0.01</v>
      </c>
      <c r="AH103">
        <v>2</v>
      </c>
      <c r="AI103">
        <v>39508730</v>
      </c>
      <c r="AJ103">
        <v>125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ROW(Source!A64)</f>
        <v>64</v>
      </c>
      <c r="B104">
        <v>39508731</v>
      </c>
      <c r="C104">
        <v>39508726</v>
      </c>
      <c r="D104">
        <v>36802094</v>
      </c>
      <c r="E104">
        <v>1</v>
      </c>
      <c r="F104">
        <v>1</v>
      </c>
      <c r="G104">
        <v>1</v>
      </c>
      <c r="H104">
        <v>3</v>
      </c>
      <c r="I104" t="s">
        <v>490</v>
      </c>
      <c r="J104" t="s">
        <v>491</v>
      </c>
      <c r="K104" t="s">
        <v>492</v>
      </c>
      <c r="L104">
        <v>1346</v>
      </c>
      <c r="N104">
        <v>1009</v>
      </c>
      <c r="O104" t="s">
        <v>382</v>
      </c>
      <c r="P104" t="s">
        <v>382</v>
      </c>
      <c r="Q104">
        <v>1</v>
      </c>
      <c r="X104">
        <v>0.16</v>
      </c>
      <c r="Y104">
        <v>30.4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</v>
      </c>
      <c r="AG104">
        <v>0.16</v>
      </c>
      <c r="AH104">
        <v>2</v>
      </c>
      <c r="AI104">
        <v>39508731</v>
      </c>
      <c r="AJ104">
        <v>126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ROW(Source!A64)</f>
        <v>64</v>
      </c>
      <c r="B105">
        <v>39508732</v>
      </c>
      <c r="C105">
        <v>39508726</v>
      </c>
      <c r="D105">
        <v>36802106</v>
      </c>
      <c r="E105">
        <v>1</v>
      </c>
      <c r="F105">
        <v>1</v>
      </c>
      <c r="G105">
        <v>1</v>
      </c>
      <c r="H105">
        <v>3</v>
      </c>
      <c r="I105" t="s">
        <v>493</v>
      </c>
      <c r="J105" t="s">
        <v>494</v>
      </c>
      <c r="K105" t="s">
        <v>495</v>
      </c>
      <c r="L105">
        <v>1308</v>
      </c>
      <c r="N105">
        <v>1003</v>
      </c>
      <c r="O105" t="s">
        <v>154</v>
      </c>
      <c r="P105" t="s">
        <v>154</v>
      </c>
      <c r="Q105">
        <v>100</v>
      </c>
      <c r="X105">
        <v>0.05</v>
      </c>
      <c r="Y105">
        <v>120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</v>
      </c>
      <c r="AG105">
        <v>0.05</v>
      </c>
      <c r="AH105">
        <v>2</v>
      </c>
      <c r="AI105">
        <v>39508732</v>
      </c>
      <c r="AJ105">
        <v>127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ROW(Source!A64)</f>
        <v>64</v>
      </c>
      <c r="B106">
        <v>39508733</v>
      </c>
      <c r="C106">
        <v>39508726</v>
      </c>
      <c r="D106">
        <v>36838317</v>
      </c>
      <c r="E106">
        <v>1</v>
      </c>
      <c r="F106">
        <v>1</v>
      </c>
      <c r="G106">
        <v>1</v>
      </c>
      <c r="H106">
        <v>3</v>
      </c>
      <c r="I106" t="s">
        <v>496</v>
      </c>
      <c r="J106" t="s">
        <v>497</v>
      </c>
      <c r="K106" t="s">
        <v>498</v>
      </c>
      <c r="L106">
        <v>1346</v>
      </c>
      <c r="N106">
        <v>1009</v>
      </c>
      <c r="O106" t="s">
        <v>382</v>
      </c>
      <c r="P106" t="s">
        <v>382</v>
      </c>
      <c r="Q106">
        <v>1</v>
      </c>
      <c r="X106">
        <v>0.05</v>
      </c>
      <c r="Y106">
        <v>28.6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3</v>
      </c>
      <c r="AG106">
        <v>0.05</v>
      </c>
      <c r="AH106">
        <v>2</v>
      </c>
      <c r="AI106">
        <v>39508733</v>
      </c>
      <c r="AJ106">
        <v>128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ROW(Source!A64)</f>
        <v>64</v>
      </c>
      <c r="B107">
        <v>39508734</v>
      </c>
      <c r="C107">
        <v>39508726</v>
      </c>
      <c r="D107">
        <v>36799065</v>
      </c>
      <c r="E107">
        <v>17</v>
      </c>
      <c r="F107">
        <v>1</v>
      </c>
      <c r="G107">
        <v>1</v>
      </c>
      <c r="H107">
        <v>3</v>
      </c>
      <c r="I107" t="s">
        <v>392</v>
      </c>
      <c r="J107" t="s">
        <v>3</v>
      </c>
      <c r="K107" t="s">
        <v>393</v>
      </c>
      <c r="L107">
        <v>1374</v>
      </c>
      <c r="N107">
        <v>1013</v>
      </c>
      <c r="O107" t="s">
        <v>394</v>
      </c>
      <c r="P107" t="s">
        <v>394</v>
      </c>
      <c r="Q107">
        <v>1</v>
      </c>
      <c r="X107">
        <v>0.53</v>
      </c>
      <c r="Y107">
        <v>1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3</v>
      </c>
      <c r="AG107">
        <v>0.53</v>
      </c>
      <c r="AH107">
        <v>2</v>
      </c>
      <c r="AI107">
        <v>39508734</v>
      </c>
      <c r="AJ107">
        <v>133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ROW(Source!A69)</f>
        <v>69</v>
      </c>
      <c r="B108">
        <v>39508742</v>
      </c>
      <c r="C108">
        <v>39508741</v>
      </c>
      <c r="D108">
        <v>37080781</v>
      </c>
      <c r="E108">
        <v>1</v>
      </c>
      <c r="F108">
        <v>1</v>
      </c>
      <c r="G108">
        <v>1</v>
      </c>
      <c r="H108">
        <v>1</v>
      </c>
      <c r="I108" t="s">
        <v>499</v>
      </c>
      <c r="J108" t="s">
        <v>3</v>
      </c>
      <c r="K108" t="s">
        <v>500</v>
      </c>
      <c r="L108">
        <v>1191</v>
      </c>
      <c r="N108">
        <v>1013</v>
      </c>
      <c r="O108" t="s">
        <v>368</v>
      </c>
      <c r="P108" t="s">
        <v>368</v>
      </c>
      <c r="Q108">
        <v>1</v>
      </c>
      <c r="X108">
        <v>2.73</v>
      </c>
      <c r="Y108">
        <v>0</v>
      </c>
      <c r="Z108">
        <v>0</v>
      </c>
      <c r="AA108">
        <v>0</v>
      </c>
      <c r="AB108">
        <v>9.92</v>
      </c>
      <c r="AC108">
        <v>0</v>
      </c>
      <c r="AD108">
        <v>1</v>
      </c>
      <c r="AE108">
        <v>1</v>
      </c>
      <c r="AF108" t="s">
        <v>3</v>
      </c>
      <c r="AG108">
        <v>2.73</v>
      </c>
      <c r="AH108">
        <v>2</v>
      </c>
      <c r="AI108">
        <v>39508742</v>
      </c>
      <c r="AJ108">
        <v>134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ROW(Source!A69)</f>
        <v>69</v>
      </c>
      <c r="B109">
        <v>39508743</v>
      </c>
      <c r="C109">
        <v>39508741</v>
      </c>
      <c r="D109">
        <v>37064876</v>
      </c>
      <c r="E109">
        <v>1</v>
      </c>
      <c r="F109">
        <v>1</v>
      </c>
      <c r="G109">
        <v>1</v>
      </c>
      <c r="H109">
        <v>1</v>
      </c>
      <c r="I109" t="s">
        <v>369</v>
      </c>
      <c r="J109" t="s">
        <v>3</v>
      </c>
      <c r="K109" t="s">
        <v>370</v>
      </c>
      <c r="L109">
        <v>1191</v>
      </c>
      <c r="N109">
        <v>1013</v>
      </c>
      <c r="O109" t="s">
        <v>368</v>
      </c>
      <c r="P109" t="s">
        <v>368</v>
      </c>
      <c r="Q109">
        <v>1</v>
      </c>
      <c r="X109">
        <v>0.05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2</v>
      </c>
      <c r="AF109" t="s">
        <v>3</v>
      </c>
      <c r="AG109">
        <v>0.05</v>
      </c>
      <c r="AH109">
        <v>2</v>
      </c>
      <c r="AI109">
        <v>39508743</v>
      </c>
      <c r="AJ109">
        <v>135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ROW(Source!A69)</f>
        <v>69</v>
      </c>
      <c r="B110">
        <v>39508744</v>
      </c>
      <c r="C110">
        <v>39508741</v>
      </c>
      <c r="D110">
        <v>36882159</v>
      </c>
      <c r="E110">
        <v>1</v>
      </c>
      <c r="F110">
        <v>1</v>
      </c>
      <c r="G110">
        <v>1</v>
      </c>
      <c r="H110">
        <v>2</v>
      </c>
      <c r="I110" t="s">
        <v>484</v>
      </c>
      <c r="J110" t="s">
        <v>485</v>
      </c>
      <c r="K110" t="s">
        <v>486</v>
      </c>
      <c r="L110">
        <v>1368</v>
      </c>
      <c r="N110">
        <v>1011</v>
      </c>
      <c r="O110" t="s">
        <v>374</v>
      </c>
      <c r="P110" t="s">
        <v>374</v>
      </c>
      <c r="Q110">
        <v>1</v>
      </c>
      <c r="X110">
        <v>0.03</v>
      </c>
      <c r="Y110">
        <v>0</v>
      </c>
      <c r="Z110">
        <v>111.99</v>
      </c>
      <c r="AA110">
        <v>13.5</v>
      </c>
      <c r="AB110">
        <v>0</v>
      </c>
      <c r="AC110">
        <v>0</v>
      </c>
      <c r="AD110">
        <v>1</v>
      </c>
      <c r="AE110">
        <v>0</v>
      </c>
      <c r="AF110" t="s">
        <v>3</v>
      </c>
      <c r="AG110">
        <v>0.03</v>
      </c>
      <c r="AH110">
        <v>2</v>
      </c>
      <c r="AI110">
        <v>39508744</v>
      </c>
      <c r="AJ110">
        <v>136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ROW(Source!A69)</f>
        <v>69</v>
      </c>
      <c r="B111">
        <v>39508745</v>
      </c>
      <c r="C111">
        <v>39508741</v>
      </c>
      <c r="D111">
        <v>36883554</v>
      </c>
      <c r="E111">
        <v>1</v>
      </c>
      <c r="F111">
        <v>1</v>
      </c>
      <c r="G111">
        <v>1</v>
      </c>
      <c r="H111">
        <v>2</v>
      </c>
      <c r="I111" t="s">
        <v>487</v>
      </c>
      <c r="J111" t="s">
        <v>488</v>
      </c>
      <c r="K111" t="s">
        <v>489</v>
      </c>
      <c r="L111">
        <v>1368</v>
      </c>
      <c r="N111">
        <v>1011</v>
      </c>
      <c r="O111" t="s">
        <v>374</v>
      </c>
      <c r="P111" t="s">
        <v>374</v>
      </c>
      <c r="Q111">
        <v>1</v>
      </c>
      <c r="X111">
        <v>0.02</v>
      </c>
      <c r="Y111">
        <v>0</v>
      </c>
      <c r="Z111">
        <v>65.709999999999994</v>
      </c>
      <c r="AA111">
        <v>11.6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0.02</v>
      </c>
      <c r="AH111">
        <v>2</v>
      </c>
      <c r="AI111">
        <v>39508745</v>
      </c>
      <c r="AJ111">
        <v>137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ROW(Source!A69)</f>
        <v>69</v>
      </c>
      <c r="B112">
        <v>39508746</v>
      </c>
      <c r="C112">
        <v>39508741</v>
      </c>
      <c r="D112">
        <v>36883858</v>
      </c>
      <c r="E112">
        <v>1</v>
      </c>
      <c r="F112">
        <v>1</v>
      </c>
      <c r="G112">
        <v>1</v>
      </c>
      <c r="H112">
        <v>2</v>
      </c>
      <c r="I112" t="s">
        <v>501</v>
      </c>
      <c r="J112" t="s">
        <v>502</v>
      </c>
      <c r="K112" t="s">
        <v>503</v>
      </c>
      <c r="L112">
        <v>1368</v>
      </c>
      <c r="N112">
        <v>1011</v>
      </c>
      <c r="O112" t="s">
        <v>374</v>
      </c>
      <c r="P112" t="s">
        <v>374</v>
      </c>
      <c r="Q112">
        <v>1</v>
      </c>
      <c r="X112">
        <v>0.04</v>
      </c>
      <c r="Y112">
        <v>0</v>
      </c>
      <c r="Z112">
        <v>8.1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3</v>
      </c>
      <c r="AG112">
        <v>0.04</v>
      </c>
      <c r="AH112">
        <v>2</v>
      </c>
      <c r="AI112">
        <v>39508746</v>
      </c>
      <c r="AJ112">
        <v>138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ROW(Source!A69)</f>
        <v>69</v>
      </c>
      <c r="B113">
        <v>39508747</v>
      </c>
      <c r="C113">
        <v>39508741</v>
      </c>
      <c r="D113">
        <v>36802094</v>
      </c>
      <c r="E113">
        <v>1</v>
      </c>
      <c r="F113">
        <v>1</v>
      </c>
      <c r="G113">
        <v>1</v>
      </c>
      <c r="H113">
        <v>3</v>
      </c>
      <c r="I113" t="s">
        <v>490</v>
      </c>
      <c r="J113" t="s">
        <v>491</v>
      </c>
      <c r="K113" t="s">
        <v>492</v>
      </c>
      <c r="L113">
        <v>1346</v>
      </c>
      <c r="N113">
        <v>1009</v>
      </c>
      <c r="O113" t="s">
        <v>382</v>
      </c>
      <c r="P113" t="s">
        <v>382</v>
      </c>
      <c r="Q113">
        <v>1</v>
      </c>
      <c r="X113">
        <v>2.3E-2</v>
      </c>
      <c r="Y113">
        <v>30.4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2.3E-2</v>
      </c>
      <c r="AH113">
        <v>2</v>
      </c>
      <c r="AI113">
        <v>39508747</v>
      </c>
      <c r="AJ113">
        <v>139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ROW(Source!A69)</f>
        <v>69</v>
      </c>
      <c r="B114">
        <v>39508748</v>
      </c>
      <c r="C114">
        <v>39508741</v>
      </c>
      <c r="D114">
        <v>36804580</v>
      </c>
      <c r="E114">
        <v>1</v>
      </c>
      <c r="F114">
        <v>1</v>
      </c>
      <c r="G114">
        <v>1</v>
      </c>
      <c r="H114">
        <v>3</v>
      </c>
      <c r="I114" t="s">
        <v>504</v>
      </c>
      <c r="J114" t="s">
        <v>505</v>
      </c>
      <c r="K114" t="s">
        <v>506</v>
      </c>
      <c r="L114">
        <v>1355</v>
      </c>
      <c r="N114">
        <v>1010</v>
      </c>
      <c r="O114" t="s">
        <v>167</v>
      </c>
      <c r="P114" t="s">
        <v>167</v>
      </c>
      <c r="Q114">
        <v>100</v>
      </c>
      <c r="X114">
        <v>4.1000000000000002E-2</v>
      </c>
      <c r="Y114">
        <v>86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</v>
      </c>
      <c r="AG114">
        <v>4.1000000000000002E-2</v>
      </c>
      <c r="AH114">
        <v>2</v>
      </c>
      <c r="AI114">
        <v>39508748</v>
      </c>
      <c r="AJ114">
        <v>140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ROW(Source!A69)</f>
        <v>69</v>
      </c>
      <c r="B115">
        <v>39508749</v>
      </c>
      <c r="C115">
        <v>39508741</v>
      </c>
      <c r="D115">
        <v>36838317</v>
      </c>
      <c r="E115">
        <v>1</v>
      </c>
      <c r="F115">
        <v>1</v>
      </c>
      <c r="G115">
        <v>1</v>
      </c>
      <c r="H115">
        <v>3</v>
      </c>
      <c r="I115" t="s">
        <v>496</v>
      </c>
      <c r="J115" t="s">
        <v>497</v>
      </c>
      <c r="K115" t="s">
        <v>498</v>
      </c>
      <c r="L115">
        <v>1346</v>
      </c>
      <c r="N115">
        <v>1009</v>
      </c>
      <c r="O115" t="s">
        <v>382</v>
      </c>
      <c r="P115" t="s">
        <v>382</v>
      </c>
      <c r="Q115">
        <v>1</v>
      </c>
      <c r="X115">
        <v>0.2</v>
      </c>
      <c r="Y115">
        <v>28.6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0.2</v>
      </c>
      <c r="AH115">
        <v>2</v>
      </c>
      <c r="AI115">
        <v>39508749</v>
      </c>
      <c r="AJ115">
        <v>141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ROW(Source!A69)</f>
        <v>69</v>
      </c>
      <c r="B116">
        <v>39508750</v>
      </c>
      <c r="C116">
        <v>39508741</v>
      </c>
      <c r="D116">
        <v>36851945</v>
      </c>
      <c r="E116">
        <v>1</v>
      </c>
      <c r="F116">
        <v>1</v>
      </c>
      <c r="G116">
        <v>1</v>
      </c>
      <c r="H116">
        <v>3</v>
      </c>
      <c r="I116" t="s">
        <v>507</v>
      </c>
      <c r="J116" t="s">
        <v>508</v>
      </c>
      <c r="K116" t="s">
        <v>509</v>
      </c>
      <c r="L116">
        <v>1358</v>
      </c>
      <c r="N116">
        <v>1010</v>
      </c>
      <c r="O116" t="s">
        <v>32</v>
      </c>
      <c r="P116" t="s">
        <v>32</v>
      </c>
      <c r="Q116">
        <v>10</v>
      </c>
      <c r="X116">
        <v>0.1</v>
      </c>
      <c r="Y116">
        <v>39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</v>
      </c>
      <c r="AG116">
        <v>0.1</v>
      </c>
      <c r="AH116">
        <v>2</v>
      </c>
      <c r="AI116">
        <v>39508750</v>
      </c>
      <c r="AJ116">
        <v>142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ROW(Source!A69)</f>
        <v>69</v>
      </c>
      <c r="B117">
        <v>39508751</v>
      </c>
      <c r="C117">
        <v>39508741</v>
      </c>
      <c r="D117">
        <v>36852067</v>
      </c>
      <c r="E117">
        <v>1</v>
      </c>
      <c r="F117">
        <v>1</v>
      </c>
      <c r="G117">
        <v>1</v>
      </c>
      <c r="H117">
        <v>3</v>
      </c>
      <c r="I117" t="s">
        <v>510</v>
      </c>
      <c r="J117" t="s">
        <v>511</v>
      </c>
      <c r="K117" t="s">
        <v>512</v>
      </c>
      <c r="L117">
        <v>1356</v>
      </c>
      <c r="N117">
        <v>1010</v>
      </c>
      <c r="O117" t="s">
        <v>478</v>
      </c>
      <c r="P117" t="s">
        <v>478</v>
      </c>
      <c r="Q117">
        <v>1000</v>
      </c>
      <c r="X117">
        <v>2.1000000000000001E-2</v>
      </c>
      <c r="Y117">
        <v>270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2.1000000000000001E-2</v>
      </c>
      <c r="AH117">
        <v>2</v>
      </c>
      <c r="AI117">
        <v>39508751</v>
      </c>
      <c r="AJ117">
        <v>143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ROW(Source!A69)</f>
        <v>69</v>
      </c>
      <c r="B118">
        <v>39508752</v>
      </c>
      <c r="C118">
        <v>39508741</v>
      </c>
      <c r="D118">
        <v>36855766</v>
      </c>
      <c r="E118">
        <v>1</v>
      </c>
      <c r="F118">
        <v>1</v>
      </c>
      <c r="G118">
        <v>1</v>
      </c>
      <c r="H118">
        <v>3</v>
      </c>
      <c r="I118" t="s">
        <v>513</v>
      </c>
      <c r="J118" t="s">
        <v>514</v>
      </c>
      <c r="K118" t="s">
        <v>515</v>
      </c>
      <c r="L118">
        <v>1355</v>
      </c>
      <c r="N118">
        <v>1010</v>
      </c>
      <c r="O118" t="s">
        <v>167</v>
      </c>
      <c r="P118" t="s">
        <v>167</v>
      </c>
      <c r="Q118">
        <v>100</v>
      </c>
      <c r="X118">
        <v>4.1000000000000002E-2</v>
      </c>
      <c r="Y118">
        <v>528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</v>
      </c>
      <c r="AG118">
        <v>4.1000000000000002E-2</v>
      </c>
      <c r="AH118">
        <v>2</v>
      </c>
      <c r="AI118">
        <v>39508752</v>
      </c>
      <c r="AJ118">
        <v>144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ROW(Source!A69)</f>
        <v>69</v>
      </c>
      <c r="B119">
        <v>39508753</v>
      </c>
      <c r="C119">
        <v>39508741</v>
      </c>
      <c r="D119">
        <v>36867794</v>
      </c>
      <c r="E119">
        <v>1</v>
      </c>
      <c r="F119">
        <v>1</v>
      </c>
      <c r="G119">
        <v>1</v>
      </c>
      <c r="H119">
        <v>3</v>
      </c>
      <c r="I119" t="s">
        <v>516</v>
      </c>
      <c r="J119" t="s">
        <v>517</v>
      </c>
      <c r="K119" t="s">
        <v>518</v>
      </c>
      <c r="L119">
        <v>1346</v>
      </c>
      <c r="N119">
        <v>1009</v>
      </c>
      <c r="O119" t="s">
        <v>382</v>
      </c>
      <c r="P119" t="s">
        <v>382</v>
      </c>
      <c r="Q119">
        <v>1</v>
      </c>
      <c r="X119">
        <v>0.14399999999999999</v>
      </c>
      <c r="Y119">
        <v>35.700000000000003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0.14399999999999999</v>
      </c>
      <c r="AH119">
        <v>2</v>
      </c>
      <c r="AI119">
        <v>39508753</v>
      </c>
      <c r="AJ119">
        <v>146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ROW(Source!A69)</f>
        <v>69</v>
      </c>
      <c r="B120">
        <v>39508754</v>
      </c>
      <c r="C120">
        <v>39508741</v>
      </c>
      <c r="D120">
        <v>36799065</v>
      </c>
      <c r="E120">
        <v>17</v>
      </c>
      <c r="F120">
        <v>1</v>
      </c>
      <c r="G120">
        <v>1</v>
      </c>
      <c r="H120">
        <v>3</v>
      </c>
      <c r="I120" t="s">
        <v>392</v>
      </c>
      <c r="J120" t="s">
        <v>3</v>
      </c>
      <c r="K120" t="s">
        <v>393</v>
      </c>
      <c r="L120">
        <v>1374</v>
      </c>
      <c r="N120">
        <v>1013</v>
      </c>
      <c r="O120" t="s">
        <v>394</v>
      </c>
      <c r="P120" t="s">
        <v>394</v>
      </c>
      <c r="Q120">
        <v>1</v>
      </c>
      <c r="X120">
        <v>0.54</v>
      </c>
      <c r="Y120">
        <v>1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</v>
      </c>
      <c r="AG120">
        <v>0.54</v>
      </c>
      <c r="AH120">
        <v>2</v>
      </c>
      <c r="AI120">
        <v>39508754</v>
      </c>
      <c r="AJ120">
        <v>148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ROW(Source!A72)</f>
        <v>72</v>
      </c>
      <c r="B121">
        <v>39508764</v>
      </c>
      <c r="C121">
        <v>39508763</v>
      </c>
      <c r="D121">
        <v>37082223</v>
      </c>
      <c r="E121">
        <v>1</v>
      </c>
      <c r="F121">
        <v>1</v>
      </c>
      <c r="G121">
        <v>1</v>
      </c>
      <c r="H121">
        <v>1</v>
      </c>
      <c r="I121" t="s">
        <v>519</v>
      </c>
      <c r="J121" t="s">
        <v>3</v>
      </c>
      <c r="K121" t="s">
        <v>520</v>
      </c>
      <c r="L121">
        <v>1191</v>
      </c>
      <c r="N121">
        <v>1013</v>
      </c>
      <c r="O121" t="s">
        <v>368</v>
      </c>
      <c r="P121" t="s">
        <v>368</v>
      </c>
      <c r="Q121">
        <v>1</v>
      </c>
      <c r="X121">
        <v>0.5</v>
      </c>
      <c r="Y121">
        <v>0</v>
      </c>
      <c r="Z121">
        <v>0</v>
      </c>
      <c r="AA121">
        <v>0</v>
      </c>
      <c r="AB121">
        <v>9.76</v>
      </c>
      <c r="AC121">
        <v>0</v>
      </c>
      <c r="AD121">
        <v>1</v>
      </c>
      <c r="AE121">
        <v>1</v>
      </c>
      <c r="AF121" t="s">
        <v>3</v>
      </c>
      <c r="AG121">
        <v>0.5</v>
      </c>
      <c r="AH121">
        <v>2</v>
      </c>
      <c r="AI121">
        <v>39508764</v>
      </c>
      <c r="AJ121">
        <v>149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ROW(Source!A72)</f>
        <v>72</v>
      </c>
      <c r="B122">
        <v>39508765</v>
      </c>
      <c r="C122">
        <v>39508763</v>
      </c>
      <c r="D122">
        <v>36804944</v>
      </c>
      <c r="E122">
        <v>1</v>
      </c>
      <c r="F122">
        <v>1</v>
      </c>
      <c r="G122">
        <v>1</v>
      </c>
      <c r="H122">
        <v>3</v>
      </c>
      <c r="I122" t="s">
        <v>479</v>
      </c>
      <c r="J122" t="s">
        <v>480</v>
      </c>
      <c r="K122" t="s">
        <v>481</v>
      </c>
      <c r="L122">
        <v>1348</v>
      </c>
      <c r="N122">
        <v>1009</v>
      </c>
      <c r="O122" t="s">
        <v>378</v>
      </c>
      <c r="P122" t="s">
        <v>378</v>
      </c>
      <c r="Q122">
        <v>1000</v>
      </c>
      <c r="X122">
        <v>1.0000000000000001E-5</v>
      </c>
      <c r="Y122">
        <v>12430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3</v>
      </c>
      <c r="AG122">
        <v>1.0000000000000001E-5</v>
      </c>
      <c r="AH122">
        <v>2</v>
      </c>
      <c r="AI122">
        <v>39508765</v>
      </c>
      <c r="AJ122">
        <v>150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ROW(Source!A72)</f>
        <v>72</v>
      </c>
      <c r="B123">
        <v>39508766</v>
      </c>
      <c r="C123">
        <v>39508763</v>
      </c>
      <c r="D123">
        <v>36806488</v>
      </c>
      <c r="E123">
        <v>1</v>
      </c>
      <c r="F123">
        <v>1</v>
      </c>
      <c r="G123">
        <v>1</v>
      </c>
      <c r="H123">
        <v>3</v>
      </c>
      <c r="I123" t="s">
        <v>417</v>
      </c>
      <c r="J123" t="s">
        <v>418</v>
      </c>
      <c r="K123" t="s">
        <v>419</v>
      </c>
      <c r="L123">
        <v>1348</v>
      </c>
      <c r="N123">
        <v>1009</v>
      </c>
      <c r="O123" t="s">
        <v>378</v>
      </c>
      <c r="P123" t="s">
        <v>378</v>
      </c>
      <c r="Q123">
        <v>1000</v>
      </c>
      <c r="X123">
        <v>5.0000000000000002E-5</v>
      </c>
      <c r="Y123">
        <v>729.98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5.0000000000000002E-5</v>
      </c>
      <c r="AH123">
        <v>2</v>
      </c>
      <c r="AI123">
        <v>39508766</v>
      </c>
      <c r="AJ123">
        <v>151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ROW(Source!A72)</f>
        <v>72</v>
      </c>
      <c r="B124">
        <v>39508767</v>
      </c>
      <c r="C124">
        <v>39508763</v>
      </c>
      <c r="D124">
        <v>36825637</v>
      </c>
      <c r="E124">
        <v>1</v>
      </c>
      <c r="F124">
        <v>1</v>
      </c>
      <c r="G124">
        <v>1</v>
      </c>
      <c r="H124">
        <v>3</v>
      </c>
      <c r="I124" t="s">
        <v>521</v>
      </c>
      <c r="J124" t="s">
        <v>522</v>
      </c>
      <c r="K124" t="s">
        <v>523</v>
      </c>
      <c r="L124">
        <v>1348</v>
      </c>
      <c r="N124">
        <v>1009</v>
      </c>
      <c r="O124" t="s">
        <v>378</v>
      </c>
      <c r="P124" t="s">
        <v>378</v>
      </c>
      <c r="Q124">
        <v>1000</v>
      </c>
      <c r="X124">
        <v>1.0000000000000001E-5</v>
      </c>
      <c r="Y124">
        <v>14690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1.0000000000000001E-5</v>
      </c>
      <c r="AH124">
        <v>2</v>
      </c>
      <c r="AI124">
        <v>39508767</v>
      </c>
      <c r="AJ124">
        <v>152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ROW(Source!A72)</f>
        <v>72</v>
      </c>
      <c r="B125">
        <v>39508768</v>
      </c>
      <c r="C125">
        <v>39508763</v>
      </c>
      <c r="D125">
        <v>36799065</v>
      </c>
      <c r="E125">
        <v>17</v>
      </c>
      <c r="F125">
        <v>1</v>
      </c>
      <c r="G125">
        <v>1</v>
      </c>
      <c r="H125">
        <v>3</v>
      </c>
      <c r="I125" t="s">
        <v>392</v>
      </c>
      <c r="J125" t="s">
        <v>3</v>
      </c>
      <c r="K125" t="s">
        <v>393</v>
      </c>
      <c r="L125">
        <v>1374</v>
      </c>
      <c r="N125">
        <v>1013</v>
      </c>
      <c r="O125" t="s">
        <v>394</v>
      </c>
      <c r="P125" t="s">
        <v>394</v>
      </c>
      <c r="Q125">
        <v>1</v>
      </c>
      <c r="X125">
        <v>0.1</v>
      </c>
      <c r="Y125">
        <v>1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</v>
      </c>
      <c r="AG125">
        <v>0.1</v>
      </c>
      <c r="AH125">
        <v>2</v>
      </c>
      <c r="AI125">
        <v>39508768</v>
      </c>
      <c r="AJ125">
        <v>154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ROW(Source!A74)</f>
        <v>74</v>
      </c>
      <c r="B126">
        <v>39508773</v>
      </c>
      <c r="C126">
        <v>39508772</v>
      </c>
      <c r="D126">
        <v>37070495</v>
      </c>
      <c r="E126">
        <v>1</v>
      </c>
      <c r="F126">
        <v>1</v>
      </c>
      <c r="G126">
        <v>1</v>
      </c>
      <c r="H126">
        <v>1</v>
      </c>
      <c r="I126" t="s">
        <v>524</v>
      </c>
      <c r="J126" t="s">
        <v>3</v>
      </c>
      <c r="K126" t="s">
        <v>525</v>
      </c>
      <c r="L126">
        <v>1191</v>
      </c>
      <c r="N126">
        <v>1013</v>
      </c>
      <c r="O126" t="s">
        <v>368</v>
      </c>
      <c r="P126" t="s">
        <v>368</v>
      </c>
      <c r="Q126">
        <v>1</v>
      </c>
      <c r="X126">
        <v>61</v>
      </c>
      <c r="Y126">
        <v>0</v>
      </c>
      <c r="Z126">
        <v>0</v>
      </c>
      <c r="AA126">
        <v>0</v>
      </c>
      <c r="AB126">
        <v>8.74</v>
      </c>
      <c r="AC126">
        <v>0</v>
      </c>
      <c r="AD126">
        <v>1</v>
      </c>
      <c r="AE126">
        <v>1</v>
      </c>
      <c r="AF126" t="s">
        <v>3</v>
      </c>
      <c r="AG126">
        <v>61</v>
      </c>
      <c r="AH126">
        <v>2</v>
      </c>
      <c r="AI126">
        <v>39508773</v>
      </c>
      <c r="AJ126">
        <v>155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ROW(Source!A74)</f>
        <v>74</v>
      </c>
      <c r="B127">
        <v>39508774</v>
      </c>
      <c r="C127">
        <v>39508772</v>
      </c>
      <c r="D127">
        <v>37064876</v>
      </c>
      <c r="E127">
        <v>1</v>
      </c>
      <c r="F127">
        <v>1</v>
      </c>
      <c r="G127">
        <v>1</v>
      </c>
      <c r="H127">
        <v>1</v>
      </c>
      <c r="I127" t="s">
        <v>369</v>
      </c>
      <c r="J127" t="s">
        <v>3</v>
      </c>
      <c r="K127" t="s">
        <v>370</v>
      </c>
      <c r="L127">
        <v>1191</v>
      </c>
      <c r="N127">
        <v>1013</v>
      </c>
      <c r="O127" t="s">
        <v>368</v>
      </c>
      <c r="P127" t="s">
        <v>368</v>
      </c>
      <c r="Q127">
        <v>1</v>
      </c>
      <c r="X127">
        <v>0.25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2</v>
      </c>
      <c r="AF127" t="s">
        <v>3</v>
      </c>
      <c r="AG127">
        <v>0.25</v>
      </c>
      <c r="AH127">
        <v>2</v>
      </c>
      <c r="AI127">
        <v>39508774</v>
      </c>
      <c r="AJ127">
        <v>156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ROW(Source!A74)</f>
        <v>74</v>
      </c>
      <c r="B128">
        <v>39508775</v>
      </c>
      <c r="C128">
        <v>39508772</v>
      </c>
      <c r="D128">
        <v>36882356</v>
      </c>
      <c r="E128">
        <v>1</v>
      </c>
      <c r="F128">
        <v>1</v>
      </c>
      <c r="G128">
        <v>1</v>
      </c>
      <c r="H128">
        <v>2</v>
      </c>
      <c r="I128" t="s">
        <v>526</v>
      </c>
      <c r="J128" t="s">
        <v>527</v>
      </c>
      <c r="K128" t="s">
        <v>528</v>
      </c>
      <c r="L128">
        <v>1368</v>
      </c>
      <c r="N128">
        <v>1011</v>
      </c>
      <c r="O128" t="s">
        <v>374</v>
      </c>
      <c r="P128" t="s">
        <v>374</v>
      </c>
      <c r="Q128">
        <v>1</v>
      </c>
      <c r="X128">
        <v>7.0000000000000007E-2</v>
      </c>
      <c r="Y128">
        <v>0</v>
      </c>
      <c r="Z128">
        <v>1.7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7.0000000000000007E-2</v>
      </c>
      <c r="AH128">
        <v>2</v>
      </c>
      <c r="AI128">
        <v>39508775</v>
      </c>
      <c r="AJ128">
        <v>157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ROW(Source!A74)</f>
        <v>74</v>
      </c>
      <c r="B129">
        <v>39508776</v>
      </c>
      <c r="C129">
        <v>39508772</v>
      </c>
      <c r="D129">
        <v>36883555</v>
      </c>
      <c r="E129">
        <v>1</v>
      </c>
      <c r="F129">
        <v>1</v>
      </c>
      <c r="G129">
        <v>1</v>
      </c>
      <c r="H129">
        <v>2</v>
      </c>
      <c r="I129" t="s">
        <v>529</v>
      </c>
      <c r="J129" t="s">
        <v>530</v>
      </c>
      <c r="K129" t="s">
        <v>531</v>
      </c>
      <c r="L129">
        <v>1368</v>
      </c>
      <c r="N129">
        <v>1011</v>
      </c>
      <c r="O129" t="s">
        <v>374</v>
      </c>
      <c r="P129" t="s">
        <v>374</v>
      </c>
      <c r="Q129">
        <v>1</v>
      </c>
      <c r="X129">
        <v>0.25</v>
      </c>
      <c r="Y129">
        <v>0</v>
      </c>
      <c r="Z129">
        <v>85.84</v>
      </c>
      <c r="AA129">
        <v>11.6</v>
      </c>
      <c r="AB129">
        <v>0</v>
      </c>
      <c r="AC129">
        <v>0</v>
      </c>
      <c r="AD129">
        <v>1</v>
      </c>
      <c r="AE129">
        <v>0</v>
      </c>
      <c r="AF129" t="s">
        <v>3</v>
      </c>
      <c r="AG129">
        <v>0.25</v>
      </c>
      <c r="AH129">
        <v>2</v>
      </c>
      <c r="AI129">
        <v>39508776</v>
      </c>
      <c r="AJ129">
        <v>158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ROW(Source!A74)</f>
        <v>74</v>
      </c>
      <c r="B130">
        <v>39508777</v>
      </c>
      <c r="C130">
        <v>39508772</v>
      </c>
      <c r="D130">
        <v>36883858</v>
      </c>
      <c r="E130">
        <v>1</v>
      </c>
      <c r="F130">
        <v>1</v>
      </c>
      <c r="G130">
        <v>1</v>
      </c>
      <c r="H130">
        <v>2</v>
      </c>
      <c r="I130" t="s">
        <v>501</v>
      </c>
      <c r="J130" t="s">
        <v>502</v>
      </c>
      <c r="K130" t="s">
        <v>503</v>
      </c>
      <c r="L130">
        <v>1368</v>
      </c>
      <c r="N130">
        <v>1011</v>
      </c>
      <c r="O130" t="s">
        <v>374</v>
      </c>
      <c r="P130" t="s">
        <v>374</v>
      </c>
      <c r="Q130">
        <v>1</v>
      </c>
      <c r="X130">
        <v>9.5399999999999991</v>
      </c>
      <c r="Y130">
        <v>0</v>
      </c>
      <c r="Z130">
        <v>8.1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</v>
      </c>
      <c r="AG130">
        <v>9.5399999999999991</v>
      </c>
      <c r="AH130">
        <v>2</v>
      </c>
      <c r="AI130">
        <v>39508777</v>
      </c>
      <c r="AJ130">
        <v>159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ROW(Source!A74)</f>
        <v>74</v>
      </c>
      <c r="B131">
        <v>39508778</v>
      </c>
      <c r="C131">
        <v>39508772</v>
      </c>
      <c r="D131">
        <v>36803268</v>
      </c>
      <c r="E131">
        <v>1</v>
      </c>
      <c r="F131">
        <v>1</v>
      </c>
      <c r="G131">
        <v>1</v>
      </c>
      <c r="H131">
        <v>3</v>
      </c>
      <c r="I131" t="s">
        <v>532</v>
      </c>
      <c r="J131" t="s">
        <v>533</v>
      </c>
      <c r="K131" t="s">
        <v>534</v>
      </c>
      <c r="L131">
        <v>1348</v>
      </c>
      <c r="N131">
        <v>1009</v>
      </c>
      <c r="O131" t="s">
        <v>378</v>
      </c>
      <c r="P131" t="s">
        <v>378</v>
      </c>
      <c r="Q131">
        <v>1000</v>
      </c>
      <c r="X131">
        <v>2.2000000000000001E-3</v>
      </c>
      <c r="Y131">
        <v>9765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2.2000000000000001E-3</v>
      </c>
      <c r="AH131">
        <v>2</v>
      </c>
      <c r="AI131">
        <v>39508778</v>
      </c>
      <c r="AJ131">
        <v>160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ROW(Source!A74)</f>
        <v>74</v>
      </c>
      <c r="B132">
        <v>39508779</v>
      </c>
      <c r="C132">
        <v>39508772</v>
      </c>
      <c r="D132">
        <v>36804580</v>
      </c>
      <c r="E132">
        <v>1</v>
      </c>
      <c r="F132">
        <v>1</v>
      </c>
      <c r="G132">
        <v>1</v>
      </c>
      <c r="H132">
        <v>3</v>
      </c>
      <c r="I132" t="s">
        <v>504</v>
      </c>
      <c r="J132" t="s">
        <v>505</v>
      </c>
      <c r="K132" t="s">
        <v>506</v>
      </c>
      <c r="L132">
        <v>1355</v>
      </c>
      <c r="N132">
        <v>1010</v>
      </c>
      <c r="O132" t="s">
        <v>167</v>
      </c>
      <c r="P132" t="s">
        <v>167</v>
      </c>
      <c r="Q132">
        <v>100</v>
      </c>
      <c r="X132">
        <v>0.09</v>
      </c>
      <c r="Y132">
        <v>86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0.09</v>
      </c>
      <c r="AH132">
        <v>2</v>
      </c>
      <c r="AI132">
        <v>39508779</v>
      </c>
      <c r="AJ132">
        <v>161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ROW(Source!A74)</f>
        <v>74</v>
      </c>
      <c r="B133">
        <v>39508780</v>
      </c>
      <c r="C133">
        <v>39508772</v>
      </c>
      <c r="D133">
        <v>36804615</v>
      </c>
      <c r="E133">
        <v>1</v>
      </c>
      <c r="F133">
        <v>1</v>
      </c>
      <c r="G133">
        <v>1</v>
      </c>
      <c r="H133">
        <v>3</v>
      </c>
      <c r="I133" t="s">
        <v>535</v>
      </c>
      <c r="J133" t="s">
        <v>536</v>
      </c>
      <c r="K133" t="s">
        <v>537</v>
      </c>
      <c r="L133">
        <v>1346</v>
      </c>
      <c r="N133">
        <v>1009</v>
      </c>
      <c r="O133" t="s">
        <v>382</v>
      </c>
      <c r="P133" t="s">
        <v>382</v>
      </c>
      <c r="Q133">
        <v>1</v>
      </c>
      <c r="X133">
        <v>7.1999999999999995E-2</v>
      </c>
      <c r="Y133">
        <v>75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7.1999999999999995E-2</v>
      </c>
      <c r="AH133">
        <v>2</v>
      </c>
      <c r="AI133">
        <v>39508780</v>
      </c>
      <c r="AJ133">
        <v>162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ROW(Source!A74)</f>
        <v>74</v>
      </c>
      <c r="B134">
        <v>39508781</v>
      </c>
      <c r="C134">
        <v>39508772</v>
      </c>
      <c r="D134">
        <v>36825610</v>
      </c>
      <c r="E134">
        <v>1</v>
      </c>
      <c r="F134">
        <v>1</v>
      </c>
      <c r="G134">
        <v>1</v>
      </c>
      <c r="H134">
        <v>3</v>
      </c>
      <c r="I134" t="s">
        <v>538</v>
      </c>
      <c r="J134" t="s">
        <v>539</v>
      </c>
      <c r="K134" t="s">
        <v>540</v>
      </c>
      <c r="L134">
        <v>1348</v>
      </c>
      <c r="N134">
        <v>1009</v>
      </c>
      <c r="O134" t="s">
        <v>378</v>
      </c>
      <c r="P134" t="s">
        <v>378</v>
      </c>
      <c r="Q134">
        <v>1000</v>
      </c>
      <c r="X134">
        <v>2.5999999999999999E-3</v>
      </c>
      <c r="Y134">
        <v>13232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2.5999999999999999E-3</v>
      </c>
      <c r="AH134">
        <v>2</v>
      </c>
      <c r="AI134">
        <v>39508781</v>
      </c>
      <c r="AJ134">
        <v>163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ROW(Source!A74)</f>
        <v>74</v>
      </c>
      <c r="B135">
        <v>39508782</v>
      </c>
      <c r="C135">
        <v>39508772</v>
      </c>
      <c r="D135">
        <v>36825940</v>
      </c>
      <c r="E135">
        <v>1</v>
      </c>
      <c r="F135">
        <v>1</v>
      </c>
      <c r="G135">
        <v>1</v>
      </c>
      <c r="H135">
        <v>3</v>
      </c>
      <c r="I135" t="s">
        <v>541</v>
      </c>
      <c r="J135" t="s">
        <v>542</v>
      </c>
      <c r="K135" t="s">
        <v>543</v>
      </c>
      <c r="L135">
        <v>1348</v>
      </c>
      <c r="N135">
        <v>1009</v>
      </c>
      <c r="O135" t="s">
        <v>378</v>
      </c>
      <c r="P135" t="s">
        <v>378</v>
      </c>
      <c r="Q135">
        <v>1000</v>
      </c>
      <c r="X135">
        <v>5.7999999999999996E-3</v>
      </c>
      <c r="Y135">
        <v>5817.58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3</v>
      </c>
      <c r="AG135">
        <v>5.7999999999999996E-3</v>
      </c>
      <c r="AH135">
        <v>2</v>
      </c>
      <c r="AI135">
        <v>39508782</v>
      </c>
      <c r="AJ135">
        <v>164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ROW(Source!A74)</f>
        <v>74</v>
      </c>
      <c r="B136">
        <v>39508783</v>
      </c>
      <c r="C136">
        <v>39508772</v>
      </c>
      <c r="D136">
        <v>36838357</v>
      </c>
      <c r="E136">
        <v>1</v>
      </c>
      <c r="F136">
        <v>1</v>
      </c>
      <c r="G136">
        <v>1</v>
      </c>
      <c r="H136">
        <v>3</v>
      </c>
      <c r="I136" t="s">
        <v>544</v>
      </c>
      <c r="J136" t="s">
        <v>545</v>
      </c>
      <c r="K136" t="s">
        <v>546</v>
      </c>
      <c r="L136">
        <v>1348</v>
      </c>
      <c r="N136">
        <v>1009</v>
      </c>
      <c r="O136" t="s">
        <v>378</v>
      </c>
      <c r="P136" t="s">
        <v>378</v>
      </c>
      <c r="Q136">
        <v>1000</v>
      </c>
      <c r="X136">
        <v>5.1399999999999996E-3</v>
      </c>
      <c r="Y136">
        <v>9550.01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3</v>
      </c>
      <c r="AG136">
        <v>5.1399999999999996E-3</v>
      </c>
      <c r="AH136">
        <v>2</v>
      </c>
      <c r="AI136">
        <v>39508783</v>
      </c>
      <c r="AJ136">
        <v>165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ROW(Source!A74)</f>
        <v>74</v>
      </c>
      <c r="B137">
        <v>39508784</v>
      </c>
      <c r="C137">
        <v>39508772</v>
      </c>
      <c r="D137">
        <v>36852062</v>
      </c>
      <c r="E137">
        <v>1</v>
      </c>
      <c r="F137">
        <v>1</v>
      </c>
      <c r="G137">
        <v>1</v>
      </c>
      <c r="H137">
        <v>3</v>
      </c>
      <c r="I137" t="s">
        <v>547</v>
      </c>
      <c r="J137" t="s">
        <v>548</v>
      </c>
      <c r="K137" t="s">
        <v>549</v>
      </c>
      <c r="L137">
        <v>1356</v>
      </c>
      <c r="N137">
        <v>1010</v>
      </c>
      <c r="O137" t="s">
        <v>478</v>
      </c>
      <c r="P137" t="s">
        <v>478</v>
      </c>
      <c r="Q137">
        <v>1000</v>
      </c>
      <c r="X137">
        <v>2.4E-2</v>
      </c>
      <c r="Y137">
        <v>282.02999999999997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3</v>
      </c>
      <c r="AG137">
        <v>2.4E-2</v>
      </c>
      <c r="AH137">
        <v>2</v>
      </c>
      <c r="AI137">
        <v>39508784</v>
      </c>
      <c r="AJ137">
        <v>166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ROW(Source!A74)</f>
        <v>74</v>
      </c>
      <c r="B138">
        <v>39508785</v>
      </c>
      <c r="C138">
        <v>39508772</v>
      </c>
      <c r="D138">
        <v>36852078</v>
      </c>
      <c r="E138">
        <v>1</v>
      </c>
      <c r="F138">
        <v>1</v>
      </c>
      <c r="G138">
        <v>1</v>
      </c>
      <c r="H138">
        <v>3</v>
      </c>
      <c r="I138" t="s">
        <v>550</v>
      </c>
      <c r="J138" t="s">
        <v>551</v>
      </c>
      <c r="K138" t="s">
        <v>552</v>
      </c>
      <c r="L138">
        <v>1358</v>
      </c>
      <c r="N138">
        <v>1010</v>
      </c>
      <c r="O138" t="s">
        <v>32</v>
      </c>
      <c r="P138" t="s">
        <v>32</v>
      </c>
      <c r="Q138">
        <v>10</v>
      </c>
      <c r="X138">
        <v>2.4</v>
      </c>
      <c r="Y138">
        <v>21.37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3</v>
      </c>
      <c r="AG138">
        <v>2.4</v>
      </c>
      <c r="AH138">
        <v>2</v>
      </c>
      <c r="AI138">
        <v>39508785</v>
      </c>
      <c r="AJ138">
        <v>167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ROW(Source!A74)</f>
        <v>74</v>
      </c>
      <c r="B139">
        <v>39508786</v>
      </c>
      <c r="C139">
        <v>39508772</v>
      </c>
      <c r="D139">
        <v>36799066</v>
      </c>
      <c r="E139">
        <v>17</v>
      </c>
      <c r="F139">
        <v>1</v>
      </c>
      <c r="G139">
        <v>1</v>
      </c>
      <c r="H139">
        <v>3</v>
      </c>
      <c r="I139" t="s">
        <v>553</v>
      </c>
      <c r="J139" t="s">
        <v>3</v>
      </c>
      <c r="K139" t="s">
        <v>554</v>
      </c>
      <c r="L139">
        <v>1348</v>
      </c>
      <c r="N139">
        <v>1009</v>
      </c>
      <c r="O139" t="s">
        <v>378</v>
      </c>
      <c r="P139" t="s">
        <v>378</v>
      </c>
      <c r="Q139">
        <v>1000</v>
      </c>
      <c r="X139">
        <v>0.33300000000000002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 t="s">
        <v>3</v>
      </c>
      <c r="AG139">
        <v>0.33300000000000002</v>
      </c>
      <c r="AH139">
        <v>3</v>
      </c>
      <c r="AI139">
        <v>-1</v>
      </c>
      <c r="AJ139" t="s">
        <v>3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ROW(Source!A74)</f>
        <v>74</v>
      </c>
      <c r="B140">
        <v>39508787</v>
      </c>
      <c r="C140">
        <v>39508772</v>
      </c>
      <c r="D140">
        <v>36799065</v>
      </c>
      <c r="E140">
        <v>17</v>
      </c>
      <c r="F140">
        <v>1</v>
      </c>
      <c r="G140">
        <v>1</v>
      </c>
      <c r="H140">
        <v>3</v>
      </c>
      <c r="I140" t="s">
        <v>392</v>
      </c>
      <c r="J140" t="s">
        <v>3</v>
      </c>
      <c r="K140" t="s">
        <v>393</v>
      </c>
      <c r="L140">
        <v>1374</v>
      </c>
      <c r="N140">
        <v>1013</v>
      </c>
      <c r="O140" t="s">
        <v>394</v>
      </c>
      <c r="P140" t="s">
        <v>394</v>
      </c>
      <c r="Q140">
        <v>1</v>
      </c>
      <c r="X140">
        <v>10.66</v>
      </c>
      <c r="Y140">
        <v>1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10.66</v>
      </c>
      <c r="AH140">
        <v>2</v>
      </c>
      <c r="AI140">
        <v>39508787</v>
      </c>
      <c r="AJ140">
        <v>169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ROW(Source!A76)</f>
        <v>76</v>
      </c>
      <c r="B141">
        <v>39508793</v>
      </c>
      <c r="C141">
        <v>39508792</v>
      </c>
      <c r="D141">
        <v>37080781</v>
      </c>
      <c r="E141">
        <v>1</v>
      </c>
      <c r="F141">
        <v>1</v>
      </c>
      <c r="G141">
        <v>1</v>
      </c>
      <c r="H141">
        <v>1</v>
      </c>
      <c r="I141" t="s">
        <v>499</v>
      </c>
      <c r="J141" t="s">
        <v>3</v>
      </c>
      <c r="K141" t="s">
        <v>500</v>
      </c>
      <c r="L141">
        <v>1191</v>
      </c>
      <c r="N141">
        <v>1013</v>
      </c>
      <c r="O141" t="s">
        <v>368</v>
      </c>
      <c r="P141" t="s">
        <v>368</v>
      </c>
      <c r="Q141">
        <v>1</v>
      </c>
      <c r="X141">
        <v>1.1200000000000001</v>
      </c>
      <c r="Y141">
        <v>0</v>
      </c>
      <c r="Z141">
        <v>0</v>
      </c>
      <c r="AA141">
        <v>0</v>
      </c>
      <c r="AB141">
        <v>9.92</v>
      </c>
      <c r="AC141">
        <v>0</v>
      </c>
      <c r="AD141">
        <v>1</v>
      </c>
      <c r="AE141">
        <v>1</v>
      </c>
      <c r="AF141" t="s">
        <v>3</v>
      </c>
      <c r="AG141">
        <v>1.1200000000000001</v>
      </c>
      <c r="AH141">
        <v>2</v>
      </c>
      <c r="AI141">
        <v>39508793</v>
      </c>
      <c r="AJ141">
        <v>170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ROW(Source!A76)</f>
        <v>76</v>
      </c>
      <c r="B142">
        <v>39508794</v>
      </c>
      <c r="C142">
        <v>39508792</v>
      </c>
      <c r="D142">
        <v>36804448</v>
      </c>
      <c r="E142">
        <v>1</v>
      </c>
      <c r="F142">
        <v>1</v>
      </c>
      <c r="G142">
        <v>1</v>
      </c>
      <c r="H142">
        <v>3</v>
      </c>
      <c r="I142" t="s">
        <v>426</v>
      </c>
      <c r="J142" t="s">
        <v>427</v>
      </c>
      <c r="K142" t="s">
        <v>428</v>
      </c>
      <c r="L142">
        <v>1346</v>
      </c>
      <c r="N142">
        <v>1009</v>
      </c>
      <c r="O142" t="s">
        <v>382</v>
      </c>
      <c r="P142" t="s">
        <v>382</v>
      </c>
      <c r="Q142">
        <v>1</v>
      </c>
      <c r="X142">
        <v>0.02</v>
      </c>
      <c r="Y142">
        <v>9.0399999999999991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0.02</v>
      </c>
      <c r="AH142">
        <v>2</v>
      </c>
      <c r="AI142">
        <v>39508794</v>
      </c>
      <c r="AJ142">
        <v>171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ROW(Source!A76)</f>
        <v>76</v>
      </c>
      <c r="B143">
        <v>39508795</v>
      </c>
      <c r="C143">
        <v>39508792</v>
      </c>
      <c r="D143">
        <v>36799065</v>
      </c>
      <c r="E143">
        <v>17</v>
      </c>
      <c r="F143">
        <v>1</v>
      </c>
      <c r="G143">
        <v>1</v>
      </c>
      <c r="H143">
        <v>3</v>
      </c>
      <c r="I143" t="s">
        <v>392</v>
      </c>
      <c r="J143" t="s">
        <v>3</v>
      </c>
      <c r="K143" t="s">
        <v>393</v>
      </c>
      <c r="L143">
        <v>1374</v>
      </c>
      <c r="N143">
        <v>1013</v>
      </c>
      <c r="O143" t="s">
        <v>394</v>
      </c>
      <c r="P143" t="s">
        <v>394</v>
      </c>
      <c r="Q143">
        <v>1</v>
      </c>
      <c r="X143">
        <v>0.22</v>
      </c>
      <c r="Y143">
        <v>1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0.22</v>
      </c>
      <c r="AH143">
        <v>2</v>
      </c>
      <c r="AI143">
        <v>39508795</v>
      </c>
      <c r="AJ143">
        <v>173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Ольга Л. Ситникова</cp:lastModifiedBy>
  <cp:lastPrinted>2018-09-07T12:06:01Z</cp:lastPrinted>
  <dcterms:created xsi:type="dcterms:W3CDTF">2018-07-04T11:48:43Z</dcterms:created>
  <dcterms:modified xsi:type="dcterms:W3CDTF">2018-09-19T12:57:51Z</dcterms:modified>
</cp:coreProperties>
</file>