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45" windowHeight="1110"/>
  </bookViews>
  <sheets>
    <sheet name="Лист1" sheetId="5" r:id="rId1"/>
    <sheet name="Source" sheetId="1" state="hidden" r:id="rId2"/>
    <sheet name="SmtRes" sheetId="2" state="hidden" r:id="rId3"/>
    <sheet name="EtalonRes" sheetId="3" state="hidden" r:id="rId4"/>
    <sheet name="ClcRes" sheetId="4" state="hidden" r:id="rId5"/>
  </sheets>
  <definedNames>
    <definedName name="_xlnm.Print_Titles" localSheetId="0">Лист1!$20:$21</definedName>
  </definedNames>
  <calcPr calcId="125725"/>
</workbook>
</file>

<file path=xl/calcChain.xml><?xml version="1.0" encoding="utf-8"?>
<calcChain xmlns="http://schemas.openxmlformats.org/spreadsheetml/2006/main">
  <c r="G130" i="5"/>
  <c r="G116"/>
  <c r="D88"/>
  <c r="C89"/>
  <c r="C88"/>
  <c r="B88"/>
  <c r="A88"/>
  <c r="D86"/>
  <c r="D79"/>
  <c r="C80"/>
  <c r="C79"/>
  <c r="B79"/>
  <c r="A79"/>
  <c r="D77"/>
  <c r="C78"/>
  <c r="C77"/>
  <c r="B77"/>
  <c r="A77"/>
  <c r="D75"/>
  <c r="C76"/>
  <c r="C75"/>
  <c r="B75"/>
  <c r="A75"/>
  <c r="D73"/>
  <c r="C74"/>
  <c r="C73"/>
  <c r="B73"/>
  <c r="A73"/>
  <c r="D71"/>
  <c r="C72"/>
  <c r="C71"/>
  <c r="B71"/>
  <c r="A71"/>
  <c r="D69"/>
  <c r="C70"/>
  <c r="C69"/>
  <c r="B69"/>
  <c r="A69"/>
  <c r="D67"/>
  <c r="C68"/>
  <c r="C67"/>
  <c r="B67"/>
  <c r="A67"/>
  <c r="D65"/>
  <c r="C66"/>
  <c r="C65"/>
  <c r="B65"/>
  <c r="A65"/>
  <c r="C64"/>
  <c r="D62"/>
  <c r="D52"/>
  <c r="C53"/>
  <c r="C52"/>
  <c r="B52"/>
  <c r="A52"/>
  <c r="D50"/>
  <c r="C51"/>
  <c r="C50"/>
  <c r="B50"/>
  <c r="A50"/>
  <c r="D48"/>
  <c r="C49"/>
  <c r="C48"/>
  <c r="B48"/>
  <c r="A48"/>
  <c r="D46"/>
  <c r="C47"/>
  <c r="C46"/>
  <c r="B46"/>
  <c r="A46"/>
  <c r="D44"/>
  <c r="C45"/>
  <c r="C44"/>
  <c r="B44"/>
  <c r="A44"/>
  <c r="D42"/>
  <c r="C43"/>
  <c r="C42"/>
  <c r="B42"/>
  <c r="A42"/>
  <c r="D40"/>
  <c r="C41"/>
  <c r="C40"/>
  <c r="B40"/>
  <c r="A40"/>
  <c r="D38"/>
  <c r="C39"/>
  <c r="C38"/>
  <c r="B38"/>
  <c r="A38"/>
  <c r="D36"/>
  <c r="C37"/>
  <c r="C36"/>
  <c r="B36"/>
  <c r="A36"/>
  <c r="D34"/>
  <c r="C35"/>
  <c r="C34"/>
  <c r="B34"/>
  <c r="A34"/>
  <c r="D32"/>
  <c r="C33"/>
  <c r="C32"/>
  <c r="B32"/>
  <c r="A32"/>
  <c r="D30"/>
  <c r="C31"/>
  <c r="C30"/>
  <c r="B30"/>
  <c r="A30"/>
  <c r="D28"/>
  <c r="AI93" i="1"/>
  <c r="J89" i="5" s="1"/>
  <c r="CW93" i="1"/>
  <c r="V93" s="1"/>
  <c r="AH93"/>
  <c r="J88" i="5" s="1"/>
  <c r="CV93" i="1"/>
  <c r="U93" s="1"/>
  <c r="CZ71"/>
  <c r="CY71"/>
  <c r="AI71"/>
  <c r="J80" i="5" s="1"/>
  <c r="AH71" i="1"/>
  <c r="J79" i="5" s="1"/>
  <c r="CV71" i="1"/>
  <c r="U71" s="1"/>
  <c r="K79" i="5" s="1"/>
  <c r="CZ70" i="1"/>
  <c r="CY70"/>
  <c r="AI70"/>
  <c r="J78" i="5" s="1"/>
  <c r="AH70" i="1"/>
  <c r="J77" i="5" s="1"/>
  <c r="CV70" i="1"/>
  <c r="U70" s="1"/>
  <c r="K77" i="5" s="1"/>
  <c r="CZ69" i="1"/>
  <c r="CY69"/>
  <c r="AI69"/>
  <c r="J76" i="5" s="1"/>
  <c r="AH69" i="1"/>
  <c r="J75" i="5" s="1"/>
  <c r="CV69" i="1"/>
  <c r="U69" s="1"/>
  <c r="K75" i="5" s="1"/>
  <c r="CZ68" i="1"/>
  <c r="CY68"/>
  <c r="AI68"/>
  <c r="J74" i="5" s="1"/>
  <c r="AH68" i="1"/>
  <c r="J73" i="5" s="1"/>
  <c r="CV68" i="1"/>
  <c r="U68" s="1"/>
  <c r="K73" i="5" s="1"/>
  <c r="CZ67" i="1"/>
  <c r="CY67"/>
  <c r="AI67"/>
  <c r="J72" i="5" s="1"/>
  <c r="AH67" i="1"/>
  <c r="J71" i="5" s="1"/>
  <c r="CV67" i="1"/>
  <c r="U67" s="1"/>
  <c r="K71" i="5" s="1"/>
  <c r="CZ66" i="1"/>
  <c r="CY66"/>
  <c r="AI66"/>
  <c r="J70" i="5" s="1"/>
  <c r="AH66" i="1"/>
  <c r="J69" i="5" s="1"/>
  <c r="CV66" i="1"/>
  <c r="U66" s="1"/>
  <c r="K69" i="5" s="1"/>
  <c r="CZ65" i="1"/>
  <c r="CY65"/>
  <c r="AI65"/>
  <c r="J68" i="5" s="1"/>
  <c r="AH65" i="1"/>
  <c r="J67" i="5" s="1"/>
  <c r="CV65" i="1"/>
  <c r="U65" s="1"/>
  <c r="K67" i="5" s="1"/>
  <c r="CZ64" i="1"/>
  <c r="CY64"/>
  <c r="AI64"/>
  <c r="J66" i="5" s="1"/>
  <c r="AH64" i="1"/>
  <c r="J65" i="5" s="1"/>
  <c r="CV64" i="1"/>
  <c r="U64" s="1"/>
  <c r="K65" i="5" s="1"/>
  <c r="AI41" i="1"/>
  <c r="J53" i="5" s="1"/>
  <c r="AH41" i="1"/>
  <c r="J52" i="5" s="1"/>
  <c r="CV41" i="1"/>
  <c r="U41" s="1"/>
  <c r="K52" i="5" s="1"/>
  <c r="AI40" i="1"/>
  <c r="J51" i="5" s="1"/>
  <c r="AH40" i="1"/>
  <c r="J50" i="5" s="1"/>
  <c r="CV40" i="1"/>
  <c r="U40" s="1"/>
  <c r="K50" i="5" s="1"/>
  <c r="AI39" i="1"/>
  <c r="J49" i="5" s="1"/>
  <c r="AH39" i="1"/>
  <c r="J48" i="5" s="1"/>
  <c r="CV39" i="1"/>
  <c r="U39" s="1"/>
  <c r="K48" i="5" s="1"/>
  <c r="AI38" i="1"/>
  <c r="J47" i="5" s="1"/>
  <c r="AH38" i="1"/>
  <c r="J46" i="5" s="1"/>
  <c r="CV38" i="1"/>
  <c r="U38" s="1"/>
  <c r="K46" i="5" s="1"/>
  <c r="AI37" i="1"/>
  <c r="J45" i="5" s="1"/>
  <c r="AH37" i="1"/>
  <c r="J44" i="5" s="1"/>
  <c r="CV37" i="1"/>
  <c r="U37" s="1"/>
  <c r="K44" i="5" s="1"/>
  <c r="AI36" i="1"/>
  <c r="J43" i="5" s="1"/>
  <c r="AH36" i="1"/>
  <c r="J42" i="5" s="1"/>
  <c r="CV36" i="1"/>
  <c r="U36" s="1"/>
  <c r="K42" i="5" s="1"/>
  <c r="AI35" i="1"/>
  <c r="J41" i="5" s="1"/>
  <c r="AH35" i="1"/>
  <c r="J40" i="5" s="1"/>
  <c r="CV35" i="1"/>
  <c r="U35" s="1"/>
  <c r="K40" i="5" s="1"/>
  <c r="AI34" i="1"/>
  <c r="J39" i="5" s="1"/>
  <c r="AH34" i="1"/>
  <c r="J38" i="5" s="1"/>
  <c r="CV34" i="1"/>
  <c r="U34" s="1"/>
  <c r="K38" i="5" s="1"/>
  <c r="AI33" i="1"/>
  <c r="J37" i="5" s="1"/>
  <c r="AH33" i="1"/>
  <c r="J36" i="5" s="1"/>
  <c r="CV33" i="1"/>
  <c r="U33" s="1"/>
  <c r="K36" i="5" s="1"/>
  <c r="CX32" i="1"/>
  <c r="CT32"/>
  <c r="AI32"/>
  <c r="J35" i="5" s="1"/>
  <c r="AH32" i="1"/>
  <c r="J34" i="5" s="1"/>
  <c r="CV32" i="1"/>
  <c r="U32" s="1"/>
  <c r="K34" i="5" s="1"/>
  <c r="CX31" i="1"/>
  <c r="CT31"/>
  <c r="AI31"/>
  <c r="J33" i="5" s="1"/>
  <c r="AH31" i="1"/>
  <c r="J32" i="5" s="1"/>
  <c r="CV31" i="1"/>
  <c r="U31" s="1"/>
  <c r="K32" i="5" s="1"/>
  <c r="AI30" i="1"/>
  <c r="J31" i="5" s="1"/>
  <c r="AH30" i="1"/>
  <c r="J30" i="5" s="1"/>
  <c r="CV30" i="1"/>
  <c r="U30" s="1"/>
  <c r="K30" i="5" s="1"/>
  <c r="A1" i="3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" i="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D12" i="1"/>
  <c r="E18"/>
  <c r="H18"/>
  <c r="I18"/>
  <c r="J18"/>
  <c r="K18"/>
  <c r="L18"/>
  <c r="M18"/>
  <c r="N18"/>
  <c r="Z18"/>
  <c r="AA18"/>
  <c r="AB18"/>
  <c r="AC18"/>
  <c r="AD18"/>
  <c r="AE18"/>
  <c r="AF18"/>
  <c r="AG18"/>
  <c r="AH18"/>
  <c r="AI18"/>
  <c r="AJ18"/>
  <c r="AK18"/>
  <c r="AL18"/>
  <c r="AM18"/>
  <c r="AO18"/>
  <c r="AQ18"/>
  <c r="D20"/>
  <c r="E22"/>
  <c r="H22"/>
  <c r="I22"/>
  <c r="J22"/>
  <c r="K22"/>
  <c r="L22"/>
  <c r="M22"/>
  <c r="N22"/>
  <c r="Z22"/>
  <c r="AA22"/>
  <c r="AB22"/>
  <c r="AC22"/>
  <c r="AD22"/>
  <c r="AE22"/>
  <c r="AF22"/>
  <c r="AG22"/>
  <c r="AH22"/>
  <c r="AI22"/>
  <c r="AJ22"/>
  <c r="AK22"/>
  <c r="AL22"/>
  <c r="AM22"/>
  <c r="AO22"/>
  <c r="AQ22"/>
  <c r="D26"/>
  <c r="E28"/>
  <c r="H28"/>
  <c r="I28"/>
  <c r="J28"/>
  <c r="K28"/>
  <c r="L28"/>
  <c r="M28"/>
  <c r="N28"/>
  <c r="Z28"/>
  <c r="AA28"/>
  <c r="AM28"/>
  <c r="C30"/>
  <c r="D30"/>
  <c r="AC30"/>
  <c r="AD30"/>
  <c r="AE30"/>
  <c r="F31" i="5" s="1"/>
  <c r="AF30" i="1"/>
  <c r="AG30"/>
  <c r="CU30" s="1"/>
  <c r="AJ30"/>
  <c r="CX30" s="1"/>
  <c r="W30" s="1"/>
  <c r="T30"/>
  <c r="FR30"/>
  <c r="C31"/>
  <c r="D31"/>
  <c r="AC31"/>
  <c r="CQ31" s="1"/>
  <c r="P31" s="1"/>
  <c r="AD31"/>
  <c r="AE31"/>
  <c r="AF31"/>
  <c r="E33" i="5" s="1"/>
  <c r="S31" i="1"/>
  <c r="AG31"/>
  <c r="CU31" s="1"/>
  <c r="T31" s="1"/>
  <c r="AJ31"/>
  <c r="W31"/>
  <c r="FR31"/>
  <c r="C32"/>
  <c r="D32"/>
  <c r="AC32"/>
  <c r="CQ32" s="1"/>
  <c r="P32" s="1"/>
  <c r="AD32"/>
  <c r="AE32"/>
  <c r="AF32"/>
  <c r="E35" i="5" s="1"/>
  <c r="S32" i="1"/>
  <c r="AG32"/>
  <c r="CU32" s="1"/>
  <c r="T32" s="1"/>
  <c r="AJ32"/>
  <c r="W32"/>
  <c r="FR32"/>
  <c r="C33"/>
  <c r="D33"/>
  <c r="AC33"/>
  <c r="CQ33" s="1"/>
  <c r="P33" s="1"/>
  <c r="AD33"/>
  <c r="AE33"/>
  <c r="F37" i="5" s="1"/>
  <c r="AF33" i="1"/>
  <c r="AG33"/>
  <c r="CU33" s="1"/>
  <c r="T33" s="1"/>
  <c r="AJ33"/>
  <c r="CX33" s="1"/>
  <c r="W33"/>
  <c r="FR33"/>
  <c r="AQ43" s="1"/>
  <c r="C34"/>
  <c r="D34"/>
  <c r="AC34"/>
  <c r="CQ34" s="1"/>
  <c r="P34" s="1"/>
  <c r="AD34"/>
  <c r="CR34" s="1"/>
  <c r="Q34" s="1"/>
  <c r="I38" i="5" s="1"/>
  <c r="AE34" i="1"/>
  <c r="F39" i="5" s="1"/>
  <c r="AF34" i="1"/>
  <c r="AG34"/>
  <c r="CU34" s="1"/>
  <c r="AJ34"/>
  <c r="CX34" s="1"/>
  <c r="W34" s="1"/>
  <c r="T34"/>
  <c r="FR34"/>
  <c r="C35"/>
  <c r="D35"/>
  <c r="AC35"/>
  <c r="CQ35" s="1"/>
  <c r="AD35"/>
  <c r="F40" i="5" s="1"/>
  <c r="AE35" i="1"/>
  <c r="AF35"/>
  <c r="AG35"/>
  <c r="CU35" s="1"/>
  <c r="T35"/>
  <c r="AJ35"/>
  <c r="CX35" s="1"/>
  <c r="W35" s="1"/>
  <c r="FR35"/>
  <c r="C36"/>
  <c r="D36"/>
  <c r="AC36"/>
  <c r="CQ36" s="1"/>
  <c r="AD36"/>
  <c r="AE36"/>
  <c r="AF36"/>
  <c r="AG36"/>
  <c r="CU36" s="1"/>
  <c r="T36"/>
  <c r="AJ36"/>
  <c r="CX36" s="1"/>
  <c r="W36"/>
  <c r="FR36"/>
  <c r="C37"/>
  <c r="D37"/>
  <c r="AC37"/>
  <c r="CQ37" s="1"/>
  <c r="AD37"/>
  <c r="AE37"/>
  <c r="AF37"/>
  <c r="AG37"/>
  <c r="CU37" s="1"/>
  <c r="T37"/>
  <c r="AJ37"/>
  <c r="CX37" s="1"/>
  <c r="W37"/>
  <c r="FR37"/>
  <c r="C38"/>
  <c r="D38"/>
  <c r="AC38"/>
  <c r="CQ38" s="1"/>
  <c r="AD38"/>
  <c r="AE38"/>
  <c r="AF38"/>
  <c r="AG38"/>
  <c r="CU38" s="1"/>
  <c r="T38"/>
  <c r="AJ38"/>
  <c r="CX38" s="1"/>
  <c r="W38"/>
  <c r="FR38"/>
  <c r="C39"/>
  <c r="D39"/>
  <c r="AC39"/>
  <c r="CQ39" s="1"/>
  <c r="AD39"/>
  <c r="AE39"/>
  <c r="AF39"/>
  <c r="AG39"/>
  <c r="CU39" s="1"/>
  <c r="T39"/>
  <c r="AJ39"/>
  <c r="CX39" s="1"/>
  <c r="W39"/>
  <c r="FR39"/>
  <c r="C40"/>
  <c r="D40"/>
  <c r="AC40"/>
  <c r="CQ40" s="1"/>
  <c r="AD40"/>
  <c r="AE40"/>
  <c r="AF40"/>
  <c r="AG40"/>
  <c r="CU40" s="1"/>
  <c r="T40"/>
  <c r="AJ40"/>
  <c r="CX40" s="1"/>
  <c r="W40"/>
  <c r="FR40"/>
  <c r="C41"/>
  <c r="D41"/>
  <c r="AC41"/>
  <c r="CQ41" s="1"/>
  <c r="AD41"/>
  <c r="AE41"/>
  <c r="AF41"/>
  <c r="AG41"/>
  <c r="CU41" s="1"/>
  <c r="T41"/>
  <c r="AJ41"/>
  <c r="CX41" s="1"/>
  <c r="W41"/>
  <c r="FR41"/>
  <c r="B43"/>
  <c r="B28"/>
  <c r="C43"/>
  <c r="C28"/>
  <c r="D43"/>
  <c r="D28"/>
  <c r="F43"/>
  <c r="F28"/>
  <c r="G43"/>
  <c r="G28"/>
  <c r="AO43"/>
  <c r="AO28"/>
  <c r="D59"/>
  <c r="E61"/>
  <c r="H61"/>
  <c r="I61"/>
  <c r="J61"/>
  <c r="K61"/>
  <c r="L61"/>
  <c r="M61"/>
  <c r="N61"/>
  <c r="Z61"/>
  <c r="AA61"/>
  <c r="AM61"/>
  <c r="AC64"/>
  <c r="CQ64" s="1"/>
  <c r="AD64"/>
  <c r="AE64"/>
  <c r="AF64"/>
  <c r="AG64"/>
  <c r="CU64" s="1"/>
  <c r="T64"/>
  <c r="AJ64"/>
  <c r="CX64" s="1"/>
  <c r="W64"/>
  <c r="X64"/>
  <c r="Y64"/>
  <c r="FR64"/>
  <c r="AC65"/>
  <c r="CQ65" s="1"/>
  <c r="AD65"/>
  <c r="AE65"/>
  <c r="AF65"/>
  <c r="AG65"/>
  <c r="CU65" s="1"/>
  <c r="T65" s="1"/>
  <c r="AJ65"/>
  <c r="CX65" s="1"/>
  <c r="W65" s="1"/>
  <c r="X65"/>
  <c r="Y65"/>
  <c r="FR65"/>
  <c r="AC66"/>
  <c r="CQ66" s="1"/>
  <c r="AD66"/>
  <c r="AE66"/>
  <c r="AF66"/>
  <c r="AG66"/>
  <c r="CU66" s="1"/>
  <c r="T66"/>
  <c r="AJ66"/>
  <c r="CX66" s="1"/>
  <c r="W66"/>
  <c r="X66"/>
  <c r="Y66"/>
  <c r="FR66"/>
  <c r="AC67"/>
  <c r="CQ67" s="1"/>
  <c r="AD67"/>
  <c r="AE67"/>
  <c r="AF67"/>
  <c r="AG67"/>
  <c r="CU67" s="1"/>
  <c r="T67" s="1"/>
  <c r="AJ67"/>
  <c r="CX67" s="1"/>
  <c r="W67" s="1"/>
  <c r="X67"/>
  <c r="Y67"/>
  <c r="FR67"/>
  <c r="AC68"/>
  <c r="CQ68" s="1"/>
  <c r="AD68"/>
  <c r="AE68"/>
  <c r="AF68"/>
  <c r="AG68"/>
  <c r="CU68" s="1"/>
  <c r="T68"/>
  <c r="AJ68"/>
  <c r="CX68" s="1"/>
  <c r="W68"/>
  <c r="X68"/>
  <c r="Y68"/>
  <c r="FR68"/>
  <c r="AC69"/>
  <c r="CQ69" s="1"/>
  <c r="AD69"/>
  <c r="AE69"/>
  <c r="AF69"/>
  <c r="AG69"/>
  <c r="CU69" s="1"/>
  <c r="T69" s="1"/>
  <c r="AJ69"/>
  <c r="CX69" s="1"/>
  <c r="W69" s="1"/>
  <c r="X69"/>
  <c r="Y69"/>
  <c r="FR69"/>
  <c r="AQ73" s="1"/>
  <c r="AC70"/>
  <c r="CQ70" s="1"/>
  <c r="AD70"/>
  <c r="AE70"/>
  <c r="AF70"/>
  <c r="AG70"/>
  <c r="CU70" s="1"/>
  <c r="T70"/>
  <c r="AJ70"/>
  <c r="CX70" s="1"/>
  <c r="W70"/>
  <c r="X70"/>
  <c r="Y70"/>
  <c r="FR70"/>
  <c r="AC71"/>
  <c r="CQ71" s="1"/>
  <c r="AD71"/>
  <c r="AE71"/>
  <c r="AF71"/>
  <c r="AG71"/>
  <c r="CU71" s="1"/>
  <c r="T71" s="1"/>
  <c r="AJ71"/>
  <c r="CX71" s="1"/>
  <c r="W71" s="1"/>
  <c r="X71"/>
  <c r="Y71"/>
  <c r="FR71"/>
  <c r="B73"/>
  <c r="B61"/>
  <c r="C73"/>
  <c r="C61"/>
  <c r="D73"/>
  <c r="D61"/>
  <c r="F73"/>
  <c r="F61"/>
  <c r="G73"/>
  <c r="G61"/>
  <c r="AO73"/>
  <c r="AO61"/>
  <c r="D89"/>
  <c r="E91"/>
  <c r="H91"/>
  <c r="I91"/>
  <c r="J91"/>
  <c r="K91"/>
  <c r="L91"/>
  <c r="M91"/>
  <c r="N91"/>
  <c r="Z91"/>
  <c r="AA91"/>
  <c r="AM91"/>
  <c r="C93"/>
  <c r="D93"/>
  <c r="AC93"/>
  <c r="CQ93" s="1"/>
  <c r="AD93"/>
  <c r="AE93"/>
  <c r="AF93"/>
  <c r="AG93"/>
  <c r="CU93" s="1"/>
  <c r="AJ93"/>
  <c r="CX93" s="1"/>
  <c r="W93"/>
  <c r="AJ95" s="1"/>
  <c r="P93"/>
  <c r="T93"/>
  <c r="FR93"/>
  <c r="AQ95"/>
  <c r="AQ91" s="1"/>
  <c r="B95"/>
  <c r="B91" s="1"/>
  <c r="C95"/>
  <c r="C91" s="1"/>
  <c r="D95"/>
  <c r="D91" s="1"/>
  <c r="F95"/>
  <c r="F91" s="1"/>
  <c r="G95"/>
  <c r="G91" s="1"/>
  <c r="AC95"/>
  <c r="AG95"/>
  <c r="T95" s="1"/>
  <c r="AO95"/>
  <c r="AN95" s="1"/>
  <c r="AP95"/>
  <c r="F100" s="1"/>
  <c r="B111"/>
  <c r="B22" s="1"/>
  <c r="C111"/>
  <c r="C22" s="1"/>
  <c r="D111"/>
  <c r="D22" s="1"/>
  <c r="F111"/>
  <c r="F22" s="1"/>
  <c r="G111"/>
  <c r="G22" s="1"/>
  <c r="B127"/>
  <c r="B18" s="1"/>
  <c r="C127"/>
  <c r="C18" s="1"/>
  <c r="D127"/>
  <c r="D18" s="1"/>
  <c r="F127"/>
  <c r="F18" s="1"/>
  <c r="G127"/>
  <c r="G18" s="1"/>
  <c r="AP91"/>
  <c r="AH73"/>
  <c r="AL73"/>
  <c r="AG91"/>
  <c r="AC91"/>
  <c r="P95"/>
  <c r="AK73"/>
  <c r="AN73"/>
  <c r="P71"/>
  <c r="P70"/>
  <c r="P69"/>
  <c r="P68"/>
  <c r="P67"/>
  <c r="P66"/>
  <c r="P65"/>
  <c r="P64"/>
  <c r="AJ43"/>
  <c r="W43" s="1"/>
  <c r="AH43"/>
  <c r="U43" s="1"/>
  <c r="AG43"/>
  <c r="AN43"/>
  <c r="F47" s="1"/>
  <c r="P41"/>
  <c r="P40"/>
  <c r="P39"/>
  <c r="P38"/>
  <c r="P37"/>
  <c r="P36"/>
  <c r="P35"/>
  <c r="AB33"/>
  <c r="E36" i="5" s="1"/>
  <c r="AH28" i="1"/>
  <c r="AJ28"/>
  <c r="AN28"/>
  <c r="AG28"/>
  <c r="T43"/>
  <c r="AC73"/>
  <c r="AN61"/>
  <c r="F77"/>
  <c r="X73"/>
  <c r="F86" s="1"/>
  <c r="AK61"/>
  <c r="P91"/>
  <c r="F98"/>
  <c r="AL61"/>
  <c r="Y73"/>
  <c r="AH61"/>
  <c r="U73"/>
  <c r="U61"/>
  <c r="F83"/>
  <c r="P73"/>
  <c r="F76" s="1"/>
  <c r="AC61"/>
  <c r="X61"/>
  <c r="Y61"/>
  <c r="F87"/>
  <c r="T28"/>
  <c r="F52"/>
  <c r="P61"/>
  <c r="G131" i="5"/>
  <c r="G132" s="1"/>
  <c r="W28" i="1" l="1"/>
  <c r="F55"/>
  <c r="F99"/>
  <c r="AN91"/>
  <c r="AN111"/>
  <c r="AJ91"/>
  <c r="W95"/>
  <c r="AJ73"/>
  <c r="U28"/>
  <c r="F53"/>
  <c r="K55" i="5" s="1"/>
  <c r="F104" i="1"/>
  <c r="T91"/>
  <c r="AP73"/>
  <c r="AQ61"/>
  <c r="AP43"/>
  <c r="AQ28"/>
  <c r="AG73"/>
  <c r="F89" i="5"/>
  <c r="CS93" i="1"/>
  <c r="R93" s="1"/>
  <c r="F88" i="5"/>
  <c r="CR93" i="1"/>
  <c r="Q93" s="1"/>
  <c r="F79" i="5"/>
  <c r="CR71" i="1"/>
  <c r="Q71" s="1"/>
  <c r="E78" i="5"/>
  <c r="CT70" i="1"/>
  <c r="S70" s="1"/>
  <c r="H77" i="5" s="1"/>
  <c r="F78"/>
  <c r="CS70" i="1"/>
  <c r="R70" s="1"/>
  <c r="I78" i="5" s="1"/>
  <c r="F75"/>
  <c r="CR69" i="1"/>
  <c r="Q69" s="1"/>
  <c r="E74" i="5"/>
  <c r="CT68" i="1"/>
  <c r="S68" s="1"/>
  <c r="H73" i="5" s="1"/>
  <c r="F74"/>
  <c r="CS68" i="1"/>
  <c r="R68" s="1"/>
  <c r="I74" i="5" s="1"/>
  <c r="F71"/>
  <c r="CR67" i="1"/>
  <c r="Q67" s="1"/>
  <c r="E70" i="5"/>
  <c r="CT66" i="1"/>
  <c r="S66" s="1"/>
  <c r="H69" i="5" s="1"/>
  <c r="F70"/>
  <c r="CS66" i="1"/>
  <c r="R66" s="1"/>
  <c r="I70" i="5" s="1"/>
  <c r="F67"/>
  <c r="CR65" i="1"/>
  <c r="Q65" s="1"/>
  <c r="E66" i="5"/>
  <c r="CT64" i="1"/>
  <c r="S64" s="1"/>
  <c r="F66" i="5"/>
  <c r="CS64" i="1"/>
  <c r="R64" s="1"/>
  <c r="CT41"/>
  <c r="S41" s="1"/>
  <c r="E53" i="5"/>
  <c r="F53"/>
  <c r="CS41" i="1"/>
  <c r="R41" s="1"/>
  <c r="I53" i="5" s="1"/>
  <c r="E51"/>
  <c r="CT40" i="1"/>
  <c r="S40" s="1"/>
  <c r="F51" i="5"/>
  <c r="CS40" i="1"/>
  <c r="R40" s="1"/>
  <c r="I51" i="5" s="1"/>
  <c r="CT39" i="1"/>
  <c r="S39" s="1"/>
  <c r="E49" i="5"/>
  <c r="F49"/>
  <c r="CS39" i="1"/>
  <c r="R39" s="1"/>
  <c r="I49" i="5" s="1"/>
  <c r="E47"/>
  <c r="CT38" i="1"/>
  <c r="S38" s="1"/>
  <c r="F47" i="5"/>
  <c r="CS38" i="1"/>
  <c r="R38" s="1"/>
  <c r="I47" i="5" s="1"/>
  <c r="CT37" i="1"/>
  <c r="S37" s="1"/>
  <c r="E45" i="5"/>
  <c r="F45"/>
  <c r="CS37" i="1"/>
  <c r="R37" s="1"/>
  <c r="I45" i="5" s="1"/>
  <c r="E43"/>
  <c r="CT36" i="1"/>
  <c r="S36" s="1"/>
  <c r="F43" i="5"/>
  <c r="CS36" i="1"/>
  <c r="R36" s="1"/>
  <c r="I43" i="5" s="1"/>
  <c r="CT35" i="1"/>
  <c r="S35" s="1"/>
  <c r="E41" i="5"/>
  <c r="H34"/>
  <c r="F35"/>
  <c r="CS32" i="1"/>
  <c r="R32" s="1"/>
  <c r="H32" i="5"/>
  <c r="F33"/>
  <c r="CS31" i="1"/>
  <c r="R31" s="1"/>
  <c r="CQ30"/>
  <c r="P30" s="1"/>
  <c r="AB30"/>
  <c r="E30" i="5" s="1"/>
  <c r="AO91" i="1"/>
  <c r="AB70"/>
  <c r="E77" i="5" s="1"/>
  <c r="AB68" i="1"/>
  <c r="E73" i="5" s="1"/>
  <c r="AB66" i="1"/>
  <c r="E69" i="5" s="1"/>
  <c r="AB64" i="1"/>
  <c r="E65" i="5" s="1"/>
  <c r="AB41" i="1"/>
  <c r="E52" i="5" s="1"/>
  <c r="AB40" i="1"/>
  <c r="E50" i="5" s="1"/>
  <c r="AB39" i="1"/>
  <c r="E48" i="5" s="1"/>
  <c r="AB38" i="1"/>
  <c r="E46" i="5" s="1"/>
  <c r="AB37" i="1"/>
  <c r="E44" i="5" s="1"/>
  <c r="AB36" i="1"/>
  <c r="E42" i="5" s="1"/>
  <c r="E89"/>
  <c r="CT93" i="1"/>
  <c r="S93" s="1"/>
  <c r="CT71"/>
  <c r="S71" s="1"/>
  <c r="H79" i="5" s="1"/>
  <c r="E80"/>
  <c r="F80"/>
  <c r="CS71" i="1"/>
  <c r="R71" s="1"/>
  <c r="I80" i="5" s="1"/>
  <c r="CR70" i="1"/>
  <c r="Q70" s="1"/>
  <c r="F77" i="5"/>
  <c r="CT69" i="1"/>
  <c r="S69" s="1"/>
  <c r="H75" i="5" s="1"/>
  <c r="E76"/>
  <c r="F76"/>
  <c r="CS69" i="1"/>
  <c r="R69" s="1"/>
  <c r="I76" i="5" s="1"/>
  <c r="CR68" i="1"/>
  <c r="Q68" s="1"/>
  <c r="F73" i="5"/>
  <c r="CT67" i="1"/>
  <c r="S67" s="1"/>
  <c r="H71" i="5" s="1"/>
  <c r="E72"/>
  <c r="F72"/>
  <c r="CS67" i="1"/>
  <c r="R67" s="1"/>
  <c r="I72" i="5" s="1"/>
  <c r="CR66" i="1"/>
  <c r="Q66" s="1"/>
  <c r="F69" i="5"/>
  <c r="CT65" i="1"/>
  <c r="S65" s="1"/>
  <c r="H67" i="5" s="1"/>
  <c r="E68"/>
  <c r="F68"/>
  <c r="CS65" i="1"/>
  <c r="R65" s="1"/>
  <c r="I68" i="5" s="1"/>
  <c r="CR64" i="1"/>
  <c r="Q64" s="1"/>
  <c r="F65" i="5"/>
  <c r="F52"/>
  <c r="CR41" i="1"/>
  <c r="Q41" s="1"/>
  <c r="CR40"/>
  <c r="Q40" s="1"/>
  <c r="I50" i="5" s="1"/>
  <c r="F50"/>
  <c r="F48"/>
  <c r="CR39" i="1"/>
  <c r="Q39" s="1"/>
  <c r="CR38"/>
  <c r="Q38" s="1"/>
  <c r="I46" i="5" s="1"/>
  <c r="F46"/>
  <c r="F44"/>
  <c r="CR37" i="1"/>
  <c r="Q37" s="1"/>
  <c r="CR36"/>
  <c r="Q36" s="1"/>
  <c r="I42" i="5" s="1"/>
  <c r="F42"/>
  <c r="F41"/>
  <c r="CS35" i="1"/>
  <c r="R35" s="1"/>
  <c r="I41" i="5" s="1"/>
  <c r="E39"/>
  <c r="CT34" i="1"/>
  <c r="S34" s="1"/>
  <c r="CT33"/>
  <c r="S33" s="1"/>
  <c r="E37" i="5"/>
  <c r="F36"/>
  <c r="CR33" i="1"/>
  <c r="Q33" s="1"/>
  <c r="CR32"/>
  <c r="Q32" s="1"/>
  <c r="F34" i="5"/>
  <c r="AB32" i="1"/>
  <c r="E34" i="5" s="1"/>
  <c r="F32"/>
  <c r="CR31" i="1"/>
  <c r="Q31" s="1"/>
  <c r="AB31"/>
  <c r="E32" i="5" s="1"/>
  <c r="E31"/>
  <c r="CT30" i="1"/>
  <c r="S30" s="1"/>
  <c r="CR30"/>
  <c r="Q30" s="1"/>
  <c r="F30" i="5"/>
  <c r="AH95" i="1"/>
  <c r="K88" i="5"/>
  <c r="K89"/>
  <c r="AI95" i="1"/>
  <c r="AB93"/>
  <c r="E88" i="5" s="1"/>
  <c r="AB71" i="1"/>
  <c r="E79" i="5" s="1"/>
  <c r="AB69" i="1"/>
  <c r="E75" i="5" s="1"/>
  <c r="AB67" i="1"/>
  <c r="E71" i="5" s="1"/>
  <c r="AB65" i="1"/>
  <c r="E67" i="5" s="1"/>
  <c r="AB35" i="1"/>
  <c r="E40" i="5" s="1"/>
  <c r="AB34" i="1"/>
  <c r="E38" i="5" s="1"/>
  <c r="CW30" i="1"/>
  <c r="V30" s="1"/>
  <c r="CS30"/>
  <c r="R30" s="1"/>
  <c r="CW31"/>
  <c r="V31" s="1"/>
  <c r="K33" i="5" s="1"/>
  <c r="CW32" i="1"/>
  <c r="V32" s="1"/>
  <c r="K35" i="5" s="1"/>
  <c r="CW33" i="1"/>
  <c r="V33" s="1"/>
  <c r="K37" i="5" s="1"/>
  <c r="CS33" i="1"/>
  <c r="R33" s="1"/>
  <c r="I37" i="5" s="1"/>
  <c r="CW34" i="1"/>
  <c r="V34" s="1"/>
  <c r="K39" i="5" s="1"/>
  <c r="CS34" i="1"/>
  <c r="R34" s="1"/>
  <c r="I39" i="5" s="1"/>
  <c r="CW35" i="1"/>
  <c r="V35" s="1"/>
  <c r="K41" i="5" s="1"/>
  <c r="CW36" i="1"/>
  <c r="V36" s="1"/>
  <c r="K43" i="5" s="1"/>
  <c r="CW37" i="1"/>
  <c r="V37" s="1"/>
  <c r="K45" i="5" s="1"/>
  <c r="CW38" i="1"/>
  <c r="V38" s="1"/>
  <c r="K47" i="5" s="1"/>
  <c r="CW39" i="1"/>
  <c r="V39" s="1"/>
  <c r="K49" i="5" s="1"/>
  <c r="CW40" i="1"/>
  <c r="V40" s="1"/>
  <c r="K51" i="5" s="1"/>
  <c r="CW41" i="1"/>
  <c r="V41" s="1"/>
  <c r="K53" i="5" s="1"/>
  <c r="CW64" i="1"/>
  <c r="V64" s="1"/>
  <c r="CW65"/>
  <c r="V65" s="1"/>
  <c r="K68" i="5" s="1"/>
  <c r="CW66" i="1"/>
  <c r="V66" s="1"/>
  <c r="K70" i="5" s="1"/>
  <c r="CW67" i="1"/>
  <c r="V67" s="1"/>
  <c r="K72" i="5" s="1"/>
  <c r="CW68" i="1"/>
  <c r="V68" s="1"/>
  <c r="K74" i="5" s="1"/>
  <c r="CW69" i="1"/>
  <c r="V69" s="1"/>
  <c r="K76" i="5" s="1"/>
  <c r="CW70" i="1"/>
  <c r="V70" s="1"/>
  <c r="K78" i="5" s="1"/>
  <c r="CW71" i="1"/>
  <c r="V71" s="1"/>
  <c r="K80" i="5" s="1"/>
  <c r="F38"/>
  <c r="CR35" i="1"/>
  <c r="Q35" s="1"/>
  <c r="I31" i="5" l="1"/>
  <c r="AE43" i="1"/>
  <c r="AH91"/>
  <c r="U95"/>
  <c r="I30" i="5"/>
  <c r="AD43" i="1"/>
  <c r="I32" i="5"/>
  <c r="CP31" i="1"/>
  <c r="O31" s="1"/>
  <c r="G32" i="5" s="1"/>
  <c r="I34"/>
  <c r="CP32" i="1"/>
  <c r="O32" s="1"/>
  <c r="G34" i="5" s="1"/>
  <c r="H36"/>
  <c r="CZ33" i="1"/>
  <c r="Y33" s="1"/>
  <c r="CY33"/>
  <c r="X33" s="1"/>
  <c r="I65" i="5"/>
  <c r="AD73" i="1"/>
  <c r="I69" i="5"/>
  <c r="CP66" i="1"/>
  <c r="O66" s="1"/>
  <c r="G69" i="5" s="1"/>
  <c r="I73"/>
  <c r="CP68" i="1"/>
  <c r="O68" s="1"/>
  <c r="G73" i="5" s="1"/>
  <c r="I77"/>
  <c r="CP70" i="1"/>
  <c r="O70" s="1"/>
  <c r="G77" i="5" s="1"/>
  <c r="I33"/>
  <c r="CZ31" i="1"/>
  <c r="Y31" s="1"/>
  <c r="I35" i="5"/>
  <c r="CY32" i="1"/>
  <c r="X32" s="1"/>
  <c r="H42" i="5"/>
  <c r="CZ36" i="1"/>
  <c r="Y36" s="1"/>
  <c r="CY36"/>
  <c r="X36" s="1"/>
  <c r="H46" i="5"/>
  <c r="CZ38" i="1"/>
  <c r="Y38" s="1"/>
  <c r="CY38"/>
  <c r="X38" s="1"/>
  <c r="H50" i="5"/>
  <c r="CZ40" i="1"/>
  <c r="Y40" s="1"/>
  <c r="CY40"/>
  <c r="X40" s="1"/>
  <c r="I66" i="5"/>
  <c r="AE73" i="1"/>
  <c r="H65" i="5"/>
  <c r="AF73" i="1"/>
  <c r="I67" i="5"/>
  <c r="CP65" i="1"/>
  <c r="O65" s="1"/>
  <c r="G67" i="5" s="1"/>
  <c r="I71"/>
  <c r="CP67" i="1"/>
  <c r="O67" s="1"/>
  <c r="G71" i="5" s="1"/>
  <c r="I75"/>
  <c r="CP69" i="1"/>
  <c r="O69" s="1"/>
  <c r="G75" i="5" s="1"/>
  <c r="I79"/>
  <c r="CP71" i="1"/>
  <c r="O71" s="1"/>
  <c r="G79" i="5" s="1"/>
  <c r="I88"/>
  <c r="CP93" i="1"/>
  <c r="O93" s="1"/>
  <c r="AD95"/>
  <c r="I89" i="5"/>
  <c r="AE95" i="1"/>
  <c r="AG61"/>
  <c r="T73"/>
  <c r="AP28"/>
  <c r="AP111"/>
  <c r="F48"/>
  <c r="F78"/>
  <c r="AP61"/>
  <c r="W73"/>
  <c r="AJ61"/>
  <c r="CY31"/>
  <c r="X31" s="1"/>
  <c r="CZ32"/>
  <c r="Y32" s="1"/>
  <c r="CP40"/>
  <c r="O40" s="1"/>
  <c r="G50" i="5" s="1"/>
  <c r="CP36" i="1"/>
  <c r="O36" s="1"/>
  <c r="G42" i="5" s="1"/>
  <c r="K66"/>
  <c r="AI73" i="1"/>
  <c r="I40" i="5"/>
  <c r="CP35" i="1"/>
  <c r="O35" s="1"/>
  <c r="G40" i="5" s="1"/>
  <c r="K31"/>
  <c r="AI43" i="1"/>
  <c r="V95"/>
  <c r="AI91"/>
  <c r="H30" i="5"/>
  <c r="CZ30" i="1"/>
  <c r="Y30" s="1"/>
  <c r="CY30"/>
  <c r="X30" s="1"/>
  <c r="AF43"/>
  <c r="I36" i="5"/>
  <c r="CP33" i="1"/>
  <c r="O33" s="1"/>
  <c r="G36" i="5" s="1"/>
  <c r="H38"/>
  <c r="CY34" i="1"/>
  <c r="X34" s="1"/>
  <c r="CP34"/>
  <c r="O34" s="1"/>
  <c r="G38" i="5" s="1"/>
  <c r="CZ34" i="1"/>
  <c r="Y34" s="1"/>
  <c r="I44" i="5"/>
  <c r="CP37" i="1"/>
  <c r="O37" s="1"/>
  <c r="G44" i="5" s="1"/>
  <c r="I48"/>
  <c r="CP39" i="1"/>
  <c r="O39" s="1"/>
  <c r="G48" i="5" s="1"/>
  <c r="I52"/>
  <c r="CP41" i="1"/>
  <c r="O41" s="1"/>
  <c r="G52" i="5" s="1"/>
  <c r="H88"/>
  <c r="CZ93" i="1"/>
  <c r="Y93" s="1"/>
  <c r="AL95" s="1"/>
  <c r="CY93"/>
  <c r="X93" s="1"/>
  <c r="AK95" s="1"/>
  <c r="AF95"/>
  <c r="AC43"/>
  <c r="CP30"/>
  <c r="O30" s="1"/>
  <c r="H40" i="5"/>
  <c r="CY35" i="1"/>
  <c r="X35" s="1"/>
  <c r="CZ35"/>
  <c r="Y35" s="1"/>
  <c r="H44" i="5"/>
  <c r="CZ37" i="1"/>
  <c r="Y37" s="1"/>
  <c r="CY37"/>
  <c r="X37" s="1"/>
  <c r="H48" i="5"/>
  <c r="CZ39" i="1"/>
  <c r="Y39" s="1"/>
  <c r="CY39"/>
  <c r="X39" s="1"/>
  <c r="H52" i="5"/>
  <c r="CZ41" i="1"/>
  <c r="Y41" s="1"/>
  <c r="CY41"/>
  <c r="X41" s="1"/>
  <c r="F107"/>
  <c r="W91"/>
  <c r="F115"/>
  <c r="AN22"/>
  <c r="AN127"/>
  <c r="CP64"/>
  <c r="O64" s="1"/>
  <c r="CP38"/>
  <c r="O38" s="1"/>
  <c r="G46" i="5" s="1"/>
  <c r="Y95" i="1" l="1"/>
  <c r="AL91"/>
  <c r="F131"/>
  <c r="AN18"/>
  <c r="P43"/>
  <c r="AC28"/>
  <c r="X95"/>
  <c r="AK91"/>
  <c r="F106"/>
  <c r="K92" i="5" s="1"/>
  <c r="V91" i="1"/>
  <c r="F85"/>
  <c r="W61"/>
  <c r="W111"/>
  <c r="AP22"/>
  <c r="F116"/>
  <c r="AP127"/>
  <c r="F82"/>
  <c r="T111"/>
  <c r="T61"/>
  <c r="R95"/>
  <c r="AE91"/>
  <c r="AD91"/>
  <c r="Q95"/>
  <c r="Q73"/>
  <c r="AD61"/>
  <c r="AK43"/>
  <c r="G65" i="5"/>
  <c r="AB73" i="1"/>
  <c r="G30" i="5"/>
  <c r="AB43" i="1"/>
  <c r="AF91"/>
  <c r="S95"/>
  <c r="S43"/>
  <c r="AF28"/>
  <c r="V43"/>
  <c r="AI28"/>
  <c r="V73"/>
  <c r="AI61"/>
  <c r="G88" i="5"/>
  <c r="AB95" i="1"/>
  <c r="S73"/>
  <c r="AF61"/>
  <c r="R73"/>
  <c r="AE61"/>
  <c r="AD28"/>
  <c r="Q43"/>
  <c r="F105"/>
  <c r="K91" i="5" s="1"/>
  <c r="U91" i="1"/>
  <c r="U111"/>
  <c r="R43"/>
  <c r="AE28"/>
  <c r="AL43"/>
  <c r="F121" l="1"/>
  <c r="K98" i="5" s="1"/>
  <c r="U22" i="1"/>
  <c r="U127"/>
  <c r="R61"/>
  <c r="F80"/>
  <c r="S61"/>
  <c r="F81"/>
  <c r="V61"/>
  <c r="F84"/>
  <c r="F54"/>
  <c r="K56" i="5" s="1"/>
  <c r="V111" i="1"/>
  <c r="V28"/>
  <c r="F51"/>
  <c r="H55" i="5" s="1"/>
  <c r="S111" i="1"/>
  <c r="S28"/>
  <c r="F101"/>
  <c r="I91" i="5" s="1"/>
  <c r="Q91" i="1"/>
  <c r="W22"/>
  <c r="W127"/>
  <c r="F123"/>
  <c r="X91"/>
  <c r="F108"/>
  <c r="P28"/>
  <c r="P111"/>
  <c r="F46"/>
  <c r="F109"/>
  <c r="Y91"/>
  <c r="Y43"/>
  <c r="AL28"/>
  <c r="F50"/>
  <c r="I56" i="5" s="1"/>
  <c r="R28" i="1"/>
  <c r="R111"/>
  <c r="Q28"/>
  <c r="Q111"/>
  <c r="F49"/>
  <c r="I55" i="5" s="1"/>
  <c r="O95" i="1"/>
  <c r="AB91"/>
  <c r="S91"/>
  <c r="F103"/>
  <c r="H91" i="5" s="1"/>
  <c r="AB28" i="1"/>
  <c r="O43"/>
  <c r="O73"/>
  <c r="AB61"/>
  <c r="X43"/>
  <c r="AK28"/>
  <c r="Q61"/>
  <c r="F79"/>
  <c r="F102"/>
  <c r="I92" i="5" s="1"/>
  <c r="R91" i="1"/>
  <c r="F120"/>
  <c r="T22"/>
  <c r="T127"/>
  <c r="F132"/>
  <c r="AP18"/>
  <c r="F75" l="1"/>
  <c r="O61"/>
  <c r="F45"/>
  <c r="G55" i="5" s="1"/>
  <c r="G106" s="1"/>
  <c r="G110" s="1"/>
  <c r="O111" i="1"/>
  <c r="O28"/>
  <c r="W18"/>
  <c r="F139"/>
  <c r="V22"/>
  <c r="V127"/>
  <c r="F122"/>
  <c r="K99" i="5" s="1"/>
  <c r="U18" i="1"/>
  <c r="F137"/>
  <c r="T18"/>
  <c r="F136"/>
  <c r="F56"/>
  <c r="X28"/>
  <c r="X111"/>
  <c r="O91"/>
  <c r="F97"/>
  <c r="G91" i="5" s="1"/>
  <c r="F117" i="1"/>
  <c r="I98" i="5" s="1"/>
  <c r="Q127" i="1"/>
  <c r="Q22"/>
  <c r="F118"/>
  <c r="I99" i="5" s="1"/>
  <c r="R127" i="1"/>
  <c r="R22"/>
  <c r="Y28"/>
  <c r="Y111"/>
  <c r="F57"/>
  <c r="P127"/>
  <c r="P22"/>
  <c r="F114"/>
  <c r="S22"/>
  <c r="S127"/>
  <c r="F119"/>
  <c r="H98" i="5" s="1"/>
  <c r="P18" i="1" l="1"/>
  <c r="F130"/>
  <c r="Q18"/>
  <c r="F133"/>
  <c r="X127"/>
  <c r="F124"/>
  <c r="X22"/>
  <c r="F138"/>
  <c r="V18"/>
  <c r="S18"/>
  <c r="F135"/>
  <c r="Y22"/>
  <c r="Y127"/>
  <c r="F125"/>
  <c r="F134"/>
  <c r="R18"/>
  <c r="F113"/>
  <c r="G98" i="5" s="1"/>
  <c r="O22" i="1"/>
  <c r="O127"/>
  <c r="X18" l="1"/>
  <c r="F140"/>
  <c r="F143" s="1"/>
  <c r="F129"/>
  <c r="F142" s="1"/>
  <c r="O18"/>
  <c r="Y18"/>
  <c r="F141"/>
  <c r="F144" s="1"/>
  <c r="F145" l="1"/>
</calcChain>
</file>

<file path=xl/sharedStrings.xml><?xml version="1.0" encoding="utf-8"?>
<sst xmlns="http://schemas.openxmlformats.org/spreadsheetml/2006/main" count="2936" uniqueCount="460">
  <si>
    <t>Smeta.ru  (495) 974-1589</t>
  </si>
  <si>
    <t>_PS_</t>
  </si>
  <si>
    <t>Smeta.ru</t>
  </si>
  <si>
    <t>ФГУП ПО МАЯК  Доп. раб. место  FStS-0035983</t>
  </si>
  <si>
    <t>Новый объект</t>
  </si>
  <si>
    <t>Здание 884</t>
  </si>
  <si>
    <t/>
  </si>
  <si>
    <t>Сметные нормы списания</t>
  </si>
  <si>
    <t>Коды ценников</t>
  </si>
  <si>
    <t>Челябинск обл. (редакция 2009 г)</t>
  </si>
  <si>
    <t>Версия 7.0.0.7_ЗАТО_стр_и_рек_жил_общ_зд_от 28.10.2011: для ФЕР, с п.3757-КК/08, п.6056-ИП/08,п.10753-ВТ/08 и п.15127-ИП/08 (Стр-во и рек-ия жилых / общ. зд.): Центральные регионы: Текущие цены</t>
  </si>
  <si>
    <t>Челябинская область (редакция 2009 г)</t>
  </si>
  <si>
    <t>Новая локальная смета</t>
  </si>
  <si>
    <t>Капитальный ремонт системы управления вентагрегатами В7, В8 инв. № 1400216, 1400217</t>
  </si>
  <si>
    <t>{FF896092-1524-4317-A1B0-D7C4A87D8206}</t>
  </si>
  <si>
    <t>ЗАТО = 1,13</t>
  </si>
  <si>
    <t>Новый раздел</t>
  </si>
  <si>
    <t>МОНТАЖНЫЕ РАБОТЫ</t>
  </si>
  <si>
    <t>{E3518917-B42B-4139-BE3B-779EABB0A843}</t>
  </si>
  <si>
    <t>1</t>
  </si>
  <si>
    <t>м08-01-102-1</t>
  </si>
  <si>
    <t>Шкаф управления и регулирования</t>
  </si>
  <si>
    <t>шкаф</t>
  </si>
  <si>
    <t>Челябинская область (2009),ч08,поз.01-102-1</t>
  </si>
  <si>
    <t>*1,7</t>
  </si>
  <si>
    <t>Монтажные работы</t>
  </si>
  <si>
    <t>Электромонтажные работы: ( на АЭС  НР = 110% ) - (работы по упр. авиа.- движением:  СП=55% (  {АВИА}=1; обычные работы : СП=65 - {AВИА}=0), при работе на АЭС СП= 68% )</t>
  </si>
  <si>
    <t>ФЕРм-08</t>
  </si>
  <si>
    <t>2</t>
  </si>
  <si>
    <t>м08-03-573-4</t>
  </si>
  <si>
    <t>Шкаф (пульт) управления навесной</t>
  </si>
  <si>
    <t>шт.</t>
  </si>
  <si>
    <t>Челябинская область (2009),ч08,поз.03-573-4</t>
  </si>
  <si>
    <t>3</t>
  </si>
  <si>
    <t>м11-02-001-1</t>
  </si>
  <si>
    <t>Прибор, устанавливаемый на резьбовых соединениях, масса до 1,5 кг</t>
  </si>
  <si>
    <t>Челябинская область (2009),ч11,поз.02-001-1</t>
  </si>
  <si>
    <t>Автоматика  ( кроме микропроцессорной техники ) -  (при устройстве средств посадки самолетов : НР=95%, СП=55% - {АВИА}=1)</t>
  </si>
  <si>
    <t>ФЕРм-11</t>
  </si>
  <si>
    <t>4</t>
  </si>
  <si>
    <t>м08-02-171-1</t>
  </si>
  <si>
    <t>Лоток стальной для крепления соединительных муфт на установленных полках</t>
  </si>
  <si>
    <t>100 шт.</t>
  </si>
  <si>
    <t>Челябинская область (2009),ч08,поз.02-171-1</t>
  </si>
  <si>
    <t>5</t>
  </si>
  <si>
    <t>м08-02-147-1</t>
  </si>
  <si>
    <t>Кабель до 35 кВ по установленным конструкциям и лоткам с креплением на поворотах и в конце трассы, масса 1 м кабеля: до 1 кг</t>
  </si>
  <si>
    <t>100 М КАБЕЛЯ</t>
  </si>
  <si>
    <t>Челябинская область (2009),ч08,поз.02-147-1</t>
  </si>
  <si>
    <t>6</t>
  </si>
  <si>
    <t>м08-02-141-3</t>
  </si>
  <si>
    <t>Кабель до 35 кВ в готовых траншеях без покрытий, масса 1 м: до 3 кг (ВВГ 4*70)</t>
  </si>
  <si>
    <t>Челябинская область (2009),ч08,поз.02-141-3</t>
  </si>
  <si>
    <t>7</t>
  </si>
  <si>
    <t>м08-03-574-4</t>
  </si>
  <si>
    <t>Разводка по устройствам и подключение жил кабелей или проводов сечением: до 70 мм2</t>
  </si>
  <si>
    <t>100 жил</t>
  </si>
  <si>
    <t>Челябинская область (2009),ч08,поз.03-574-4</t>
  </si>
  <si>
    <t>8</t>
  </si>
  <si>
    <t>м08-02-158-4</t>
  </si>
  <si>
    <t>Разделка  концевая сухая для контрольного кабеля сечением одной жилы: до 2,5 мм2, количество жил до 4 (КВВГнг-LS)</t>
  </si>
  <si>
    <t>Челябинская область (2009),ч08,поз.02-158-4</t>
  </si>
  <si>
    <t>9</t>
  </si>
  <si>
    <t>м08-02-158-15</t>
  </si>
  <si>
    <t>Разделка концевая сухая для 3-4-жильного кабеля с пластмассовой и резиновой изоляцией напряжением: до 1 кВ, сечение одной жилы до 120 мм2 (ВВГ 4*70)</t>
  </si>
  <si>
    <t>Челябинская область (2009),ч08,поз.02-158-15</t>
  </si>
  <si>
    <t>10</t>
  </si>
  <si>
    <t>м08-02-158-14</t>
  </si>
  <si>
    <t>Разделка концевая сухая для 3-4-жильного кабеля с пластмассовой и резиновой изоляцией напряжением: до 1 кВ, сечение одной жилы до 35 мм2 (ВВГнг-LS)</t>
  </si>
  <si>
    <t>Челябинская область (2009),ч08,поз.02-158-14</t>
  </si>
  <si>
    <t>11</t>
  </si>
  <si>
    <t>м11-04-020-1</t>
  </si>
  <si>
    <t>Разъемы штепсельные с разделкой и включением экранированного кабеля, сечение жилы до 1 мм2, количество подключаемых жил  до 14 шт. (ControllerLink, DeviceNet)</t>
  </si>
  <si>
    <t>Челябинская область (2009),ч11,поз.04-020-1</t>
  </si>
  <si>
    <t>Автоматика : устройство микропроцессороной техники -  (при устройстве средств посадки самолетов  ( отдел 04): НР=95%, СП=55% - {АВИА}=1)</t>
  </si>
  <si>
    <t>12</t>
  </si>
  <si>
    <t>м08-02-144-1</t>
  </si>
  <si>
    <t>Присоединение к зажимам жил проводов или кабелей сечением: до 2,5 мм2</t>
  </si>
  <si>
    <t>Челябинская область (2009),ч08,поз.02-144-1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</si>
  <si>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</si>
  <si>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</si>
  <si>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</si>
  <si>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</si>
  <si>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</si>
  <si>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</si>
  <si>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</si>
  <si>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</si>
  <si>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</si>
  <si>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</si>
  <si>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</si>
  <si>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</si>
  <si>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</si>
  <si>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</si>
  <si>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</si>
  <si>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</si>
  <si>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</si>
  <si>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</si>
  <si>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</si>
  <si>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</si>
  <si>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</si>
  <si>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</si>
  <si>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</si>
  <si>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</si>
  <si>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</si>
  <si>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</si>
  <si>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МАТЕРИАЛЫ НЕ УЧТЕННЫЕ ЦЕННИКОМ</t>
  </si>
  <si>
    <t>{C3C5B1D2-6DF6-4660-8529-BDD2D2D5269D}</t>
  </si>
  <si>
    <t>(В П.1,2,19,20 - ЦЕНЫ УКАЗАНЫ С ТРАНСПОРТНЫМИ ЗАТРАТАМИ)</t>
  </si>
  <si>
    <t>13</t>
  </si>
  <si>
    <t>ЗАО "УРАЛТЕХМАРКЕТ"</t>
  </si>
  <si>
    <t>Шкаф управления (ШУВ) Цена: 880000/4,88*1,02</t>
  </si>
  <si>
    <t>=880000/4,72*1,02</t>
  </si>
  <si>
    <t>Материалы</t>
  </si>
  <si>
    <t>Материалы и конструкции ( монтажные )</t>
  </si>
  <si>
    <t>ФССЦ</t>
  </si>
  <si>
    <t>14</t>
  </si>
  <si>
    <t>Пульт  управления (МПУ)  Цена: 110950/4,88*1,02</t>
  </si>
  <si>
    <t>=110950/4,88*1,02</t>
  </si>
  <si>
    <t>15</t>
  </si>
  <si>
    <t>ЧСЦ 07.2012г. ч.1</t>
  </si>
  <si>
    <t>Кабели ВВГнг-LS 3*1,5мм2 Цена: 26616,68/4,88*1,02*1,02 п.18.02.6912</t>
  </si>
  <si>
    <t>1000 м</t>
  </si>
  <si>
    <t>=26616,68/4,72*1,02*1,02</t>
  </si>
  <si>
    <t>1000 М</t>
  </si>
  <si>
    <t>16</t>
  </si>
  <si>
    <t>Кабели ВВГ 4*70 мм2 Цена: 932027/4,88*1,02*1,02 п.18.01.236</t>
  </si>
  <si>
    <t>=932027/4,72*1,02*1,02</t>
  </si>
  <si>
    <t>17</t>
  </si>
  <si>
    <t>Кабели КВВГнг-LS 4*1 мм2 Цена: 20060,27/4,88*1,02*1,02 п.18.02.002.01</t>
  </si>
  <si>
    <t>=20060,27/4,88*1,02*1,02</t>
  </si>
  <si>
    <t>18</t>
  </si>
  <si>
    <t>"Пульс цен" 07.2012г. г.Екатеринбург</t>
  </si>
  <si>
    <t>Датчик Метран 150 СG (63....63кПа) Цена: 25960/1,18/4,88*1,02*1,02</t>
  </si>
  <si>
    <t>=25960/4,88*1,02*1,02</t>
  </si>
  <si>
    <t>19</t>
  </si>
  <si>
    <t>Прайс 08.2012г.</t>
  </si>
  <si>
    <t>Кабель ControllerLink Цена: 206,36/4,88*1,02*1,02</t>
  </si>
  <si>
    <t>м</t>
  </si>
  <si>
    <t>=206,36/4,72*1,02</t>
  </si>
  <si>
    <t>20</t>
  </si>
  <si>
    <t>Кабель DeviceNet  Цена: 230,82/4,88*1,02*1,02</t>
  </si>
  <si>
    <t>=230,82/4,88*1,02</t>
  </si>
  <si>
    <t>ПУСКОНАЛАДОЧНЫЕ РАБОТЫ</t>
  </si>
  <si>
    <t>{B76ED09A-4CCD-423E-B05B-1ACFEE04F12E}</t>
  </si>
  <si>
    <t>21</t>
  </si>
  <si>
    <t>п02-01-002-3</t>
  </si>
  <si>
    <t>Автоматизированная система управления II категории технической сложности с количеством каналов (Кобщ): 10</t>
  </si>
  <si>
    <t>система</t>
  </si>
  <si>
    <t>Челябинская область (2009),ч02,поз.01-002-3</t>
  </si>
  <si>
    <t>*1,55</t>
  </si>
  <si>
    <t>Пусконаладочные работы</t>
  </si>
  <si>
    <t>Пусконаладочные работы : все сборники</t>
  </si>
  <si>
    <t>ФЕРп</t>
  </si>
  <si>
    <t>Итог1</t>
  </si>
  <si>
    <t>Итого прямые затраты</t>
  </si>
  <si>
    <t>Итог2</t>
  </si>
  <si>
    <t>Итог3</t>
  </si>
  <si>
    <t>Итог4</t>
  </si>
  <si>
    <t>Итого</t>
  </si>
  <si>
    <t>_МДСрем_НР</t>
  </si>
  <si>
    <t>Коэфф. 0,90    к НР при ремонте жилых и общ. зд.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</si>
  <si>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</si>
  <si>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_МДСрем_СП</t>
  </si>
  <si>
    <t>Коэфф. 0,85    к СП при ремонте зданий и сооруженй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</si>
  <si>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</si>
  <si>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_ТЕК</t>
  </si>
  <si>
    <t>{вкл] - Расчет в тек. уровне цен ( индексация  построчно), {выкл} - расчет в базсном уроване цен ( или индексация по итогу сметы)</t>
  </si>
  <si>
    <t>(_ТЕК)      {Вкл.}    - При расчете в текущем (прогнозном) уровне цен , построчная индексация расенок по статьям затрат  {Выкл}   - При расчете в базисном ( 1/01/2000г.) уровне цен, индексация по итогам сметы/объекта</t>
  </si>
  <si>
    <t>_ТЕК_НР</t>
  </si>
  <si>
    <t>Коэфф. 0,85    к НР для текущего уровня цен с 01.01.2011 при  обычной системе налогообложения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</si>
  <si>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</si>
  <si>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_ТЕК_СП</t>
  </si>
  <si>
    <t>Коэфф. 0,80    к СП для текущего уровня цен с 01.01.2011 при  обычной системе налогообложения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</si>
  <si>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</si>
  <si>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ЖИЛ</t>
  </si>
  <si>
    <t>При работах на жилых и общественных зданиях</t>
  </si>
  <si>
    <t>Для сборников ФЕР , ФЕРр:  · {ЖИЛ} - ( вкл.)  -   при производстве всех видов работ  на объектах  жилищно-гражданского назначения  · {ЖИЛ} - (выкл.) -  при производстве всех видов работ на объектах производственного  назначения</t>
  </si>
  <si>
    <t>ЗАКР</t>
  </si>
  <si>
    <t>Работы в тоннелях закрытым/ открытым способом ( сопутствующие работы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</si>
  <si>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</si>
  <si>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ЗАТО</t>
  </si>
  <si>
    <t>КНР</t>
  </si>
  <si>
    <t>Коэффициент к накладным расходам</t>
  </si>
  <si>
    <t>В расценках величина накладных будет пересчитываться с учетом коэффициента</t>
  </si>
  <si>
    <t>КСП</t>
  </si>
  <si>
    <t>Коэффициент к сметной прибыли</t>
  </si>
  <si>
    <t>В расценках величина сметной прибыли будет пересчитываться с учетом коэффициента</t>
  </si>
  <si>
    <t>М_ГОР_опт</t>
  </si>
  <si>
    <t>Прокладка городских/междугородных волоконно-оптических сетей связи (монтаж оборудования 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</si>
  <si>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</si>
  <si>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ОКРтек_НР_СП</t>
  </si>
  <si>
    <t>(Вкл) - Итоговые нормы НР и СП округляются до целых, (Выкл) - до 2-х знаков после запятой</t>
  </si>
  <si>
    <t>{ОКРтек_НР_СП} -  (вкл)     -    нормы НР и СП округляются до целых                        ( выкл.) -   нормы НР и СП округляютя до двух знаковов после запятой</t>
  </si>
  <si>
    <t>СЛЖ</t>
  </si>
  <si>
    <t>Коэфф. 1.2 к НР  при работах на сложных объектах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</si>
  <si>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</si>
  <si>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УПР</t>
  </si>
  <si>
    <t>Упрощенное налогообложение Коэф. = 0,9 к СП ( коэф. = 0,7 к НР при упрощенной системе налогооблажения отменен с 1.01.2011 )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</si>
  <si>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</si>
  <si>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УПРтек_НР</t>
  </si>
  <si>
    <t>Упрощенное налогобложение:  Коэфф. 0,94  к НР для текущего уровня цен с 01.01.2011 при  упрощенной системе налогообложения</t>
  </si>
  <si>
    <t>Для норм НР с 1.01.2011 года при упрощенном налогообложении: если {УПР} - вкл.  · {УПРтек_НР} = 0.94  -  При упрощенном налогообложении в текущем уровне цен   ·</t>
  </si>
  <si>
    <t>ХОЗ</t>
  </si>
  <si>
    <t>Коэфф. 0,6 к НР при хозяйственном способе работ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</si>
  <si>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</si>
  <si>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мАВИА</t>
  </si>
  <si>
    <t>При работах по диспечеризации управления движением авиа/траспортом ( монтаж оборудования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</si>
  <si>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</si>
  <si>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мАЭС</t>
  </si>
  <si>
    <t>При работах на АЭС ( монтаж оборудования )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</si>
  <si>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</si>
  <si>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1-2040-74</t>
  </si>
  <si>
    <t>Рабочий монтажник среднего разряда 4</t>
  </si>
  <si>
    <t>чел.-ч</t>
  </si>
  <si>
    <t>Затраты труда машинистов</t>
  </si>
  <si>
    <t>чел.час</t>
  </si>
  <si>
    <t>021102</t>
  </si>
  <si>
    <t>ЦЭМ Челябинская область (2009) разд.02,поз.1102</t>
  </si>
  <si>
    <t>Краны на автомобильном ходу при работе на монтаже технологического оборудования 10 т</t>
  </si>
  <si>
    <t>маш.-ч</t>
  </si>
  <si>
    <t>400002</t>
  </si>
  <si>
    <t>ЦЭМ Челябинская область (2009) разд.40,поз.0002</t>
  </si>
  <si>
    <t>Автомобили бортовые, грузоподъемность до 8 т</t>
  </si>
  <si>
    <t>101-1977</t>
  </si>
  <si>
    <t>ССЦ Челябинская область (2009) ч.1,разд.01,поз.1977</t>
  </si>
  <si>
    <t>Болты с гайками и шайбами строительные</t>
  </si>
  <si>
    <t>кг</t>
  </si>
  <si>
    <t>101-2478</t>
  </si>
  <si>
    <t>ССЦ Челябинская область (2009) ч.1,разд.01,поз.2478</t>
  </si>
  <si>
    <t>Лента К226</t>
  </si>
  <si>
    <t>100 м</t>
  </si>
  <si>
    <t>111-0086</t>
  </si>
  <si>
    <t>ССЦ Челябинская область (2009) ч.1,разд.11,поз.0086</t>
  </si>
  <si>
    <t>Бирки маркировочные</t>
  </si>
  <si>
    <t>507-0700</t>
  </si>
  <si>
    <t>ССЦ Челябинская область (2009) ч.5,разд.07,поз.0700</t>
  </si>
  <si>
    <t>Трубка поливинилхлоридная ХВТ</t>
  </si>
  <si>
    <t>509-0041</t>
  </si>
  <si>
    <t>ССЦ Челябинская область (2009) ч.5,разд.09,поз.0041</t>
  </si>
  <si>
    <t>Наконечники кабельные медные для электротехнических установок</t>
  </si>
  <si>
    <t>509-0070</t>
  </si>
  <si>
    <t>ССЦ Челябинская область (2009) ч.5,разд.09,поз.0070</t>
  </si>
  <si>
    <t>Кнопки монтажные</t>
  </si>
  <si>
    <t>1000 шт.</t>
  </si>
  <si>
    <t>509-0090</t>
  </si>
  <si>
    <t>ССЦ Челябинская область (2009) ч.5,разд.09,поз.0090</t>
  </si>
  <si>
    <t>Перемычки гибкие, тип ПГС-50</t>
  </si>
  <si>
    <t>509-0156</t>
  </si>
  <si>
    <t>ССЦ Челябинская область (2009) ч.5,разд.09,поз.0156</t>
  </si>
  <si>
    <t>Оконцеватели маркировочные</t>
  </si>
  <si>
    <t>999-9950</t>
  </si>
  <si>
    <t>ССЦ Челябинская область (2009) ч.9,разд.99,поз.9950</t>
  </si>
  <si>
    <t>Вспомогательные материалы (2% от ОЗП)</t>
  </si>
  <si>
    <t>руб.</t>
  </si>
  <si>
    <t>1-2042-74</t>
  </si>
  <si>
    <t>Рабочий монтажник среднего разряда 4,2</t>
  </si>
  <si>
    <t>040502</t>
  </si>
  <si>
    <t>ЦЭМ Челябинская область (2009) разд.04,поз.0502</t>
  </si>
  <si>
    <t>Установки для сварки ручной дуговой (постоянного тока)</t>
  </si>
  <si>
    <t>050102</t>
  </si>
  <si>
    <t>ЦЭМ Челябинская область (2009) разд.05,поз.0102</t>
  </si>
  <si>
    <t>Компрессоры передвижные с двигателем внутреннего сгорания давлением до 686 кПа (7 ат), производительность 5 м3/мин</t>
  </si>
  <si>
    <t>100602</t>
  </si>
  <si>
    <t>ЦЭМ Челябинская область (2009) разд.10,поз.0602</t>
  </si>
  <si>
    <t>Молотки бурильные легкие при работе от передвижных компрессорных станций</t>
  </si>
  <si>
    <t>101-1924</t>
  </si>
  <si>
    <t>ССЦ Челябинская область (2009) ч.1,разд.01,поз.1924</t>
  </si>
  <si>
    <t>Электроды диаметром 4 мм Э42А</t>
  </si>
  <si>
    <t>101-2143</t>
  </si>
  <si>
    <t>ССЦ Челябинская область (2009) ч.1,разд.01,поз.2143</t>
  </si>
  <si>
    <t>Краска</t>
  </si>
  <si>
    <t>509-2160</t>
  </si>
  <si>
    <t>ССЦ Челябинская область (2009) ч.5,разд.09,поз.2160</t>
  </si>
  <si>
    <t>Прокладки паронитовые</t>
  </si>
  <si>
    <t>030203</t>
  </si>
  <si>
    <t>ЦЭМ Челябинская область (2009) разд.03,поз.0203</t>
  </si>
  <si>
    <t>Домкраты гидравлические грузоподъемностью 63 т</t>
  </si>
  <si>
    <t>030408</t>
  </si>
  <si>
    <t>ЦЭМ Челябинская область (2009) разд.03,поз.0408</t>
  </si>
  <si>
    <t>Лебедки электрические тяговым усилием 156,96 кН (16 т)</t>
  </si>
  <si>
    <t>101-0813</t>
  </si>
  <si>
    <t>ССЦ Челябинская область (2009) ч.1,разд.01,поз.0813</t>
  </si>
  <si>
    <t>Проволока стальная низкоуглеродистая разного назначения оцинкованная диаметром 3,0 мм</t>
  </si>
  <si>
    <t>т</t>
  </si>
  <si>
    <t>101-0865</t>
  </si>
  <si>
    <t>ССЦ Челябинская область (2009) ч.1,разд.01,поз.0865</t>
  </si>
  <si>
    <t>Роли свинцовые марки С1 толщиной 1,0 мм</t>
  </si>
  <si>
    <t>101-1481</t>
  </si>
  <si>
    <t>ССЦ Челябинская область (2009) ч.1,разд.01,поз.1481</t>
  </si>
  <si>
    <t>Шурупы с полукруглой головкой 4x40 мм</t>
  </si>
  <si>
    <t>113-1786</t>
  </si>
  <si>
    <t>ССЦ Челябинская область (2009) ч.1,разд.13,поз.1786</t>
  </si>
  <si>
    <t>Лак битумный БТ-123</t>
  </si>
  <si>
    <t>506-1362</t>
  </si>
  <si>
    <t>ССЦ Челябинская область (2009) ч.5,разд.06,поз.1362</t>
  </si>
  <si>
    <t>Припои оловянно-свинцовые бессурьмянистые марки ПОС30</t>
  </si>
  <si>
    <t>509-0102</t>
  </si>
  <si>
    <t>ССЦ Челябинская область (2009) ч.5,разд.09,поз.0102</t>
  </si>
  <si>
    <t>Скобы</t>
  </si>
  <si>
    <t>10 шт.</t>
  </si>
  <si>
    <t>101-1641</t>
  </si>
  <si>
    <t>ССЦ Челябинская область (2009) ч.1,разд.01,поз.1641</t>
  </si>
  <si>
    <t>Сталь угловая равнополочная, марка стали ВСт3кп2, размером 50x50x5 мм</t>
  </si>
  <si>
    <t>101-1755</t>
  </si>
  <si>
    <t>ССЦ Челябинская область (2009) ч.1,разд.01,поз.1755</t>
  </si>
  <si>
    <t>Сталь полосовая, марка стали Ст3сп шириной 50-200 мм толщиной 4-5 мм</t>
  </si>
  <si>
    <t>350451</t>
  </si>
  <si>
    <t>ЦЭМ Челябинская область (2009) разд.35,поз.0451</t>
  </si>
  <si>
    <t>Пресс гидравлический с электроприводом</t>
  </si>
  <si>
    <t>101-0501</t>
  </si>
  <si>
    <t>ССЦ Челябинская область (2009) ч.1,разд.01,поз.0501</t>
  </si>
  <si>
    <t>Лаки канифольные, марки КФ-965</t>
  </si>
  <si>
    <t>101-1964</t>
  </si>
  <si>
    <t>ССЦ Челябинская область (2009) ч.1,разд.01,поз.1964</t>
  </si>
  <si>
    <t>Шпагат бумажный</t>
  </si>
  <si>
    <t>101-2365</t>
  </si>
  <si>
    <t>ССЦ Челябинская область (2009) ч.1,разд.01,поз.2365</t>
  </si>
  <si>
    <t>Нитки швейные</t>
  </si>
  <si>
    <t>101-2493</t>
  </si>
  <si>
    <t>ССЦ Челябинская область (2009) ч.1,разд.01,поз.2493</t>
  </si>
  <si>
    <t>Лента липкая изоляционная на поликасиновом компаунде марки ЛСЭПЛ, шириной 20-30 мм, толщиной от 0,14 до 0,19 мм</t>
  </si>
  <si>
    <t>111-0087</t>
  </si>
  <si>
    <t>ССЦ Челябинская область (2009) ч.1,разд.11,поз.0087</t>
  </si>
  <si>
    <t>Бирки-оконцеватели</t>
  </si>
  <si>
    <t>509-0038</t>
  </si>
  <si>
    <t>ССЦ Челябинская область (2009) ч.5,разд.09,поз.0038</t>
  </si>
  <si>
    <t>Наконечники кабельные для электротехнических установок</t>
  </si>
  <si>
    <t>509-1210</t>
  </si>
  <si>
    <t>ССЦ Челябинская область (2009) ч.5,разд.09,поз.1210</t>
  </si>
  <si>
    <t>Вазелин технический</t>
  </si>
  <si>
    <t>502-0246</t>
  </si>
  <si>
    <t>ССЦ Челябинская область (2009) ч.5,разд.02,поз.0246</t>
  </si>
  <si>
    <t>Провода неизолированные для воздушных линий электропередачи медные марки М, сечением 4 мм2</t>
  </si>
  <si>
    <t>509-0126</t>
  </si>
  <si>
    <t>ССЦ Челябинская область (2009) ч.5,разд.09,поз.0126</t>
  </si>
  <si>
    <t>Жир паяльный</t>
  </si>
  <si>
    <t>509-1206</t>
  </si>
  <si>
    <t>ССЦ Челябинская область (2009) ч.5,разд.09,поз.1206</t>
  </si>
  <si>
    <t>Парафины нефтяные твердые марки Т-1</t>
  </si>
  <si>
    <t>101-0069</t>
  </si>
  <si>
    <t>ССЦ Челябинская область (2009) ч.1,разд.01,поз.0069</t>
  </si>
  <si>
    <t>Бензин авиационный Б-70</t>
  </si>
  <si>
    <t>101-2278</t>
  </si>
  <si>
    <t>ССЦ Челябинская область (2009) ч.1,разд.01,поз.2278</t>
  </si>
  <si>
    <t>Пропан-бутан, смесь техническая</t>
  </si>
  <si>
    <t>1-2038-74</t>
  </si>
  <si>
    <t>Рабочий монтажник среднего разряда 3,8</t>
  </si>
  <si>
    <t>101-0849</t>
  </si>
  <si>
    <t>ССЦ Челябинская область (2009) ч.1,разд.01,поз.0849</t>
  </si>
  <si>
    <t>Пластина резиновая рулонная вулканизированная</t>
  </si>
  <si>
    <t>101-1666</t>
  </si>
  <si>
    <t>ССЦ Челябинская область (2009) ч.1,разд.01,поз.1666</t>
  </si>
  <si>
    <t>Лак НЦ-62</t>
  </si>
  <si>
    <t>101-1994</t>
  </si>
  <si>
    <t>ССЦ Челябинская область (2009) ч.1,разд.01,поз.1994</t>
  </si>
  <si>
    <t>Краски маркировочные МКЭ-4</t>
  </si>
  <si>
    <t>101-2072</t>
  </si>
  <si>
    <t>ССЦ Челябинская область (2009) ч.1,разд.01,поз.2072</t>
  </si>
  <si>
    <t>Нитки хлопчатобумажные швейные №00</t>
  </si>
  <si>
    <t>101-2500</t>
  </si>
  <si>
    <t>ССЦ Челябинская область (2009) ч.1,разд.01,поз.2500</t>
  </si>
  <si>
    <t>Лента поливинилхлоридная техническая с липким слоем толщиной 0,40 мм</t>
  </si>
  <si>
    <t>101-2570</t>
  </si>
  <si>
    <t>ССЦ Челябинская область (2009) ч.1,разд.01,поз.2570</t>
  </si>
  <si>
    <t>Флюс ФКДТ</t>
  </si>
  <si>
    <t>111-0109</t>
  </si>
  <si>
    <t>ССЦ Челябинская область (2009) ч.1,разд.11,поз.0109</t>
  </si>
  <si>
    <t>Бирки маркировочные пластмассовые</t>
  </si>
  <si>
    <t>506-0855</t>
  </si>
  <si>
    <t>ССЦ Челябинская область (2009) ч.5,разд.06,поз.0855</t>
  </si>
  <si>
    <t>Проволока медная круглая электротехническая ММ (мягкая) диаметром 1,0-3,0 мм и выше</t>
  </si>
  <si>
    <t>506-1360</t>
  </si>
  <si>
    <t>ССЦ Челябинская область (2009) ч.5,разд.06,поз.1360</t>
  </si>
  <si>
    <t>Припои оловянно-свинцовые бессурьмянистые марки ПОС61</t>
  </si>
  <si>
    <t>506-1365</t>
  </si>
  <si>
    <t>ССЦ Челябинская область (2009) ч.5,разд.06,поз.1365</t>
  </si>
  <si>
    <t>Припои оловянно-свинцовые малосурьмянистые марки ПОССу61-0,5</t>
  </si>
  <si>
    <t>507-0701</t>
  </si>
  <si>
    <t>ССЦ Челябинская область (2009) ч.5,разд.07,поз.0701</t>
  </si>
  <si>
    <t>Трубка полихлорвиниловая</t>
  </si>
  <si>
    <t>509-0042</t>
  </si>
  <si>
    <t>ССЦ Челябинская область (2009) ч.5,разд.09,поз.0042</t>
  </si>
  <si>
    <t>Наконечники кабельные медные соединительные</t>
  </si>
  <si>
    <t>2-0011-74</t>
  </si>
  <si>
    <t>Инженер I категории</t>
  </si>
  <si>
    <t>2-0012-74</t>
  </si>
  <si>
    <t>Инженер II категории</t>
  </si>
  <si>
    <t>2-0013-74</t>
  </si>
  <si>
    <t>Инженер III категории</t>
  </si>
  <si>
    <t>2-2001-74</t>
  </si>
  <si>
    <t>Ведущий инженер</t>
  </si>
  <si>
    <t>№ п/п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</si>
  <si>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</si>
  <si>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</si>
  <si>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</si>
  <si>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ед., руб.</t>
  </si>
  <si>
    <t>Общая стоимость, руб.</t>
  </si>
  <si>
    <t>Затраты труда, чел.-ч</t>
  </si>
  <si>
    <t>Всего</t>
  </si>
  <si>
    <t>Экспл. машин</t>
  </si>
  <si>
    <t>Основная зарплата</t>
  </si>
  <si>
    <t>основных рабочих</t>
  </si>
  <si>
    <t>машинистов</t>
  </si>
  <si>
    <t>в т.ч. зарплата</t>
  </si>
  <si>
    <t>на единицу</t>
  </si>
  <si>
    <t>всего</t>
  </si>
  <si>
    <t>К=ЭММ*1,7, ЗПМ*1,7, ОЗП*1,7, ТЗ*1,7, ТЗМ*1,7</t>
  </si>
  <si>
    <t>Итого по разделу</t>
  </si>
  <si>
    <t>ВСЕГО ПО РАЗДЕЛУ</t>
  </si>
  <si>
    <t>В Т.Ч. НАКЛАДНЫЕ РАСХОДЫ</t>
  </si>
  <si>
    <t>В Т.Ч. СМЕТНАЯ ПРИБЫЛЬ</t>
  </si>
  <si>
    <t>К=МАТ=880000/4,72*1,02</t>
  </si>
  <si>
    <t>К=МАТ=110950/4,88*1,02</t>
  </si>
  <si>
    <t>К=МАТ=26616,68/4,72*1,02*1,02</t>
  </si>
  <si>
    <t>К=МАТ=932027/4,72*1,02*1,02</t>
  </si>
  <si>
    <t>К=МАТ=20060,27/4,88*1,02*1,02</t>
  </si>
  <si>
    <t>К=МАТ=25960/4,88*1,02*1,02</t>
  </si>
  <si>
    <t>К=МАТ=206,36/4,72*1,02</t>
  </si>
  <si>
    <t>К=МАТ=230,82/4,88*1,02</t>
  </si>
  <si>
    <t>К=ЭММ*1,55, ЗПМ*1,55, ОЗП*1,55, ТЗ*1,55, ТЗМ*1,55</t>
  </si>
  <si>
    <t>Итого по локальной смете</t>
  </si>
  <si>
    <t>. НАКЛАДНЫЕ РАСХОДЫ - (%=65 - по стр. ,21 )</t>
  </si>
  <si>
    <t>. СМЕТНАЯ ПРИБЫЛЬ - (%=40 - по стр. 21, )</t>
  </si>
  <si>
    <t>ИТОГО СТОИМОСТЬ МОНТАЖНЫХ РАБОТ</t>
  </si>
  <si>
    <t>. НАКЛАДНЫЕ РАСХОДЫ - (%=95 - по стр. ,1,2,4,5,6,7,8,9,10,12 %=80 - по стр. ,3 %=92 - по стр. ,11 )</t>
  </si>
  <si>
    <t>. СМЕТНАЯ ПРИБЫЛЬ - (%=65 - по стр. 1,2,4,5,6,7,8,9,10,11,12, %=60 - по стр. 3, )</t>
  </si>
  <si>
    <t>ВСЕГО ПО СМЕТЕ</t>
  </si>
  <si>
    <t>Л О К А Л Ь Н А Я   С М Е Т А № 133С/2012</t>
  </si>
  <si>
    <t>Основание:</t>
  </si>
  <si>
    <t>Ведомость объемов работ №  07/205   от 06.07.2012 г.</t>
  </si>
  <si>
    <t>Составлена в ценах</t>
  </si>
  <si>
    <t>2001г. (редакция 2009г.) с переходом в текущие цены на 3кв.2012г. С НДС</t>
  </si>
  <si>
    <t>Текущая стоимость:</t>
  </si>
  <si>
    <t>Начисления:</t>
  </si>
  <si>
    <t>1. К=1,13 (ОЗП*1,13; ЗПМ*1,13)-коэфициент для ЗАТО</t>
  </si>
  <si>
    <t>2.МДС 81-37.2004 прил. № 3  п. 2.23 на сб.ТЕРм  (ОЗП*1,7; ЭММ*1,7; ЗПМ*1,7; ТЗ*1,7; ТЗМ*1,7)</t>
  </si>
  <si>
    <t>3.МДС 81-40.2006 табл. № 2 п.13 на сб.ТЕРп (ОЗП*1,55; ЭММ*1,55; ЗПМ*1,55; ТЗ*1,55; ТЗМ*1,55)</t>
  </si>
  <si>
    <t>Раздел 1</t>
  </si>
  <si>
    <t>Раздел 2</t>
  </si>
  <si>
    <t>Итого в базовых ценах 2001г. по разделам 1,2</t>
  </si>
  <si>
    <t xml:space="preserve">Итого в текущих ценах по разделам 1,2  К=4,88  Минрегион России  № 19899-ИП/08 от 01.08.2012г.  </t>
  </si>
  <si>
    <t xml:space="preserve">Итого в текущих ценах по разделу 3  К=9,13 Минрегион России  № 19899-ИП/08 от 01.08.2012г.  </t>
  </si>
  <si>
    <t xml:space="preserve">                                  Услуги санпропускника 555/8*183,15</t>
  </si>
  <si>
    <t>Перевозка рабочих 655*2*(555/8/3)</t>
  </si>
  <si>
    <t>Талоны ЛПП  555/8*148,30</t>
  </si>
  <si>
    <t xml:space="preserve">ИТОГО ПО СМЕТЕ  В ТЕКУЩИХ ЦЕНАХ </t>
  </si>
  <si>
    <t>НДС 18%</t>
  </si>
  <si>
    <t>ИТОГО ПО СМЕТЕ  В ТЕКУЩИХ ЦЕНАХ С НДС</t>
  </si>
  <si>
    <t>СТОИМОСТЬ  ПУСКОНАЛАДОЧНЫХ   РАБОТ</t>
  </si>
  <si>
    <t>ИТОГО СТОИМОСТЬ  ПУСКОНАЛАДОЧНЫХ  РАБОТ</t>
  </si>
  <si>
    <t>СТОИМОСТЬ МОНТАЖНЫХ  РАБОТ</t>
  </si>
  <si>
    <t>440 315,64 руб.</t>
  </si>
  <si>
    <t>555 чел.-ч.</t>
  </si>
  <si>
    <t>Раздел 3</t>
  </si>
  <si>
    <t>480 447   руб.</t>
  </si>
  <si>
    <t>Сметная стоимость :</t>
  </si>
  <si>
    <t>Нормативная трудоемкость:</t>
  </si>
  <si>
    <t>в т.ч. НДС 18%:</t>
  </si>
  <si>
    <t>Наименование объекта: ФГУП "ПО "МАЯК".</t>
  </si>
  <si>
    <t>Капитальный ремонт системы управления вентагрегатами В7, В8</t>
  </si>
</sst>
</file>

<file path=xl/styles.xml><?xml version="1.0" encoding="utf-8"?>
<styleSheet xmlns="http://schemas.openxmlformats.org/spreadsheetml/2006/main">
  <numFmts count="1">
    <numFmt numFmtId="164" formatCode="mmmm"/>
  </numFmts>
  <fonts count="23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b/>
      <u/>
      <sz val="11"/>
      <name val="Arial Cyr"/>
      <charset val="204"/>
    </font>
    <font>
      <sz val="7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right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 wrapText="1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0" fontId="1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right" vertical="top" wrapText="1"/>
    </xf>
    <xf numFmtId="0" fontId="15" fillId="0" borderId="0" xfId="1" applyFont="1" applyAlignment="1">
      <alignment vertical="top"/>
    </xf>
    <xf numFmtId="0" fontId="16" fillId="0" borderId="0" xfId="1" applyFont="1" applyAlignment="1">
      <alignment vertical="top"/>
    </xf>
    <xf numFmtId="0" fontId="17" fillId="0" borderId="0" xfId="1" applyFont="1"/>
    <xf numFmtId="0" fontId="14" fillId="0" borderId="0" xfId="1"/>
    <xf numFmtId="0" fontId="18" fillId="0" borderId="0" xfId="1" applyFont="1"/>
    <xf numFmtId="164" fontId="19" fillId="0" borderId="0" xfId="1" applyNumberFormat="1" applyFont="1" applyAlignment="1"/>
    <xf numFmtId="0" fontId="19" fillId="0" borderId="0" xfId="1" applyFont="1" applyAlignment="1">
      <alignment horizontal="right"/>
    </xf>
    <xf numFmtId="2" fontId="19" fillId="0" borderId="0" xfId="1" applyNumberFormat="1" applyFont="1" applyAlignment="1">
      <alignment horizontal="left"/>
    </xf>
    <xf numFmtId="0" fontId="19" fillId="0" borderId="0" xfId="1" applyFont="1"/>
    <xf numFmtId="0" fontId="20" fillId="0" borderId="0" xfId="1" applyFont="1" applyAlignment="1">
      <alignment wrapText="1"/>
    </xf>
    <xf numFmtId="0" fontId="21" fillId="0" borderId="0" xfId="1" applyFont="1"/>
    <xf numFmtId="0" fontId="19" fillId="0" borderId="0" xfId="1" applyFont="1" applyAlignment="1">
      <alignment horizontal="left"/>
    </xf>
    <xf numFmtId="0" fontId="4" fillId="0" borderId="0" xfId="0" applyFont="1" applyBorder="1" applyAlignment="1">
      <alignment vertical="top"/>
    </xf>
    <xf numFmtId="0" fontId="0" fillId="0" borderId="0" xfId="0" applyFont="1"/>
    <xf numFmtId="0" fontId="0" fillId="0" borderId="0" xfId="0" applyFont="1" applyBorder="1"/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22" fillId="0" borderId="0" xfId="0" applyFont="1"/>
    <xf numFmtId="2" fontId="22" fillId="0" borderId="0" xfId="0" applyNumberFormat="1" applyFont="1" applyAlignment="1">
      <alignment horizontal="right"/>
    </xf>
    <xf numFmtId="1" fontId="22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9" fillId="0" borderId="0" xfId="1" applyFont="1" applyAlignment="1">
      <alignment horizontal="left" wrapText="1"/>
    </xf>
    <xf numFmtId="0" fontId="19" fillId="0" borderId="0" xfId="1" applyFont="1" applyAlignment="1">
      <alignment horizontal="right"/>
    </xf>
    <xf numFmtId="0" fontId="7" fillId="0" borderId="0" xfId="0" applyFont="1" applyAlignment="1">
      <alignment horizontal="center" vertical="top"/>
    </xf>
    <xf numFmtId="0" fontId="20" fillId="0" borderId="0" xfId="1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11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wrapText="1"/>
    </xf>
    <xf numFmtId="1" fontId="22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top"/>
    </xf>
    <xf numFmtId="0" fontId="22" fillId="0" borderId="0" xfId="0" applyFont="1" applyAlignment="1">
      <alignment horizontal="left"/>
    </xf>
    <xf numFmtId="0" fontId="4" fillId="0" borderId="0" xfId="0" applyFont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0"/>
  <sheetViews>
    <sheetView showGridLines="0" tabSelected="1" zoomScaleNormal="100" workbookViewId="0">
      <selection activeCell="K135" sqref="K135"/>
    </sheetView>
  </sheetViews>
  <sheetFormatPr defaultRowHeight="12"/>
  <cols>
    <col min="1" max="1" width="6.28515625" style="4" customWidth="1"/>
    <col min="2" max="2" width="13" style="4" customWidth="1"/>
    <col min="3" max="3" width="33" style="4" customWidth="1"/>
    <col min="4" max="4" width="12.5703125" style="4" customWidth="1"/>
    <col min="5" max="11" width="10.7109375" style="4" customWidth="1"/>
    <col min="12" max="16384" width="9.140625" style="4"/>
  </cols>
  <sheetData>
    <row r="1" spans="1:11" s="9" customFormat="1" ht="12.7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s="9" customFormat="1" ht="12.75" hidden="1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s="9" customFormat="1" ht="12.7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s="9" customFormat="1" ht="15.75">
      <c r="A4" s="22" t="s">
        <v>458</v>
      </c>
      <c r="B4" s="23"/>
      <c r="C4" s="23"/>
      <c r="D4" s="23"/>
      <c r="E4" s="23"/>
      <c r="F4" s="23"/>
      <c r="G4" s="23"/>
      <c r="H4" s="25"/>
      <c r="I4" s="25"/>
      <c r="J4" s="25"/>
      <c r="K4" s="25"/>
    </row>
    <row r="5" spans="1:11" s="9" customFormat="1" ht="15.75">
      <c r="A5" s="22"/>
      <c r="B5" s="23"/>
      <c r="C5" s="23"/>
      <c r="D5" s="23"/>
      <c r="E5" s="23"/>
      <c r="F5" s="23"/>
      <c r="G5" s="23"/>
      <c r="H5" s="25"/>
      <c r="I5" s="25"/>
      <c r="J5" s="25"/>
      <c r="K5" s="25"/>
    </row>
    <row r="6" spans="1:11" ht="15.75">
      <c r="A6" s="46" t="s">
        <v>427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1" ht="15.75">
      <c r="A7" s="43" t="s">
        <v>459</v>
      </c>
      <c r="B7" s="43"/>
      <c r="C7" s="43"/>
      <c r="D7" s="43"/>
      <c r="E7" s="43"/>
      <c r="F7" s="43"/>
      <c r="G7" s="43"/>
      <c r="H7" s="43"/>
      <c r="I7" s="43"/>
      <c r="J7" s="43"/>
      <c r="K7" s="43"/>
    </row>
    <row r="10" spans="1:11" s="9" customFormat="1" ht="12.75">
      <c r="A10" s="26" t="s">
        <v>428</v>
      </c>
      <c r="B10" s="25"/>
      <c r="C10" s="44" t="s">
        <v>429</v>
      </c>
      <c r="D10" s="44"/>
      <c r="E10" s="44"/>
      <c r="F10" s="44"/>
      <c r="G10" s="44"/>
      <c r="H10" s="44"/>
      <c r="I10" s="44"/>
      <c r="J10" s="44"/>
      <c r="K10" s="44"/>
    </row>
    <row r="11" spans="1:11" ht="12.75">
      <c r="A11" s="26" t="s">
        <v>430</v>
      </c>
      <c r="B11" s="25"/>
      <c r="C11" s="27" t="s">
        <v>431</v>
      </c>
      <c r="D11" s="27"/>
      <c r="E11" s="25"/>
      <c r="F11" s="25"/>
      <c r="G11" s="45" t="s">
        <v>432</v>
      </c>
      <c r="H11" s="45"/>
      <c r="I11" s="45"/>
      <c r="J11" s="29">
        <v>2886513.64</v>
      </c>
      <c r="K11" s="30" t="s">
        <v>253</v>
      </c>
    </row>
    <row r="12" spans="1:11" ht="12.75">
      <c r="A12" s="26"/>
      <c r="B12" s="25"/>
      <c r="C12" s="27"/>
      <c r="D12" s="27"/>
      <c r="E12" s="25"/>
      <c r="F12" s="25"/>
      <c r="G12" s="28"/>
      <c r="H12" s="45" t="s">
        <v>457</v>
      </c>
      <c r="I12" s="45"/>
      <c r="J12" s="29" t="s">
        <v>451</v>
      </c>
      <c r="K12" s="30"/>
    </row>
    <row r="13" spans="1:11" s="7" customFormat="1">
      <c r="I13" s="8" t="s">
        <v>455</v>
      </c>
      <c r="J13" s="4" t="s">
        <v>454</v>
      </c>
    </row>
    <row r="14" spans="1:11" s="7" customFormat="1">
      <c r="I14" s="8" t="s">
        <v>456</v>
      </c>
      <c r="J14" s="4" t="s">
        <v>452</v>
      </c>
    </row>
    <row r="15" spans="1:11" ht="12.75">
      <c r="A15" s="42" t="s">
        <v>391</v>
      </c>
      <c r="B15" s="42" t="s">
        <v>392</v>
      </c>
      <c r="C15" s="42" t="s">
        <v>393</v>
      </c>
      <c r="D15" s="42" t="s">
        <v>394</v>
      </c>
      <c r="E15" s="42" t="s">
        <v>395</v>
      </c>
      <c r="F15" s="42"/>
      <c r="G15" s="42" t="s">
        <v>396</v>
      </c>
      <c r="H15" s="42"/>
      <c r="I15" s="42"/>
      <c r="J15" s="42" t="s">
        <v>397</v>
      </c>
      <c r="K15" s="42"/>
    </row>
    <row r="16" spans="1:11" ht="12.75">
      <c r="A16" s="42"/>
      <c r="B16" s="42"/>
      <c r="C16" s="42"/>
      <c r="D16" s="42"/>
      <c r="E16" s="42" t="s">
        <v>398</v>
      </c>
      <c r="F16" s="42" t="s">
        <v>399</v>
      </c>
      <c r="G16" s="42" t="s">
        <v>398</v>
      </c>
      <c r="H16" s="42" t="s">
        <v>400</v>
      </c>
      <c r="I16" s="42" t="s">
        <v>399</v>
      </c>
      <c r="J16" s="42" t="s">
        <v>401</v>
      </c>
      <c r="K16" s="42"/>
    </row>
    <row r="17" spans="1:11" ht="12.75">
      <c r="A17" s="42"/>
      <c r="B17" s="42"/>
      <c r="C17" s="42"/>
      <c r="D17" s="42"/>
      <c r="E17" s="42"/>
      <c r="F17" s="42"/>
      <c r="G17" s="42"/>
      <c r="H17" s="42"/>
      <c r="I17" s="42"/>
      <c r="J17" s="42" t="s">
        <v>402</v>
      </c>
      <c r="K17" s="42"/>
    </row>
    <row r="18" spans="1:11">
      <c r="A18" s="42"/>
      <c r="B18" s="42"/>
      <c r="C18" s="42"/>
      <c r="D18" s="42"/>
      <c r="E18" s="42" t="s">
        <v>400</v>
      </c>
      <c r="F18" s="42" t="s">
        <v>403</v>
      </c>
      <c r="G18" s="42"/>
      <c r="H18" s="42"/>
      <c r="I18" s="42" t="s">
        <v>403</v>
      </c>
      <c r="J18" s="42" t="s">
        <v>404</v>
      </c>
      <c r="K18" s="42" t="s">
        <v>405</v>
      </c>
    </row>
    <row r="19" spans="1:11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</row>
    <row r="20" spans="1:11" ht="12.75">
      <c r="A20" s="11">
        <v>1</v>
      </c>
      <c r="B20" s="11">
        <v>2</v>
      </c>
      <c r="C20" s="11">
        <v>3</v>
      </c>
      <c r="D20" s="11">
        <v>4</v>
      </c>
      <c r="E20" s="11">
        <v>5</v>
      </c>
      <c r="F20" s="11">
        <v>6</v>
      </c>
      <c r="G20" s="11">
        <v>7</v>
      </c>
      <c r="H20" s="11">
        <v>8</v>
      </c>
      <c r="I20" s="11">
        <v>9</v>
      </c>
      <c r="J20" s="11">
        <v>10</v>
      </c>
      <c r="K20" s="11">
        <v>11</v>
      </c>
    </row>
    <row r="21" spans="1:11" ht="6.95" customHeight="1"/>
    <row r="22" spans="1:11" s="9" customFormat="1" ht="13.5" customHeight="1">
      <c r="A22" s="25"/>
      <c r="B22" s="25"/>
      <c r="C22" s="31" t="s">
        <v>433</v>
      </c>
      <c r="D22" s="32"/>
      <c r="E22" s="32"/>
      <c r="F22" s="32"/>
      <c r="G22" s="32"/>
      <c r="H22" s="32"/>
      <c r="I22" s="32"/>
      <c r="J22" s="25"/>
      <c r="K22" s="25"/>
    </row>
    <row r="23" spans="1:11" s="9" customFormat="1" ht="14.25" customHeight="1">
      <c r="A23" s="30"/>
      <c r="B23" s="30"/>
      <c r="C23" s="47" t="s">
        <v>434</v>
      </c>
      <c r="D23" s="47"/>
      <c r="E23" s="47"/>
      <c r="F23" s="47"/>
      <c r="G23" s="32"/>
      <c r="H23" s="32"/>
      <c r="I23" s="32"/>
      <c r="J23" s="30"/>
      <c r="K23" s="30"/>
    </row>
    <row r="24" spans="1:11" s="9" customFormat="1" ht="18" customHeight="1">
      <c r="A24" s="33"/>
      <c r="B24" s="33"/>
      <c r="C24" s="47" t="s">
        <v>435</v>
      </c>
      <c r="D24" s="47"/>
      <c r="E24" s="47"/>
      <c r="F24" s="47"/>
      <c r="G24" s="47"/>
      <c r="H24" s="47"/>
      <c r="I24" s="47"/>
      <c r="J24" s="33"/>
      <c r="K24" s="33"/>
    </row>
    <row r="25" spans="1:11" customFormat="1" ht="21" customHeight="1">
      <c r="C25" s="48" t="s">
        <v>436</v>
      </c>
      <c r="D25" s="48"/>
      <c r="E25" s="48"/>
      <c r="F25" s="48"/>
      <c r="G25" s="48"/>
      <c r="H25" s="48"/>
      <c r="I25" s="48"/>
    </row>
    <row r="26" spans="1:11" ht="6.95" customHeight="1"/>
    <row r="27" spans="1:11" ht="6.95" customHeight="1"/>
    <row r="28" spans="1:11" s="14" customFormat="1" ht="15">
      <c r="C28" s="15" t="s">
        <v>437</v>
      </c>
      <c r="D28" s="14" t="str">
        <f>Source!G26</f>
        <v>МОНТАЖНЫЕ РАБОТЫ</v>
      </c>
    </row>
    <row r="29" spans="1:11" ht="6" customHeight="1"/>
    <row r="30" spans="1:11">
      <c r="A30" s="4" t="str">
        <f>Source!E30</f>
        <v>1</v>
      </c>
      <c r="B30" s="12" t="str">
        <f>Source!F30</f>
        <v>м08-01-102-1</v>
      </c>
      <c r="C30" s="12" t="str">
        <f>Source!G30</f>
        <v>Шкаф управления и регулирования</v>
      </c>
      <c r="D30" s="17">
        <f>Source!I30</f>
        <v>2</v>
      </c>
      <c r="E30" s="18">
        <f>IF(Source!AB30=0,"-",ROUND(Source!AB30,2))</f>
        <v>829.43</v>
      </c>
      <c r="F30" s="18">
        <f>IF(Source!AD30=0,"-",ROUND(Source!AD30,2))</f>
        <v>342.17</v>
      </c>
      <c r="G30" s="17">
        <f>IF(Source!O30=0,"-",ROUND(Source!O30,0))</f>
        <v>1658</v>
      </c>
      <c r="H30" s="17">
        <f>IF(Source!S30=0,"-",ROUND(Source!S30,0))</f>
        <v>682</v>
      </c>
      <c r="I30" s="18">
        <f>IF(Source!Q30=0,"-",ROUND(Source!Q30,0))</f>
        <v>684</v>
      </c>
      <c r="J30" s="18">
        <f>IF(Source!AH30=0,"-",ROUND(Source!AH30,2))</f>
        <v>24.82</v>
      </c>
      <c r="K30" s="18">
        <f>IF(Source!U30=0,"-",ROUND(Source!U30,2))</f>
        <v>49.64</v>
      </c>
    </row>
    <row r="31" spans="1:11" ht="29.25">
      <c r="B31" s="19" t="s">
        <v>406</v>
      </c>
      <c r="C31" s="16" t="str">
        <f>Source!H30</f>
        <v>шкаф</v>
      </c>
      <c r="D31" s="13"/>
      <c r="E31" s="13">
        <f>IF(Source!AF30=0,"-",ROUND(Source!AF30,2))</f>
        <v>341.05</v>
      </c>
      <c r="F31" s="13">
        <f>IF(Source!AE30=0,"-",ROUND(Source!AE30,2))</f>
        <v>25.09</v>
      </c>
      <c r="G31" s="13"/>
      <c r="H31" s="13"/>
      <c r="I31" s="13">
        <f>IF(Source!R30=0,"-",ROUND(Source!R30,0))</f>
        <v>50</v>
      </c>
      <c r="J31" s="13">
        <f>IF(Source!AI30=0,"-",ROUND(Source!AI30,2))</f>
        <v>1.36</v>
      </c>
      <c r="K31" s="13">
        <f>IF(Source!V30=0,"-",ROUND(Source!V30,2))</f>
        <v>2.72</v>
      </c>
    </row>
    <row r="32" spans="1:11">
      <c r="A32" s="4" t="str">
        <f>Source!E31</f>
        <v>2</v>
      </c>
      <c r="B32" s="12" t="str">
        <f>Source!F31</f>
        <v>м08-03-573-4</v>
      </c>
      <c r="C32" s="12" t="str">
        <f>Source!G31</f>
        <v>Шкаф (пульт) управления навесной</v>
      </c>
      <c r="D32" s="17">
        <f>Source!I31</f>
        <v>2</v>
      </c>
      <c r="E32" s="18">
        <f>IF(Source!AB31=0,"-",ROUND(Source!AB31,2))</f>
        <v>125.82</v>
      </c>
      <c r="F32" s="18">
        <f>IF(Source!AD31=0,"-",ROUND(Source!AD31,2))</f>
        <v>64.88</v>
      </c>
      <c r="G32" s="17">
        <f>IF(Source!O31=0,"-",ROUND(Source!O31,0))</f>
        <v>252</v>
      </c>
      <c r="H32" s="17">
        <f>IF(Source!S31=0,"-",ROUND(Source!S31,0))</f>
        <v>114</v>
      </c>
      <c r="I32" s="18">
        <f>IF(Source!Q31=0,"-",ROUND(Source!Q31,0))</f>
        <v>130</v>
      </c>
      <c r="J32" s="18">
        <f>IF(Source!AH31=0,"-",ROUND(Source!AH31,2))</f>
        <v>4.03</v>
      </c>
      <c r="K32" s="18">
        <f>IF(Source!U31=0,"-",ROUND(Source!U31,2))</f>
        <v>8.06</v>
      </c>
    </row>
    <row r="33" spans="1:11" ht="29.25">
      <c r="B33" s="19" t="s">
        <v>406</v>
      </c>
      <c r="C33" s="16" t="str">
        <f>Source!H31</f>
        <v>шт.</v>
      </c>
      <c r="D33" s="13"/>
      <c r="E33" s="13">
        <f>IF(Source!AF31=0,"-",ROUND(Source!AF31,2))</f>
        <v>57.09</v>
      </c>
      <c r="F33" s="13">
        <f>IF(Source!AE31=0,"-",ROUND(Source!AE31,2))</f>
        <v>7.34</v>
      </c>
      <c r="G33" s="13"/>
      <c r="H33" s="13"/>
      <c r="I33" s="13">
        <f>IF(Source!R31=0,"-",ROUND(Source!R31,0))</f>
        <v>15</v>
      </c>
      <c r="J33" s="13">
        <f>IF(Source!AI31=0,"-",ROUND(Source!AI31,2))</f>
        <v>0.49</v>
      </c>
      <c r="K33" s="13">
        <f>IF(Source!V31=0,"-",ROUND(Source!V31,2))</f>
        <v>0.99</v>
      </c>
    </row>
    <row r="34" spans="1:11" ht="36">
      <c r="A34" s="4" t="str">
        <f>Source!E32</f>
        <v>3</v>
      </c>
      <c r="B34" s="12" t="str">
        <f>Source!F32</f>
        <v>м11-02-001-1</v>
      </c>
      <c r="C34" s="12" t="str">
        <f>Source!G32</f>
        <v>Прибор, устанавливаемый на резьбовых соединениях, масса до 1,5 кг</v>
      </c>
      <c r="D34" s="17">
        <f>Source!I32</f>
        <v>2</v>
      </c>
      <c r="E34" s="18">
        <f>IF(Source!AB32=0,"-",ROUND(Source!AB32,2))</f>
        <v>26.13</v>
      </c>
      <c r="F34" s="18" t="str">
        <f>IF(Source!AD32=0,"-",ROUND(Source!AD32,2))</f>
        <v>-</v>
      </c>
      <c r="G34" s="17">
        <f>IF(Source!O32=0,"-",ROUND(Source!O32,0))</f>
        <v>53</v>
      </c>
      <c r="H34" s="17">
        <f>IF(Source!S32=0,"-",ROUND(Source!S32,0))</f>
        <v>50</v>
      </c>
      <c r="I34" s="18" t="str">
        <f>IF(Source!Q32=0,"-",ROUND(Source!Q32,0))</f>
        <v>-</v>
      </c>
      <c r="J34" s="18">
        <f>IF(Source!AH32=0,"-",ROUND(Source!AH32,2))</f>
        <v>1.75</v>
      </c>
      <c r="K34" s="18">
        <f>IF(Source!U32=0,"-",ROUND(Source!U32,2))</f>
        <v>3.5</v>
      </c>
    </row>
    <row r="35" spans="1:11" ht="29.25">
      <c r="B35" s="19" t="s">
        <v>406</v>
      </c>
      <c r="C35" s="16" t="str">
        <f>Source!H32</f>
        <v>шт.</v>
      </c>
      <c r="D35" s="13"/>
      <c r="E35" s="13">
        <f>IF(Source!AF32=0,"-",ROUND(Source!AF32,2))</f>
        <v>24.82</v>
      </c>
      <c r="F35" s="13" t="str">
        <f>IF(Source!AE32=0,"-",ROUND(Source!AE32,2))</f>
        <v>-</v>
      </c>
      <c r="G35" s="13"/>
      <c r="H35" s="13"/>
      <c r="I35" s="13" t="str">
        <f>IF(Source!R32=0,"-",ROUND(Source!R32,0))</f>
        <v>-</v>
      </c>
      <c r="J35" s="13" t="str">
        <f>IF(Source!AI32=0,"-",ROUND(Source!AI32,2))</f>
        <v>-</v>
      </c>
      <c r="K35" s="13" t="str">
        <f>IF(Source!V32=0,"-",ROUND(Source!V32,2))</f>
        <v>-</v>
      </c>
    </row>
    <row r="36" spans="1:11" ht="36">
      <c r="A36" s="4" t="str">
        <f>Source!E33</f>
        <v>4</v>
      </c>
      <c r="B36" s="12" t="str">
        <f>Source!F33</f>
        <v>м08-02-171-1</v>
      </c>
      <c r="C36" s="12" t="str">
        <f>Source!G33</f>
        <v>Лоток стальной для крепления соединительных муфт на установленных полках</v>
      </c>
      <c r="D36" s="17">
        <f>Source!I33</f>
        <v>2.15</v>
      </c>
      <c r="E36" s="18">
        <f>IF(Source!AB33=0,"-",ROUND(Source!AB33,2))</f>
        <v>866.73</v>
      </c>
      <c r="F36" s="18">
        <f>IF(Source!AD33=0,"-",ROUND(Source!AD33,2))</f>
        <v>290.83999999999997</v>
      </c>
      <c r="G36" s="17">
        <f>IF(Source!O33=0,"-",ROUND(Source!O33,0))</f>
        <v>1863</v>
      </c>
      <c r="H36" s="17">
        <f>IF(Source!S33=0,"-",ROUND(Source!S33,0))</f>
        <v>1225</v>
      </c>
      <c r="I36" s="18">
        <f>IF(Source!Q33=0,"-",ROUND(Source!Q33,0))</f>
        <v>625</v>
      </c>
      <c r="J36" s="18">
        <f>IF(Source!AH33=0,"-",ROUND(Source!AH33,2))</f>
        <v>41.48</v>
      </c>
      <c r="K36" s="18">
        <f>IF(Source!U33=0,"-",ROUND(Source!U33,2))</f>
        <v>89.18</v>
      </c>
    </row>
    <row r="37" spans="1:11" ht="29.25">
      <c r="B37" s="19" t="s">
        <v>406</v>
      </c>
      <c r="C37" s="16" t="str">
        <f>Source!H33</f>
        <v>100 шт.</v>
      </c>
      <c r="D37" s="13"/>
      <c r="E37" s="13">
        <f>IF(Source!AF33=0,"-",ROUND(Source!AF33,2))</f>
        <v>569.96</v>
      </c>
      <c r="F37" s="13">
        <f>IF(Source!AE33=0,"-",ROUND(Source!AE33,2))</f>
        <v>21.32</v>
      </c>
      <c r="G37" s="13"/>
      <c r="H37" s="13"/>
      <c r="I37" s="13">
        <f>IF(Source!R33=0,"-",ROUND(Source!R33,0))</f>
        <v>46</v>
      </c>
      <c r="J37" s="13">
        <f>IF(Source!AI33=0,"-",ROUND(Source!AI33,2))</f>
        <v>1.1599999999999999</v>
      </c>
      <c r="K37" s="13">
        <f>IF(Source!V33=0,"-",ROUND(Source!V33,2))</f>
        <v>2.4900000000000002</v>
      </c>
    </row>
    <row r="38" spans="1:11" ht="48">
      <c r="A38" s="4" t="str">
        <f>Source!E34</f>
        <v>5</v>
      </c>
      <c r="B38" s="12" t="str">
        <f>Source!F34</f>
        <v>м08-02-147-1</v>
      </c>
      <c r="C38" s="12" t="str">
        <f>Source!G34</f>
        <v>Кабель до 35 кВ по установленным конструкциям и лоткам с креплением на поворотах и в конце трассы, масса 1 м кабеля: до 1 кг</v>
      </c>
      <c r="D38" s="17">
        <f>Source!I34</f>
        <v>4</v>
      </c>
      <c r="E38" s="18">
        <f>IF(Source!AB34=0,"-",ROUND(Source!AB34,2))</f>
        <v>1205.6500000000001</v>
      </c>
      <c r="F38" s="18">
        <f>IF(Source!AD34=0,"-",ROUND(Source!AD34,2))</f>
        <v>748.91</v>
      </c>
      <c r="G38" s="17">
        <f>IF(Source!O34=0,"-",ROUND(Source!O34,0))</f>
        <v>4823</v>
      </c>
      <c r="H38" s="17">
        <f>IF(Source!S34=0,"-",ROUND(Source!S34,0))</f>
        <v>1084</v>
      </c>
      <c r="I38" s="18">
        <f>IF(Source!Q34=0,"-",ROUND(Source!Q34,0))</f>
        <v>2996</v>
      </c>
      <c r="J38" s="18">
        <f>IF(Source!AH34=0,"-",ROUND(Source!AH34,2))</f>
        <v>19.72</v>
      </c>
      <c r="K38" s="18">
        <f>IF(Source!U34=0,"-",ROUND(Source!U34,2))</f>
        <v>78.88</v>
      </c>
    </row>
    <row r="39" spans="1:11" ht="29.25">
      <c r="B39" s="19" t="s">
        <v>406</v>
      </c>
      <c r="C39" s="16" t="str">
        <f>Source!H34</f>
        <v>100 М КАБЕЛЯ</v>
      </c>
      <c r="D39" s="13"/>
      <c r="E39" s="13">
        <f>IF(Source!AF34=0,"-",ROUND(Source!AF34,2))</f>
        <v>270.98</v>
      </c>
      <c r="F39" s="13">
        <f>IF(Source!AE34=0,"-",ROUND(Source!AE34,2))</f>
        <v>80.62</v>
      </c>
      <c r="G39" s="13"/>
      <c r="H39" s="13"/>
      <c r="I39" s="13">
        <f>IF(Source!R34=0,"-",ROUND(Source!R34,0))</f>
        <v>322</v>
      </c>
      <c r="J39" s="13">
        <f>IF(Source!AI34=0,"-",ROUND(Source!AI34,2))</f>
        <v>5.03</v>
      </c>
      <c r="K39" s="13">
        <f>IF(Source!V34=0,"-",ROUND(Source!V34,2))</f>
        <v>20.13</v>
      </c>
    </row>
    <row r="40" spans="1:11" ht="36">
      <c r="A40" s="4" t="str">
        <f>Source!E35</f>
        <v>6</v>
      </c>
      <c r="B40" s="12" t="str">
        <f>Source!F35</f>
        <v>м08-02-141-3</v>
      </c>
      <c r="C40" s="12" t="str">
        <f>Source!G35</f>
        <v>Кабель до 35 кВ в готовых траншеях без покрытий, масса 1 м: до 3 кг (ВВГ 4*70)</v>
      </c>
      <c r="D40" s="17">
        <f>Source!I35</f>
        <v>0.5</v>
      </c>
      <c r="E40" s="18">
        <f>IF(Source!AB35=0,"-",ROUND(Source!AB35,2))</f>
        <v>1699.01</v>
      </c>
      <c r="F40" s="18">
        <f>IF(Source!AD35=0,"-",ROUND(Source!AD35,2))</f>
        <v>1272.17</v>
      </c>
      <c r="G40" s="17">
        <f>IF(Source!O35=0,"-",ROUND(Source!O35,0))</f>
        <v>850</v>
      </c>
      <c r="H40" s="17">
        <f>IF(Source!S35=0,"-",ROUND(Source!S35,0))</f>
        <v>166</v>
      </c>
      <c r="I40" s="18">
        <f>IF(Source!Q35=0,"-",ROUND(Source!Q35,0))</f>
        <v>636</v>
      </c>
      <c r="J40" s="18">
        <f>IF(Source!AH35=0,"-",ROUND(Source!AH35,2))</f>
        <v>24.14</v>
      </c>
      <c r="K40" s="18">
        <f>IF(Source!U35=0,"-",ROUND(Source!U35,2))</f>
        <v>12.07</v>
      </c>
    </row>
    <row r="41" spans="1:11" ht="29.25">
      <c r="B41" s="19" t="s">
        <v>406</v>
      </c>
      <c r="C41" s="16" t="str">
        <f>Source!H35</f>
        <v>100 М КАБЕЛЯ</v>
      </c>
      <c r="D41" s="13"/>
      <c r="E41" s="13">
        <f>IF(Source!AF35=0,"-",ROUND(Source!AF35,2))</f>
        <v>331.7</v>
      </c>
      <c r="F41" s="13">
        <f>IF(Source!AE35=0,"-",ROUND(Source!AE35,2))</f>
        <v>123.46</v>
      </c>
      <c r="G41" s="13"/>
      <c r="H41" s="13"/>
      <c r="I41" s="13">
        <f>IF(Source!R35=0,"-",ROUND(Source!R35,0))</f>
        <v>62</v>
      </c>
      <c r="J41" s="13">
        <f>IF(Source!AI35=0,"-",ROUND(Source!AI35,2))</f>
        <v>7.46</v>
      </c>
      <c r="K41" s="13">
        <f>IF(Source!V35=0,"-",ROUND(Source!V35,2))</f>
        <v>3.73</v>
      </c>
    </row>
    <row r="42" spans="1:11" ht="36">
      <c r="A42" s="4" t="str">
        <f>Source!E36</f>
        <v>7</v>
      </c>
      <c r="B42" s="12" t="str">
        <f>Source!F36</f>
        <v>м08-03-574-4</v>
      </c>
      <c r="C42" s="12" t="str">
        <f>Source!G36</f>
        <v>Разводка по устройствам и подключение жил кабелей или проводов сечением: до 70 мм2</v>
      </c>
      <c r="D42" s="17">
        <f>Source!I36</f>
        <v>0.04</v>
      </c>
      <c r="E42" s="18">
        <f>IF(Source!AB36=0,"-",ROUND(Source!AB36,2))</f>
        <v>4100.7299999999996</v>
      </c>
      <c r="F42" s="18">
        <f>IF(Source!AD36=0,"-",ROUND(Source!AD36,2))</f>
        <v>48.41</v>
      </c>
      <c r="G42" s="17">
        <f>IF(Source!O36=0,"-",ROUND(Source!O36,0))</f>
        <v>164</v>
      </c>
      <c r="H42" s="17">
        <f>IF(Source!S36=0,"-",ROUND(Source!S36,0))</f>
        <v>45</v>
      </c>
      <c r="I42" s="18">
        <f>IF(Source!Q36=0,"-",ROUND(Source!Q36,0))</f>
        <v>2</v>
      </c>
      <c r="J42" s="18">
        <f>IF(Source!AH36=0,"-",ROUND(Source!AH36,2))</f>
        <v>79.22</v>
      </c>
      <c r="K42" s="18">
        <f>IF(Source!U36=0,"-",ROUND(Source!U36,2))</f>
        <v>3.17</v>
      </c>
    </row>
    <row r="43" spans="1:11" ht="29.25">
      <c r="B43" s="19" t="s">
        <v>406</v>
      </c>
      <c r="C43" s="16" t="str">
        <f>Source!H36</f>
        <v>100 жил</v>
      </c>
      <c r="D43" s="13"/>
      <c r="E43" s="13">
        <f>IF(Source!AF36=0,"-",ROUND(Source!AF36,2))</f>
        <v>1122.56</v>
      </c>
      <c r="F43" s="13">
        <f>IF(Source!AE36=0,"-",ROUND(Source!AE36,2))</f>
        <v>0.94</v>
      </c>
      <c r="G43" s="13"/>
      <c r="H43" s="13"/>
      <c r="I43" s="13" t="str">
        <f>IF(Source!R36=0,"-",ROUND(Source!R36,0))</f>
        <v>-</v>
      </c>
      <c r="J43" s="13">
        <f>IF(Source!AI36=0,"-",ROUND(Source!AI36,2))</f>
        <v>0.05</v>
      </c>
      <c r="K43" s="13">
        <f>IF(Source!V36=0,"-",ROUND(Source!V36,2))</f>
        <v>0</v>
      </c>
    </row>
    <row r="44" spans="1:11" ht="48">
      <c r="A44" s="4" t="str">
        <f>Source!E37</f>
        <v>8</v>
      </c>
      <c r="B44" s="12" t="str">
        <f>Source!F37</f>
        <v>м08-02-158-4</v>
      </c>
      <c r="C44" s="12" t="str">
        <f>Source!G37</f>
        <v>Разделка  концевая сухая для контрольного кабеля сечением одной жилы: до 2,5 мм2, количество жил до 4 (КВВГнг-LS)</v>
      </c>
      <c r="D44" s="17">
        <f>Source!I37</f>
        <v>1</v>
      </c>
      <c r="E44" s="18">
        <f>IF(Source!AB37=0,"-",ROUND(Source!AB37,2))</f>
        <v>53.77</v>
      </c>
      <c r="F44" s="18">
        <f>IF(Source!AD37=0,"-",ROUND(Source!AD37,2))</f>
        <v>4.2699999999999996</v>
      </c>
      <c r="G44" s="17">
        <f>IF(Source!O37=0,"-",ROUND(Source!O37,0))</f>
        <v>53</v>
      </c>
      <c r="H44" s="17">
        <f>IF(Source!S37=0,"-",ROUND(Source!S37,0))</f>
        <v>6</v>
      </c>
      <c r="I44" s="18">
        <f>IF(Source!Q37=0,"-",ROUND(Source!Q37,0))</f>
        <v>4</v>
      </c>
      <c r="J44" s="18">
        <f>IF(Source!AH37=0,"-",ROUND(Source!AH37,2))</f>
        <v>0.44</v>
      </c>
      <c r="K44" s="18">
        <f>IF(Source!U37=0,"-",ROUND(Source!U37,2))</f>
        <v>0.44</v>
      </c>
    </row>
    <row r="45" spans="1:11" ht="29.25">
      <c r="B45" s="19" t="s">
        <v>406</v>
      </c>
      <c r="C45" s="16" t="str">
        <f>Source!H37</f>
        <v>шт.</v>
      </c>
      <c r="D45" s="13"/>
      <c r="E45" s="13">
        <f>IF(Source!AF37=0,"-",ROUND(Source!AF37,2))</f>
        <v>6.07</v>
      </c>
      <c r="F45" s="13">
        <f>IF(Source!AE37=0,"-",ROUND(Source!AE37,2))</f>
        <v>0.31</v>
      </c>
      <c r="G45" s="13"/>
      <c r="H45" s="13"/>
      <c r="I45" s="13" t="str">
        <f>IF(Source!R37=0,"-",ROUND(Source!R37,0))</f>
        <v>-</v>
      </c>
      <c r="J45" s="13">
        <f>IF(Source!AI37=0,"-",ROUND(Source!AI37,2))</f>
        <v>0.02</v>
      </c>
      <c r="K45" s="13">
        <f>IF(Source!V37=0,"-",ROUND(Source!V37,2))</f>
        <v>0.02</v>
      </c>
    </row>
    <row r="46" spans="1:11" ht="60">
      <c r="A46" s="4" t="str">
        <f>Source!E38</f>
        <v>9</v>
      </c>
      <c r="B46" s="12" t="str">
        <f>Source!F38</f>
        <v>м08-02-158-15</v>
      </c>
      <c r="C46" s="12" t="str">
        <f>Source!G38</f>
        <v>Разделка концевая сухая для 3-4-жильного кабеля с пластмассовой и резиновой изоляцией напряжением: до 1 кВ, сечение одной жилы до 120 мм2 (ВВГ 4*70)</v>
      </c>
      <c r="D46" s="17">
        <f>Source!I38</f>
        <v>1</v>
      </c>
      <c r="E46" s="18">
        <f>IF(Source!AB38=0,"-",ROUND(Source!AB38,2))</f>
        <v>43.5</v>
      </c>
      <c r="F46" s="18">
        <f>IF(Source!AD38=0,"-",ROUND(Source!AD38,2))</f>
        <v>4.2699999999999996</v>
      </c>
      <c r="G46" s="17">
        <f>IF(Source!O38=0,"-",ROUND(Source!O38,0))</f>
        <v>43</v>
      </c>
      <c r="H46" s="17">
        <f>IF(Source!S38=0,"-",ROUND(Source!S38,0))</f>
        <v>32</v>
      </c>
      <c r="I46" s="18">
        <f>IF(Source!Q38=0,"-",ROUND(Source!Q38,0))</f>
        <v>4</v>
      </c>
      <c r="J46" s="18">
        <f>IF(Source!AH38=0,"-",ROUND(Source!AH38,2))</f>
        <v>2.33</v>
      </c>
      <c r="K46" s="18">
        <f>IF(Source!U38=0,"-",ROUND(Source!U38,2))</f>
        <v>2.33</v>
      </c>
    </row>
    <row r="47" spans="1:11" ht="29.25">
      <c r="B47" s="19" t="s">
        <v>406</v>
      </c>
      <c r="C47" s="16" t="str">
        <f>Source!H38</f>
        <v>шт.</v>
      </c>
      <c r="D47" s="13"/>
      <c r="E47" s="13">
        <f>IF(Source!AF38=0,"-",ROUND(Source!AF38,2))</f>
        <v>32</v>
      </c>
      <c r="F47" s="13">
        <f>IF(Source!AE38=0,"-",ROUND(Source!AE38,2))</f>
        <v>0.31</v>
      </c>
      <c r="G47" s="13"/>
      <c r="H47" s="13"/>
      <c r="I47" s="13" t="str">
        <f>IF(Source!R38=0,"-",ROUND(Source!R38,0))</f>
        <v>-</v>
      </c>
      <c r="J47" s="13">
        <f>IF(Source!AI38=0,"-",ROUND(Source!AI38,2))</f>
        <v>0.02</v>
      </c>
      <c r="K47" s="13">
        <f>IF(Source!V38=0,"-",ROUND(Source!V38,2))</f>
        <v>0.02</v>
      </c>
    </row>
    <row r="48" spans="1:11" ht="60">
      <c r="A48" s="4" t="str">
        <f>Source!E39</f>
        <v>10</v>
      </c>
      <c r="B48" s="12" t="str">
        <f>Source!F39</f>
        <v>м08-02-158-14</v>
      </c>
      <c r="C48" s="12" t="str">
        <f>Source!G39</f>
        <v>Разделка концевая сухая для 3-4-жильного кабеля с пластмассовой и резиновой изоляцией напряжением: до 1 кВ, сечение одной жилы до 35 мм2 (ВВГнг-LS)</v>
      </c>
      <c r="D48" s="17">
        <f>Source!I39</f>
        <v>1</v>
      </c>
      <c r="E48" s="18">
        <f>IF(Source!AB39=0,"-",ROUND(Source!AB39,2))</f>
        <v>38.31</v>
      </c>
      <c r="F48" s="18">
        <f>IF(Source!AD39=0,"-",ROUND(Source!AD39,2))</f>
        <v>4.2699999999999996</v>
      </c>
      <c r="G48" s="17">
        <f>IF(Source!O39=0,"-",ROUND(Source!O39,0))</f>
        <v>38</v>
      </c>
      <c r="H48" s="17">
        <f>IF(Source!S39=0,"-",ROUND(Source!S39,0))</f>
        <v>27</v>
      </c>
      <c r="I48" s="18">
        <f>IF(Source!Q39=0,"-",ROUND(Source!Q39,0))</f>
        <v>4</v>
      </c>
      <c r="J48" s="18">
        <f>IF(Source!AH39=0,"-",ROUND(Source!AH39,2))</f>
        <v>1.96</v>
      </c>
      <c r="K48" s="18">
        <f>IF(Source!U39=0,"-",ROUND(Source!U39,2))</f>
        <v>1.96</v>
      </c>
    </row>
    <row r="49" spans="1:14" ht="29.25">
      <c r="B49" s="19" t="s">
        <v>406</v>
      </c>
      <c r="C49" s="16" t="str">
        <f>Source!H39</f>
        <v>шт.</v>
      </c>
      <c r="D49" s="13"/>
      <c r="E49" s="13">
        <f>IF(Source!AF39=0,"-",ROUND(Source!AF39,2))</f>
        <v>26.86</v>
      </c>
      <c r="F49" s="13">
        <f>IF(Source!AE39=0,"-",ROUND(Source!AE39,2))</f>
        <v>0.31</v>
      </c>
      <c r="G49" s="13"/>
      <c r="H49" s="13"/>
      <c r="I49" s="13" t="str">
        <f>IF(Source!R39=0,"-",ROUND(Source!R39,0))</f>
        <v>-</v>
      </c>
      <c r="J49" s="13">
        <f>IF(Source!AI39=0,"-",ROUND(Source!AI39,2))</f>
        <v>0.02</v>
      </c>
      <c r="K49" s="13">
        <f>IF(Source!V39=0,"-",ROUND(Source!V39,2))</f>
        <v>0.02</v>
      </c>
    </row>
    <row r="50" spans="1:14" ht="60">
      <c r="A50" s="4" t="str">
        <f>Source!E40</f>
        <v>11</v>
      </c>
      <c r="B50" s="12" t="str">
        <f>Source!F40</f>
        <v>м11-04-020-1</v>
      </c>
      <c r="C50" s="12" t="str">
        <f>Source!G40</f>
        <v>Разъемы штепсельные с разделкой и включением экранированного кабеля, сечение жилы до 1 мм2, количество подключаемых жил  до 14 шт. (ControllerLink, DeviceNet)</v>
      </c>
      <c r="D50" s="17">
        <f>Source!I40</f>
        <v>2</v>
      </c>
      <c r="E50" s="18">
        <f>IF(Source!AB40=0,"-",ROUND(Source!AB40,2))</f>
        <v>54</v>
      </c>
      <c r="F50" s="18" t="str">
        <f>IF(Source!AD40=0,"-",ROUND(Source!AD40,2))</f>
        <v>-</v>
      </c>
      <c r="G50" s="17">
        <f>IF(Source!O40=0,"-",ROUND(Source!O40,0))</f>
        <v>108</v>
      </c>
      <c r="H50" s="17">
        <f>IF(Source!S40=0,"-",ROUND(Source!S40,0))</f>
        <v>94</v>
      </c>
      <c r="I50" s="18" t="str">
        <f>IF(Source!Q40=0,"-",ROUND(Source!Q40,0))</f>
        <v>-</v>
      </c>
      <c r="J50" s="18">
        <f>IF(Source!AH40=0,"-",ROUND(Source!AH40,2))</f>
        <v>3.5</v>
      </c>
      <c r="K50" s="18">
        <f>IF(Source!U40=0,"-",ROUND(Source!U40,2))</f>
        <v>7</v>
      </c>
    </row>
    <row r="51" spans="1:14" ht="29.25">
      <c r="B51" s="19" t="s">
        <v>406</v>
      </c>
      <c r="C51" s="16" t="str">
        <f>Source!H40</f>
        <v>шт.</v>
      </c>
      <c r="D51" s="13"/>
      <c r="E51" s="13">
        <f>IF(Source!AF40=0,"-",ROUND(Source!AF40,2))</f>
        <v>47.05</v>
      </c>
      <c r="F51" s="13" t="str">
        <f>IF(Source!AE40=0,"-",ROUND(Source!AE40,2))</f>
        <v>-</v>
      </c>
      <c r="G51" s="13"/>
      <c r="H51" s="13"/>
      <c r="I51" s="13" t="str">
        <f>IF(Source!R40=0,"-",ROUND(Source!R40,0))</f>
        <v>-</v>
      </c>
      <c r="J51" s="13" t="str">
        <f>IF(Source!AI40=0,"-",ROUND(Source!AI40,2))</f>
        <v>-</v>
      </c>
      <c r="K51" s="13" t="str">
        <f>IF(Source!V40=0,"-",ROUND(Source!V40,2))</f>
        <v>-</v>
      </c>
    </row>
    <row r="52" spans="1:14" ht="36">
      <c r="A52" s="4" t="str">
        <f>Source!E41</f>
        <v>12</v>
      </c>
      <c r="B52" s="12" t="str">
        <f>Source!F41</f>
        <v>м08-02-144-1</v>
      </c>
      <c r="C52" s="12" t="str">
        <f>Source!G41</f>
        <v>Присоединение к зажимам жил проводов или кабелей сечением: до 2,5 мм2</v>
      </c>
      <c r="D52" s="17">
        <f>Source!I41</f>
        <v>0.24</v>
      </c>
      <c r="E52" s="18">
        <f>IF(Source!AB41=0,"-",ROUND(Source!AB41,2))</f>
        <v>283.23</v>
      </c>
      <c r="F52" s="18" t="str">
        <f>IF(Source!AD41=0,"-",ROUND(Source!AD41,2))</f>
        <v>-</v>
      </c>
      <c r="G52" s="17">
        <f>IF(Source!O41=0,"-",ROUND(Source!O41,0))</f>
        <v>68</v>
      </c>
      <c r="H52" s="17">
        <f>IF(Source!S41=0,"-",ROUND(Source!S41,0))</f>
        <v>67</v>
      </c>
      <c r="I52" s="18" t="str">
        <f>IF(Source!Q41=0,"-",ROUND(Source!Q41,0))</f>
        <v>-</v>
      </c>
      <c r="J52" s="18">
        <f>IF(Source!AH41=0,"-",ROUND(Source!AH41,2))</f>
        <v>20.399999999999999</v>
      </c>
      <c r="K52" s="18">
        <f>IF(Source!U41=0,"-",ROUND(Source!U41,2))</f>
        <v>4.9000000000000004</v>
      </c>
    </row>
    <row r="53" spans="1:14" ht="29.25">
      <c r="B53" s="19" t="s">
        <v>406</v>
      </c>
      <c r="C53" s="16" t="str">
        <f>Source!H41</f>
        <v>100 шт.</v>
      </c>
      <c r="D53" s="13"/>
      <c r="E53" s="13">
        <f>IF(Source!AF41=0,"-",ROUND(Source!AF41,2))</f>
        <v>280.31</v>
      </c>
      <c r="F53" s="13" t="str">
        <f>IF(Source!AE41=0,"-",ROUND(Source!AE41,2))</f>
        <v>-</v>
      </c>
      <c r="G53" s="13"/>
      <c r="H53" s="13"/>
      <c r="I53" s="13" t="str">
        <f>IF(Source!R41=0,"-",ROUND(Source!R41,0))</f>
        <v>-</v>
      </c>
      <c r="J53" s="13" t="str">
        <f>IF(Source!AI41=0,"-",ROUND(Source!AI41,2))</f>
        <v>-</v>
      </c>
      <c r="K53" s="13" t="str">
        <f>IF(Source!V41=0,"-",ROUND(Source!V41,2))</f>
        <v>-</v>
      </c>
    </row>
    <row r="54" spans="1:14" ht="6" customHeight="1"/>
    <row r="55" spans="1:14" ht="12.75">
      <c r="A55" s="9"/>
      <c r="B55" s="9"/>
      <c r="C55" s="9" t="s">
        <v>407</v>
      </c>
      <c r="G55" s="4">
        <f>IF(Source!F45=0,"-",ROUND(Source!F45,0))</f>
        <v>9973</v>
      </c>
      <c r="H55" s="4">
        <f>IF(Source!F51=0,"-",ROUND(Source!F51,0))</f>
        <v>3592</v>
      </c>
      <c r="I55" s="4">
        <f>IF(Source!F49=0,"-",ROUND(Source!F49,0))</f>
        <v>5085</v>
      </c>
      <c r="K55" s="4">
        <f>IF(Source!F53=0,"-",ROUND(Source!F53,2))</f>
        <v>261</v>
      </c>
    </row>
    <row r="56" spans="1:14" ht="12.75">
      <c r="A56" s="9"/>
      <c r="B56" s="9"/>
      <c r="C56" s="9"/>
      <c r="I56" s="4">
        <f>IF(Source!F50=0,"-",ROUND(Source!F50,0))</f>
        <v>495</v>
      </c>
      <c r="K56" s="4">
        <f>IF(Source!F54=0,"-",ROUND(Source!F54,2))</f>
        <v>30</v>
      </c>
    </row>
    <row r="57" spans="1:14">
      <c r="C57" s="20" t="s">
        <v>408</v>
      </c>
      <c r="D57" s="20"/>
      <c r="E57" s="20"/>
      <c r="F57" s="20"/>
      <c r="G57" s="20">
        <v>16501</v>
      </c>
      <c r="H57" s="20"/>
      <c r="I57" s="20"/>
      <c r="J57" s="20"/>
      <c r="K57" s="20"/>
    </row>
    <row r="58" spans="1:14">
      <c r="C58" s="20" t="s">
        <v>409</v>
      </c>
      <c r="D58" s="20"/>
      <c r="E58" s="20"/>
      <c r="F58" s="20"/>
      <c r="G58" s="20">
        <v>3873</v>
      </c>
      <c r="H58" s="20"/>
      <c r="I58" s="20"/>
      <c r="J58" s="20"/>
      <c r="K58" s="20"/>
    </row>
    <row r="59" spans="1:14">
      <c r="C59" s="20" t="s">
        <v>410</v>
      </c>
      <c r="D59" s="20"/>
      <c r="E59" s="20"/>
      <c r="F59" s="20"/>
      <c r="G59" s="20">
        <v>2655</v>
      </c>
      <c r="H59" s="20"/>
      <c r="I59" s="21"/>
      <c r="J59" s="21"/>
      <c r="K59" s="21"/>
    </row>
    <row r="60" spans="1:14">
      <c r="A60" s="5"/>
      <c r="B60" s="5"/>
      <c r="C60" s="21"/>
      <c r="D60" s="21"/>
      <c r="E60" s="21"/>
      <c r="F60" s="21"/>
      <c r="G60" s="21"/>
      <c r="H60" s="21"/>
      <c r="I60" s="21"/>
      <c r="J60" s="21"/>
      <c r="K60" s="21"/>
      <c r="L60" s="6"/>
      <c r="M60" s="6"/>
      <c r="N60" s="6"/>
    </row>
    <row r="61" spans="1:14">
      <c r="I61" s="21"/>
      <c r="J61" s="21"/>
      <c r="K61" s="21"/>
    </row>
    <row r="62" spans="1:14" s="14" customFormat="1" ht="15">
      <c r="C62" s="15" t="s">
        <v>438</v>
      </c>
      <c r="D62" s="14" t="str">
        <f>Source!G59</f>
        <v>МАТЕРИАЛЫ НЕ УЧТЕННЫЕ ЦЕННИКОМ</v>
      </c>
    </row>
    <row r="63" spans="1:14" ht="6" customHeight="1"/>
    <row r="64" spans="1:14" ht="24" customHeight="1">
      <c r="C64" s="49" t="str">
        <f>Source!G63</f>
        <v>(В П.1,2,19,20 - ЦЕНЫ УКАЗАНЫ С ТРАНСПОРТНЫМИ ЗАТРАТАМИ)</v>
      </c>
      <c r="D64" s="49"/>
      <c r="E64" s="49"/>
      <c r="F64" s="49"/>
    </row>
    <row r="65" spans="1:11" ht="36">
      <c r="A65" s="4" t="str">
        <f>Source!E64</f>
        <v>13</v>
      </c>
      <c r="B65" s="12" t="str">
        <f>Source!F64</f>
        <v>ЗАО "УРАЛТЕХМАРКЕТ"</v>
      </c>
      <c r="C65" s="12" t="str">
        <f>Source!G64</f>
        <v>Шкаф управления (ШУВ) Цена: 880000/4,88*1,02</v>
      </c>
      <c r="D65" s="17">
        <f>Source!I64</f>
        <v>2</v>
      </c>
      <c r="E65" s="18">
        <f>IF(Source!AB64=0,"-",ROUND(Source!AB64,2))</f>
        <v>190169.49</v>
      </c>
      <c r="F65" s="18" t="str">
        <f>IF(Source!AD64=0,"-",ROUND(Source!AD64,2))</f>
        <v>-</v>
      </c>
      <c r="G65" s="17">
        <f>IF(Source!O64=0,"-",ROUND(Source!O64,0))</f>
        <v>380339</v>
      </c>
      <c r="H65" s="17" t="str">
        <f>IF(Source!S64=0,"-",ROUND(Source!S64,0))</f>
        <v>-</v>
      </c>
      <c r="I65" s="18" t="str">
        <f>IF(Source!Q64=0,"-",ROUND(Source!Q64,0))</f>
        <v>-</v>
      </c>
      <c r="J65" s="18" t="str">
        <f>IF(Source!AH64=0,"-",ROUND(Source!AH64,2))</f>
        <v>-</v>
      </c>
      <c r="K65" s="18" t="str">
        <f>IF(Source!U64=0,"-",ROUND(Source!U64,2))</f>
        <v>-</v>
      </c>
    </row>
    <row r="66" spans="1:11" ht="19.5">
      <c r="B66" s="19" t="s">
        <v>411</v>
      </c>
      <c r="C66" s="16" t="str">
        <f>Source!H64</f>
        <v>шт.</v>
      </c>
      <c r="D66" s="13"/>
      <c r="E66" s="13" t="str">
        <f>IF(Source!AF64=0,"-",ROUND(Source!AF64,2))</f>
        <v>-</v>
      </c>
      <c r="F66" s="13" t="str">
        <f>IF(Source!AE64=0,"-",ROUND(Source!AE64,2))</f>
        <v>-</v>
      </c>
      <c r="G66" s="13"/>
      <c r="H66" s="13"/>
      <c r="I66" s="13" t="str">
        <f>IF(Source!R64=0,"-",ROUND(Source!R64,0))</f>
        <v>-</v>
      </c>
      <c r="J66" s="13" t="str">
        <f>IF(Source!AI64=0,"-",ROUND(Source!AI64,2))</f>
        <v>-</v>
      </c>
      <c r="K66" s="13" t="str">
        <f>IF(Source!V64=0,"-",ROUND(Source!V64,2))</f>
        <v>-</v>
      </c>
    </row>
    <row r="67" spans="1:11" ht="36">
      <c r="A67" s="4" t="str">
        <f>Source!E65</f>
        <v>14</v>
      </c>
      <c r="B67" s="12" t="str">
        <f>Source!F65</f>
        <v>ЗАО "УРАЛТЕХМАРКЕТ"</v>
      </c>
      <c r="C67" s="12" t="str">
        <f>Source!G65</f>
        <v>Пульт  управления (МПУ)  Цена: 110950/4,88*1,02</v>
      </c>
      <c r="D67" s="17">
        <f>Source!I65</f>
        <v>2</v>
      </c>
      <c r="E67" s="18">
        <f>IF(Source!AB65=0,"-",ROUND(Source!AB65,2))</f>
        <v>23190.37</v>
      </c>
      <c r="F67" s="18" t="str">
        <f>IF(Source!AD65=0,"-",ROUND(Source!AD65,2))</f>
        <v>-</v>
      </c>
      <c r="G67" s="17">
        <f>IF(Source!O65=0,"-",ROUND(Source!O65,0))</f>
        <v>46381</v>
      </c>
      <c r="H67" s="17" t="str">
        <f>IF(Source!S65=0,"-",ROUND(Source!S65,0))</f>
        <v>-</v>
      </c>
      <c r="I67" s="18" t="str">
        <f>IF(Source!Q65=0,"-",ROUND(Source!Q65,0))</f>
        <v>-</v>
      </c>
      <c r="J67" s="18" t="str">
        <f>IF(Source!AH65=0,"-",ROUND(Source!AH65,2))</f>
        <v>-</v>
      </c>
      <c r="K67" s="18" t="str">
        <f>IF(Source!U65=0,"-",ROUND(Source!U65,2))</f>
        <v>-</v>
      </c>
    </row>
    <row r="68" spans="1:11" ht="19.5">
      <c r="B68" s="19" t="s">
        <v>412</v>
      </c>
      <c r="C68" s="16" t="str">
        <f>Source!H65</f>
        <v>шт.</v>
      </c>
      <c r="D68" s="13"/>
      <c r="E68" s="13" t="str">
        <f>IF(Source!AF65=0,"-",ROUND(Source!AF65,2))</f>
        <v>-</v>
      </c>
      <c r="F68" s="13" t="str">
        <f>IF(Source!AE65=0,"-",ROUND(Source!AE65,2))</f>
        <v>-</v>
      </c>
      <c r="G68" s="13"/>
      <c r="H68" s="13"/>
      <c r="I68" s="13" t="str">
        <f>IF(Source!R65=0,"-",ROUND(Source!R65,0))</f>
        <v>-</v>
      </c>
      <c r="J68" s="13" t="str">
        <f>IF(Source!AI65=0,"-",ROUND(Source!AI65,2))</f>
        <v>-</v>
      </c>
      <c r="K68" s="13" t="str">
        <f>IF(Source!V65=0,"-",ROUND(Source!V65,2))</f>
        <v>-</v>
      </c>
    </row>
    <row r="69" spans="1:11" ht="24">
      <c r="A69" s="4" t="str">
        <f>Source!E66</f>
        <v>15</v>
      </c>
      <c r="B69" s="12" t="str">
        <f>Source!F66</f>
        <v>ЧСЦ 07.2012г. ч.1</v>
      </c>
      <c r="C69" s="12" t="str">
        <f>Source!G66</f>
        <v>Кабели ВВГнг-LS 3*1,5мм2 Цена: 26616,68/4,88*1,02*1,02 п.18.02.6912</v>
      </c>
      <c r="D69" s="17">
        <f>Source!I66</f>
        <v>0.14000000000000001</v>
      </c>
      <c r="E69" s="18">
        <f>IF(Source!AB66=0,"-",ROUND(Source!AB66,2))</f>
        <v>5866.95</v>
      </c>
      <c r="F69" s="18" t="str">
        <f>IF(Source!AD66=0,"-",ROUND(Source!AD66,2))</f>
        <v>-</v>
      </c>
      <c r="G69" s="17">
        <f>IF(Source!O66=0,"-",ROUND(Source!O66,0))</f>
        <v>821</v>
      </c>
      <c r="H69" s="17" t="str">
        <f>IF(Source!S66=0,"-",ROUND(Source!S66,0))</f>
        <v>-</v>
      </c>
      <c r="I69" s="18" t="str">
        <f>IF(Source!Q66=0,"-",ROUND(Source!Q66,0))</f>
        <v>-</v>
      </c>
      <c r="J69" s="18" t="str">
        <f>IF(Source!AH66=0,"-",ROUND(Source!AH66,2))</f>
        <v>-</v>
      </c>
      <c r="K69" s="18" t="str">
        <f>IF(Source!U66=0,"-",ROUND(Source!U66,2))</f>
        <v>-</v>
      </c>
    </row>
    <row r="70" spans="1:11" ht="19.5">
      <c r="B70" s="19" t="s">
        <v>413</v>
      </c>
      <c r="C70" s="16" t="str">
        <f>Source!H66</f>
        <v>1000 м</v>
      </c>
      <c r="D70" s="13"/>
      <c r="E70" s="13" t="str">
        <f>IF(Source!AF66=0,"-",ROUND(Source!AF66,2))</f>
        <v>-</v>
      </c>
      <c r="F70" s="13" t="str">
        <f>IF(Source!AE66=0,"-",ROUND(Source!AE66,2))</f>
        <v>-</v>
      </c>
      <c r="G70" s="13"/>
      <c r="H70" s="13"/>
      <c r="I70" s="13" t="str">
        <f>IF(Source!R66=0,"-",ROUND(Source!R66,0))</f>
        <v>-</v>
      </c>
      <c r="J70" s="13" t="str">
        <f>IF(Source!AI66=0,"-",ROUND(Source!AI66,2))</f>
        <v>-</v>
      </c>
      <c r="K70" s="13" t="str">
        <f>IF(Source!V66=0,"-",ROUND(Source!V66,2))</f>
        <v>-</v>
      </c>
    </row>
    <row r="71" spans="1:11" ht="24">
      <c r="A71" s="4" t="str">
        <f>Source!E67</f>
        <v>16</v>
      </c>
      <c r="B71" s="12" t="str">
        <f>Source!F67</f>
        <v>ЧСЦ 07.2012г. ч.1</v>
      </c>
      <c r="C71" s="12" t="str">
        <f>Source!G67</f>
        <v>Кабели ВВГ 4*70 мм2 Цена: 932027/4,88*1,02*1,02 п.18.01.236</v>
      </c>
      <c r="D71" s="17">
        <f>Source!I67</f>
        <v>0.05</v>
      </c>
      <c r="E71" s="18">
        <f>IF(Source!AB67=0,"-",ROUND(Source!AB67,2))</f>
        <v>205440.87</v>
      </c>
      <c r="F71" s="18" t="str">
        <f>IF(Source!AD67=0,"-",ROUND(Source!AD67,2))</f>
        <v>-</v>
      </c>
      <c r="G71" s="17">
        <f>IF(Source!O67=0,"-",ROUND(Source!O67,0))</f>
        <v>10272</v>
      </c>
      <c r="H71" s="17" t="str">
        <f>IF(Source!S67=0,"-",ROUND(Source!S67,0))</f>
        <v>-</v>
      </c>
      <c r="I71" s="18" t="str">
        <f>IF(Source!Q67=0,"-",ROUND(Source!Q67,0))</f>
        <v>-</v>
      </c>
      <c r="J71" s="18" t="str">
        <f>IF(Source!AH67=0,"-",ROUND(Source!AH67,2))</f>
        <v>-</v>
      </c>
      <c r="K71" s="18" t="str">
        <f>IF(Source!U67=0,"-",ROUND(Source!U67,2))</f>
        <v>-</v>
      </c>
    </row>
    <row r="72" spans="1:11" ht="19.5">
      <c r="B72" s="19" t="s">
        <v>414</v>
      </c>
      <c r="C72" s="16" t="str">
        <f>Source!H67</f>
        <v>1000 м</v>
      </c>
      <c r="D72" s="13"/>
      <c r="E72" s="13" t="str">
        <f>IF(Source!AF67=0,"-",ROUND(Source!AF67,2))</f>
        <v>-</v>
      </c>
      <c r="F72" s="13" t="str">
        <f>IF(Source!AE67=0,"-",ROUND(Source!AE67,2))</f>
        <v>-</v>
      </c>
      <c r="G72" s="13"/>
      <c r="H72" s="13"/>
      <c r="I72" s="13" t="str">
        <f>IF(Source!R67=0,"-",ROUND(Source!R67,0))</f>
        <v>-</v>
      </c>
      <c r="J72" s="13" t="str">
        <f>IF(Source!AI67=0,"-",ROUND(Source!AI67,2))</f>
        <v>-</v>
      </c>
      <c r="K72" s="13" t="str">
        <f>IF(Source!V67=0,"-",ROUND(Source!V67,2))</f>
        <v>-</v>
      </c>
    </row>
    <row r="73" spans="1:11" ht="36">
      <c r="A73" s="4" t="str">
        <f>Source!E68</f>
        <v>17</v>
      </c>
      <c r="B73" s="12" t="str">
        <f>Source!F68</f>
        <v>ЧСЦ 07.2012г. ч.1</v>
      </c>
      <c r="C73" s="12" t="str">
        <f>Source!G68</f>
        <v>Кабели КВВГнг-LS 4*1 мм2 Цена: 20060,27/4,88*1,02*1,02 п.18.02.002.01</v>
      </c>
      <c r="D73" s="17">
        <f>Source!I68</f>
        <v>0.2</v>
      </c>
      <c r="E73" s="18">
        <f>IF(Source!AB68=0,"-",ROUND(Source!AB68,2))</f>
        <v>4276.78</v>
      </c>
      <c r="F73" s="18" t="str">
        <f>IF(Source!AD68=0,"-",ROUND(Source!AD68,2))</f>
        <v>-</v>
      </c>
      <c r="G73" s="17">
        <f>IF(Source!O68=0,"-",ROUND(Source!O68,0))</f>
        <v>855</v>
      </c>
      <c r="H73" s="17" t="str">
        <f>IF(Source!S68=0,"-",ROUND(Source!S68,0))</f>
        <v>-</v>
      </c>
      <c r="I73" s="18" t="str">
        <f>IF(Source!Q68=0,"-",ROUND(Source!Q68,0))</f>
        <v>-</v>
      </c>
      <c r="J73" s="18" t="str">
        <f>IF(Source!AH68=0,"-",ROUND(Source!AH68,2))</f>
        <v>-</v>
      </c>
      <c r="K73" s="18" t="str">
        <f>IF(Source!U68=0,"-",ROUND(Source!U68,2))</f>
        <v>-</v>
      </c>
    </row>
    <row r="74" spans="1:11" ht="19.5">
      <c r="B74" s="19" t="s">
        <v>415</v>
      </c>
      <c r="C74" s="16" t="str">
        <f>Source!H68</f>
        <v>1000 м</v>
      </c>
      <c r="D74" s="13"/>
      <c r="E74" s="13" t="str">
        <f>IF(Source!AF68=0,"-",ROUND(Source!AF68,2))</f>
        <v>-</v>
      </c>
      <c r="F74" s="13" t="str">
        <f>IF(Source!AE68=0,"-",ROUND(Source!AE68,2))</f>
        <v>-</v>
      </c>
      <c r="G74" s="13"/>
      <c r="H74" s="13"/>
      <c r="I74" s="13" t="str">
        <f>IF(Source!R68=0,"-",ROUND(Source!R68,0))</f>
        <v>-</v>
      </c>
      <c r="J74" s="13" t="str">
        <f>IF(Source!AI68=0,"-",ROUND(Source!AI68,2))</f>
        <v>-</v>
      </c>
      <c r="K74" s="13" t="str">
        <f>IF(Source!V68=0,"-",ROUND(Source!V68,2))</f>
        <v>-</v>
      </c>
    </row>
    <row r="75" spans="1:11" ht="36">
      <c r="A75" s="4" t="str">
        <f>Source!E69</f>
        <v>18</v>
      </c>
      <c r="B75" s="12" t="str">
        <f>Source!F69</f>
        <v>"Пульс цен" 07.2012г. г.Екатеринбург</v>
      </c>
      <c r="C75" s="12" t="str">
        <f>Source!G69</f>
        <v>Датчик Метран 150 СG (63....63кПа) Цена: 25960/1,18/4,88*1,02*1,02</v>
      </c>
      <c r="D75" s="17">
        <f>Source!I69</f>
        <v>2</v>
      </c>
      <c r="E75" s="18">
        <f>IF(Source!AB69=0,"-",ROUND(Source!AB69,2))</f>
        <v>5534.59</v>
      </c>
      <c r="F75" s="18" t="str">
        <f>IF(Source!AD69=0,"-",ROUND(Source!AD69,2))</f>
        <v>-</v>
      </c>
      <c r="G75" s="17">
        <f>IF(Source!O69=0,"-",ROUND(Source!O69,0))</f>
        <v>11069</v>
      </c>
      <c r="H75" s="17" t="str">
        <f>IF(Source!S69=0,"-",ROUND(Source!S69,0))</f>
        <v>-</v>
      </c>
      <c r="I75" s="18" t="str">
        <f>IF(Source!Q69=0,"-",ROUND(Source!Q69,0))</f>
        <v>-</v>
      </c>
      <c r="J75" s="18" t="str">
        <f>IF(Source!AH69=0,"-",ROUND(Source!AH69,2))</f>
        <v>-</v>
      </c>
      <c r="K75" s="18" t="str">
        <f>IF(Source!U69=0,"-",ROUND(Source!U69,2))</f>
        <v>-</v>
      </c>
    </row>
    <row r="76" spans="1:11" ht="19.5">
      <c r="B76" s="19" t="s">
        <v>416</v>
      </c>
      <c r="C76" s="16" t="str">
        <f>Source!H69</f>
        <v>шт.</v>
      </c>
      <c r="D76" s="13"/>
      <c r="E76" s="13" t="str">
        <f>IF(Source!AF69=0,"-",ROUND(Source!AF69,2))</f>
        <v>-</v>
      </c>
      <c r="F76" s="13" t="str">
        <f>IF(Source!AE69=0,"-",ROUND(Source!AE69,2))</f>
        <v>-</v>
      </c>
      <c r="G76" s="13"/>
      <c r="H76" s="13"/>
      <c r="I76" s="13" t="str">
        <f>IF(Source!R69=0,"-",ROUND(Source!R69,0))</f>
        <v>-</v>
      </c>
      <c r="J76" s="13" t="str">
        <f>IF(Source!AI69=0,"-",ROUND(Source!AI69,2))</f>
        <v>-</v>
      </c>
      <c r="K76" s="13" t="str">
        <f>IF(Source!V69=0,"-",ROUND(Source!V69,2))</f>
        <v>-</v>
      </c>
    </row>
    <row r="77" spans="1:11" ht="24">
      <c r="A77" s="4" t="str">
        <f>Source!E70</f>
        <v>19</v>
      </c>
      <c r="B77" s="12" t="str">
        <f>Source!F70</f>
        <v>Прайс 08.2012г.</v>
      </c>
      <c r="C77" s="12" t="str">
        <f>Source!G70</f>
        <v>Кабель ControllerLink Цена: 206,36/4,88*1,02*1,02</v>
      </c>
      <c r="D77" s="17">
        <f>Source!I70</f>
        <v>30</v>
      </c>
      <c r="E77" s="18">
        <f>IF(Source!AB70=0,"-",ROUND(Source!AB70,2))</f>
        <v>44.59</v>
      </c>
      <c r="F77" s="18" t="str">
        <f>IF(Source!AD70=0,"-",ROUND(Source!AD70,2))</f>
        <v>-</v>
      </c>
      <c r="G77" s="17">
        <f>IF(Source!O70=0,"-",ROUND(Source!O70,0))</f>
        <v>1338</v>
      </c>
      <c r="H77" s="17" t="str">
        <f>IF(Source!S70=0,"-",ROUND(Source!S70,0))</f>
        <v>-</v>
      </c>
      <c r="I77" s="18" t="str">
        <f>IF(Source!Q70=0,"-",ROUND(Source!Q70,0))</f>
        <v>-</v>
      </c>
      <c r="J77" s="18" t="str">
        <f>IF(Source!AH70=0,"-",ROUND(Source!AH70,2))</f>
        <v>-</v>
      </c>
      <c r="K77" s="18" t="str">
        <f>IF(Source!U70=0,"-",ROUND(Source!U70,2))</f>
        <v>-</v>
      </c>
    </row>
    <row r="78" spans="1:11" ht="19.5">
      <c r="B78" s="19" t="s">
        <v>417</v>
      </c>
      <c r="C78" s="16" t="str">
        <f>Source!H70</f>
        <v>м</v>
      </c>
      <c r="D78" s="13"/>
      <c r="E78" s="13" t="str">
        <f>IF(Source!AF70=0,"-",ROUND(Source!AF70,2))</f>
        <v>-</v>
      </c>
      <c r="F78" s="13" t="str">
        <f>IF(Source!AE70=0,"-",ROUND(Source!AE70,2))</f>
        <v>-</v>
      </c>
      <c r="G78" s="13"/>
      <c r="H78" s="13"/>
      <c r="I78" s="13" t="str">
        <f>IF(Source!R70=0,"-",ROUND(Source!R70,0))</f>
        <v>-</v>
      </c>
      <c r="J78" s="13" t="str">
        <f>IF(Source!AI70=0,"-",ROUND(Source!AI70,2))</f>
        <v>-</v>
      </c>
      <c r="K78" s="13" t="str">
        <f>IF(Source!V70=0,"-",ROUND(Source!V70,2))</f>
        <v>-</v>
      </c>
    </row>
    <row r="79" spans="1:11" ht="24">
      <c r="A79" s="4" t="str">
        <f>Source!E71</f>
        <v>20</v>
      </c>
      <c r="B79" s="12" t="str">
        <f>Source!F71</f>
        <v>Прайс 08.2012г.</v>
      </c>
      <c r="C79" s="12" t="str">
        <f>Source!G71</f>
        <v>Кабель DeviceNet  Цена: 230,82/4,88*1,02*1,02</v>
      </c>
      <c r="D79" s="17">
        <f>Source!I71</f>
        <v>30</v>
      </c>
      <c r="E79" s="18">
        <f>IF(Source!AB71=0,"-",ROUND(Source!AB71,2))</f>
        <v>48.25</v>
      </c>
      <c r="F79" s="18" t="str">
        <f>IF(Source!AD71=0,"-",ROUND(Source!AD71,2))</f>
        <v>-</v>
      </c>
      <c r="G79" s="17">
        <f>IF(Source!O71=0,"-",ROUND(Source!O71,0))</f>
        <v>1448</v>
      </c>
      <c r="H79" s="17" t="str">
        <f>IF(Source!S71=0,"-",ROUND(Source!S71,0))</f>
        <v>-</v>
      </c>
      <c r="I79" s="18" t="str">
        <f>IF(Source!Q71=0,"-",ROUND(Source!Q71,0))</f>
        <v>-</v>
      </c>
      <c r="J79" s="18" t="str">
        <f>IF(Source!AH71=0,"-",ROUND(Source!AH71,2))</f>
        <v>-</v>
      </c>
      <c r="K79" s="18" t="str">
        <f>IF(Source!U71=0,"-",ROUND(Source!U71,2))</f>
        <v>-</v>
      </c>
    </row>
    <row r="80" spans="1:11" ht="19.5">
      <c r="B80" s="19" t="s">
        <v>418</v>
      </c>
      <c r="C80" s="16" t="str">
        <f>Source!H71</f>
        <v>м</v>
      </c>
      <c r="D80" s="13"/>
      <c r="E80" s="13" t="str">
        <f>IF(Source!AF71=0,"-",ROUND(Source!AF71,2))</f>
        <v>-</v>
      </c>
      <c r="F80" s="13" t="str">
        <f>IF(Source!AE71=0,"-",ROUND(Source!AE71,2))</f>
        <v>-</v>
      </c>
      <c r="G80" s="13"/>
      <c r="H80" s="13"/>
      <c r="I80" s="13" t="str">
        <f>IF(Source!R71=0,"-",ROUND(Source!R71,0))</f>
        <v>-</v>
      </c>
      <c r="J80" s="13" t="str">
        <f>IF(Source!AI71=0,"-",ROUND(Source!AI71,2))</f>
        <v>-</v>
      </c>
      <c r="K80" s="13" t="str">
        <f>IF(Source!V71=0,"-",ROUND(Source!V71,2))</f>
        <v>-</v>
      </c>
    </row>
    <row r="81" spans="1:14" ht="6" customHeight="1"/>
    <row r="82" spans="1:14">
      <c r="C82" s="20"/>
      <c r="D82" s="20"/>
      <c r="E82" s="20"/>
      <c r="F82" s="20"/>
      <c r="G82" s="20"/>
      <c r="H82" s="20"/>
      <c r="I82" s="20"/>
      <c r="J82" s="20"/>
      <c r="K82" s="20"/>
    </row>
    <row r="83" spans="1:14" ht="15">
      <c r="C83" s="20" t="s">
        <v>408</v>
      </c>
      <c r="D83" s="20"/>
      <c r="E83" s="20"/>
      <c r="F83" s="20"/>
      <c r="G83" s="20">
        <v>452523</v>
      </c>
      <c r="H83" s="20"/>
      <c r="I83" s="14"/>
      <c r="J83" s="14"/>
      <c r="K83" s="14"/>
    </row>
    <row r="84" spans="1:14" ht="15">
      <c r="A84" s="5"/>
      <c r="B84" s="5"/>
      <c r="C84" s="21"/>
      <c r="D84" s="21"/>
      <c r="E84" s="21"/>
      <c r="F84" s="21"/>
      <c r="G84" s="21"/>
      <c r="H84" s="21"/>
      <c r="I84" s="14"/>
      <c r="J84" s="14"/>
      <c r="K84" s="14"/>
      <c r="L84" s="6"/>
      <c r="M84" s="6"/>
      <c r="N84" s="6"/>
    </row>
    <row r="86" spans="1:14" s="14" customFormat="1" ht="15">
      <c r="C86" s="15" t="s">
        <v>453</v>
      </c>
      <c r="D86" s="14" t="str">
        <f>Source!G89</f>
        <v>ПУСКОНАЛАДОЧНЫЕ РАБОТЫ</v>
      </c>
    </row>
    <row r="87" spans="1:14" ht="6" customHeight="1"/>
    <row r="88" spans="1:14" ht="48">
      <c r="A88" s="4" t="str">
        <f>Source!E93</f>
        <v>21</v>
      </c>
      <c r="B88" s="12" t="str">
        <f>Source!F93</f>
        <v>п02-01-002-3</v>
      </c>
      <c r="C88" s="12" t="str">
        <f>Source!G93</f>
        <v>Автоматизированная система управления II категории технической сложности с количеством каналов (Кобщ): 10</v>
      </c>
      <c r="D88" s="17">
        <f>Source!I93</f>
        <v>2</v>
      </c>
      <c r="E88" s="18">
        <f>IF(Source!AB93=0,"-",ROUND(Source!AB93,2))</f>
        <v>2786.09</v>
      </c>
      <c r="F88" s="18" t="str">
        <f>IF(Source!AD93=0,"-",ROUND(Source!AD93,2))</f>
        <v>-</v>
      </c>
      <c r="G88" s="17">
        <f>IF(Source!O93=0,"-",ROUND(Source!O93,0))</f>
        <v>5572</v>
      </c>
      <c r="H88" s="17">
        <f>IF(Source!S93=0,"-",ROUND(Source!S93,0))</f>
        <v>5572</v>
      </c>
      <c r="I88" s="18" t="str">
        <f>IF(Source!Q93=0,"-",ROUND(Source!Q93,0))</f>
        <v>-</v>
      </c>
      <c r="J88" s="18">
        <f>IF(Source!AH93=0,"-",ROUND(Source!AH93,2))</f>
        <v>131.75</v>
      </c>
      <c r="K88" s="18">
        <f>IF(Source!U93=0,"-",ROUND(Source!U93,2))</f>
        <v>263.5</v>
      </c>
    </row>
    <row r="89" spans="1:14" ht="39">
      <c r="B89" s="19" t="s">
        <v>419</v>
      </c>
      <c r="C89" s="16" t="str">
        <f>Source!H93</f>
        <v>система</v>
      </c>
      <c r="D89" s="13"/>
      <c r="E89" s="13">
        <f>IF(Source!AF93=0,"-",ROUND(Source!AF93,2))</f>
        <v>2786.09</v>
      </c>
      <c r="F89" s="13" t="str">
        <f>IF(Source!AE93=0,"-",ROUND(Source!AE93,2))</f>
        <v>-</v>
      </c>
      <c r="G89" s="13"/>
      <c r="H89" s="13"/>
      <c r="I89" s="13" t="str">
        <f>IF(Source!R93=0,"-",ROUND(Source!R93,0))</f>
        <v>-</v>
      </c>
      <c r="J89" s="13" t="str">
        <f>IF(Source!AI93=0,"-",ROUND(Source!AI93,2))</f>
        <v>-</v>
      </c>
      <c r="K89" s="13" t="str">
        <f>IF(Source!V93=0,"-",ROUND(Source!V93,2))</f>
        <v>-</v>
      </c>
    </row>
    <row r="90" spans="1:14" ht="6" customHeight="1"/>
    <row r="91" spans="1:14" ht="12.75">
      <c r="A91" s="9"/>
      <c r="B91" s="9"/>
      <c r="C91" s="9" t="s">
        <v>407</v>
      </c>
      <c r="G91" s="4">
        <f>IF(Source!F97=0,"-",ROUND(Source!F97,0))</f>
        <v>5572</v>
      </c>
      <c r="H91" s="4">
        <f>IF(Source!F103=0,"-",ROUND(Source!F103,0))</f>
        <v>5572</v>
      </c>
      <c r="I91" s="4" t="str">
        <f>IF(Source!F101=0,"-",ROUND(Source!F101,0))</f>
        <v>-</v>
      </c>
      <c r="K91" s="4">
        <f>IF(Source!F105=0,"-",ROUND(Source!F105,2))</f>
        <v>264</v>
      </c>
    </row>
    <row r="92" spans="1:14" ht="12.75">
      <c r="A92" s="9"/>
      <c r="B92" s="9"/>
      <c r="C92" s="9"/>
      <c r="I92" s="4" t="str">
        <f>IF(Source!F102=0,"-",ROUND(Source!F102,0))</f>
        <v>-</v>
      </c>
      <c r="K92" s="4" t="str">
        <f>IF(Source!F106=0,"-",ROUND(Source!F106,2))</f>
        <v>-</v>
      </c>
    </row>
    <row r="93" spans="1:14">
      <c r="C93" s="20" t="s">
        <v>408</v>
      </c>
      <c r="D93" s="20"/>
      <c r="E93" s="20"/>
      <c r="F93" s="20"/>
      <c r="G93" s="20">
        <v>11423</v>
      </c>
      <c r="H93" s="20"/>
      <c r="I93" s="20"/>
      <c r="J93" s="20"/>
      <c r="K93" s="20"/>
    </row>
    <row r="94" spans="1:14">
      <c r="C94" s="20" t="s">
        <v>409</v>
      </c>
      <c r="D94" s="20"/>
      <c r="E94" s="20"/>
      <c r="F94" s="20"/>
      <c r="G94" s="20">
        <v>3622</v>
      </c>
      <c r="H94" s="20"/>
      <c r="I94" s="20"/>
      <c r="J94" s="20"/>
      <c r="K94" s="20"/>
    </row>
    <row r="95" spans="1:14">
      <c r="C95" s="20" t="s">
        <v>410</v>
      </c>
      <c r="D95" s="20"/>
      <c r="E95" s="20"/>
      <c r="F95" s="20"/>
      <c r="G95" s="20">
        <v>2229</v>
      </c>
      <c r="H95" s="20"/>
      <c r="I95" s="20"/>
      <c r="J95" s="20"/>
      <c r="K95" s="20"/>
    </row>
    <row r="96" spans="1:14">
      <c r="A96" s="5"/>
      <c r="B96" s="5"/>
      <c r="C96" s="21"/>
      <c r="D96" s="21"/>
      <c r="E96" s="21"/>
      <c r="F96" s="21"/>
      <c r="G96" s="21"/>
      <c r="H96" s="21"/>
      <c r="I96" s="20"/>
      <c r="J96" s="20"/>
      <c r="K96" s="20"/>
      <c r="L96" s="6"/>
      <c r="M96" s="6"/>
      <c r="N96" s="6"/>
    </row>
    <row r="97" spans="1:11" ht="6" customHeight="1"/>
    <row r="98" spans="1:11" ht="12.75">
      <c r="A98" s="9"/>
      <c r="B98" s="9"/>
      <c r="C98" s="9" t="s">
        <v>420</v>
      </c>
      <c r="G98" s="4">
        <f>IF(Source!F113=0,"-",ROUND(Source!F113,0))</f>
        <v>468068</v>
      </c>
      <c r="H98" s="4">
        <f>IF(Source!F119=0,"-",ROUND(Source!F119,0))</f>
        <v>9164</v>
      </c>
      <c r="I98" s="4">
        <f>IF(Source!F117=0,"-",ROUND(Source!F117,0))</f>
        <v>5085</v>
      </c>
      <c r="K98" s="4">
        <f>IF(Source!F121=0,"-",ROUND(Source!F121,2))</f>
        <v>525</v>
      </c>
    </row>
    <row r="99" spans="1:11" ht="12.75">
      <c r="A99" s="9"/>
      <c r="B99" s="9"/>
      <c r="C99" s="9"/>
      <c r="I99" s="4">
        <f>IF(Source!F118=0,"-",ROUND(Source!F118,0))</f>
        <v>495</v>
      </c>
      <c r="K99" s="4">
        <f>IF(Source!F122=0,"-",ROUND(Source!F122,2))</f>
        <v>30</v>
      </c>
    </row>
    <row r="100" spans="1:11" ht="24">
      <c r="C100" s="20" t="s">
        <v>448</v>
      </c>
      <c r="D100" s="20"/>
      <c r="E100" s="20"/>
      <c r="F100" s="20"/>
      <c r="G100" s="20">
        <v>5572</v>
      </c>
      <c r="H100" s="20">
        <v>5572</v>
      </c>
      <c r="I100" s="20">
        <v>0</v>
      </c>
      <c r="J100" s="20"/>
      <c r="K100" s="20">
        <v>263.5</v>
      </c>
    </row>
    <row r="101" spans="1:11">
      <c r="C101" s="20"/>
      <c r="D101" s="20"/>
      <c r="E101" s="20"/>
      <c r="F101" s="20"/>
      <c r="G101" s="20"/>
      <c r="H101" s="20"/>
      <c r="I101" s="20">
        <v>0</v>
      </c>
      <c r="J101" s="20"/>
      <c r="K101" s="20">
        <v>0</v>
      </c>
    </row>
    <row r="102" spans="1:11" ht="24">
      <c r="C102" s="20" t="s">
        <v>421</v>
      </c>
      <c r="D102" s="20"/>
      <c r="E102" s="20"/>
      <c r="F102" s="20"/>
      <c r="G102" s="20">
        <v>3622</v>
      </c>
      <c r="H102" s="20"/>
      <c r="I102" s="20"/>
      <c r="J102" s="20"/>
      <c r="K102" s="20"/>
    </row>
    <row r="103" spans="1:11" ht="24">
      <c r="C103" s="20" t="s">
        <v>422</v>
      </c>
      <c r="D103" s="20"/>
      <c r="E103" s="20"/>
      <c r="F103" s="20"/>
      <c r="G103" s="20">
        <v>2229</v>
      </c>
      <c r="H103" s="20"/>
      <c r="I103" s="20"/>
      <c r="J103" s="20"/>
      <c r="K103" s="20"/>
    </row>
    <row r="104" spans="1:11" ht="24">
      <c r="C104" s="20" t="s">
        <v>449</v>
      </c>
      <c r="D104" s="20"/>
      <c r="E104" s="20"/>
      <c r="F104" s="20"/>
      <c r="G104" s="20">
        <v>11423</v>
      </c>
      <c r="H104" s="20"/>
      <c r="I104" s="20"/>
      <c r="J104" s="20"/>
      <c r="K104" s="20"/>
    </row>
    <row r="105" spans="1:11"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1:11">
      <c r="C106" s="20" t="s">
        <v>450</v>
      </c>
      <c r="D106" s="20"/>
      <c r="E106" s="20"/>
      <c r="F106" s="20"/>
      <c r="G106" s="20">
        <f>G83+G55</f>
        <v>462496</v>
      </c>
      <c r="H106" s="20">
        <v>3592</v>
      </c>
      <c r="I106" s="20">
        <v>5085</v>
      </c>
      <c r="J106" s="20"/>
      <c r="K106" s="20">
        <v>261.12680000000006</v>
      </c>
    </row>
    <row r="107" spans="1:11">
      <c r="C107" s="20"/>
      <c r="D107" s="20"/>
      <c r="E107" s="20"/>
      <c r="F107" s="20"/>
      <c r="G107" s="20"/>
      <c r="H107" s="20"/>
      <c r="I107" s="20">
        <v>495</v>
      </c>
      <c r="J107" s="20"/>
      <c r="K107" s="20">
        <v>30</v>
      </c>
    </row>
    <row r="108" spans="1:11" ht="36">
      <c r="C108" s="20" t="s">
        <v>424</v>
      </c>
      <c r="D108" s="20"/>
      <c r="E108" s="20"/>
      <c r="F108" s="20"/>
      <c r="G108" s="20">
        <v>3873</v>
      </c>
      <c r="H108" s="20"/>
      <c r="I108" s="20"/>
      <c r="J108" s="20"/>
      <c r="K108" s="20"/>
    </row>
    <row r="109" spans="1:11" ht="36">
      <c r="C109" s="20" t="s">
        <v>425</v>
      </c>
      <c r="D109" s="20"/>
      <c r="E109" s="20"/>
      <c r="F109" s="20"/>
      <c r="G109" s="20">
        <v>2655</v>
      </c>
      <c r="H109" s="20"/>
      <c r="I109" s="20"/>
      <c r="J109" s="20"/>
      <c r="K109" s="20"/>
    </row>
    <row r="110" spans="1:11" ht="24">
      <c r="C110" s="20" t="s">
        <v>423</v>
      </c>
      <c r="D110" s="20"/>
      <c r="E110" s="20"/>
      <c r="F110" s="20"/>
      <c r="G110" s="20">
        <f>G106+G108+G109</f>
        <v>469024</v>
      </c>
      <c r="H110" s="20"/>
      <c r="I110" s="20"/>
      <c r="J110" s="20"/>
      <c r="K110" s="20"/>
    </row>
    <row r="111" spans="1:11"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1:11">
      <c r="C112" s="20" t="s">
        <v>426</v>
      </c>
      <c r="D112" s="20"/>
      <c r="E112" s="20"/>
      <c r="F112" s="20"/>
      <c r="G112" s="20">
        <v>480447</v>
      </c>
      <c r="H112" s="20"/>
      <c r="I112" s="20"/>
      <c r="J112" s="20"/>
      <c r="K112" s="20"/>
    </row>
    <row r="113" spans="1:14">
      <c r="C113" s="20" t="s">
        <v>409</v>
      </c>
      <c r="D113" s="20"/>
      <c r="E113" s="20"/>
      <c r="F113" s="20"/>
      <c r="G113" s="20">
        <v>7495</v>
      </c>
      <c r="H113" s="20"/>
      <c r="I113" s="20"/>
      <c r="J113" s="20"/>
      <c r="K113" s="20"/>
    </row>
    <row r="114" spans="1:14">
      <c r="C114" s="20" t="s">
        <v>410</v>
      </c>
      <c r="D114" s="20"/>
      <c r="E114" s="20"/>
      <c r="F114" s="20"/>
      <c r="G114" s="20">
        <v>4884</v>
      </c>
      <c r="H114" s="20"/>
      <c r="I114" s="20"/>
      <c r="J114" s="20"/>
      <c r="K114" s="20"/>
    </row>
    <row r="115" spans="1:14">
      <c r="A115" s="5"/>
      <c r="B115" s="5"/>
      <c r="C115" s="6"/>
      <c r="D115" s="6"/>
      <c r="E115" s="6"/>
      <c r="F115" s="6"/>
      <c r="G115" s="6"/>
      <c r="H115" s="6"/>
      <c r="I115" s="20"/>
      <c r="J115" s="20"/>
      <c r="K115" s="20"/>
      <c r="L115" s="6"/>
      <c r="M115" s="6"/>
      <c r="N115" s="6"/>
    </row>
    <row r="116" spans="1:14" s="9" customFormat="1" ht="12.75">
      <c r="C116" s="10" t="s">
        <v>439</v>
      </c>
      <c r="D116" s="10"/>
      <c r="G116" s="10">
        <f>G83+G57</f>
        <v>469024</v>
      </c>
      <c r="H116" s="20"/>
      <c r="I116" s="20"/>
      <c r="J116" s="20"/>
      <c r="K116" s="20"/>
    </row>
    <row r="117" spans="1:14" s="9" customFormat="1" ht="12.75">
      <c r="C117" s="10"/>
      <c r="D117" s="10"/>
      <c r="G117" s="10"/>
      <c r="I117" s="34"/>
      <c r="J117" s="34"/>
      <c r="K117" s="34"/>
    </row>
    <row r="118" spans="1:14" s="35" customFormat="1" ht="8.25" customHeight="1">
      <c r="C118" s="50" t="s">
        <v>440</v>
      </c>
      <c r="D118" s="50"/>
      <c r="E118" s="50"/>
      <c r="F118" s="50"/>
      <c r="G118" s="51">
        <v>2288837</v>
      </c>
      <c r="I118" s="36"/>
      <c r="J118" s="36"/>
      <c r="K118" s="36"/>
    </row>
    <row r="119" spans="1:14" s="35" customFormat="1" ht="18" customHeight="1">
      <c r="C119" s="50"/>
      <c r="D119" s="50"/>
      <c r="E119" s="50"/>
      <c r="F119" s="50"/>
      <c r="G119" s="51"/>
      <c r="I119" s="36"/>
      <c r="J119" s="36"/>
      <c r="K119" s="36"/>
    </row>
    <row r="120" spans="1:14" s="9" customFormat="1" ht="0.75" hidden="1" customHeight="1">
      <c r="C120" s="37"/>
      <c r="D120" s="37"/>
      <c r="E120" s="38"/>
      <c r="F120" s="38"/>
      <c r="G120" s="10"/>
      <c r="I120" s="34"/>
      <c r="J120" s="34"/>
      <c r="K120" s="34"/>
    </row>
    <row r="121" spans="1:14" s="9" customFormat="1" ht="12.75"/>
    <row r="122" spans="1:14" s="35" customFormat="1" ht="21.75" customHeight="1">
      <c r="C122" s="50" t="s">
        <v>441</v>
      </c>
      <c r="D122" s="50"/>
      <c r="E122" s="50"/>
      <c r="F122" s="50"/>
      <c r="G122" s="51">
        <v>104292</v>
      </c>
      <c r="I122" s="36"/>
      <c r="J122" s="36"/>
      <c r="K122" s="36"/>
    </row>
    <row r="123" spans="1:14" s="35" customFormat="1" ht="12.75">
      <c r="C123" s="50"/>
      <c r="D123" s="50"/>
      <c r="E123" s="50"/>
      <c r="F123" s="50"/>
      <c r="G123" s="51"/>
    </row>
    <row r="124" spans="1:14" customFormat="1" ht="12.75">
      <c r="C124" s="39"/>
      <c r="D124" s="39"/>
      <c r="E124" s="39"/>
      <c r="F124" s="39"/>
      <c r="G124" s="40"/>
    </row>
    <row r="125" spans="1:14" customFormat="1" ht="12.75">
      <c r="C125" s="39"/>
      <c r="D125" s="39"/>
      <c r="E125" s="39"/>
      <c r="F125" s="39"/>
      <c r="G125" s="40"/>
    </row>
    <row r="126" spans="1:14" customFormat="1" ht="12.75">
      <c r="A126" s="53" t="s">
        <v>442</v>
      </c>
      <c r="B126" s="53"/>
      <c r="C126" s="53"/>
      <c r="D126" s="53"/>
      <c r="E126" s="53"/>
      <c r="F126" s="53"/>
      <c r="G126" s="39">
        <v>12706</v>
      </c>
    </row>
    <row r="127" spans="1:14" customFormat="1" ht="12.75">
      <c r="A127" s="39"/>
      <c r="B127" s="39"/>
      <c r="C127" s="39" t="s">
        <v>443</v>
      </c>
      <c r="D127" s="39"/>
      <c r="E127" s="39"/>
      <c r="F127" s="39"/>
      <c r="G127" s="39">
        <v>30130</v>
      </c>
    </row>
    <row r="128" spans="1:14" customFormat="1" ht="12.75">
      <c r="A128" s="39"/>
      <c r="B128" s="39"/>
      <c r="C128" s="39" t="s">
        <v>444</v>
      </c>
      <c r="D128" s="39"/>
      <c r="E128" s="39"/>
      <c r="F128" s="39"/>
      <c r="G128" s="39">
        <v>10233</v>
      </c>
    </row>
    <row r="129" spans="1:11" customFormat="1" ht="12.75">
      <c r="A129" s="39"/>
      <c r="B129" s="39"/>
      <c r="C129" s="39"/>
      <c r="D129" s="39"/>
      <c r="E129" s="39"/>
      <c r="F129" s="39"/>
      <c r="G129" s="39"/>
    </row>
    <row r="130" spans="1:11" s="35" customFormat="1" ht="21.75" customHeight="1">
      <c r="C130" s="39" t="s">
        <v>445</v>
      </c>
      <c r="D130" s="39"/>
      <c r="E130" s="39"/>
      <c r="F130" s="39"/>
      <c r="G130" s="41">
        <f>G118+G122+G126+G127+G128</f>
        <v>2446198</v>
      </c>
      <c r="I130" s="36"/>
      <c r="J130" s="36"/>
      <c r="K130" s="36"/>
    </row>
    <row r="131" spans="1:11" customFormat="1" ht="12.75">
      <c r="C131" s="39" t="s">
        <v>446</v>
      </c>
      <c r="D131" s="39"/>
      <c r="E131" s="39"/>
      <c r="F131" s="39"/>
      <c r="G131" s="40">
        <f>G130*18%</f>
        <v>440315.63999999996</v>
      </c>
    </row>
    <row r="132" spans="1:11" customFormat="1" ht="12.75">
      <c r="C132" s="39" t="s">
        <v>447</v>
      </c>
      <c r="D132" s="39"/>
      <c r="E132" s="39"/>
      <c r="F132" s="39"/>
      <c r="G132" s="40">
        <f>G130+G131</f>
        <v>2886513.64</v>
      </c>
    </row>
    <row r="133" spans="1:11" customFormat="1" ht="12.75">
      <c r="C133" s="39"/>
      <c r="D133" s="39"/>
      <c r="E133" s="39"/>
      <c r="F133" s="39"/>
      <c r="G133" s="40"/>
    </row>
    <row r="134" spans="1:11" customFormat="1" ht="1.5" customHeight="1">
      <c r="C134" s="39"/>
      <c r="D134" s="39"/>
      <c r="E134" s="39"/>
      <c r="F134" s="39"/>
      <c r="G134" s="40"/>
    </row>
    <row r="135" spans="1:11" s="9" customFormat="1" ht="12.75">
      <c r="C135" s="54"/>
      <c r="D135" s="54"/>
      <c r="E135" s="54"/>
      <c r="F135" s="54"/>
      <c r="G135" s="54"/>
    </row>
    <row r="136" spans="1:11" s="9" customFormat="1" ht="12.75">
      <c r="C136" s="38"/>
      <c r="D136" s="38"/>
      <c r="E136" s="38"/>
      <c r="F136" s="52"/>
      <c r="G136" s="52"/>
    </row>
    <row r="137" spans="1:11" s="9" customFormat="1" ht="12.75"/>
    <row r="138" spans="1:11" s="9" customFormat="1" ht="12.75">
      <c r="C138" s="54"/>
      <c r="D138" s="54"/>
      <c r="E138" s="54"/>
      <c r="F138" s="54"/>
      <c r="G138" s="54"/>
    </row>
    <row r="139" spans="1:11" s="9" customFormat="1" ht="12.75"/>
    <row r="140" spans="1:11" s="9" customFormat="1" ht="12.75">
      <c r="F140" s="52"/>
      <c r="G140" s="52"/>
    </row>
  </sheetData>
  <mergeCells count="37">
    <mergeCell ref="F140:G140"/>
    <mergeCell ref="C122:F123"/>
    <mergeCell ref="G122:G123"/>
    <mergeCell ref="A126:F126"/>
    <mergeCell ref="C135:G135"/>
    <mergeCell ref="F136:G136"/>
    <mergeCell ref="C138:G138"/>
    <mergeCell ref="C25:I25"/>
    <mergeCell ref="C64:F64"/>
    <mergeCell ref="C118:F119"/>
    <mergeCell ref="G118:G119"/>
    <mergeCell ref="G16:G19"/>
    <mergeCell ref="H16:H19"/>
    <mergeCell ref="I16:I17"/>
    <mergeCell ref="G11:I11"/>
    <mergeCell ref="A6:K6"/>
    <mergeCell ref="H12:I12"/>
    <mergeCell ref="C23:F23"/>
    <mergeCell ref="C24:I24"/>
    <mergeCell ref="A7:K7"/>
    <mergeCell ref="C10:K10"/>
    <mergeCell ref="J15:K15"/>
    <mergeCell ref="E16:E17"/>
    <mergeCell ref="F16:F17"/>
    <mergeCell ref="A15:A19"/>
    <mergeCell ref="B15:B19"/>
    <mergeCell ref="C15:C19"/>
    <mergeCell ref="D15:D19"/>
    <mergeCell ref="E15:F15"/>
    <mergeCell ref="G15:I15"/>
    <mergeCell ref="J16:K16"/>
    <mergeCell ref="J17:K17"/>
    <mergeCell ref="E18:E19"/>
    <mergeCell ref="F18:F19"/>
    <mergeCell ref="I18:I19"/>
    <mergeCell ref="J18:J19"/>
    <mergeCell ref="K18:K19"/>
  </mergeCells>
  <pageMargins left="0.4" right="0.4" top="0.46944444444444439" bottom="0.4" header="0.27777777777777779" footer="0.27777777777777779"/>
  <pageSetup paperSize="9" scale="67" orientation="portrait" horizontalDpi="360" verticalDpi="360" r:id="rId1"/>
  <headerFooter>
    <oddHeader>&amp;L&amp;"Arial Cyr"&amp;7&amp;UПрограммный комплекс "Стройофис", "BabyСмета", "Smeta.ru" (351) 247-46-77&amp;R&amp;"Arial Cyr,обычный"&amp;7&amp;UСтраница &amp;P из &amp;N</oddHeader>
  </headerFooter>
  <rowBreaks count="1" manualBreakCount="1">
    <brk id="10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K168"/>
  <sheetViews>
    <sheetView workbookViewId="0"/>
  </sheetViews>
  <sheetFormatPr defaultRowHeight="12.75"/>
  <sheetData>
    <row r="1" spans="1:104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35983</v>
      </c>
    </row>
    <row r="12" spans="1:104">
      <c r="A12" s="1">
        <v>1</v>
      </c>
      <c r="B12" s="1">
        <v>1</v>
      </c>
      <c r="C12" s="1">
        <v>0</v>
      </c>
      <c r="D12" s="1">
        <f>ROW(A127)</f>
        <v>127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 t="s">
        <v>6</v>
      </c>
      <c r="L12" s="1" t="s">
        <v>6</v>
      </c>
      <c r="M12" s="1" t="s">
        <v>6</v>
      </c>
      <c r="N12" s="1" t="s">
        <v>6</v>
      </c>
      <c r="O12" s="1" t="s">
        <v>6</v>
      </c>
      <c r="P12" s="1">
        <v>0</v>
      </c>
      <c r="Q12" s="1">
        <v>0</v>
      </c>
      <c r="R12" s="1" t="s">
        <v>6</v>
      </c>
      <c r="S12" s="1" t="s">
        <v>6</v>
      </c>
      <c r="T12" s="1" t="s">
        <v>6</v>
      </c>
      <c r="U12" s="1" t="s">
        <v>6</v>
      </c>
      <c r="V12" s="1">
        <v>-3</v>
      </c>
      <c r="W12" s="1" t="s">
        <v>6</v>
      </c>
      <c r="X12" s="1">
        <v>0</v>
      </c>
      <c r="Y12" s="1">
        <v>2</v>
      </c>
      <c r="Z12" s="1">
        <v>1</v>
      </c>
      <c r="AA12" s="1">
        <v>1</v>
      </c>
      <c r="AB12" s="1"/>
      <c r="AC12" s="1">
        <v>0</v>
      </c>
      <c r="AD12" s="1">
        <v>2</v>
      </c>
      <c r="AE12" s="1">
        <v>0</v>
      </c>
      <c r="AF12" s="1">
        <v>0</v>
      </c>
      <c r="AG12" s="1">
        <v>0</v>
      </c>
      <c r="AH12" s="1">
        <v>40</v>
      </c>
      <c r="AI12" s="1">
        <v>0</v>
      </c>
      <c r="AJ12" s="1">
        <v>0</v>
      </c>
      <c r="AK12" s="1">
        <v>0</v>
      </c>
      <c r="AL12" s="1" t="s">
        <v>6</v>
      </c>
      <c r="AM12" s="1" t="s">
        <v>6</v>
      </c>
      <c r="AN12" s="1">
        <v>0</v>
      </c>
      <c r="AO12" s="1" t="s">
        <v>6</v>
      </c>
      <c r="AP12" s="1" t="s">
        <v>6</v>
      </c>
      <c r="AQ12" s="1" t="s">
        <v>6</v>
      </c>
      <c r="AR12" s="1" t="s">
        <v>6</v>
      </c>
      <c r="AS12" s="1" t="s">
        <v>6</v>
      </c>
      <c r="AT12" s="1" t="s">
        <v>6</v>
      </c>
      <c r="AU12" s="1" t="s">
        <v>6</v>
      </c>
      <c r="AV12" s="1" t="s">
        <v>6</v>
      </c>
      <c r="AW12" s="1" t="s">
        <v>6</v>
      </c>
      <c r="AX12" s="1"/>
      <c r="AY12" s="1"/>
      <c r="AZ12" s="1"/>
      <c r="BA12" s="1">
        <v>0</v>
      </c>
      <c r="BB12" s="1">
        <v>0</v>
      </c>
      <c r="BC12" s="1">
        <v>0</v>
      </c>
      <c r="BD12" s="1">
        <v>13294078</v>
      </c>
      <c r="BE12" s="1" t="s">
        <v>7</v>
      </c>
      <c r="BF12" s="1" t="s">
        <v>8</v>
      </c>
      <c r="BG12" s="1">
        <v>13176242</v>
      </c>
      <c r="BH12" s="1">
        <v>0</v>
      </c>
      <c r="BI12" s="1">
        <v>1</v>
      </c>
      <c r="BJ12" s="1"/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/>
      <c r="BR12" s="1">
        <v>0</v>
      </c>
      <c r="BS12" s="1"/>
      <c r="BT12" s="1">
        <v>0</v>
      </c>
      <c r="BU12" s="1">
        <v>1</v>
      </c>
      <c r="BV12" s="1">
        <v>1</v>
      </c>
      <c r="BW12" s="1">
        <v>0</v>
      </c>
      <c r="BX12" s="1">
        <v>0</v>
      </c>
      <c r="BY12" s="1">
        <v>1</v>
      </c>
      <c r="BZ12" s="1">
        <v>0</v>
      </c>
      <c r="CA12" s="1">
        <v>12071153</v>
      </c>
      <c r="CB12" s="1">
        <v>12071146</v>
      </c>
      <c r="CC12" s="1">
        <v>12071144</v>
      </c>
      <c r="CD12" s="1">
        <v>12071142</v>
      </c>
      <c r="CE12" s="1">
        <v>0</v>
      </c>
      <c r="CF12" s="1">
        <v>0</v>
      </c>
      <c r="CG12" s="1" t="s">
        <v>6</v>
      </c>
      <c r="CH12" s="1" t="s">
        <v>6</v>
      </c>
      <c r="CI12" s="1" t="s">
        <v>6</v>
      </c>
      <c r="CJ12" s="1">
        <v>0</v>
      </c>
      <c r="CK12" s="1">
        <v>12074132</v>
      </c>
      <c r="CL12" s="1" t="s">
        <v>9</v>
      </c>
      <c r="CM12" s="1" t="s">
        <v>10</v>
      </c>
      <c r="CN12" s="1" t="s">
        <v>11</v>
      </c>
      <c r="CO12" s="1" t="s">
        <v>11</v>
      </c>
      <c r="CP12" s="1" t="s">
        <v>11</v>
      </c>
      <c r="CQ12" s="1" t="s">
        <v>11</v>
      </c>
      <c r="CR12" s="1" t="s">
        <v>6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8</v>
      </c>
      <c r="CZ12" s="1" t="s">
        <v>6</v>
      </c>
    </row>
    <row r="15" spans="1:104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</row>
    <row r="18" spans="1:193">
      <c r="A18" s="2">
        <v>52</v>
      </c>
      <c r="B18" s="2">
        <f t="shared" ref="B18:AQ18" si="0">B127</f>
        <v>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Здание 884</v>
      </c>
      <c r="H18" s="2">
        <f t="shared" si="0"/>
        <v>0</v>
      </c>
      <c r="I18" s="2">
        <f t="shared" si="0"/>
        <v>0</v>
      </c>
      <c r="J18" s="2">
        <f t="shared" si="0"/>
        <v>0</v>
      </c>
      <c r="K18" s="2">
        <f t="shared" si="0"/>
        <v>0</v>
      </c>
      <c r="L18" s="2">
        <f t="shared" si="0"/>
        <v>0</v>
      </c>
      <c r="M18" s="2">
        <f t="shared" si="0"/>
        <v>0</v>
      </c>
      <c r="N18" s="2">
        <f t="shared" si="0"/>
        <v>0</v>
      </c>
      <c r="O18" s="2">
        <f t="shared" si="0"/>
        <v>468068</v>
      </c>
      <c r="P18" s="2">
        <f t="shared" si="0"/>
        <v>453819</v>
      </c>
      <c r="Q18" s="2">
        <f t="shared" si="0"/>
        <v>5085</v>
      </c>
      <c r="R18" s="2">
        <f t="shared" si="0"/>
        <v>495</v>
      </c>
      <c r="S18" s="2">
        <f t="shared" si="0"/>
        <v>9164</v>
      </c>
      <c r="T18" s="2">
        <f t="shared" si="0"/>
        <v>0</v>
      </c>
      <c r="U18" s="2">
        <f t="shared" si="0"/>
        <v>525</v>
      </c>
      <c r="V18" s="2">
        <f t="shared" si="0"/>
        <v>30</v>
      </c>
      <c r="W18" s="2">
        <f t="shared" si="0"/>
        <v>0</v>
      </c>
      <c r="X18" s="2">
        <f t="shared" si="0"/>
        <v>7495</v>
      </c>
      <c r="Y18" s="2">
        <f t="shared" si="0"/>
        <v>4884</v>
      </c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2">
        <f t="shared" si="0"/>
        <v>0</v>
      </c>
      <c r="AE18" s="2">
        <f t="shared" si="0"/>
        <v>0</v>
      </c>
      <c r="AF18" s="2">
        <f t="shared" si="0"/>
        <v>0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2">
        <f t="shared" si="0"/>
        <v>0</v>
      </c>
      <c r="AK18" s="2">
        <f t="shared" si="0"/>
        <v>0</v>
      </c>
      <c r="AL18" s="2">
        <f t="shared" si="0"/>
        <v>0</v>
      </c>
      <c r="AM18" s="2">
        <f t="shared" si="0"/>
        <v>0</v>
      </c>
      <c r="AN18" s="2">
        <f t="shared" si="0"/>
        <v>0</v>
      </c>
      <c r="AO18" s="2">
        <f t="shared" si="0"/>
        <v>0</v>
      </c>
      <c r="AP18" s="2">
        <f t="shared" si="0"/>
        <v>0</v>
      </c>
      <c r="AQ18" s="2">
        <f t="shared" si="0"/>
        <v>0</v>
      </c>
    </row>
    <row r="19" spans="1:193">
      <c r="G19">
        <v>0</v>
      </c>
    </row>
    <row r="20" spans="1:193">
      <c r="A20" s="1">
        <v>3</v>
      </c>
      <c r="B20" s="1">
        <v>1</v>
      </c>
      <c r="C20" s="1"/>
      <c r="D20" s="1">
        <f>ROW(A111)</f>
        <v>111</v>
      </c>
      <c r="E20" s="1"/>
      <c r="F20" s="1" t="s">
        <v>12</v>
      </c>
      <c r="G20" s="1" t="s">
        <v>13</v>
      </c>
      <c r="H20" s="1"/>
      <c r="I20" s="1"/>
      <c r="J20" s="1" t="s">
        <v>6</v>
      </c>
      <c r="K20" s="1"/>
      <c r="L20" s="1"/>
      <c r="M20" s="1"/>
      <c r="N20" s="1" t="s">
        <v>6</v>
      </c>
      <c r="O20" s="1"/>
      <c r="P20" s="1"/>
      <c r="Q20" s="1"/>
      <c r="R20" s="1" t="s">
        <v>6</v>
      </c>
      <c r="S20" s="1" t="s">
        <v>6</v>
      </c>
      <c r="T20" s="1" t="s">
        <v>6</v>
      </c>
      <c r="U20" s="1" t="s">
        <v>6</v>
      </c>
      <c r="V20" s="1"/>
      <c r="W20" s="1"/>
      <c r="X20" s="1"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>
        <v>0</v>
      </c>
      <c r="AK20" s="1">
        <v>0</v>
      </c>
      <c r="AL20" s="1">
        <v>0</v>
      </c>
      <c r="AM20" s="1"/>
      <c r="AN20" s="1"/>
      <c r="AO20" s="1" t="s">
        <v>6</v>
      </c>
      <c r="AP20" s="1" t="s">
        <v>6</v>
      </c>
      <c r="AQ20" s="1" t="s">
        <v>6</v>
      </c>
      <c r="AR20" s="1"/>
      <c r="AS20" s="1"/>
      <c r="AT20" s="1" t="s">
        <v>6</v>
      </c>
      <c r="AU20" s="1" t="s">
        <v>6</v>
      </c>
      <c r="AV20" s="1" t="s">
        <v>6</v>
      </c>
      <c r="AW20" s="1" t="s">
        <v>6</v>
      </c>
      <c r="AX20" s="1" t="s">
        <v>6</v>
      </c>
      <c r="AY20" s="1" t="s">
        <v>6</v>
      </c>
      <c r="AZ20" s="1" t="s">
        <v>6</v>
      </c>
      <c r="BA20" s="1" t="s">
        <v>6</v>
      </c>
      <c r="BB20" s="1" t="s">
        <v>6</v>
      </c>
      <c r="BC20" s="1" t="s">
        <v>6</v>
      </c>
      <c r="BD20" s="1" t="s">
        <v>6</v>
      </c>
      <c r="BE20" s="1" t="s">
        <v>14</v>
      </c>
      <c r="BF20" s="1">
        <v>0</v>
      </c>
      <c r="BG20" s="1">
        <v>0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>
        <v>0</v>
      </c>
      <c r="BN20" s="1" t="s">
        <v>6</v>
      </c>
      <c r="BO20" s="1" t="s">
        <v>6</v>
      </c>
    </row>
    <row r="22" spans="1:193">
      <c r="A22" s="2">
        <v>52</v>
      </c>
      <c r="B22" s="2">
        <f t="shared" ref="B22:AQ22" si="1">B111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Новая локальная смета</v>
      </c>
      <c r="G22" s="2" t="str">
        <f t="shared" si="1"/>
        <v>Капитальный ремонт системы управления вентагрегатами В7, В8 инв. № 1400216, 1400217</v>
      </c>
      <c r="H22" s="2">
        <f t="shared" si="1"/>
        <v>0</v>
      </c>
      <c r="I22" s="2">
        <f t="shared" si="1"/>
        <v>0</v>
      </c>
      <c r="J22" s="2">
        <f t="shared" si="1"/>
        <v>0</v>
      </c>
      <c r="K22" s="2">
        <f t="shared" si="1"/>
        <v>0</v>
      </c>
      <c r="L22" s="2">
        <f t="shared" si="1"/>
        <v>0</v>
      </c>
      <c r="M22" s="2">
        <f t="shared" si="1"/>
        <v>0</v>
      </c>
      <c r="N22" s="2">
        <f t="shared" si="1"/>
        <v>0</v>
      </c>
      <c r="O22" s="2">
        <f t="shared" si="1"/>
        <v>468068</v>
      </c>
      <c r="P22" s="2">
        <f t="shared" si="1"/>
        <v>453819</v>
      </c>
      <c r="Q22" s="2">
        <f t="shared" si="1"/>
        <v>5085</v>
      </c>
      <c r="R22" s="2">
        <f t="shared" si="1"/>
        <v>495</v>
      </c>
      <c r="S22" s="2">
        <f t="shared" si="1"/>
        <v>9164</v>
      </c>
      <c r="T22" s="2">
        <f t="shared" si="1"/>
        <v>0</v>
      </c>
      <c r="U22" s="2">
        <f t="shared" si="1"/>
        <v>525</v>
      </c>
      <c r="V22" s="2">
        <f t="shared" si="1"/>
        <v>30</v>
      </c>
      <c r="W22" s="2">
        <f t="shared" si="1"/>
        <v>0</v>
      </c>
      <c r="X22" s="2">
        <f t="shared" si="1"/>
        <v>7495</v>
      </c>
      <c r="Y22" s="2">
        <f t="shared" si="1"/>
        <v>4884</v>
      </c>
      <c r="Z22" s="2">
        <f t="shared" si="1"/>
        <v>0</v>
      </c>
      <c r="AA22" s="2">
        <f t="shared" si="1"/>
        <v>0</v>
      </c>
      <c r="AB22" s="2">
        <f t="shared" si="1"/>
        <v>0</v>
      </c>
      <c r="AC22" s="2">
        <f t="shared" si="1"/>
        <v>0</v>
      </c>
      <c r="AD22" s="2">
        <f t="shared" si="1"/>
        <v>0</v>
      </c>
      <c r="AE22" s="2">
        <f t="shared" si="1"/>
        <v>0</v>
      </c>
      <c r="AF22" s="2">
        <f t="shared" si="1"/>
        <v>0</v>
      </c>
      <c r="AG22" s="2">
        <f t="shared" si="1"/>
        <v>0</v>
      </c>
      <c r="AH22" s="2">
        <f t="shared" si="1"/>
        <v>0</v>
      </c>
      <c r="AI22" s="2">
        <f t="shared" si="1"/>
        <v>0</v>
      </c>
      <c r="AJ22" s="2">
        <f t="shared" si="1"/>
        <v>0</v>
      </c>
      <c r="AK22" s="2">
        <f t="shared" si="1"/>
        <v>0</v>
      </c>
      <c r="AL22" s="2">
        <f t="shared" si="1"/>
        <v>0</v>
      </c>
      <c r="AM22" s="2">
        <f t="shared" si="1"/>
        <v>0</v>
      </c>
      <c r="AN22" s="2">
        <f t="shared" si="1"/>
        <v>0</v>
      </c>
      <c r="AO22" s="2">
        <f t="shared" si="1"/>
        <v>0</v>
      </c>
      <c r="AP22" s="2">
        <f t="shared" si="1"/>
        <v>0</v>
      </c>
      <c r="AQ22" s="2">
        <f t="shared" si="1"/>
        <v>0</v>
      </c>
    </row>
    <row r="24" spans="1:193">
      <c r="A24">
        <v>19</v>
      </c>
      <c r="B24">
        <v>1</v>
      </c>
      <c r="F24" t="s">
        <v>6</v>
      </c>
      <c r="G24" t="s">
        <v>15</v>
      </c>
      <c r="H24" t="s">
        <v>6</v>
      </c>
      <c r="AA24">
        <v>1</v>
      </c>
      <c r="DX24">
        <v>0</v>
      </c>
    </row>
    <row r="25" spans="1:193">
      <c r="G25">
        <v>0</v>
      </c>
    </row>
    <row r="26" spans="1:193">
      <c r="A26" s="1">
        <v>4</v>
      </c>
      <c r="B26" s="1">
        <v>1</v>
      </c>
      <c r="C26" s="1"/>
      <c r="D26" s="1">
        <f>ROW(A43)</f>
        <v>43</v>
      </c>
      <c r="E26" s="1"/>
      <c r="F26" s="1" t="s">
        <v>16</v>
      </c>
      <c r="G26" s="1" t="s">
        <v>17</v>
      </c>
      <c r="H26" s="1"/>
      <c r="I26" s="1"/>
      <c r="J26" s="1"/>
      <c r="K26" s="1"/>
      <c r="L26" s="1"/>
      <c r="M26" s="1"/>
      <c r="N26" s="1" t="s">
        <v>6</v>
      </c>
      <c r="O26" s="1"/>
      <c r="P26" s="1"/>
      <c r="Q26" s="1"/>
      <c r="R26" s="1" t="s">
        <v>6</v>
      </c>
      <c r="S26" s="1" t="s">
        <v>6</v>
      </c>
      <c r="T26" s="1" t="s">
        <v>6</v>
      </c>
      <c r="U26" s="1" t="s">
        <v>6</v>
      </c>
      <c r="V26" s="1"/>
      <c r="W26" s="1"/>
      <c r="X26" s="1">
        <v>0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>
        <v>0</v>
      </c>
      <c r="AM26" s="1"/>
      <c r="AN26" s="1"/>
      <c r="AO26" s="1" t="s">
        <v>6</v>
      </c>
      <c r="AP26" s="1" t="s">
        <v>6</v>
      </c>
      <c r="AQ26" s="1" t="s">
        <v>6</v>
      </c>
      <c r="AR26" s="1"/>
      <c r="AS26" s="1"/>
      <c r="AT26" s="1" t="s">
        <v>6</v>
      </c>
      <c r="AU26" s="1" t="s">
        <v>6</v>
      </c>
      <c r="AV26" s="1" t="s">
        <v>6</v>
      </c>
      <c r="AW26" s="1" t="s">
        <v>6</v>
      </c>
      <c r="AX26" s="1" t="s">
        <v>6</v>
      </c>
      <c r="AY26" s="1" t="s">
        <v>6</v>
      </c>
      <c r="AZ26" s="1" t="s">
        <v>6</v>
      </c>
      <c r="BA26" s="1" t="s">
        <v>6</v>
      </c>
      <c r="BB26" s="1" t="s">
        <v>6</v>
      </c>
      <c r="BC26" s="1" t="s">
        <v>6</v>
      </c>
      <c r="BD26" s="1" t="s">
        <v>6</v>
      </c>
      <c r="BE26" s="1" t="s">
        <v>18</v>
      </c>
      <c r="BF26" s="1">
        <v>0</v>
      </c>
      <c r="BG26" s="1">
        <v>0</v>
      </c>
      <c r="BH26" s="1" t="s">
        <v>6</v>
      </c>
      <c r="BI26" s="1" t="s">
        <v>6</v>
      </c>
      <c r="BJ26" s="1" t="s">
        <v>6</v>
      </c>
      <c r="BK26" s="1" t="s">
        <v>6</v>
      </c>
      <c r="BL26" s="1" t="s">
        <v>6</v>
      </c>
      <c r="BM26" s="1">
        <v>0</v>
      </c>
      <c r="BN26" s="1" t="s">
        <v>6</v>
      </c>
      <c r="BO26" s="1">
        <v>0</v>
      </c>
    </row>
    <row r="28" spans="1:193">
      <c r="A28" s="2">
        <v>52</v>
      </c>
      <c r="B28" s="2">
        <f t="shared" ref="B28:AQ28" si="2">B43</f>
        <v>1</v>
      </c>
      <c r="C28" s="2">
        <f t="shared" si="2"/>
        <v>4</v>
      </c>
      <c r="D28" s="2">
        <f t="shared" si="2"/>
        <v>26</v>
      </c>
      <c r="E28" s="2">
        <f t="shared" si="2"/>
        <v>0</v>
      </c>
      <c r="F28" s="2" t="str">
        <f t="shared" si="2"/>
        <v>Новый раздел</v>
      </c>
      <c r="G28" s="2" t="str">
        <f t="shared" si="2"/>
        <v>МОНТАЖНЫЕ РАБОТЫ</v>
      </c>
      <c r="H28" s="2">
        <f t="shared" si="2"/>
        <v>0</v>
      </c>
      <c r="I28" s="2">
        <f t="shared" si="2"/>
        <v>0</v>
      </c>
      <c r="J28" s="2">
        <f t="shared" si="2"/>
        <v>0</v>
      </c>
      <c r="K28" s="2">
        <f t="shared" si="2"/>
        <v>0</v>
      </c>
      <c r="L28" s="2">
        <f t="shared" si="2"/>
        <v>0</v>
      </c>
      <c r="M28" s="2">
        <f t="shared" si="2"/>
        <v>0</v>
      </c>
      <c r="N28" s="2">
        <f t="shared" si="2"/>
        <v>0</v>
      </c>
      <c r="O28" s="2">
        <f t="shared" si="2"/>
        <v>9973</v>
      </c>
      <c r="P28" s="2">
        <f t="shared" si="2"/>
        <v>1296</v>
      </c>
      <c r="Q28" s="2">
        <f t="shared" si="2"/>
        <v>5085</v>
      </c>
      <c r="R28" s="2">
        <f t="shared" si="2"/>
        <v>495</v>
      </c>
      <c r="S28" s="2">
        <f t="shared" si="2"/>
        <v>3592</v>
      </c>
      <c r="T28" s="2">
        <f t="shared" si="2"/>
        <v>0</v>
      </c>
      <c r="U28" s="2">
        <f t="shared" si="2"/>
        <v>261</v>
      </c>
      <c r="V28" s="2">
        <f t="shared" si="2"/>
        <v>30</v>
      </c>
      <c r="W28" s="2">
        <f t="shared" si="2"/>
        <v>0</v>
      </c>
      <c r="X28" s="2">
        <f t="shared" si="2"/>
        <v>3873</v>
      </c>
      <c r="Y28" s="2">
        <f t="shared" si="2"/>
        <v>2655</v>
      </c>
      <c r="Z28" s="2">
        <f t="shared" si="2"/>
        <v>0</v>
      </c>
      <c r="AA28" s="2">
        <f t="shared" si="2"/>
        <v>0</v>
      </c>
      <c r="AB28" s="2">
        <f t="shared" si="2"/>
        <v>9973</v>
      </c>
      <c r="AC28" s="2">
        <f t="shared" si="2"/>
        <v>1296</v>
      </c>
      <c r="AD28" s="2">
        <f t="shared" si="2"/>
        <v>5085</v>
      </c>
      <c r="AE28" s="2">
        <f t="shared" si="2"/>
        <v>495</v>
      </c>
      <c r="AF28" s="2">
        <f t="shared" si="2"/>
        <v>3592</v>
      </c>
      <c r="AG28" s="2">
        <f t="shared" si="2"/>
        <v>0</v>
      </c>
      <c r="AH28" s="2">
        <f t="shared" si="2"/>
        <v>261</v>
      </c>
      <c r="AI28" s="2">
        <f t="shared" si="2"/>
        <v>30</v>
      </c>
      <c r="AJ28" s="2">
        <f t="shared" si="2"/>
        <v>0</v>
      </c>
      <c r="AK28" s="2">
        <f t="shared" si="2"/>
        <v>3873</v>
      </c>
      <c r="AL28" s="2">
        <f t="shared" si="2"/>
        <v>2655</v>
      </c>
      <c r="AM28" s="2">
        <f t="shared" si="2"/>
        <v>0</v>
      </c>
      <c r="AN28" s="2">
        <f t="shared" si="2"/>
        <v>0</v>
      </c>
      <c r="AO28" s="2">
        <f t="shared" si="2"/>
        <v>0</v>
      </c>
      <c r="AP28" s="2">
        <f t="shared" si="2"/>
        <v>0</v>
      </c>
      <c r="AQ28" s="2">
        <f t="shared" si="2"/>
        <v>0</v>
      </c>
    </row>
    <row r="30" spans="1:193">
      <c r="A30">
        <v>17</v>
      </c>
      <c r="B30">
        <v>1</v>
      </c>
      <c r="C30">
        <f>ROW(SmtRes!A13)</f>
        <v>13</v>
      </c>
      <c r="D30">
        <f>ROW(EtalonRes!A13)</f>
        <v>13</v>
      </c>
      <c r="E30" t="s">
        <v>19</v>
      </c>
      <c r="F30" t="s">
        <v>20</v>
      </c>
      <c r="G30" t="s">
        <v>21</v>
      </c>
      <c r="H30" t="s">
        <v>22</v>
      </c>
      <c r="I30">
        <v>2</v>
      </c>
      <c r="J30">
        <v>0</v>
      </c>
      <c r="O30">
        <f t="shared" ref="O30:O41" si="3">ROUND(CP30,0)</f>
        <v>1658</v>
      </c>
      <c r="P30">
        <f t="shared" ref="P30:P41" si="4">ROUND(CQ30*I30,0)</f>
        <v>292</v>
      </c>
      <c r="Q30">
        <f t="shared" ref="Q30:Q41" si="5">ROUND(CR30*I30,0)</f>
        <v>684</v>
      </c>
      <c r="R30">
        <f t="shared" ref="R30:R41" si="6">ROUND(CS30*I30,0)</f>
        <v>50</v>
      </c>
      <c r="S30">
        <f t="shared" ref="S30:S41" si="7">ROUND(CT30*I30,0)</f>
        <v>682</v>
      </c>
      <c r="T30">
        <f t="shared" ref="T30:T41" si="8">ROUND(CU30*I30,0)</f>
        <v>0</v>
      </c>
      <c r="U30">
        <f t="shared" ref="U30:U41" si="9">CV30*I30</f>
        <v>49.64</v>
      </c>
      <c r="V30">
        <f t="shared" ref="V30:V41" si="10">CW30*I30</f>
        <v>2.72</v>
      </c>
      <c r="W30">
        <f t="shared" ref="W30:W41" si="11">ROUND(CX30*I30,0)</f>
        <v>0</v>
      </c>
      <c r="X30">
        <f t="shared" ref="X30:X41" si="12">ROUND(CY30,0)</f>
        <v>695</v>
      </c>
      <c r="Y30">
        <f t="shared" ref="Y30:Y41" si="13">ROUND(CZ30,0)</f>
        <v>476</v>
      </c>
      <c r="AA30">
        <v>0</v>
      </c>
      <c r="AB30">
        <f t="shared" ref="AB30:AB41" si="14">ROUND((AC30+AD30+AF30),2)</f>
        <v>829.43</v>
      </c>
      <c r="AC30">
        <f t="shared" ref="AC30:AC41" si="15">ROUND((ES30),2)</f>
        <v>146.21</v>
      </c>
      <c r="AD30">
        <f t="shared" ref="AD30:AD41" si="16">ROUND((((ET30*1.7))+((((EU30*1.7))*1.13)-((EU30*1.7)))),2)</f>
        <v>342.17</v>
      </c>
      <c r="AE30">
        <f t="shared" ref="AE30:AE41" si="17">ROUND((((EU30*1.7))*1.13),2)</f>
        <v>25.09</v>
      </c>
      <c r="AF30">
        <f t="shared" ref="AF30:AF41" si="18">ROUND((((EV30*1.7))*1.13),2)</f>
        <v>341.05</v>
      </c>
      <c r="AG30">
        <f t="shared" ref="AG30:AG41" si="19">ROUND((AP30),2)</f>
        <v>0</v>
      </c>
      <c r="AH30">
        <f t="shared" ref="AH30:AH41" si="20">((EW30*1.7))</f>
        <v>24.82</v>
      </c>
      <c r="AI30">
        <f t="shared" ref="AI30:AI41" si="21">((EX30*1.7))</f>
        <v>1.36</v>
      </c>
      <c r="AJ30">
        <f t="shared" ref="AJ30:AJ41" si="22">ROUND((AS30),2)</f>
        <v>0</v>
      </c>
      <c r="AK30">
        <v>523.33000000000004</v>
      </c>
      <c r="AL30">
        <v>146.21</v>
      </c>
      <c r="AM30">
        <v>199.58</v>
      </c>
      <c r="AN30">
        <v>13.06</v>
      </c>
      <c r="AO30">
        <v>177.54</v>
      </c>
      <c r="AP30">
        <v>0</v>
      </c>
      <c r="AQ30">
        <v>14.6</v>
      </c>
      <c r="AR30">
        <v>0.8</v>
      </c>
      <c r="AS30">
        <v>0</v>
      </c>
      <c r="AT30">
        <v>95</v>
      </c>
      <c r="AU30">
        <v>65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2</v>
      </c>
      <c r="BJ30" t="s">
        <v>23</v>
      </c>
      <c r="BM30">
        <v>108001</v>
      </c>
      <c r="BN30">
        <v>0</v>
      </c>
      <c r="BO30" t="s">
        <v>20</v>
      </c>
      <c r="BP30">
        <v>1</v>
      </c>
      <c r="BQ30">
        <v>3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95</v>
      </c>
      <c r="CA30">
        <v>65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ref="CP30:CP41" si="23">(P30+Q30+S30)</f>
        <v>1658</v>
      </c>
      <c r="CQ30">
        <f t="shared" ref="CQ30:CQ41" si="24">(AC30)*BC30</f>
        <v>146.21</v>
      </c>
      <c r="CR30">
        <f t="shared" ref="CR30:CR41" si="25">(AD30)*BB30</f>
        <v>342.17</v>
      </c>
      <c r="CS30">
        <f t="shared" ref="CS30:CS41" si="26">(AE30)*BS30</f>
        <v>25.09</v>
      </c>
      <c r="CT30">
        <f t="shared" ref="CT30:CT41" si="27">(AF30)*BA30</f>
        <v>341.05</v>
      </c>
      <c r="CU30">
        <f t="shared" ref="CU30:CU41" si="28">(AG30)*BT30</f>
        <v>0</v>
      </c>
      <c r="CV30">
        <f t="shared" ref="CV30:CV41" si="29">(AH30)*BU30</f>
        <v>24.82</v>
      </c>
      <c r="CW30">
        <f t="shared" ref="CW30:CW41" si="30">(AI30)*BV30</f>
        <v>1.36</v>
      </c>
      <c r="CX30">
        <f t="shared" ref="CX30:CX41" si="31">(AJ30)*BW30</f>
        <v>0</v>
      </c>
      <c r="CY30">
        <f t="shared" ref="CY30:CY41" si="32">((S30+R30)*(ROUND((FX30*IF(1,(IF(0,0.94,1)*IF(0,1,1)),1)),IF(1,0,2))/100))</f>
        <v>695.4</v>
      </c>
      <c r="CZ30">
        <f t="shared" ref="CZ30:CZ41" si="33">((S30+R30)*(ROUND((FY30*IF(1,1,1)),IF(1,0,2))/100))</f>
        <v>475.8</v>
      </c>
      <c r="DC30" t="s">
        <v>6</v>
      </c>
      <c r="DD30" t="s">
        <v>6</v>
      </c>
      <c r="DE30" t="s">
        <v>24</v>
      </c>
      <c r="DF30" t="s">
        <v>24</v>
      </c>
      <c r="DG30" t="s">
        <v>24</v>
      </c>
      <c r="DH30" t="s">
        <v>6</v>
      </c>
      <c r="DI30" t="s">
        <v>24</v>
      </c>
      <c r="DJ30" t="s">
        <v>24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1013</v>
      </c>
      <c r="DV30" t="s">
        <v>22</v>
      </c>
      <c r="DW30" t="s">
        <v>22</v>
      </c>
      <c r="DX30">
        <v>1</v>
      </c>
      <c r="EE30">
        <v>13177819</v>
      </c>
      <c r="EF30">
        <v>3</v>
      </c>
      <c r="EG30" t="s">
        <v>25</v>
      </c>
      <c r="EH30">
        <v>0</v>
      </c>
      <c r="EI30" t="s">
        <v>6</v>
      </c>
      <c r="EJ30">
        <v>2</v>
      </c>
      <c r="EK30">
        <v>108001</v>
      </c>
      <c r="EL30" t="s">
        <v>26</v>
      </c>
      <c r="EM30" t="s">
        <v>27</v>
      </c>
      <c r="EO30" t="s">
        <v>6</v>
      </c>
      <c r="EQ30">
        <v>0</v>
      </c>
      <c r="ER30">
        <v>523.33000000000004</v>
      </c>
      <c r="ES30">
        <v>146.21</v>
      </c>
      <c r="ET30">
        <v>199.58</v>
      </c>
      <c r="EU30">
        <v>13.06</v>
      </c>
      <c r="EV30">
        <v>177.54</v>
      </c>
      <c r="EW30">
        <v>14.6</v>
      </c>
      <c r="EX30">
        <v>0.8</v>
      </c>
      <c r="EY30">
        <v>0</v>
      </c>
      <c r="EZ30">
        <v>0</v>
      </c>
      <c r="FQ30">
        <v>0</v>
      </c>
      <c r="FR30">
        <f t="shared" ref="FR30:FR41" si="34">ROUND(IF(AND(AA30=0,BI30=3),P30,0),0)</f>
        <v>0</v>
      </c>
      <c r="FS30">
        <v>0</v>
      </c>
      <c r="FX30">
        <v>95</v>
      </c>
      <c r="FY30">
        <v>65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</row>
    <row r="31" spans="1:193">
      <c r="A31">
        <v>17</v>
      </c>
      <c r="B31">
        <v>1</v>
      </c>
      <c r="C31">
        <f>ROW(SmtRes!A24)</f>
        <v>24</v>
      </c>
      <c r="D31">
        <f>ROW(EtalonRes!A24)</f>
        <v>24</v>
      </c>
      <c r="E31" t="s">
        <v>28</v>
      </c>
      <c r="F31" t="s">
        <v>29</v>
      </c>
      <c r="G31" t="s">
        <v>30</v>
      </c>
      <c r="H31" t="s">
        <v>31</v>
      </c>
      <c r="I31">
        <v>2</v>
      </c>
      <c r="J31">
        <v>0</v>
      </c>
      <c r="O31">
        <f t="shared" si="3"/>
        <v>252</v>
      </c>
      <c r="P31">
        <f t="shared" si="4"/>
        <v>8</v>
      </c>
      <c r="Q31">
        <f t="shared" si="5"/>
        <v>130</v>
      </c>
      <c r="R31">
        <f t="shared" si="6"/>
        <v>15</v>
      </c>
      <c r="S31">
        <f t="shared" si="7"/>
        <v>114</v>
      </c>
      <c r="T31">
        <f t="shared" si="8"/>
        <v>0</v>
      </c>
      <c r="U31">
        <f t="shared" si="9"/>
        <v>8.0579999999999998</v>
      </c>
      <c r="V31">
        <f t="shared" si="10"/>
        <v>0.98599999999999988</v>
      </c>
      <c r="W31">
        <f t="shared" si="11"/>
        <v>0</v>
      </c>
      <c r="X31">
        <f t="shared" si="12"/>
        <v>123</v>
      </c>
      <c r="Y31">
        <f t="shared" si="13"/>
        <v>84</v>
      </c>
      <c r="AA31">
        <v>0</v>
      </c>
      <c r="AB31">
        <f t="shared" si="14"/>
        <v>125.82</v>
      </c>
      <c r="AC31">
        <f t="shared" si="15"/>
        <v>3.85</v>
      </c>
      <c r="AD31">
        <f t="shared" si="16"/>
        <v>64.88</v>
      </c>
      <c r="AE31">
        <f t="shared" si="17"/>
        <v>7.34</v>
      </c>
      <c r="AF31">
        <f t="shared" si="18"/>
        <v>57.09</v>
      </c>
      <c r="AG31">
        <f t="shared" si="19"/>
        <v>0</v>
      </c>
      <c r="AH31">
        <f t="shared" si="20"/>
        <v>4.0289999999999999</v>
      </c>
      <c r="AI31">
        <f t="shared" si="21"/>
        <v>0.49299999999999994</v>
      </c>
      <c r="AJ31">
        <f t="shared" si="22"/>
        <v>0</v>
      </c>
      <c r="AK31">
        <v>71.240000000000009</v>
      </c>
      <c r="AL31">
        <v>3.85</v>
      </c>
      <c r="AM31">
        <v>37.67</v>
      </c>
      <c r="AN31">
        <v>3.82</v>
      </c>
      <c r="AO31">
        <v>29.72</v>
      </c>
      <c r="AP31">
        <v>0</v>
      </c>
      <c r="AQ31">
        <v>2.37</v>
      </c>
      <c r="AR31">
        <v>0.28999999999999998</v>
      </c>
      <c r="AS31">
        <v>0</v>
      </c>
      <c r="AT31">
        <v>95</v>
      </c>
      <c r="AU31">
        <v>65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2</v>
      </c>
      <c r="BJ31" t="s">
        <v>32</v>
      </c>
      <c r="BM31">
        <v>108001</v>
      </c>
      <c r="BN31">
        <v>0</v>
      </c>
      <c r="BO31" t="s">
        <v>29</v>
      </c>
      <c r="BP31">
        <v>1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95</v>
      </c>
      <c r="CA31">
        <v>65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23"/>
        <v>252</v>
      </c>
      <c r="CQ31">
        <f t="shared" si="24"/>
        <v>3.85</v>
      </c>
      <c r="CR31">
        <f t="shared" si="25"/>
        <v>64.88</v>
      </c>
      <c r="CS31">
        <f t="shared" si="26"/>
        <v>7.34</v>
      </c>
      <c r="CT31">
        <f t="shared" si="27"/>
        <v>57.09</v>
      </c>
      <c r="CU31">
        <f t="shared" si="28"/>
        <v>0</v>
      </c>
      <c r="CV31">
        <f t="shared" si="29"/>
        <v>4.0289999999999999</v>
      </c>
      <c r="CW31">
        <f t="shared" si="30"/>
        <v>0.49299999999999994</v>
      </c>
      <c r="CX31">
        <f t="shared" si="31"/>
        <v>0</v>
      </c>
      <c r="CY31">
        <f t="shared" si="32"/>
        <v>122.55</v>
      </c>
      <c r="CZ31">
        <f t="shared" si="33"/>
        <v>83.850000000000009</v>
      </c>
      <c r="DC31" t="s">
        <v>6</v>
      </c>
      <c r="DD31" t="s">
        <v>6</v>
      </c>
      <c r="DE31" t="s">
        <v>24</v>
      </c>
      <c r="DF31" t="s">
        <v>24</v>
      </c>
      <c r="DG31" t="s">
        <v>24</v>
      </c>
      <c r="DH31" t="s">
        <v>6</v>
      </c>
      <c r="DI31" t="s">
        <v>24</v>
      </c>
      <c r="DJ31" t="s">
        <v>24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1010</v>
      </c>
      <c r="DV31" t="s">
        <v>31</v>
      </c>
      <c r="DW31" t="s">
        <v>31</v>
      </c>
      <c r="DX31">
        <v>1</v>
      </c>
      <c r="EE31">
        <v>13177819</v>
      </c>
      <c r="EF31">
        <v>3</v>
      </c>
      <c r="EG31" t="s">
        <v>25</v>
      </c>
      <c r="EH31">
        <v>0</v>
      </c>
      <c r="EI31" t="s">
        <v>6</v>
      </c>
      <c r="EJ31">
        <v>2</v>
      </c>
      <c r="EK31">
        <v>108001</v>
      </c>
      <c r="EL31" t="s">
        <v>26</v>
      </c>
      <c r="EM31" t="s">
        <v>27</v>
      </c>
      <c r="EO31" t="s">
        <v>6</v>
      </c>
      <c r="EQ31">
        <v>0</v>
      </c>
      <c r="ER31">
        <v>71.239999999999995</v>
      </c>
      <c r="ES31">
        <v>3.85</v>
      </c>
      <c r="ET31">
        <v>37.67</v>
      </c>
      <c r="EU31">
        <v>3.82</v>
      </c>
      <c r="EV31">
        <v>29.72</v>
      </c>
      <c r="EW31">
        <v>2.37</v>
      </c>
      <c r="EX31">
        <v>0.28999999999999998</v>
      </c>
      <c r="EY31">
        <v>0</v>
      </c>
      <c r="EZ31">
        <v>0</v>
      </c>
      <c r="FQ31">
        <v>0</v>
      </c>
      <c r="FR31">
        <f t="shared" si="34"/>
        <v>0</v>
      </c>
      <c r="FS31">
        <v>0</v>
      </c>
      <c r="FX31">
        <v>95</v>
      </c>
      <c r="FY31">
        <v>65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</row>
    <row r="32" spans="1:193">
      <c r="A32">
        <v>17</v>
      </c>
      <c r="B32">
        <v>1</v>
      </c>
      <c r="C32">
        <f>ROW(SmtRes!A27)</f>
        <v>27</v>
      </c>
      <c r="D32">
        <f>ROW(EtalonRes!A27)</f>
        <v>27</v>
      </c>
      <c r="E32" t="s">
        <v>33</v>
      </c>
      <c r="F32" t="s">
        <v>34</v>
      </c>
      <c r="G32" t="s">
        <v>35</v>
      </c>
      <c r="H32" t="s">
        <v>31</v>
      </c>
      <c r="I32">
        <v>2</v>
      </c>
      <c r="J32">
        <v>0</v>
      </c>
      <c r="O32">
        <f t="shared" si="3"/>
        <v>53</v>
      </c>
      <c r="P32">
        <f t="shared" si="4"/>
        <v>3</v>
      </c>
      <c r="Q32">
        <f t="shared" si="5"/>
        <v>0</v>
      </c>
      <c r="R32">
        <f t="shared" si="6"/>
        <v>0</v>
      </c>
      <c r="S32">
        <f t="shared" si="7"/>
        <v>50</v>
      </c>
      <c r="T32">
        <f t="shared" si="8"/>
        <v>0</v>
      </c>
      <c r="U32">
        <f t="shared" si="9"/>
        <v>3.5019999999999998</v>
      </c>
      <c r="V32">
        <f t="shared" si="10"/>
        <v>0</v>
      </c>
      <c r="W32">
        <f t="shared" si="11"/>
        <v>0</v>
      </c>
      <c r="X32">
        <f t="shared" si="12"/>
        <v>40</v>
      </c>
      <c r="Y32">
        <f t="shared" si="13"/>
        <v>30</v>
      </c>
      <c r="AA32">
        <v>0</v>
      </c>
      <c r="AB32">
        <f t="shared" si="14"/>
        <v>26.13</v>
      </c>
      <c r="AC32">
        <f t="shared" si="15"/>
        <v>1.31</v>
      </c>
      <c r="AD32">
        <f t="shared" si="16"/>
        <v>0</v>
      </c>
      <c r="AE32">
        <f t="shared" si="17"/>
        <v>0</v>
      </c>
      <c r="AF32">
        <f t="shared" si="18"/>
        <v>24.82</v>
      </c>
      <c r="AG32">
        <f t="shared" si="19"/>
        <v>0</v>
      </c>
      <c r="AH32">
        <f t="shared" si="20"/>
        <v>1.7509999999999999</v>
      </c>
      <c r="AI32">
        <f t="shared" si="21"/>
        <v>0</v>
      </c>
      <c r="AJ32">
        <f t="shared" si="22"/>
        <v>0</v>
      </c>
      <c r="AK32">
        <v>14.23</v>
      </c>
      <c r="AL32">
        <v>1.31</v>
      </c>
      <c r="AM32">
        <v>0</v>
      </c>
      <c r="AN32">
        <v>0</v>
      </c>
      <c r="AO32">
        <v>12.92</v>
      </c>
      <c r="AP32">
        <v>0</v>
      </c>
      <c r="AQ32">
        <v>1.03</v>
      </c>
      <c r="AR32">
        <v>0</v>
      </c>
      <c r="AS32">
        <v>0</v>
      </c>
      <c r="AT32">
        <v>80</v>
      </c>
      <c r="AU32">
        <v>60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2</v>
      </c>
      <c r="BJ32" t="s">
        <v>36</v>
      </c>
      <c r="BM32">
        <v>111001</v>
      </c>
      <c r="BN32">
        <v>0</v>
      </c>
      <c r="BO32" t="s">
        <v>34</v>
      </c>
      <c r="BP32">
        <v>1</v>
      </c>
      <c r="BQ32">
        <v>3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80</v>
      </c>
      <c r="CA32">
        <v>60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23"/>
        <v>53</v>
      </c>
      <c r="CQ32">
        <f t="shared" si="24"/>
        <v>1.31</v>
      </c>
      <c r="CR32">
        <f t="shared" si="25"/>
        <v>0</v>
      </c>
      <c r="CS32">
        <f t="shared" si="26"/>
        <v>0</v>
      </c>
      <c r="CT32">
        <f t="shared" si="27"/>
        <v>24.82</v>
      </c>
      <c r="CU32">
        <f t="shared" si="28"/>
        <v>0</v>
      </c>
      <c r="CV32">
        <f t="shared" si="29"/>
        <v>1.7509999999999999</v>
      </c>
      <c r="CW32">
        <f t="shared" si="30"/>
        <v>0</v>
      </c>
      <c r="CX32">
        <f t="shared" si="31"/>
        <v>0</v>
      </c>
      <c r="CY32">
        <f t="shared" si="32"/>
        <v>40</v>
      </c>
      <c r="CZ32">
        <f t="shared" si="33"/>
        <v>30</v>
      </c>
      <c r="DC32" t="s">
        <v>6</v>
      </c>
      <c r="DD32" t="s">
        <v>6</v>
      </c>
      <c r="DE32" t="s">
        <v>24</v>
      </c>
      <c r="DF32" t="s">
        <v>24</v>
      </c>
      <c r="DG32" t="s">
        <v>24</v>
      </c>
      <c r="DH32" t="s">
        <v>6</v>
      </c>
      <c r="DI32" t="s">
        <v>24</v>
      </c>
      <c r="DJ32" t="s">
        <v>24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1010</v>
      </c>
      <c r="DV32" t="s">
        <v>31</v>
      </c>
      <c r="DW32" t="s">
        <v>31</v>
      </c>
      <c r="DX32">
        <v>1</v>
      </c>
      <c r="EE32">
        <v>13177825</v>
      </c>
      <c r="EF32">
        <v>3</v>
      </c>
      <c r="EG32" t="s">
        <v>25</v>
      </c>
      <c r="EH32">
        <v>0</v>
      </c>
      <c r="EI32" t="s">
        <v>6</v>
      </c>
      <c r="EJ32">
        <v>2</v>
      </c>
      <c r="EK32">
        <v>111001</v>
      </c>
      <c r="EL32" t="s">
        <v>37</v>
      </c>
      <c r="EM32" t="s">
        <v>38</v>
      </c>
      <c r="EO32" t="s">
        <v>6</v>
      </c>
      <c r="EQ32">
        <v>0</v>
      </c>
      <c r="ER32">
        <v>14.23</v>
      </c>
      <c r="ES32">
        <v>1.31</v>
      </c>
      <c r="ET32">
        <v>0</v>
      </c>
      <c r="EU32">
        <v>0</v>
      </c>
      <c r="EV32">
        <v>12.92</v>
      </c>
      <c r="EW32">
        <v>1.03</v>
      </c>
      <c r="EX32">
        <v>0</v>
      </c>
      <c r="EY32">
        <v>0</v>
      </c>
      <c r="EZ32">
        <v>0</v>
      </c>
      <c r="FQ32">
        <v>0</v>
      </c>
      <c r="FR32">
        <f t="shared" si="34"/>
        <v>0</v>
      </c>
      <c r="FS32">
        <v>0</v>
      </c>
      <c r="FX32">
        <v>80</v>
      </c>
      <c r="FY32">
        <v>60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</row>
    <row r="33" spans="1:193">
      <c r="A33">
        <v>17</v>
      </c>
      <c r="B33">
        <v>1</v>
      </c>
      <c r="C33">
        <f>ROW(SmtRes!A32)</f>
        <v>32</v>
      </c>
      <c r="D33">
        <f>ROW(EtalonRes!A32)</f>
        <v>32</v>
      </c>
      <c r="E33" t="s">
        <v>39</v>
      </c>
      <c r="F33" t="s">
        <v>40</v>
      </c>
      <c r="G33" t="s">
        <v>41</v>
      </c>
      <c r="H33" t="s">
        <v>42</v>
      </c>
      <c r="I33">
        <v>2.15</v>
      </c>
      <c r="J33">
        <v>0</v>
      </c>
      <c r="O33">
        <f t="shared" si="3"/>
        <v>1863</v>
      </c>
      <c r="P33">
        <f t="shared" si="4"/>
        <v>13</v>
      </c>
      <c r="Q33">
        <f t="shared" si="5"/>
        <v>625</v>
      </c>
      <c r="R33">
        <f t="shared" si="6"/>
        <v>46</v>
      </c>
      <c r="S33">
        <f t="shared" si="7"/>
        <v>1225</v>
      </c>
      <c r="T33">
        <f t="shared" si="8"/>
        <v>0</v>
      </c>
      <c r="U33">
        <f t="shared" si="9"/>
        <v>89.181999999999988</v>
      </c>
      <c r="V33">
        <f t="shared" si="10"/>
        <v>2.4854000000000003</v>
      </c>
      <c r="W33">
        <f t="shared" si="11"/>
        <v>0</v>
      </c>
      <c r="X33">
        <f t="shared" si="12"/>
        <v>1207</v>
      </c>
      <c r="Y33">
        <f t="shared" si="13"/>
        <v>826</v>
      </c>
      <c r="AA33">
        <v>0</v>
      </c>
      <c r="AB33">
        <f t="shared" si="14"/>
        <v>866.73</v>
      </c>
      <c r="AC33">
        <f t="shared" si="15"/>
        <v>5.93</v>
      </c>
      <c r="AD33">
        <f t="shared" si="16"/>
        <v>290.83999999999997</v>
      </c>
      <c r="AE33">
        <f t="shared" si="17"/>
        <v>21.32</v>
      </c>
      <c r="AF33">
        <f t="shared" si="18"/>
        <v>569.96</v>
      </c>
      <c r="AG33">
        <f t="shared" si="19"/>
        <v>0</v>
      </c>
      <c r="AH33">
        <f t="shared" si="20"/>
        <v>41.48</v>
      </c>
      <c r="AI33">
        <f t="shared" si="21"/>
        <v>1.1560000000000001</v>
      </c>
      <c r="AJ33">
        <f t="shared" si="22"/>
        <v>0</v>
      </c>
      <c r="AK33">
        <v>472.27</v>
      </c>
      <c r="AL33">
        <v>5.93</v>
      </c>
      <c r="AM33">
        <v>169.64</v>
      </c>
      <c r="AN33">
        <v>11.1</v>
      </c>
      <c r="AO33">
        <v>296.7</v>
      </c>
      <c r="AP33">
        <v>0</v>
      </c>
      <c r="AQ33">
        <v>24.4</v>
      </c>
      <c r="AR33">
        <v>0.68</v>
      </c>
      <c r="AS33">
        <v>0</v>
      </c>
      <c r="AT33">
        <v>95</v>
      </c>
      <c r="AU33">
        <v>65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2</v>
      </c>
      <c r="BJ33" t="s">
        <v>43</v>
      </c>
      <c r="BM33">
        <v>108001</v>
      </c>
      <c r="BN33">
        <v>0</v>
      </c>
      <c r="BO33" t="s">
        <v>40</v>
      </c>
      <c r="BP33">
        <v>1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95</v>
      </c>
      <c r="CA33">
        <v>65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3"/>
        <v>1863</v>
      </c>
      <c r="CQ33">
        <f t="shared" si="24"/>
        <v>5.93</v>
      </c>
      <c r="CR33">
        <f t="shared" si="25"/>
        <v>290.83999999999997</v>
      </c>
      <c r="CS33">
        <f t="shared" si="26"/>
        <v>21.32</v>
      </c>
      <c r="CT33">
        <f t="shared" si="27"/>
        <v>569.96</v>
      </c>
      <c r="CU33">
        <f t="shared" si="28"/>
        <v>0</v>
      </c>
      <c r="CV33">
        <f t="shared" si="29"/>
        <v>41.48</v>
      </c>
      <c r="CW33">
        <f t="shared" si="30"/>
        <v>1.1560000000000001</v>
      </c>
      <c r="CX33">
        <f t="shared" si="31"/>
        <v>0</v>
      </c>
      <c r="CY33">
        <f t="shared" si="32"/>
        <v>1207.45</v>
      </c>
      <c r="CZ33">
        <f t="shared" si="33"/>
        <v>826.15</v>
      </c>
      <c r="DC33" t="s">
        <v>6</v>
      </c>
      <c r="DD33" t="s">
        <v>6</v>
      </c>
      <c r="DE33" t="s">
        <v>24</v>
      </c>
      <c r="DF33" t="s">
        <v>24</v>
      </c>
      <c r="DG33" t="s">
        <v>24</v>
      </c>
      <c r="DH33" t="s">
        <v>6</v>
      </c>
      <c r="DI33" t="s">
        <v>24</v>
      </c>
      <c r="DJ33" t="s">
        <v>24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R33">
        <v>1</v>
      </c>
      <c r="DS33">
        <v>1</v>
      </c>
      <c r="DT33">
        <v>1</v>
      </c>
      <c r="DU33">
        <v>1010</v>
      </c>
      <c r="DV33" t="s">
        <v>42</v>
      </c>
      <c r="DW33" t="s">
        <v>42</v>
      </c>
      <c r="DX33">
        <v>100</v>
      </c>
      <c r="EE33">
        <v>13177819</v>
      </c>
      <c r="EF33">
        <v>3</v>
      </c>
      <c r="EG33" t="s">
        <v>25</v>
      </c>
      <c r="EH33">
        <v>0</v>
      </c>
      <c r="EI33" t="s">
        <v>6</v>
      </c>
      <c r="EJ33">
        <v>2</v>
      </c>
      <c r="EK33">
        <v>108001</v>
      </c>
      <c r="EL33" t="s">
        <v>26</v>
      </c>
      <c r="EM33" t="s">
        <v>27</v>
      </c>
      <c r="EO33" t="s">
        <v>6</v>
      </c>
      <c r="EQ33">
        <v>0</v>
      </c>
      <c r="ER33">
        <v>472.27</v>
      </c>
      <c r="ES33">
        <v>5.93</v>
      </c>
      <c r="ET33">
        <v>169.64</v>
      </c>
      <c r="EU33">
        <v>11.1</v>
      </c>
      <c r="EV33">
        <v>296.7</v>
      </c>
      <c r="EW33">
        <v>24.4</v>
      </c>
      <c r="EX33">
        <v>0.68</v>
      </c>
      <c r="EY33">
        <v>0</v>
      </c>
      <c r="EZ33">
        <v>0</v>
      </c>
      <c r="FQ33">
        <v>0</v>
      </c>
      <c r="FR33">
        <f t="shared" si="34"/>
        <v>0</v>
      </c>
      <c r="FS33">
        <v>0</v>
      </c>
      <c r="FX33">
        <v>95</v>
      </c>
      <c r="FY33">
        <v>65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</row>
    <row r="34" spans="1:193">
      <c r="A34">
        <v>17</v>
      </c>
      <c r="B34">
        <v>1</v>
      </c>
      <c r="C34">
        <f>ROW(SmtRes!A48)</f>
        <v>48</v>
      </c>
      <c r="D34">
        <f>ROW(EtalonRes!A48)</f>
        <v>48</v>
      </c>
      <c r="E34" t="s">
        <v>44</v>
      </c>
      <c r="F34" t="s">
        <v>45</v>
      </c>
      <c r="G34" t="s">
        <v>46</v>
      </c>
      <c r="H34" t="s">
        <v>47</v>
      </c>
      <c r="I34">
        <v>4</v>
      </c>
      <c r="J34">
        <v>0</v>
      </c>
      <c r="O34">
        <f t="shared" si="3"/>
        <v>4823</v>
      </c>
      <c r="P34">
        <f t="shared" si="4"/>
        <v>743</v>
      </c>
      <c r="Q34">
        <f t="shared" si="5"/>
        <v>2996</v>
      </c>
      <c r="R34">
        <f t="shared" si="6"/>
        <v>322</v>
      </c>
      <c r="S34">
        <f t="shared" si="7"/>
        <v>1084</v>
      </c>
      <c r="T34">
        <f t="shared" si="8"/>
        <v>0</v>
      </c>
      <c r="U34">
        <f t="shared" si="9"/>
        <v>78.88</v>
      </c>
      <c r="V34">
        <f t="shared" si="10"/>
        <v>20.128</v>
      </c>
      <c r="W34">
        <f t="shared" si="11"/>
        <v>0</v>
      </c>
      <c r="X34">
        <f t="shared" si="12"/>
        <v>1336</v>
      </c>
      <c r="Y34">
        <f t="shared" si="13"/>
        <v>914</v>
      </c>
      <c r="AA34">
        <v>0</v>
      </c>
      <c r="AB34">
        <f t="shared" si="14"/>
        <v>1205.6500000000001</v>
      </c>
      <c r="AC34">
        <f t="shared" si="15"/>
        <v>185.76</v>
      </c>
      <c r="AD34">
        <f t="shared" si="16"/>
        <v>748.91</v>
      </c>
      <c r="AE34">
        <f t="shared" si="17"/>
        <v>80.62</v>
      </c>
      <c r="AF34">
        <f t="shared" si="18"/>
        <v>270.98</v>
      </c>
      <c r="AG34">
        <f t="shared" si="19"/>
        <v>0</v>
      </c>
      <c r="AH34">
        <f t="shared" si="20"/>
        <v>19.72</v>
      </c>
      <c r="AI34">
        <f t="shared" si="21"/>
        <v>5.032</v>
      </c>
      <c r="AJ34">
        <f t="shared" si="22"/>
        <v>0</v>
      </c>
      <c r="AK34">
        <v>761.89999999999986</v>
      </c>
      <c r="AL34">
        <v>185.76</v>
      </c>
      <c r="AM34">
        <v>435.08</v>
      </c>
      <c r="AN34">
        <v>41.97</v>
      </c>
      <c r="AO34">
        <v>141.06</v>
      </c>
      <c r="AP34">
        <v>0</v>
      </c>
      <c r="AQ34">
        <v>11.6</v>
      </c>
      <c r="AR34">
        <v>2.96</v>
      </c>
      <c r="AS34">
        <v>0</v>
      </c>
      <c r="AT34">
        <v>95</v>
      </c>
      <c r="AU34">
        <v>65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2</v>
      </c>
      <c r="BJ34" t="s">
        <v>48</v>
      </c>
      <c r="BM34">
        <v>108001</v>
      </c>
      <c r="BN34">
        <v>0</v>
      </c>
      <c r="BO34" t="s">
        <v>45</v>
      </c>
      <c r="BP34">
        <v>1</v>
      </c>
      <c r="BQ34">
        <v>3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95</v>
      </c>
      <c r="CA34">
        <v>65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23"/>
        <v>4823</v>
      </c>
      <c r="CQ34">
        <f t="shared" si="24"/>
        <v>185.76</v>
      </c>
      <c r="CR34">
        <f t="shared" si="25"/>
        <v>748.91</v>
      </c>
      <c r="CS34">
        <f t="shared" si="26"/>
        <v>80.62</v>
      </c>
      <c r="CT34">
        <f t="shared" si="27"/>
        <v>270.98</v>
      </c>
      <c r="CU34">
        <f t="shared" si="28"/>
        <v>0</v>
      </c>
      <c r="CV34">
        <f t="shared" si="29"/>
        <v>19.72</v>
      </c>
      <c r="CW34">
        <f t="shared" si="30"/>
        <v>5.032</v>
      </c>
      <c r="CX34">
        <f t="shared" si="31"/>
        <v>0</v>
      </c>
      <c r="CY34">
        <f t="shared" si="32"/>
        <v>1335.7</v>
      </c>
      <c r="CZ34">
        <f t="shared" si="33"/>
        <v>913.9</v>
      </c>
      <c r="DC34" t="s">
        <v>6</v>
      </c>
      <c r="DD34" t="s">
        <v>6</v>
      </c>
      <c r="DE34" t="s">
        <v>24</v>
      </c>
      <c r="DF34" t="s">
        <v>24</v>
      </c>
      <c r="DG34" t="s">
        <v>24</v>
      </c>
      <c r="DH34" t="s">
        <v>6</v>
      </c>
      <c r="DI34" t="s">
        <v>24</v>
      </c>
      <c r="DJ34" t="s">
        <v>24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1013</v>
      </c>
      <c r="DV34" t="s">
        <v>47</v>
      </c>
      <c r="DW34" t="s">
        <v>47</v>
      </c>
      <c r="DX34">
        <v>1</v>
      </c>
      <c r="EE34">
        <v>13177819</v>
      </c>
      <c r="EF34">
        <v>3</v>
      </c>
      <c r="EG34" t="s">
        <v>25</v>
      </c>
      <c r="EH34">
        <v>0</v>
      </c>
      <c r="EI34" t="s">
        <v>6</v>
      </c>
      <c r="EJ34">
        <v>2</v>
      </c>
      <c r="EK34">
        <v>108001</v>
      </c>
      <c r="EL34" t="s">
        <v>26</v>
      </c>
      <c r="EM34" t="s">
        <v>27</v>
      </c>
      <c r="EO34" t="s">
        <v>6</v>
      </c>
      <c r="EQ34">
        <v>0</v>
      </c>
      <c r="ER34">
        <v>761.9</v>
      </c>
      <c r="ES34">
        <v>185.76</v>
      </c>
      <c r="ET34">
        <v>435.08</v>
      </c>
      <c r="EU34">
        <v>41.97</v>
      </c>
      <c r="EV34">
        <v>141.06</v>
      </c>
      <c r="EW34">
        <v>11.6</v>
      </c>
      <c r="EX34">
        <v>2.96</v>
      </c>
      <c r="EY34">
        <v>0</v>
      </c>
      <c r="EZ34">
        <v>0</v>
      </c>
      <c r="FQ34">
        <v>0</v>
      </c>
      <c r="FR34">
        <f t="shared" si="34"/>
        <v>0</v>
      </c>
      <c r="FS34">
        <v>0</v>
      </c>
      <c r="FX34">
        <v>95</v>
      </c>
      <c r="FY34">
        <v>65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</row>
    <row r="35" spans="1:193">
      <c r="A35">
        <v>17</v>
      </c>
      <c r="B35">
        <v>1</v>
      </c>
      <c r="C35">
        <f>ROW(SmtRes!A64)</f>
        <v>64</v>
      </c>
      <c r="D35">
        <f>ROW(EtalonRes!A64)</f>
        <v>64</v>
      </c>
      <c r="E35" t="s">
        <v>49</v>
      </c>
      <c r="F35" t="s">
        <v>50</v>
      </c>
      <c r="G35" t="s">
        <v>51</v>
      </c>
      <c r="H35" t="s">
        <v>47</v>
      </c>
      <c r="I35">
        <v>0.5</v>
      </c>
      <c r="J35">
        <v>0</v>
      </c>
      <c r="O35">
        <f t="shared" si="3"/>
        <v>850</v>
      </c>
      <c r="P35">
        <f t="shared" si="4"/>
        <v>48</v>
      </c>
      <c r="Q35">
        <f t="shared" si="5"/>
        <v>636</v>
      </c>
      <c r="R35">
        <f t="shared" si="6"/>
        <v>62</v>
      </c>
      <c r="S35">
        <f t="shared" si="7"/>
        <v>166</v>
      </c>
      <c r="T35">
        <f t="shared" si="8"/>
        <v>0</v>
      </c>
      <c r="U35">
        <f t="shared" si="9"/>
        <v>12.069999999999999</v>
      </c>
      <c r="V35">
        <f t="shared" si="10"/>
        <v>3.7314999999999996</v>
      </c>
      <c r="W35">
        <f t="shared" si="11"/>
        <v>0</v>
      </c>
      <c r="X35">
        <f t="shared" si="12"/>
        <v>217</v>
      </c>
      <c r="Y35">
        <f t="shared" si="13"/>
        <v>148</v>
      </c>
      <c r="AA35">
        <v>0</v>
      </c>
      <c r="AB35">
        <f t="shared" si="14"/>
        <v>1699.01</v>
      </c>
      <c r="AC35">
        <f t="shared" si="15"/>
        <v>95.14</v>
      </c>
      <c r="AD35">
        <f t="shared" si="16"/>
        <v>1272.17</v>
      </c>
      <c r="AE35">
        <f t="shared" si="17"/>
        <v>123.46</v>
      </c>
      <c r="AF35">
        <f t="shared" si="18"/>
        <v>331.7</v>
      </c>
      <c r="AG35">
        <f t="shared" si="19"/>
        <v>0</v>
      </c>
      <c r="AH35">
        <f t="shared" si="20"/>
        <v>24.139999999999997</v>
      </c>
      <c r="AI35">
        <f t="shared" si="21"/>
        <v>7.4629999999999992</v>
      </c>
      <c r="AJ35">
        <f t="shared" si="22"/>
        <v>0</v>
      </c>
      <c r="AK35">
        <v>1007.79</v>
      </c>
      <c r="AL35">
        <v>95.14</v>
      </c>
      <c r="AM35">
        <v>739.98</v>
      </c>
      <c r="AN35">
        <v>64.27</v>
      </c>
      <c r="AO35">
        <v>172.67</v>
      </c>
      <c r="AP35">
        <v>0</v>
      </c>
      <c r="AQ35">
        <v>14.2</v>
      </c>
      <c r="AR35">
        <v>4.3899999999999997</v>
      </c>
      <c r="AS35">
        <v>0</v>
      </c>
      <c r="AT35">
        <v>95</v>
      </c>
      <c r="AU35">
        <v>65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2</v>
      </c>
      <c r="BJ35" t="s">
        <v>52</v>
      </c>
      <c r="BM35">
        <v>108001</v>
      </c>
      <c r="BN35">
        <v>0</v>
      </c>
      <c r="BO35" t="s">
        <v>50</v>
      </c>
      <c r="BP35">
        <v>1</v>
      </c>
      <c r="BQ35">
        <v>3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95</v>
      </c>
      <c r="CA35">
        <v>65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23"/>
        <v>850</v>
      </c>
      <c r="CQ35">
        <f t="shared" si="24"/>
        <v>95.14</v>
      </c>
      <c r="CR35">
        <f t="shared" si="25"/>
        <v>1272.17</v>
      </c>
      <c r="CS35">
        <f t="shared" si="26"/>
        <v>123.46</v>
      </c>
      <c r="CT35">
        <f t="shared" si="27"/>
        <v>331.7</v>
      </c>
      <c r="CU35">
        <f t="shared" si="28"/>
        <v>0</v>
      </c>
      <c r="CV35">
        <f t="shared" si="29"/>
        <v>24.139999999999997</v>
      </c>
      <c r="CW35">
        <f t="shared" si="30"/>
        <v>7.4629999999999992</v>
      </c>
      <c r="CX35">
        <f t="shared" si="31"/>
        <v>0</v>
      </c>
      <c r="CY35">
        <f t="shared" si="32"/>
        <v>216.6</v>
      </c>
      <c r="CZ35">
        <f t="shared" si="33"/>
        <v>148.20000000000002</v>
      </c>
      <c r="DC35" t="s">
        <v>6</v>
      </c>
      <c r="DD35" t="s">
        <v>6</v>
      </c>
      <c r="DE35" t="s">
        <v>24</v>
      </c>
      <c r="DF35" t="s">
        <v>24</v>
      </c>
      <c r="DG35" t="s">
        <v>24</v>
      </c>
      <c r="DH35" t="s">
        <v>6</v>
      </c>
      <c r="DI35" t="s">
        <v>24</v>
      </c>
      <c r="DJ35" t="s">
        <v>24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1013</v>
      </c>
      <c r="DV35" t="s">
        <v>47</v>
      </c>
      <c r="DW35" t="s">
        <v>47</v>
      </c>
      <c r="DX35">
        <v>1</v>
      </c>
      <c r="EE35">
        <v>13177819</v>
      </c>
      <c r="EF35">
        <v>3</v>
      </c>
      <c r="EG35" t="s">
        <v>25</v>
      </c>
      <c r="EH35">
        <v>0</v>
      </c>
      <c r="EI35" t="s">
        <v>6</v>
      </c>
      <c r="EJ35">
        <v>2</v>
      </c>
      <c r="EK35">
        <v>108001</v>
      </c>
      <c r="EL35" t="s">
        <v>26</v>
      </c>
      <c r="EM35" t="s">
        <v>27</v>
      </c>
      <c r="EO35" t="s">
        <v>6</v>
      </c>
      <c r="EQ35">
        <v>0</v>
      </c>
      <c r="ER35">
        <v>1007.79</v>
      </c>
      <c r="ES35">
        <v>95.14</v>
      </c>
      <c r="ET35">
        <v>739.98</v>
      </c>
      <c r="EU35">
        <v>64.27</v>
      </c>
      <c r="EV35">
        <v>172.67</v>
      </c>
      <c r="EW35">
        <v>14.2</v>
      </c>
      <c r="EX35">
        <v>4.3899999999999997</v>
      </c>
      <c r="EY35">
        <v>0</v>
      </c>
      <c r="EZ35">
        <v>0</v>
      </c>
      <c r="FQ35">
        <v>0</v>
      </c>
      <c r="FR35">
        <f t="shared" si="34"/>
        <v>0</v>
      </c>
      <c r="FS35">
        <v>0</v>
      </c>
      <c r="FX35">
        <v>95</v>
      </c>
      <c r="FY35">
        <v>65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</row>
    <row r="36" spans="1:193">
      <c r="A36">
        <v>17</v>
      </c>
      <c r="B36">
        <v>1</v>
      </c>
      <c r="C36">
        <f>ROW(SmtRes!A80)</f>
        <v>80</v>
      </c>
      <c r="D36">
        <f>ROW(EtalonRes!A80)</f>
        <v>80</v>
      </c>
      <c r="E36" t="s">
        <v>53</v>
      </c>
      <c r="F36" t="s">
        <v>54</v>
      </c>
      <c r="G36" t="s">
        <v>55</v>
      </c>
      <c r="H36" t="s">
        <v>56</v>
      </c>
      <c r="I36">
        <v>0.04</v>
      </c>
      <c r="J36">
        <v>0</v>
      </c>
      <c r="O36">
        <f t="shared" si="3"/>
        <v>164</v>
      </c>
      <c r="P36">
        <f t="shared" si="4"/>
        <v>117</v>
      </c>
      <c r="Q36">
        <f t="shared" si="5"/>
        <v>2</v>
      </c>
      <c r="R36">
        <f t="shared" si="6"/>
        <v>0</v>
      </c>
      <c r="S36">
        <f t="shared" si="7"/>
        <v>45</v>
      </c>
      <c r="T36">
        <f t="shared" si="8"/>
        <v>0</v>
      </c>
      <c r="U36">
        <f t="shared" si="9"/>
        <v>3.1688000000000001</v>
      </c>
      <c r="V36">
        <f t="shared" si="10"/>
        <v>2.0399999999999997E-3</v>
      </c>
      <c r="W36">
        <f t="shared" si="11"/>
        <v>0</v>
      </c>
      <c r="X36">
        <f t="shared" si="12"/>
        <v>43</v>
      </c>
      <c r="Y36">
        <f t="shared" si="13"/>
        <v>29</v>
      </c>
      <c r="AA36">
        <v>0</v>
      </c>
      <c r="AB36">
        <f t="shared" si="14"/>
        <v>4100.7299999999996</v>
      </c>
      <c r="AC36">
        <f t="shared" si="15"/>
        <v>2929.76</v>
      </c>
      <c r="AD36">
        <f t="shared" si="16"/>
        <v>48.41</v>
      </c>
      <c r="AE36">
        <f t="shared" si="17"/>
        <v>0.94</v>
      </c>
      <c r="AF36">
        <f t="shared" si="18"/>
        <v>1122.56</v>
      </c>
      <c r="AG36">
        <f t="shared" si="19"/>
        <v>0</v>
      </c>
      <c r="AH36">
        <f t="shared" si="20"/>
        <v>79.22</v>
      </c>
      <c r="AI36">
        <f t="shared" si="21"/>
        <v>5.0999999999999997E-2</v>
      </c>
      <c r="AJ36">
        <f t="shared" si="22"/>
        <v>0</v>
      </c>
      <c r="AK36">
        <v>3542.53</v>
      </c>
      <c r="AL36">
        <v>2929.76</v>
      </c>
      <c r="AM36">
        <v>28.41</v>
      </c>
      <c r="AN36">
        <v>0.49</v>
      </c>
      <c r="AO36">
        <v>584.36</v>
      </c>
      <c r="AP36">
        <v>0</v>
      </c>
      <c r="AQ36">
        <v>46.6</v>
      </c>
      <c r="AR36">
        <v>0.03</v>
      </c>
      <c r="AS36">
        <v>0</v>
      </c>
      <c r="AT36">
        <v>95</v>
      </c>
      <c r="AU36">
        <v>65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2</v>
      </c>
      <c r="BJ36" t="s">
        <v>57</v>
      </c>
      <c r="BM36">
        <v>108001</v>
      </c>
      <c r="BN36">
        <v>0</v>
      </c>
      <c r="BO36" t="s">
        <v>54</v>
      </c>
      <c r="BP36">
        <v>1</v>
      </c>
      <c r="BQ36">
        <v>3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95</v>
      </c>
      <c r="CA36">
        <v>65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23"/>
        <v>164</v>
      </c>
      <c r="CQ36">
        <f t="shared" si="24"/>
        <v>2929.76</v>
      </c>
      <c r="CR36">
        <f t="shared" si="25"/>
        <v>48.41</v>
      </c>
      <c r="CS36">
        <f t="shared" si="26"/>
        <v>0.94</v>
      </c>
      <c r="CT36">
        <f t="shared" si="27"/>
        <v>1122.56</v>
      </c>
      <c r="CU36">
        <f t="shared" si="28"/>
        <v>0</v>
      </c>
      <c r="CV36">
        <f t="shared" si="29"/>
        <v>79.22</v>
      </c>
      <c r="CW36">
        <f t="shared" si="30"/>
        <v>5.0999999999999997E-2</v>
      </c>
      <c r="CX36">
        <f t="shared" si="31"/>
        <v>0</v>
      </c>
      <c r="CY36">
        <f t="shared" si="32"/>
        <v>42.75</v>
      </c>
      <c r="CZ36">
        <f t="shared" si="33"/>
        <v>29.25</v>
      </c>
      <c r="DC36" t="s">
        <v>6</v>
      </c>
      <c r="DD36" t="s">
        <v>6</v>
      </c>
      <c r="DE36" t="s">
        <v>24</v>
      </c>
      <c r="DF36" t="s">
        <v>24</v>
      </c>
      <c r="DG36" t="s">
        <v>24</v>
      </c>
      <c r="DH36" t="s">
        <v>6</v>
      </c>
      <c r="DI36" t="s">
        <v>24</v>
      </c>
      <c r="DJ36" t="s">
        <v>24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1013</v>
      </c>
      <c r="DV36" t="s">
        <v>56</v>
      </c>
      <c r="DW36" t="s">
        <v>56</v>
      </c>
      <c r="DX36">
        <v>1</v>
      </c>
      <c r="EE36">
        <v>13177819</v>
      </c>
      <c r="EF36">
        <v>3</v>
      </c>
      <c r="EG36" t="s">
        <v>25</v>
      </c>
      <c r="EH36">
        <v>0</v>
      </c>
      <c r="EI36" t="s">
        <v>6</v>
      </c>
      <c r="EJ36">
        <v>2</v>
      </c>
      <c r="EK36">
        <v>108001</v>
      </c>
      <c r="EL36" t="s">
        <v>26</v>
      </c>
      <c r="EM36" t="s">
        <v>27</v>
      </c>
      <c r="EO36" t="s">
        <v>6</v>
      </c>
      <c r="EQ36">
        <v>0</v>
      </c>
      <c r="ER36">
        <v>3542.53</v>
      </c>
      <c r="ES36">
        <v>2929.76</v>
      </c>
      <c r="ET36">
        <v>28.41</v>
      </c>
      <c r="EU36">
        <v>0.49</v>
      </c>
      <c r="EV36">
        <v>584.36</v>
      </c>
      <c r="EW36">
        <v>46.6</v>
      </c>
      <c r="EX36">
        <v>0.03</v>
      </c>
      <c r="EY36">
        <v>0</v>
      </c>
      <c r="EZ36">
        <v>0</v>
      </c>
      <c r="FQ36">
        <v>0</v>
      </c>
      <c r="FR36">
        <f t="shared" si="34"/>
        <v>0</v>
      </c>
      <c r="FS36">
        <v>0</v>
      </c>
      <c r="FX36">
        <v>95</v>
      </c>
      <c r="FY36">
        <v>65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</row>
    <row r="37" spans="1:193">
      <c r="A37">
        <v>17</v>
      </c>
      <c r="B37">
        <v>1</v>
      </c>
      <c r="C37">
        <f>ROW(SmtRes!A93)</f>
        <v>93</v>
      </c>
      <c r="D37">
        <f>ROW(EtalonRes!A93)</f>
        <v>93</v>
      </c>
      <c r="E37" t="s">
        <v>58</v>
      </c>
      <c r="F37" t="s">
        <v>59</v>
      </c>
      <c r="G37" t="s">
        <v>60</v>
      </c>
      <c r="H37" t="s">
        <v>31</v>
      </c>
      <c r="I37">
        <v>1</v>
      </c>
      <c r="J37">
        <v>0</v>
      </c>
      <c r="O37">
        <f t="shared" si="3"/>
        <v>53</v>
      </c>
      <c r="P37">
        <f t="shared" si="4"/>
        <v>43</v>
      </c>
      <c r="Q37">
        <f t="shared" si="5"/>
        <v>4</v>
      </c>
      <c r="R37">
        <f t="shared" si="6"/>
        <v>0</v>
      </c>
      <c r="S37">
        <f t="shared" si="7"/>
        <v>6</v>
      </c>
      <c r="T37">
        <f t="shared" si="8"/>
        <v>0</v>
      </c>
      <c r="U37">
        <f t="shared" si="9"/>
        <v>0.442</v>
      </c>
      <c r="V37">
        <f t="shared" si="10"/>
        <v>1.7000000000000001E-2</v>
      </c>
      <c r="W37">
        <f t="shared" si="11"/>
        <v>0</v>
      </c>
      <c r="X37">
        <f t="shared" si="12"/>
        <v>6</v>
      </c>
      <c r="Y37">
        <f t="shared" si="13"/>
        <v>4</v>
      </c>
      <c r="AA37">
        <v>0</v>
      </c>
      <c r="AB37">
        <f t="shared" si="14"/>
        <v>53.77</v>
      </c>
      <c r="AC37">
        <f t="shared" si="15"/>
        <v>43.43</v>
      </c>
      <c r="AD37">
        <f t="shared" si="16"/>
        <v>4.2699999999999996</v>
      </c>
      <c r="AE37">
        <f t="shared" si="17"/>
        <v>0.31</v>
      </c>
      <c r="AF37">
        <f t="shared" si="18"/>
        <v>6.07</v>
      </c>
      <c r="AG37">
        <f t="shared" si="19"/>
        <v>0</v>
      </c>
      <c r="AH37">
        <f t="shared" si="20"/>
        <v>0.442</v>
      </c>
      <c r="AI37">
        <f t="shared" si="21"/>
        <v>1.7000000000000001E-2</v>
      </c>
      <c r="AJ37">
        <f t="shared" si="22"/>
        <v>0</v>
      </c>
      <c r="AK37">
        <v>49.08</v>
      </c>
      <c r="AL37">
        <v>43.43</v>
      </c>
      <c r="AM37">
        <v>2.4900000000000002</v>
      </c>
      <c r="AN37">
        <v>0.16</v>
      </c>
      <c r="AO37">
        <v>3.16</v>
      </c>
      <c r="AP37">
        <v>0</v>
      </c>
      <c r="AQ37">
        <v>0.26</v>
      </c>
      <c r="AR37">
        <v>0.01</v>
      </c>
      <c r="AS37">
        <v>0</v>
      </c>
      <c r="AT37">
        <v>95</v>
      </c>
      <c r="AU37">
        <v>65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2</v>
      </c>
      <c r="BJ37" t="s">
        <v>61</v>
      </c>
      <c r="BM37">
        <v>108001</v>
      </c>
      <c r="BN37">
        <v>0</v>
      </c>
      <c r="BO37" t="s">
        <v>59</v>
      </c>
      <c r="BP37">
        <v>1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95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3"/>
        <v>53</v>
      </c>
      <c r="CQ37">
        <f t="shared" si="24"/>
        <v>43.43</v>
      </c>
      <c r="CR37">
        <f t="shared" si="25"/>
        <v>4.2699999999999996</v>
      </c>
      <c r="CS37">
        <f t="shared" si="26"/>
        <v>0.31</v>
      </c>
      <c r="CT37">
        <f t="shared" si="27"/>
        <v>6.07</v>
      </c>
      <c r="CU37">
        <f t="shared" si="28"/>
        <v>0</v>
      </c>
      <c r="CV37">
        <f t="shared" si="29"/>
        <v>0.442</v>
      </c>
      <c r="CW37">
        <f t="shared" si="30"/>
        <v>1.7000000000000001E-2</v>
      </c>
      <c r="CX37">
        <f t="shared" si="31"/>
        <v>0</v>
      </c>
      <c r="CY37">
        <f t="shared" si="32"/>
        <v>5.6999999999999993</v>
      </c>
      <c r="CZ37">
        <f t="shared" si="33"/>
        <v>3.9000000000000004</v>
      </c>
      <c r="DC37" t="s">
        <v>6</v>
      </c>
      <c r="DD37" t="s">
        <v>6</v>
      </c>
      <c r="DE37" t="s">
        <v>24</v>
      </c>
      <c r="DF37" t="s">
        <v>24</v>
      </c>
      <c r="DG37" t="s">
        <v>24</v>
      </c>
      <c r="DH37" t="s">
        <v>6</v>
      </c>
      <c r="DI37" t="s">
        <v>24</v>
      </c>
      <c r="DJ37" t="s">
        <v>24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R37">
        <v>1</v>
      </c>
      <c r="DS37">
        <v>1</v>
      </c>
      <c r="DT37">
        <v>1</v>
      </c>
      <c r="DU37">
        <v>1010</v>
      </c>
      <c r="DV37" t="s">
        <v>31</v>
      </c>
      <c r="DW37" t="s">
        <v>31</v>
      </c>
      <c r="DX37">
        <v>1</v>
      </c>
      <c r="EE37">
        <v>13177819</v>
      </c>
      <c r="EF37">
        <v>3</v>
      </c>
      <c r="EG37" t="s">
        <v>25</v>
      </c>
      <c r="EH37">
        <v>0</v>
      </c>
      <c r="EI37" t="s">
        <v>6</v>
      </c>
      <c r="EJ37">
        <v>2</v>
      </c>
      <c r="EK37">
        <v>108001</v>
      </c>
      <c r="EL37" t="s">
        <v>26</v>
      </c>
      <c r="EM37" t="s">
        <v>27</v>
      </c>
      <c r="EO37" t="s">
        <v>6</v>
      </c>
      <c r="EQ37">
        <v>0</v>
      </c>
      <c r="ER37">
        <v>49.08</v>
      </c>
      <c r="ES37">
        <v>43.43</v>
      </c>
      <c r="ET37">
        <v>2.4900000000000002</v>
      </c>
      <c r="EU37">
        <v>0.16</v>
      </c>
      <c r="EV37">
        <v>3.16</v>
      </c>
      <c r="EW37">
        <v>0.26</v>
      </c>
      <c r="EX37">
        <v>0.01</v>
      </c>
      <c r="EY37">
        <v>0</v>
      </c>
      <c r="EZ37">
        <v>0</v>
      </c>
      <c r="FQ37">
        <v>0</v>
      </c>
      <c r="FR37">
        <f t="shared" si="34"/>
        <v>0</v>
      </c>
      <c r="FS37">
        <v>0</v>
      </c>
      <c r="FX37">
        <v>95</v>
      </c>
      <c r="FY37">
        <v>65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</row>
    <row r="38" spans="1:193">
      <c r="A38">
        <v>17</v>
      </c>
      <c r="B38">
        <v>1</v>
      </c>
      <c r="C38">
        <f>ROW(SmtRes!A104)</f>
        <v>104</v>
      </c>
      <c r="D38">
        <f>ROW(EtalonRes!A104)</f>
        <v>104</v>
      </c>
      <c r="E38" t="s">
        <v>62</v>
      </c>
      <c r="F38" t="s">
        <v>63</v>
      </c>
      <c r="G38" t="s">
        <v>64</v>
      </c>
      <c r="H38" t="s">
        <v>31</v>
      </c>
      <c r="I38">
        <v>1</v>
      </c>
      <c r="J38">
        <v>0</v>
      </c>
      <c r="O38">
        <f t="shared" si="3"/>
        <v>43</v>
      </c>
      <c r="P38">
        <f t="shared" si="4"/>
        <v>7</v>
      </c>
      <c r="Q38">
        <f t="shared" si="5"/>
        <v>4</v>
      </c>
      <c r="R38">
        <f t="shared" si="6"/>
        <v>0</v>
      </c>
      <c r="S38">
        <f t="shared" si="7"/>
        <v>32</v>
      </c>
      <c r="T38">
        <f t="shared" si="8"/>
        <v>0</v>
      </c>
      <c r="U38">
        <f t="shared" si="9"/>
        <v>2.3290000000000002</v>
      </c>
      <c r="V38">
        <f t="shared" si="10"/>
        <v>1.7000000000000001E-2</v>
      </c>
      <c r="W38">
        <f t="shared" si="11"/>
        <v>0</v>
      </c>
      <c r="X38">
        <f t="shared" si="12"/>
        <v>30</v>
      </c>
      <c r="Y38">
        <f t="shared" si="13"/>
        <v>21</v>
      </c>
      <c r="AA38">
        <v>0</v>
      </c>
      <c r="AB38">
        <f t="shared" si="14"/>
        <v>43.5</v>
      </c>
      <c r="AC38">
        <f t="shared" si="15"/>
        <v>7.23</v>
      </c>
      <c r="AD38">
        <f t="shared" si="16"/>
        <v>4.2699999999999996</v>
      </c>
      <c r="AE38">
        <f t="shared" si="17"/>
        <v>0.31</v>
      </c>
      <c r="AF38">
        <f t="shared" si="18"/>
        <v>32</v>
      </c>
      <c r="AG38">
        <f t="shared" si="19"/>
        <v>0</v>
      </c>
      <c r="AH38">
        <f t="shared" si="20"/>
        <v>2.3290000000000002</v>
      </c>
      <c r="AI38">
        <f t="shared" si="21"/>
        <v>1.7000000000000001E-2</v>
      </c>
      <c r="AJ38">
        <f t="shared" si="22"/>
        <v>0</v>
      </c>
      <c r="AK38">
        <v>26.380000000000003</v>
      </c>
      <c r="AL38">
        <v>7.23</v>
      </c>
      <c r="AM38">
        <v>2.4900000000000002</v>
      </c>
      <c r="AN38">
        <v>0.16</v>
      </c>
      <c r="AO38">
        <v>16.66</v>
      </c>
      <c r="AP38">
        <v>0</v>
      </c>
      <c r="AQ38">
        <v>1.37</v>
      </c>
      <c r="AR38">
        <v>0.01</v>
      </c>
      <c r="AS38">
        <v>0</v>
      </c>
      <c r="AT38">
        <v>95</v>
      </c>
      <c r="AU38">
        <v>65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2</v>
      </c>
      <c r="BJ38" t="s">
        <v>65</v>
      </c>
      <c r="BM38">
        <v>108001</v>
      </c>
      <c r="BN38">
        <v>0</v>
      </c>
      <c r="BO38" t="s">
        <v>63</v>
      </c>
      <c r="BP38">
        <v>1</v>
      </c>
      <c r="BQ38">
        <v>3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95</v>
      </c>
      <c r="CA38">
        <v>65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23"/>
        <v>43</v>
      </c>
      <c r="CQ38">
        <f t="shared" si="24"/>
        <v>7.23</v>
      </c>
      <c r="CR38">
        <f t="shared" si="25"/>
        <v>4.2699999999999996</v>
      </c>
      <c r="CS38">
        <f t="shared" si="26"/>
        <v>0.31</v>
      </c>
      <c r="CT38">
        <f t="shared" si="27"/>
        <v>32</v>
      </c>
      <c r="CU38">
        <f t="shared" si="28"/>
        <v>0</v>
      </c>
      <c r="CV38">
        <f t="shared" si="29"/>
        <v>2.3290000000000002</v>
      </c>
      <c r="CW38">
        <f t="shared" si="30"/>
        <v>1.7000000000000001E-2</v>
      </c>
      <c r="CX38">
        <f t="shared" si="31"/>
        <v>0</v>
      </c>
      <c r="CY38">
        <f t="shared" si="32"/>
        <v>30.4</v>
      </c>
      <c r="CZ38">
        <f t="shared" si="33"/>
        <v>20.8</v>
      </c>
      <c r="DC38" t="s">
        <v>6</v>
      </c>
      <c r="DD38" t="s">
        <v>6</v>
      </c>
      <c r="DE38" t="s">
        <v>24</v>
      </c>
      <c r="DF38" t="s">
        <v>24</v>
      </c>
      <c r="DG38" t="s">
        <v>24</v>
      </c>
      <c r="DH38" t="s">
        <v>6</v>
      </c>
      <c r="DI38" t="s">
        <v>24</v>
      </c>
      <c r="DJ38" t="s">
        <v>24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1010</v>
      </c>
      <c r="DV38" t="s">
        <v>31</v>
      </c>
      <c r="DW38" t="s">
        <v>31</v>
      </c>
      <c r="DX38">
        <v>1</v>
      </c>
      <c r="EE38">
        <v>13177819</v>
      </c>
      <c r="EF38">
        <v>3</v>
      </c>
      <c r="EG38" t="s">
        <v>25</v>
      </c>
      <c r="EH38">
        <v>0</v>
      </c>
      <c r="EI38" t="s">
        <v>6</v>
      </c>
      <c r="EJ38">
        <v>2</v>
      </c>
      <c r="EK38">
        <v>108001</v>
      </c>
      <c r="EL38" t="s">
        <v>26</v>
      </c>
      <c r="EM38" t="s">
        <v>27</v>
      </c>
      <c r="EO38" t="s">
        <v>6</v>
      </c>
      <c r="EQ38">
        <v>0</v>
      </c>
      <c r="ER38">
        <v>26.38</v>
      </c>
      <c r="ES38">
        <v>7.23</v>
      </c>
      <c r="ET38">
        <v>2.4900000000000002</v>
      </c>
      <c r="EU38">
        <v>0.16</v>
      </c>
      <c r="EV38">
        <v>16.66</v>
      </c>
      <c r="EW38">
        <v>1.37</v>
      </c>
      <c r="EX38">
        <v>0.01</v>
      </c>
      <c r="EY38">
        <v>0</v>
      </c>
      <c r="EZ38">
        <v>0</v>
      </c>
      <c r="FQ38">
        <v>0</v>
      </c>
      <c r="FR38">
        <f t="shared" si="34"/>
        <v>0</v>
      </c>
      <c r="FS38">
        <v>0</v>
      </c>
      <c r="FX38">
        <v>95</v>
      </c>
      <c r="FY38">
        <v>65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</row>
    <row r="39" spans="1:193">
      <c r="A39">
        <v>17</v>
      </c>
      <c r="B39">
        <v>1</v>
      </c>
      <c r="C39">
        <f>ROW(SmtRes!A115)</f>
        <v>115</v>
      </c>
      <c r="D39">
        <f>ROW(EtalonRes!A115)</f>
        <v>115</v>
      </c>
      <c r="E39" t="s">
        <v>66</v>
      </c>
      <c r="F39" t="s">
        <v>67</v>
      </c>
      <c r="G39" t="s">
        <v>68</v>
      </c>
      <c r="H39" t="s">
        <v>31</v>
      </c>
      <c r="I39">
        <v>1</v>
      </c>
      <c r="J39">
        <v>0</v>
      </c>
      <c r="O39">
        <f t="shared" si="3"/>
        <v>38</v>
      </c>
      <c r="P39">
        <f t="shared" si="4"/>
        <v>7</v>
      </c>
      <c r="Q39">
        <f t="shared" si="5"/>
        <v>4</v>
      </c>
      <c r="R39">
        <f t="shared" si="6"/>
        <v>0</v>
      </c>
      <c r="S39">
        <f t="shared" si="7"/>
        <v>27</v>
      </c>
      <c r="T39">
        <f t="shared" si="8"/>
        <v>0</v>
      </c>
      <c r="U39">
        <f t="shared" si="9"/>
        <v>1.9549999999999998</v>
      </c>
      <c r="V39">
        <f t="shared" si="10"/>
        <v>1.7000000000000001E-2</v>
      </c>
      <c r="W39">
        <f t="shared" si="11"/>
        <v>0</v>
      </c>
      <c r="X39">
        <f t="shared" si="12"/>
        <v>26</v>
      </c>
      <c r="Y39">
        <f t="shared" si="13"/>
        <v>18</v>
      </c>
      <c r="AA39">
        <v>0</v>
      </c>
      <c r="AB39">
        <f t="shared" si="14"/>
        <v>38.31</v>
      </c>
      <c r="AC39">
        <f t="shared" si="15"/>
        <v>7.18</v>
      </c>
      <c r="AD39">
        <f t="shared" si="16"/>
        <v>4.2699999999999996</v>
      </c>
      <c r="AE39">
        <f t="shared" si="17"/>
        <v>0.31</v>
      </c>
      <c r="AF39">
        <f t="shared" si="18"/>
        <v>26.86</v>
      </c>
      <c r="AG39">
        <f t="shared" si="19"/>
        <v>0</v>
      </c>
      <c r="AH39">
        <f t="shared" si="20"/>
        <v>1.9549999999999998</v>
      </c>
      <c r="AI39">
        <f t="shared" si="21"/>
        <v>1.7000000000000001E-2</v>
      </c>
      <c r="AJ39">
        <f t="shared" si="22"/>
        <v>0</v>
      </c>
      <c r="AK39">
        <v>23.65</v>
      </c>
      <c r="AL39">
        <v>7.18</v>
      </c>
      <c r="AM39">
        <v>2.4900000000000002</v>
      </c>
      <c r="AN39">
        <v>0.16</v>
      </c>
      <c r="AO39">
        <v>13.98</v>
      </c>
      <c r="AP39">
        <v>0</v>
      </c>
      <c r="AQ39">
        <v>1.1499999999999999</v>
      </c>
      <c r="AR39">
        <v>0.01</v>
      </c>
      <c r="AS39">
        <v>0</v>
      </c>
      <c r="AT39">
        <v>95</v>
      </c>
      <c r="AU39">
        <v>65</v>
      </c>
      <c r="AV39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2</v>
      </c>
      <c r="BJ39" t="s">
        <v>69</v>
      </c>
      <c r="BM39">
        <v>108001</v>
      </c>
      <c r="BN39">
        <v>0</v>
      </c>
      <c r="BO39" t="s">
        <v>67</v>
      </c>
      <c r="BP39">
        <v>1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3"/>
        <v>38</v>
      </c>
      <c r="CQ39">
        <f t="shared" si="24"/>
        <v>7.18</v>
      </c>
      <c r="CR39">
        <f t="shared" si="25"/>
        <v>4.2699999999999996</v>
      </c>
      <c r="CS39">
        <f t="shared" si="26"/>
        <v>0.31</v>
      </c>
      <c r="CT39">
        <f t="shared" si="27"/>
        <v>26.86</v>
      </c>
      <c r="CU39">
        <f t="shared" si="28"/>
        <v>0</v>
      </c>
      <c r="CV39">
        <f t="shared" si="29"/>
        <v>1.9549999999999998</v>
      </c>
      <c r="CW39">
        <f t="shared" si="30"/>
        <v>1.7000000000000001E-2</v>
      </c>
      <c r="CX39">
        <f t="shared" si="31"/>
        <v>0</v>
      </c>
      <c r="CY39">
        <f t="shared" si="32"/>
        <v>25.65</v>
      </c>
      <c r="CZ39">
        <f t="shared" si="33"/>
        <v>17.55</v>
      </c>
      <c r="DC39" t="s">
        <v>6</v>
      </c>
      <c r="DD39" t="s">
        <v>6</v>
      </c>
      <c r="DE39" t="s">
        <v>24</v>
      </c>
      <c r="DF39" t="s">
        <v>24</v>
      </c>
      <c r="DG39" t="s">
        <v>24</v>
      </c>
      <c r="DH39" t="s">
        <v>6</v>
      </c>
      <c r="DI39" t="s">
        <v>24</v>
      </c>
      <c r="DJ39" t="s">
        <v>24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1010</v>
      </c>
      <c r="DV39" t="s">
        <v>31</v>
      </c>
      <c r="DW39" t="s">
        <v>31</v>
      </c>
      <c r="DX39">
        <v>1</v>
      </c>
      <c r="EE39">
        <v>13177819</v>
      </c>
      <c r="EF39">
        <v>3</v>
      </c>
      <c r="EG39" t="s">
        <v>25</v>
      </c>
      <c r="EH39">
        <v>0</v>
      </c>
      <c r="EI39" t="s">
        <v>6</v>
      </c>
      <c r="EJ39">
        <v>2</v>
      </c>
      <c r="EK39">
        <v>108001</v>
      </c>
      <c r="EL39" t="s">
        <v>26</v>
      </c>
      <c r="EM39" t="s">
        <v>27</v>
      </c>
      <c r="EO39" t="s">
        <v>6</v>
      </c>
      <c r="EQ39">
        <v>0</v>
      </c>
      <c r="ER39">
        <v>23.65</v>
      </c>
      <c r="ES39">
        <v>7.18</v>
      </c>
      <c r="ET39">
        <v>2.4900000000000002</v>
      </c>
      <c r="EU39">
        <v>0.16</v>
      </c>
      <c r="EV39">
        <v>13.98</v>
      </c>
      <c r="EW39">
        <v>1.1499999999999999</v>
      </c>
      <c r="EX39">
        <v>0.01</v>
      </c>
      <c r="EY39">
        <v>0</v>
      </c>
      <c r="EZ39">
        <v>0</v>
      </c>
      <c r="FQ39">
        <v>0</v>
      </c>
      <c r="FR39">
        <f t="shared" si="34"/>
        <v>0</v>
      </c>
      <c r="FS39">
        <v>0</v>
      </c>
      <c r="FX39">
        <v>95</v>
      </c>
      <c r="FY39">
        <v>65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</row>
    <row r="40" spans="1:193">
      <c r="A40">
        <v>17</v>
      </c>
      <c r="B40">
        <v>1</v>
      </c>
      <c r="C40">
        <f>ROW(SmtRes!A129)</f>
        <v>129</v>
      </c>
      <c r="D40">
        <f>ROW(EtalonRes!A129)</f>
        <v>129</v>
      </c>
      <c r="E40" t="s">
        <v>70</v>
      </c>
      <c r="F40" t="s">
        <v>71</v>
      </c>
      <c r="G40" t="s">
        <v>72</v>
      </c>
      <c r="H40" t="s">
        <v>31</v>
      </c>
      <c r="I40">
        <v>2</v>
      </c>
      <c r="J40">
        <v>0</v>
      </c>
      <c r="O40">
        <f t="shared" si="3"/>
        <v>108</v>
      </c>
      <c r="P40">
        <f t="shared" si="4"/>
        <v>14</v>
      </c>
      <c r="Q40">
        <f t="shared" si="5"/>
        <v>0</v>
      </c>
      <c r="R40">
        <f t="shared" si="6"/>
        <v>0</v>
      </c>
      <c r="S40">
        <f t="shared" si="7"/>
        <v>94</v>
      </c>
      <c r="T40">
        <f t="shared" si="8"/>
        <v>0</v>
      </c>
      <c r="U40">
        <f t="shared" si="9"/>
        <v>7.0039999999999996</v>
      </c>
      <c r="V40">
        <f t="shared" si="10"/>
        <v>0</v>
      </c>
      <c r="W40">
        <f t="shared" si="11"/>
        <v>0</v>
      </c>
      <c r="X40">
        <f t="shared" si="12"/>
        <v>86</v>
      </c>
      <c r="Y40">
        <f t="shared" si="13"/>
        <v>61</v>
      </c>
      <c r="AA40">
        <v>0</v>
      </c>
      <c r="AB40">
        <f t="shared" si="14"/>
        <v>54</v>
      </c>
      <c r="AC40">
        <f t="shared" si="15"/>
        <v>6.95</v>
      </c>
      <c r="AD40">
        <f t="shared" si="16"/>
        <v>0</v>
      </c>
      <c r="AE40">
        <f t="shared" si="17"/>
        <v>0</v>
      </c>
      <c r="AF40">
        <f t="shared" si="18"/>
        <v>47.05</v>
      </c>
      <c r="AG40">
        <f t="shared" si="19"/>
        <v>0</v>
      </c>
      <c r="AH40">
        <f t="shared" si="20"/>
        <v>3.5019999999999998</v>
      </c>
      <c r="AI40">
        <f t="shared" si="21"/>
        <v>0</v>
      </c>
      <c r="AJ40">
        <f t="shared" si="22"/>
        <v>0</v>
      </c>
      <c r="AK40">
        <v>31.439999999999998</v>
      </c>
      <c r="AL40">
        <v>6.95</v>
      </c>
      <c r="AM40">
        <v>0</v>
      </c>
      <c r="AN40">
        <v>0</v>
      </c>
      <c r="AO40">
        <v>24.49</v>
      </c>
      <c r="AP40">
        <v>0</v>
      </c>
      <c r="AQ40">
        <v>2.06</v>
      </c>
      <c r="AR40">
        <v>0</v>
      </c>
      <c r="AS40">
        <v>0</v>
      </c>
      <c r="AT40">
        <v>92</v>
      </c>
      <c r="AU40">
        <v>65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 t="s">
        <v>6</v>
      </c>
      <c r="BE40" t="s">
        <v>6</v>
      </c>
      <c r="BF40" t="s">
        <v>6</v>
      </c>
      <c r="BG40" t="s">
        <v>6</v>
      </c>
      <c r="BH40">
        <v>0</v>
      </c>
      <c r="BI40">
        <v>2</v>
      </c>
      <c r="BJ40" t="s">
        <v>73</v>
      </c>
      <c r="BM40">
        <v>111002</v>
      </c>
      <c r="BN40">
        <v>0</v>
      </c>
      <c r="BO40" t="s">
        <v>71</v>
      </c>
      <c r="BP40">
        <v>1</v>
      </c>
      <c r="BQ40">
        <v>3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92</v>
      </c>
      <c r="CA40">
        <v>65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23"/>
        <v>108</v>
      </c>
      <c r="CQ40">
        <f t="shared" si="24"/>
        <v>6.95</v>
      </c>
      <c r="CR40">
        <f t="shared" si="25"/>
        <v>0</v>
      </c>
      <c r="CS40">
        <f t="shared" si="26"/>
        <v>0</v>
      </c>
      <c r="CT40">
        <f t="shared" si="27"/>
        <v>47.05</v>
      </c>
      <c r="CU40">
        <f t="shared" si="28"/>
        <v>0</v>
      </c>
      <c r="CV40">
        <f t="shared" si="29"/>
        <v>3.5019999999999998</v>
      </c>
      <c r="CW40">
        <f t="shared" si="30"/>
        <v>0</v>
      </c>
      <c r="CX40">
        <f t="shared" si="31"/>
        <v>0</v>
      </c>
      <c r="CY40">
        <f t="shared" si="32"/>
        <v>86.48</v>
      </c>
      <c r="CZ40">
        <f t="shared" si="33"/>
        <v>61.1</v>
      </c>
      <c r="DC40" t="s">
        <v>6</v>
      </c>
      <c r="DD40" t="s">
        <v>6</v>
      </c>
      <c r="DE40" t="s">
        <v>24</v>
      </c>
      <c r="DF40" t="s">
        <v>24</v>
      </c>
      <c r="DG40" t="s">
        <v>24</v>
      </c>
      <c r="DH40" t="s">
        <v>6</v>
      </c>
      <c r="DI40" t="s">
        <v>24</v>
      </c>
      <c r="DJ40" t="s">
        <v>24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1010</v>
      </c>
      <c r="DV40" t="s">
        <v>31</v>
      </c>
      <c r="DW40" t="s">
        <v>31</v>
      </c>
      <c r="DX40">
        <v>1</v>
      </c>
      <c r="EE40">
        <v>13177826</v>
      </c>
      <c r="EF40">
        <v>3</v>
      </c>
      <c r="EG40" t="s">
        <v>25</v>
      </c>
      <c r="EH40">
        <v>0</v>
      </c>
      <c r="EI40" t="s">
        <v>6</v>
      </c>
      <c r="EJ40">
        <v>2</v>
      </c>
      <c r="EK40">
        <v>111002</v>
      </c>
      <c r="EL40" t="s">
        <v>74</v>
      </c>
      <c r="EM40" t="s">
        <v>38</v>
      </c>
      <c r="EO40" t="s">
        <v>6</v>
      </c>
      <c r="EQ40">
        <v>0</v>
      </c>
      <c r="ER40">
        <v>31.44</v>
      </c>
      <c r="ES40">
        <v>6.95</v>
      </c>
      <c r="ET40">
        <v>0</v>
      </c>
      <c r="EU40">
        <v>0</v>
      </c>
      <c r="EV40">
        <v>24.49</v>
      </c>
      <c r="EW40">
        <v>2.06</v>
      </c>
      <c r="EX40">
        <v>0</v>
      </c>
      <c r="EY40">
        <v>0</v>
      </c>
      <c r="EZ40">
        <v>0</v>
      </c>
      <c r="FQ40">
        <v>0</v>
      </c>
      <c r="FR40">
        <f t="shared" si="34"/>
        <v>0</v>
      </c>
      <c r="FS40">
        <v>0</v>
      </c>
      <c r="FX40">
        <v>92</v>
      </c>
      <c r="FY40">
        <v>65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</row>
    <row r="41" spans="1:193">
      <c r="A41">
        <v>17</v>
      </c>
      <c r="B41">
        <v>1</v>
      </c>
      <c r="C41">
        <f>ROW(SmtRes!A131)</f>
        <v>131</v>
      </c>
      <c r="D41">
        <f>ROW(EtalonRes!A131)</f>
        <v>131</v>
      </c>
      <c r="E41" t="s">
        <v>75</v>
      </c>
      <c r="F41" t="s">
        <v>76</v>
      </c>
      <c r="G41" t="s">
        <v>77</v>
      </c>
      <c r="H41" t="s">
        <v>42</v>
      </c>
      <c r="I41">
        <v>0.24</v>
      </c>
      <c r="J41">
        <v>0</v>
      </c>
      <c r="O41">
        <f t="shared" si="3"/>
        <v>68</v>
      </c>
      <c r="P41">
        <f t="shared" si="4"/>
        <v>1</v>
      </c>
      <c r="Q41">
        <f t="shared" si="5"/>
        <v>0</v>
      </c>
      <c r="R41">
        <f t="shared" si="6"/>
        <v>0</v>
      </c>
      <c r="S41">
        <f t="shared" si="7"/>
        <v>67</v>
      </c>
      <c r="T41">
        <f t="shared" si="8"/>
        <v>0</v>
      </c>
      <c r="U41">
        <f t="shared" si="9"/>
        <v>4.8959999999999999</v>
      </c>
      <c r="V41">
        <f t="shared" si="10"/>
        <v>0</v>
      </c>
      <c r="W41">
        <f t="shared" si="11"/>
        <v>0</v>
      </c>
      <c r="X41">
        <f t="shared" si="12"/>
        <v>64</v>
      </c>
      <c r="Y41">
        <f t="shared" si="13"/>
        <v>44</v>
      </c>
      <c r="AA41">
        <v>0</v>
      </c>
      <c r="AB41">
        <f t="shared" si="14"/>
        <v>283.23</v>
      </c>
      <c r="AC41">
        <f t="shared" si="15"/>
        <v>2.92</v>
      </c>
      <c r="AD41">
        <f t="shared" si="16"/>
        <v>0</v>
      </c>
      <c r="AE41">
        <f t="shared" si="17"/>
        <v>0</v>
      </c>
      <c r="AF41">
        <f t="shared" si="18"/>
        <v>280.31</v>
      </c>
      <c r="AG41">
        <f t="shared" si="19"/>
        <v>0</v>
      </c>
      <c r="AH41">
        <f t="shared" si="20"/>
        <v>20.399999999999999</v>
      </c>
      <c r="AI41">
        <f t="shared" si="21"/>
        <v>0</v>
      </c>
      <c r="AJ41">
        <f t="shared" si="22"/>
        <v>0</v>
      </c>
      <c r="AK41">
        <v>148.83999999999997</v>
      </c>
      <c r="AL41">
        <v>2.92</v>
      </c>
      <c r="AM41">
        <v>0</v>
      </c>
      <c r="AN41">
        <v>0</v>
      </c>
      <c r="AO41">
        <v>145.91999999999999</v>
      </c>
      <c r="AP41">
        <v>0</v>
      </c>
      <c r="AQ41">
        <v>12</v>
      </c>
      <c r="AR41">
        <v>0</v>
      </c>
      <c r="AS41">
        <v>0</v>
      </c>
      <c r="AT41">
        <v>95</v>
      </c>
      <c r="AU41">
        <v>65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2</v>
      </c>
      <c r="BJ41" t="s">
        <v>78</v>
      </c>
      <c r="BM41">
        <v>108001</v>
      </c>
      <c r="BN41">
        <v>0</v>
      </c>
      <c r="BO41" t="s">
        <v>76</v>
      </c>
      <c r="BP41">
        <v>1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23"/>
        <v>68</v>
      </c>
      <c r="CQ41">
        <f t="shared" si="24"/>
        <v>2.92</v>
      </c>
      <c r="CR41">
        <f t="shared" si="25"/>
        <v>0</v>
      </c>
      <c r="CS41">
        <f t="shared" si="26"/>
        <v>0</v>
      </c>
      <c r="CT41">
        <f t="shared" si="27"/>
        <v>280.31</v>
      </c>
      <c r="CU41">
        <f t="shared" si="28"/>
        <v>0</v>
      </c>
      <c r="CV41">
        <f t="shared" si="29"/>
        <v>20.399999999999999</v>
      </c>
      <c r="CW41">
        <f t="shared" si="30"/>
        <v>0</v>
      </c>
      <c r="CX41">
        <f t="shared" si="31"/>
        <v>0</v>
      </c>
      <c r="CY41">
        <f t="shared" si="32"/>
        <v>63.65</v>
      </c>
      <c r="CZ41">
        <f t="shared" si="33"/>
        <v>43.550000000000004</v>
      </c>
      <c r="DC41" t="s">
        <v>6</v>
      </c>
      <c r="DD41" t="s">
        <v>6</v>
      </c>
      <c r="DE41" t="s">
        <v>24</v>
      </c>
      <c r="DF41" t="s">
        <v>24</v>
      </c>
      <c r="DG41" t="s">
        <v>24</v>
      </c>
      <c r="DH41" t="s">
        <v>6</v>
      </c>
      <c r="DI41" t="s">
        <v>24</v>
      </c>
      <c r="DJ41" t="s">
        <v>24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1010</v>
      </c>
      <c r="DV41" t="s">
        <v>42</v>
      </c>
      <c r="DW41" t="s">
        <v>42</v>
      </c>
      <c r="DX41">
        <v>100</v>
      </c>
      <c r="EE41">
        <v>13177819</v>
      </c>
      <c r="EF41">
        <v>3</v>
      </c>
      <c r="EG41" t="s">
        <v>25</v>
      </c>
      <c r="EH41">
        <v>0</v>
      </c>
      <c r="EI41" t="s">
        <v>6</v>
      </c>
      <c r="EJ41">
        <v>2</v>
      </c>
      <c r="EK41">
        <v>108001</v>
      </c>
      <c r="EL41" t="s">
        <v>26</v>
      </c>
      <c r="EM41" t="s">
        <v>27</v>
      </c>
      <c r="EO41" t="s">
        <v>6</v>
      </c>
      <c r="EQ41">
        <v>0</v>
      </c>
      <c r="ER41">
        <v>148.84</v>
      </c>
      <c r="ES41">
        <v>2.92</v>
      </c>
      <c r="ET41">
        <v>0</v>
      </c>
      <c r="EU41">
        <v>0</v>
      </c>
      <c r="EV41">
        <v>145.91999999999999</v>
      </c>
      <c r="EW41">
        <v>12</v>
      </c>
      <c r="EX41">
        <v>0</v>
      </c>
      <c r="EY41">
        <v>0</v>
      </c>
      <c r="EZ41">
        <v>0</v>
      </c>
      <c r="FQ41">
        <v>0</v>
      </c>
      <c r="FR41">
        <f t="shared" si="34"/>
        <v>0</v>
      </c>
      <c r="FS41">
        <v>0</v>
      </c>
      <c r="FX41">
        <v>95</v>
      </c>
      <c r="FY41">
        <v>65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</row>
    <row r="43" spans="1:193">
      <c r="A43" s="2">
        <v>51</v>
      </c>
      <c r="B43" s="2">
        <f>B26</f>
        <v>1</v>
      </c>
      <c r="C43" s="2">
        <f>A26</f>
        <v>4</v>
      </c>
      <c r="D43" s="2">
        <f>ROW(A26)</f>
        <v>26</v>
      </c>
      <c r="E43" s="2"/>
      <c r="F43" s="2" t="str">
        <f>IF(F26&lt;&gt;"",F26,"")</f>
        <v>Новый раздел</v>
      </c>
      <c r="G43" s="2" t="str">
        <f>IF(G26&lt;&gt;"",G26,"")</f>
        <v>МОНТАЖНЫЕ РАБОТЫ</v>
      </c>
      <c r="H43" s="2"/>
      <c r="I43" s="2"/>
      <c r="J43" s="2"/>
      <c r="K43" s="2"/>
      <c r="L43" s="2"/>
      <c r="M43" s="2"/>
      <c r="N43" s="2"/>
      <c r="O43" s="2">
        <f t="shared" ref="O43:Y43" si="35">ROUND(AB43,0)</f>
        <v>9973</v>
      </c>
      <c r="P43" s="2">
        <f t="shared" si="35"/>
        <v>1296</v>
      </c>
      <c r="Q43" s="2">
        <f t="shared" si="35"/>
        <v>5085</v>
      </c>
      <c r="R43" s="2">
        <f t="shared" si="35"/>
        <v>495</v>
      </c>
      <c r="S43" s="2">
        <f t="shared" si="35"/>
        <v>3592</v>
      </c>
      <c r="T43" s="2">
        <f t="shared" si="35"/>
        <v>0</v>
      </c>
      <c r="U43" s="2">
        <f t="shared" si="35"/>
        <v>261</v>
      </c>
      <c r="V43" s="2">
        <f t="shared" si="35"/>
        <v>30</v>
      </c>
      <c r="W43" s="2">
        <f t="shared" si="35"/>
        <v>0</v>
      </c>
      <c r="X43" s="2">
        <f t="shared" si="35"/>
        <v>3873</v>
      </c>
      <c r="Y43" s="2">
        <f t="shared" si="35"/>
        <v>2655</v>
      </c>
      <c r="Z43" s="2"/>
      <c r="AA43" s="2"/>
      <c r="AB43" s="2">
        <f>ROUND(SUMIF(AA30:AA41,"=0",O30:O41),0)</f>
        <v>9973</v>
      </c>
      <c r="AC43" s="2">
        <f>ROUND(SUMIF(AA30:AA41,"=0",P30:P41),0)</f>
        <v>1296</v>
      </c>
      <c r="AD43" s="2">
        <f>ROUND(SUMIF(AA30:AA41,"=0",Q30:Q41),0)</f>
        <v>5085</v>
      </c>
      <c r="AE43" s="2">
        <f>ROUND(SUMIF(AA30:AA41,"=0",R30:R41),0)</f>
        <v>495</v>
      </c>
      <c r="AF43" s="2">
        <f>ROUND(SUMIF(AA30:AA41,"=0",S30:S41),0)</f>
        <v>3592</v>
      </c>
      <c r="AG43" s="2">
        <f>ROUND(SUMIF(AA30:AA41,"=0",T30:T41),0)</f>
        <v>0</v>
      </c>
      <c r="AH43" s="2">
        <f>ROUND(SUMIF(AA30:AA41,"=0",U30:U41),0)</f>
        <v>261</v>
      </c>
      <c r="AI43" s="2">
        <f>ROUND(SUMIF(AA30:AA41,"=0",V30:V41),0)</f>
        <v>30</v>
      </c>
      <c r="AJ43" s="2">
        <f>ROUND(SUMIF(AA30:AA41,"=0",W30:W41),0)</f>
        <v>0</v>
      </c>
      <c r="AK43" s="2">
        <f>ROUND(SUMIF(AA30:AA41,"=0",X30:X41),0)</f>
        <v>3873</v>
      </c>
      <c r="AL43" s="2">
        <f>ROUND(SUMIF(AA30:AA41,"=0",Y30:Y41),0)</f>
        <v>2655</v>
      </c>
      <c r="AM43" s="2"/>
      <c r="AN43" s="2">
        <f>ROUND(AO43,0)</f>
        <v>0</v>
      </c>
      <c r="AO43" s="2">
        <f>ROUND(SUMIF(AA30:AA41,"=0",FQ30:FQ41),0)</f>
        <v>0</v>
      </c>
      <c r="AP43" s="2">
        <f>ROUND(AQ43,0)</f>
        <v>0</v>
      </c>
      <c r="AQ43" s="2">
        <f>ROUND(SUM(FR30:FR41),0)</f>
        <v>0</v>
      </c>
    </row>
    <row r="45" spans="1:193">
      <c r="A45" s="3">
        <v>50</v>
      </c>
      <c r="B45" s="3">
        <v>0</v>
      </c>
      <c r="C45" s="3">
        <v>0</v>
      </c>
      <c r="D45" s="3">
        <v>1</v>
      </c>
      <c r="E45" s="3">
        <v>201</v>
      </c>
      <c r="F45" s="3">
        <f>Source!O43</f>
        <v>9973</v>
      </c>
      <c r="G45" s="3" t="s">
        <v>79</v>
      </c>
      <c r="H45" s="3" t="s">
        <v>80</v>
      </c>
      <c r="I45" s="3"/>
      <c r="J45" s="3"/>
      <c r="K45" s="3">
        <v>201</v>
      </c>
      <c r="L45" s="3">
        <v>1</v>
      </c>
      <c r="M45" s="3">
        <v>3</v>
      </c>
      <c r="N45" s="3" t="s">
        <v>6</v>
      </c>
    </row>
    <row r="46" spans="1:193">
      <c r="A46" s="3">
        <v>50</v>
      </c>
      <c r="B46" s="3">
        <v>0</v>
      </c>
      <c r="C46" s="3">
        <v>0</v>
      </c>
      <c r="D46" s="3">
        <v>1</v>
      </c>
      <c r="E46" s="3">
        <v>202</v>
      </c>
      <c r="F46" s="3">
        <f>Source!P43</f>
        <v>1296</v>
      </c>
      <c r="G46" s="3" t="s">
        <v>81</v>
      </c>
      <c r="H46" s="3" t="s">
        <v>82</v>
      </c>
      <c r="I46" s="3"/>
      <c r="J46" s="3"/>
      <c r="K46" s="3">
        <v>202</v>
      </c>
      <c r="L46" s="3">
        <v>2</v>
      </c>
      <c r="M46" s="3">
        <v>3</v>
      </c>
      <c r="N46" s="3" t="s">
        <v>6</v>
      </c>
    </row>
    <row r="47" spans="1:193">
      <c r="A47" s="3">
        <v>50</v>
      </c>
      <c r="B47" s="3">
        <v>0</v>
      </c>
      <c r="C47" s="3">
        <v>0</v>
      </c>
      <c r="D47" s="3">
        <v>1</v>
      </c>
      <c r="E47" s="3">
        <v>222</v>
      </c>
      <c r="F47" s="3">
        <f>Source!AN43</f>
        <v>0</v>
      </c>
      <c r="G47" s="3" t="s">
        <v>83</v>
      </c>
      <c r="H47" s="3" t="s">
        <v>84</v>
      </c>
      <c r="I47" s="3"/>
      <c r="J47" s="3"/>
      <c r="K47" s="3">
        <v>222</v>
      </c>
      <c r="L47" s="3">
        <v>3</v>
      </c>
      <c r="M47" s="3">
        <v>3</v>
      </c>
      <c r="N47" s="3" t="s">
        <v>6</v>
      </c>
    </row>
    <row r="48" spans="1:193">
      <c r="A48" s="3">
        <v>50</v>
      </c>
      <c r="B48" s="3">
        <v>0</v>
      </c>
      <c r="C48" s="3">
        <v>0</v>
      </c>
      <c r="D48" s="3">
        <v>1</v>
      </c>
      <c r="E48" s="3">
        <v>216</v>
      </c>
      <c r="F48" s="3">
        <f>Source!AP43</f>
        <v>0</v>
      </c>
      <c r="G48" s="3" t="s">
        <v>85</v>
      </c>
      <c r="H48" s="3" t="s">
        <v>86</v>
      </c>
      <c r="I48" s="3"/>
      <c r="J48" s="3"/>
      <c r="K48" s="3">
        <v>216</v>
      </c>
      <c r="L48" s="3">
        <v>4</v>
      </c>
      <c r="M48" s="3">
        <v>3</v>
      </c>
      <c r="N48" s="3" t="s">
        <v>6</v>
      </c>
    </row>
    <row r="49" spans="1:193">
      <c r="A49" s="3">
        <v>50</v>
      </c>
      <c r="B49" s="3">
        <v>0</v>
      </c>
      <c r="C49" s="3">
        <v>0</v>
      </c>
      <c r="D49" s="3">
        <v>1</v>
      </c>
      <c r="E49" s="3">
        <v>203</v>
      </c>
      <c r="F49" s="3">
        <f>Source!Q43</f>
        <v>5085</v>
      </c>
      <c r="G49" s="3" t="s">
        <v>87</v>
      </c>
      <c r="H49" s="3" t="s">
        <v>88</v>
      </c>
      <c r="I49" s="3"/>
      <c r="J49" s="3"/>
      <c r="K49" s="3">
        <v>203</v>
      </c>
      <c r="L49" s="3">
        <v>5</v>
      </c>
      <c r="M49" s="3">
        <v>3</v>
      </c>
      <c r="N49" s="3" t="s">
        <v>6</v>
      </c>
    </row>
    <row r="50" spans="1:193">
      <c r="A50" s="3">
        <v>50</v>
      </c>
      <c r="B50" s="3">
        <v>0</v>
      </c>
      <c r="C50" s="3">
        <v>0</v>
      </c>
      <c r="D50" s="3">
        <v>1</v>
      </c>
      <c r="E50" s="3">
        <v>204</v>
      </c>
      <c r="F50" s="3">
        <f>Source!R43</f>
        <v>495</v>
      </c>
      <c r="G50" s="3" t="s">
        <v>89</v>
      </c>
      <c r="H50" s="3" t="s">
        <v>90</v>
      </c>
      <c r="I50" s="3"/>
      <c r="J50" s="3"/>
      <c r="K50" s="3">
        <v>204</v>
      </c>
      <c r="L50" s="3">
        <v>6</v>
      </c>
      <c r="M50" s="3">
        <v>3</v>
      </c>
      <c r="N50" s="3" t="s">
        <v>6</v>
      </c>
    </row>
    <row r="51" spans="1:193">
      <c r="A51" s="3">
        <v>50</v>
      </c>
      <c r="B51" s="3">
        <v>0</v>
      </c>
      <c r="C51" s="3">
        <v>0</v>
      </c>
      <c r="D51" s="3">
        <v>1</v>
      </c>
      <c r="E51" s="3">
        <v>205</v>
      </c>
      <c r="F51" s="3">
        <f>Source!S43</f>
        <v>3592</v>
      </c>
      <c r="G51" s="3" t="s">
        <v>91</v>
      </c>
      <c r="H51" s="3" t="s">
        <v>92</v>
      </c>
      <c r="I51" s="3"/>
      <c r="J51" s="3"/>
      <c r="K51" s="3">
        <v>205</v>
      </c>
      <c r="L51" s="3">
        <v>7</v>
      </c>
      <c r="M51" s="3">
        <v>3</v>
      </c>
      <c r="N51" s="3" t="s">
        <v>6</v>
      </c>
    </row>
    <row r="52" spans="1:193">
      <c r="A52" s="3">
        <v>50</v>
      </c>
      <c r="B52" s="3">
        <v>0</v>
      </c>
      <c r="C52" s="3">
        <v>0</v>
      </c>
      <c r="D52" s="3">
        <v>1</v>
      </c>
      <c r="E52" s="3">
        <v>206</v>
      </c>
      <c r="F52" s="3">
        <f>Source!T43</f>
        <v>0</v>
      </c>
      <c r="G52" s="3" t="s">
        <v>93</v>
      </c>
      <c r="H52" s="3" t="s">
        <v>94</v>
      </c>
      <c r="I52" s="3"/>
      <c r="J52" s="3"/>
      <c r="K52" s="3">
        <v>206</v>
      </c>
      <c r="L52" s="3">
        <v>8</v>
      </c>
      <c r="M52" s="3">
        <v>3</v>
      </c>
      <c r="N52" s="3" t="s">
        <v>6</v>
      </c>
    </row>
    <row r="53" spans="1:193">
      <c r="A53" s="3">
        <v>50</v>
      </c>
      <c r="B53" s="3">
        <v>0</v>
      </c>
      <c r="C53" s="3">
        <v>0</v>
      </c>
      <c r="D53" s="3">
        <v>1</v>
      </c>
      <c r="E53" s="3">
        <v>207</v>
      </c>
      <c r="F53" s="3">
        <f>Source!U43</f>
        <v>261</v>
      </c>
      <c r="G53" s="3" t="s">
        <v>95</v>
      </c>
      <c r="H53" s="3" t="s">
        <v>96</v>
      </c>
      <c r="I53" s="3"/>
      <c r="J53" s="3"/>
      <c r="K53" s="3">
        <v>207</v>
      </c>
      <c r="L53" s="3">
        <v>9</v>
      </c>
      <c r="M53" s="3">
        <v>3</v>
      </c>
      <c r="N53" s="3" t="s">
        <v>6</v>
      </c>
    </row>
    <row r="54" spans="1:193">
      <c r="A54" s="3">
        <v>50</v>
      </c>
      <c r="B54" s="3">
        <v>0</v>
      </c>
      <c r="C54" s="3">
        <v>0</v>
      </c>
      <c r="D54" s="3">
        <v>1</v>
      </c>
      <c r="E54" s="3">
        <v>208</v>
      </c>
      <c r="F54" s="3">
        <f>Source!V43</f>
        <v>30</v>
      </c>
      <c r="G54" s="3" t="s">
        <v>97</v>
      </c>
      <c r="H54" s="3" t="s">
        <v>98</v>
      </c>
      <c r="I54" s="3"/>
      <c r="J54" s="3"/>
      <c r="K54" s="3">
        <v>208</v>
      </c>
      <c r="L54" s="3">
        <v>10</v>
      </c>
      <c r="M54" s="3">
        <v>3</v>
      </c>
      <c r="N54" s="3" t="s">
        <v>6</v>
      </c>
    </row>
    <row r="55" spans="1:193">
      <c r="A55" s="3">
        <v>50</v>
      </c>
      <c r="B55" s="3">
        <v>0</v>
      </c>
      <c r="C55" s="3">
        <v>0</v>
      </c>
      <c r="D55" s="3">
        <v>1</v>
      </c>
      <c r="E55" s="3">
        <v>209</v>
      </c>
      <c r="F55" s="3">
        <f>Source!W43</f>
        <v>0</v>
      </c>
      <c r="G55" s="3" t="s">
        <v>99</v>
      </c>
      <c r="H55" s="3" t="s">
        <v>100</v>
      </c>
      <c r="I55" s="3"/>
      <c r="J55" s="3"/>
      <c r="K55" s="3">
        <v>209</v>
      </c>
      <c r="L55" s="3">
        <v>11</v>
      </c>
      <c r="M55" s="3">
        <v>3</v>
      </c>
      <c r="N55" s="3" t="s">
        <v>6</v>
      </c>
    </row>
    <row r="56" spans="1:193">
      <c r="A56" s="3">
        <v>50</v>
      </c>
      <c r="B56" s="3">
        <v>0</v>
      </c>
      <c r="C56" s="3">
        <v>0</v>
      </c>
      <c r="D56" s="3">
        <v>1</v>
      </c>
      <c r="E56" s="3">
        <v>210</v>
      </c>
      <c r="F56" s="3">
        <f>Source!X43</f>
        <v>3873</v>
      </c>
      <c r="G56" s="3" t="s">
        <v>101</v>
      </c>
      <c r="H56" s="3" t="s">
        <v>102</v>
      </c>
      <c r="I56" s="3"/>
      <c r="J56" s="3"/>
      <c r="K56" s="3">
        <v>210</v>
      </c>
      <c r="L56" s="3">
        <v>12</v>
      </c>
      <c r="M56" s="3">
        <v>3</v>
      </c>
      <c r="N56" s="3" t="s">
        <v>6</v>
      </c>
    </row>
    <row r="57" spans="1:193">
      <c r="A57" s="3">
        <v>50</v>
      </c>
      <c r="B57" s="3">
        <v>0</v>
      </c>
      <c r="C57" s="3">
        <v>0</v>
      </c>
      <c r="D57" s="3">
        <v>1</v>
      </c>
      <c r="E57" s="3">
        <v>211</v>
      </c>
      <c r="F57" s="3">
        <f>Source!Y43</f>
        <v>2655</v>
      </c>
      <c r="G57" s="3" t="s">
        <v>103</v>
      </c>
      <c r="H57" s="3" t="s">
        <v>104</v>
      </c>
      <c r="I57" s="3"/>
      <c r="J57" s="3"/>
      <c r="K57" s="3">
        <v>211</v>
      </c>
      <c r="L57" s="3">
        <v>13</v>
      </c>
      <c r="M57" s="3">
        <v>3</v>
      </c>
      <c r="N57" s="3" t="s">
        <v>6</v>
      </c>
    </row>
    <row r="58" spans="1:193">
      <c r="G58">
        <v>0</v>
      </c>
    </row>
    <row r="59" spans="1:193">
      <c r="A59" s="1">
        <v>4</v>
      </c>
      <c r="B59" s="1">
        <v>1</v>
      </c>
      <c r="C59" s="1"/>
      <c r="D59" s="1">
        <f>ROW(A73)</f>
        <v>73</v>
      </c>
      <c r="E59" s="1"/>
      <c r="F59" s="1" t="s">
        <v>16</v>
      </c>
      <c r="G59" s="1" t="s">
        <v>105</v>
      </c>
      <c r="H59" s="1"/>
      <c r="I59" s="1"/>
      <c r="J59" s="1"/>
      <c r="K59" s="1"/>
      <c r="L59" s="1"/>
      <c r="M59" s="1"/>
      <c r="N59" s="1" t="s">
        <v>6</v>
      </c>
      <c r="O59" s="1"/>
      <c r="P59" s="1"/>
      <c r="Q59" s="1"/>
      <c r="R59" s="1" t="s">
        <v>6</v>
      </c>
      <c r="S59" s="1" t="s">
        <v>6</v>
      </c>
      <c r="T59" s="1" t="s">
        <v>6</v>
      </c>
      <c r="U59" s="1" t="s">
        <v>6</v>
      </c>
      <c r="V59" s="1"/>
      <c r="W59" s="1"/>
      <c r="X59" s="1">
        <v>0</v>
      </c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>
        <v>0</v>
      </c>
      <c r="AM59" s="1"/>
      <c r="AN59" s="1"/>
      <c r="AO59" s="1" t="s">
        <v>6</v>
      </c>
      <c r="AP59" s="1" t="s">
        <v>6</v>
      </c>
      <c r="AQ59" s="1" t="s">
        <v>6</v>
      </c>
      <c r="AR59" s="1"/>
      <c r="AS59" s="1"/>
      <c r="AT59" s="1" t="s">
        <v>6</v>
      </c>
      <c r="AU59" s="1" t="s">
        <v>6</v>
      </c>
      <c r="AV59" s="1" t="s">
        <v>6</v>
      </c>
      <c r="AW59" s="1" t="s">
        <v>6</v>
      </c>
      <c r="AX59" s="1" t="s">
        <v>6</v>
      </c>
      <c r="AY59" s="1" t="s">
        <v>6</v>
      </c>
      <c r="AZ59" s="1" t="s">
        <v>6</v>
      </c>
      <c r="BA59" s="1" t="s">
        <v>6</v>
      </c>
      <c r="BB59" s="1" t="s">
        <v>6</v>
      </c>
      <c r="BC59" s="1" t="s">
        <v>6</v>
      </c>
      <c r="BD59" s="1" t="s">
        <v>6</v>
      </c>
      <c r="BE59" s="1" t="s">
        <v>106</v>
      </c>
      <c r="BF59" s="1">
        <v>0</v>
      </c>
      <c r="BG59" s="1">
        <v>0</v>
      </c>
      <c r="BH59" s="1" t="s">
        <v>6</v>
      </c>
      <c r="BI59" s="1" t="s">
        <v>6</v>
      </c>
      <c r="BJ59" s="1" t="s">
        <v>6</v>
      </c>
      <c r="BK59" s="1" t="s">
        <v>6</v>
      </c>
      <c r="BL59" s="1" t="s">
        <v>6</v>
      </c>
      <c r="BM59" s="1">
        <v>0</v>
      </c>
      <c r="BN59" s="1" t="s">
        <v>6</v>
      </c>
      <c r="BO59" s="1">
        <v>0</v>
      </c>
    </row>
    <row r="61" spans="1:193">
      <c r="A61" s="2">
        <v>52</v>
      </c>
      <c r="B61" s="2">
        <f t="shared" ref="B61:AQ61" si="36">B73</f>
        <v>1</v>
      </c>
      <c r="C61" s="2">
        <f t="shared" si="36"/>
        <v>4</v>
      </c>
      <c r="D61" s="2">
        <f t="shared" si="36"/>
        <v>59</v>
      </c>
      <c r="E61" s="2">
        <f t="shared" si="36"/>
        <v>0</v>
      </c>
      <c r="F61" s="2" t="str">
        <f t="shared" si="36"/>
        <v>Новый раздел</v>
      </c>
      <c r="G61" s="2" t="str">
        <f t="shared" si="36"/>
        <v>МАТЕРИАЛЫ НЕ УЧТЕННЫЕ ЦЕННИКОМ</v>
      </c>
      <c r="H61" s="2">
        <f t="shared" si="36"/>
        <v>0</v>
      </c>
      <c r="I61" s="2">
        <f t="shared" si="36"/>
        <v>0</v>
      </c>
      <c r="J61" s="2">
        <f t="shared" si="36"/>
        <v>0</v>
      </c>
      <c r="K61" s="2">
        <f t="shared" si="36"/>
        <v>0</v>
      </c>
      <c r="L61" s="2">
        <f t="shared" si="36"/>
        <v>0</v>
      </c>
      <c r="M61" s="2">
        <f t="shared" si="36"/>
        <v>0</v>
      </c>
      <c r="N61" s="2">
        <f t="shared" si="36"/>
        <v>0</v>
      </c>
      <c r="O61" s="2">
        <f t="shared" si="36"/>
        <v>452523</v>
      </c>
      <c r="P61" s="2">
        <f t="shared" si="36"/>
        <v>452523</v>
      </c>
      <c r="Q61" s="2">
        <f t="shared" si="36"/>
        <v>0</v>
      </c>
      <c r="R61" s="2">
        <f t="shared" si="36"/>
        <v>0</v>
      </c>
      <c r="S61" s="2">
        <f t="shared" si="36"/>
        <v>0</v>
      </c>
      <c r="T61" s="2">
        <f t="shared" si="36"/>
        <v>0</v>
      </c>
      <c r="U61" s="2">
        <f t="shared" si="36"/>
        <v>0</v>
      </c>
      <c r="V61" s="2">
        <f t="shared" si="36"/>
        <v>0</v>
      </c>
      <c r="W61" s="2">
        <f t="shared" si="36"/>
        <v>0</v>
      </c>
      <c r="X61" s="2">
        <f t="shared" si="36"/>
        <v>0</v>
      </c>
      <c r="Y61" s="2">
        <f t="shared" si="36"/>
        <v>0</v>
      </c>
      <c r="Z61" s="2">
        <f t="shared" si="36"/>
        <v>0</v>
      </c>
      <c r="AA61" s="2">
        <f t="shared" si="36"/>
        <v>0</v>
      </c>
      <c r="AB61" s="2">
        <f t="shared" si="36"/>
        <v>452523</v>
      </c>
      <c r="AC61" s="2">
        <f t="shared" si="36"/>
        <v>452523</v>
      </c>
      <c r="AD61" s="2">
        <f t="shared" si="36"/>
        <v>0</v>
      </c>
      <c r="AE61" s="2">
        <f t="shared" si="36"/>
        <v>0</v>
      </c>
      <c r="AF61" s="2">
        <f t="shared" si="36"/>
        <v>0</v>
      </c>
      <c r="AG61" s="2">
        <f t="shared" si="36"/>
        <v>0</v>
      </c>
      <c r="AH61" s="2">
        <f t="shared" si="36"/>
        <v>0</v>
      </c>
      <c r="AI61" s="2">
        <f t="shared" si="36"/>
        <v>0</v>
      </c>
      <c r="AJ61" s="2">
        <f t="shared" si="36"/>
        <v>0</v>
      </c>
      <c r="AK61" s="2">
        <f t="shared" si="36"/>
        <v>0</v>
      </c>
      <c r="AL61" s="2">
        <f t="shared" si="36"/>
        <v>0</v>
      </c>
      <c r="AM61" s="2">
        <f t="shared" si="36"/>
        <v>0</v>
      </c>
      <c r="AN61" s="2">
        <f t="shared" si="36"/>
        <v>0</v>
      </c>
      <c r="AO61" s="2">
        <f t="shared" si="36"/>
        <v>0</v>
      </c>
      <c r="AP61" s="2">
        <f t="shared" si="36"/>
        <v>0</v>
      </c>
      <c r="AQ61" s="2">
        <f t="shared" si="36"/>
        <v>0</v>
      </c>
    </row>
    <row r="63" spans="1:193">
      <c r="A63">
        <v>19</v>
      </c>
      <c r="B63">
        <v>1</v>
      </c>
      <c r="F63" t="s">
        <v>6</v>
      </c>
      <c r="G63" t="s">
        <v>107</v>
      </c>
      <c r="H63" t="s">
        <v>6</v>
      </c>
      <c r="AA63">
        <v>1</v>
      </c>
      <c r="DX63">
        <v>0</v>
      </c>
    </row>
    <row r="64" spans="1:193">
      <c r="A64">
        <v>17</v>
      </c>
      <c r="B64">
        <v>1</v>
      </c>
      <c r="E64" t="s">
        <v>108</v>
      </c>
      <c r="F64" t="s">
        <v>109</v>
      </c>
      <c r="G64" t="s">
        <v>110</v>
      </c>
      <c r="H64" t="s">
        <v>31</v>
      </c>
      <c r="I64">
        <v>2</v>
      </c>
      <c r="J64">
        <v>0</v>
      </c>
      <c r="O64">
        <f t="shared" ref="O64:O71" si="37">ROUND(CP64,0)</f>
        <v>380339</v>
      </c>
      <c r="P64">
        <f t="shared" ref="P64:P71" si="38">ROUND(CQ64*I64,0)</f>
        <v>380339</v>
      </c>
      <c r="Q64">
        <f t="shared" ref="Q64:Q71" si="39">ROUND(CR64*I64,0)</f>
        <v>0</v>
      </c>
      <c r="R64">
        <f t="shared" ref="R64:R71" si="40">ROUND(CS64*I64,0)</f>
        <v>0</v>
      </c>
      <c r="S64">
        <f t="shared" ref="S64:S71" si="41">ROUND(CT64*I64,0)</f>
        <v>0</v>
      </c>
      <c r="T64">
        <f t="shared" ref="T64:T71" si="42">ROUND(CU64*I64,0)</f>
        <v>0</v>
      </c>
      <c r="U64">
        <f t="shared" ref="U64:U71" si="43">CV64*I64</f>
        <v>0</v>
      </c>
      <c r="V64">
        <f t="shared" ref="V64:V71" si="44">CW64*I64</f>
        <v>0</v>
      </c>
      <c r="W64">
        <f t="shared" ref="W64:W71" si="45">ROUND(CX64*I64,0)</f>
        <v>0</v>
      </c>
      <c r="X64">
        <f t="shared" ref="X64:Y71" si="46">ROUND(CY64,0)</f>
        <v>0</v>
      </c>
      <c r="Y64">
        <f t="shared" si="46"/>
        <v>0</v>
      </c>
      <c r="AA64">
        <v>0</v>
      </c>
      <c r="AB64">
        <f t="shared" ref="AB64:AB71" si="47">ROUND((AC64+AD64+AF64),2)</f>
        <v>190169.49</v>
      </c>
      <c r="AC64">
        <f>ROUND(((880000/4.72)*1.02),2)</f>
        <v>190169.49</v>
      </c>
      <c r="AD64">
        <f t="shared" ref="AD64:AF71" si="48">ROUND((ET64),2)</f>
        <v>0</v>
      </c>
      <c r="AE64">
        <f t="shared" si="48"/>
        <v>0</v>
      </c>
      <c r="AF64">
        <f t="shared" si="48"/>
        <v>0</v>
      </c>
      <c r="AG64">
        <f t="shared" ref="AG64:AG71" si="49">ROUND((AP64),2)</f>
        <v>0</v>
      </c>
      <c r="AH64">
        <f t="shared" ref="AH64:AI71" si="50">(EW64)</f>
        <v>0</v>
      </c>
      <c r="AI64">
        <f t="shared" si="50"/>
        <v>0</v>
      </c>
      <c r="AJ64">
        <f t="shared" ref="AJ64:AJ71" si="51">ROUND((AS64),2)</f>
        <v>0</v>
      </c>
      <c r="AK64">
        <v>193972.88</v>
      </c>
      <c r="AL64">
        <v>193972.88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 t="s">
        <v>6</v>
      </c>
      <c r="BE64" t="s">
        <v>6</v>
      </c>
      <c r="BF64" t="s">
        <v>6</v>
      </c>
      <c r="BG64" t="s">
        <v>6</v>
      </c>
      <c r="BH64">
        <v>3</v>
      </c>
      <c r="BI64">
        <v>2</v>
      </c>
      <c r="BJ64" t="s">
        <v>6</v>
      </c>
      <c r="BM64">
        <v>500002</v>
      </c>
      <c r="BN64">
        <v>0</v>
      </c>
      <c r="BO64" t="s">
        <v>6</v>
      </c>
      <c r="BP64">
        <v>0</v>
      </c>
      <c r="BQ64">
        <v>8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6</v>
      </c>
      <c r="BZ64">
        <v>0</v>
      </c>
      <c r="CA64">
        <v>0</v>
      </c>
      <c r="CF64">
        <v>0</v>
      </c>
      <c r="CG64">
        <v>0</v>
      </c>
      <c r="CM64">
        <v>0</v>
      </c>
      <c r="CN64" t="s">
        <v>6</v>
      </c>
      <c r="CO64">
        <v>0</v>
      </c>
      <c r="CP64">
        <f t="shared" ref="CP64:CP71" si="52">(P64+Q64+S64)</f>
        <v>380339</v>
      </c>
      <c r="CQ64">
        <f t="shared" ref="CQ64:CQ71" si="53">(AC64)*BC64</f>
        <v>190169.49</v>
      </c>
      <c r="CR64">
        <f t="shared" ref="CR64:CR71" si="54">(AD64)*BB64</f>
        <v>0</v>
      </c>
      <c r="CS64">
        <f t="shared" ref="CS64:CS71" si="55">(AE64)*BS64</f>
        <v>0</v>
      </c>
      <c r="CT64">
        <f t="shared" ref="CT64:CT71" si="56">(AF64)*BA64</f>
        <v>0</v>
      </c>
      <c r="CU64">
        <f t="shared" ref="CU64:CX71" si="57">(AG64)*BT64</f>
        <v>0</v>
      </c>
      <c r="CV64">
        <f t="shared" si="57"/>
        <v>0</v>
      </c>
      <c r="CW64">
        <f t="shared" si="57"/>
        <v>0</v>
      </c>
      <c r="CX64">
        <f t="shared" si="57"/>
        <v>0</v>
      </c>
      <c r="CY64">
        <f t="shared" ref="CY64:CY71" si="58">(0)*BX64</f>
        <v>0</v>
      </c>
      <c r="CZ64">
        <f t="shared" ref="CZ64:CZ71" si="59">(0)*AX64</f>
        <v>0</v>
      </c>
      <c r="DC64" t="s">
        <v>6</v>
      </c>
      <c r="DD64" t="s">
        <v>111</v>
      </c>
      <c r="DE64" t="s">
        <v>6</v>
      </c>
      <c r="DF64" t="s">
        <v>6</v>
      </c>
      <c r="DG64" t="s">
        <v>6</v>
      </c>
      <c r="DH64" t="s">
        <v>6</v>
      </c>
      <c r="DI64" t="s">
        <v>6</v>
      </c>
      <c r="DJ64" t="s">
        <v>6</v>
      </c>
      <c r="DK64" t="s">
        <v>6</v>
      </c>
      <c r="DL64" t="s">
        <v>6</v>
      </c>
      <c r="DM64" t="s">
        <v>6</v>
      </c>
      <c r="DN64">
        <v>0</v>
      </c>
      <c r="DO64">
        <v>0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1010</v>
      </c>
      <c r="DV64" t="s">
        <v>31</v>
      </c>
      <c r="DW64" t="s">
        <v>31</v>
      </c>
      <c r="DX64">
        <v>1</v>
      </c>
      <c r="EE64">
        <v>13177870</v>
      </c>
      <c r="EF64">
        <v>8</v>
      </c>
      <c r="EG64" t="s">
        <v>112</v>
      </c>
      <c r="EH64">
        <v>0</v>
      </c>
      <c r="EI64" t="s">
        <v>6</v>
      </c>
      <c r="EJ64">
        <v>2</v>
      </c>
      <c r="EK64">
        <v>500002</v>
      </c>
      <c r="EL64" t="s">
        <v>113</v>
      </c>
      <c r="EM64" t="s">
        <v>114</v>
      </c>
      <c r="EO64" t="s">
        <v>6</v>
      </c>
      <c r="EQ64">
        <v>0</v>
      </c>
      <c r="ER64">
        <v>0</v>
      </c>
      <c r="ES64">
        <v>193972.88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Q64">
        <v>0</v>
      </c>
      <c r="FR64">
        <f t="shared" ref="FR64:FR71" si="60">ROUND(IF(AND(AA64=0,BI64=3),P64,0),0)</f>
        <v>0</v>
      </c>
      <c r="FS64">
        <v>0</v>
      </c>
      <c r="FX64">
        <v>0</v>
      </c>
      <c r="FY64">
        <v>0</v>
      </c>
      <c r="GA64">
        <v>193972.88</v>
      </c>
      <c r="GB64">
        <v>193972.88</v>
      </c>
      <c r="GC64">
        <v>0</v>
      </c>
      <c r="GD64">
        <v>0</v>
      </c>
      <c r="GE64">
        <v>0</v>
      </c>
      <c r="GF64">
        <v>190169.49152542374</v>
      </c>
      <c r="GG64">
        <v>190169.49152542374</v>
      </c>
      <c r="GH64">
        <v>0</v>
      </c>
      <c r="GI64">
        <v>0</v>
      </c>
      <c r="GJ64">
        <v>0</v>
      </c>
      <c r="GK64">
        <v>1</v>
      </c>
    </row>
    <row r="65" spans="1:193">
      <c r="A65">
        <v>17</v>
      </c>
      <c r="B65">
        <v>1</v>
      </c>
      <c r="E65" t="s">
        <v>115</v>
      </c>
      <c r="F65" t="s">
        <v>109</v>
      </c>
      <c r="G65" t="s">
        <v>116</v>
      </c>
      <c r="H65" t="s">
        <v>31</v>
      </c>
      <c r="I65">
        <v>2</v>
      </c>
      <c r="J65">
        <v>0</v>
      </c>
      <c r="O65">
        <f t="shared" si="37"/>
        <v>46381</v>
      </c>
      <c r="P65">
        <f t="shared" si="38"/>
        <v>46381</v>
      </c>
      <c r="Q65">
        <f t="shared" si="39"/>
        <v>0</v>
      </c>
      <c r="R65">
        <f t="shared" si="40"/>
        <v>0</v>
      </c>
      <c r="S65">
        <f t="shared" si="41"/>
        <v>0</v>
      </c>
      <c r="T65">
        <f t="shared" si="42"/>
        <v>0</v>
      </c>
      <c r="U65">
        <f t="shared" si="43"/>
        <v>0</v>
      </c>
      <c r="V65">
        <f t="shared" si="44"/>
        <v>0</v>
      </c>
      <c r="W65">
        <f t="shared" si="45"/>
        <v>0</v>
      </c>
      <c r="X65">
        <f t="shared" si="46"/>
        <v>0</v>
      </c>
      <c r="Y65">
        <f t="shared" si="46"/>
        <v>0</v>
      </c>
      <c r="AA65">
        <v>0</v>
      </c>
      <c r="AB65">
        <f t="shared" si="47"/>
        <v>23190.37</v>
      </c>
      <c r="AC65">
        <f>ROUND(((110950/4.88)*1.02),2)</f>
        <v>23190.37</v>
      </c>
      <c r="AD65">
        <f t="shared" si="48"/>
        <v>0</v>
      </c>
      <c r="AE65">
        <f t="shared" si="48"/>
        <v>0</v>
      </c>
      <c r="AF65">
        <f t="shared" si="48"/>
        <v>0</v>
      </c>
      <c r="AG65">
        <f t="shared" si="49"/>
        <v>0</v>
      </c>
      <c r="AH65">
        <f t="shared" si="50"/>
        <v>0</v>
      </c>
      <c r="AI65">
        <f t="shared" si="50"/>
        <v>0</v>
      </c>
      <c r="AJ65">
        <f t="shared" si="51"/>
        <v>0</v>
      </c>
      <c r="AK65">
        <v>193972.88</v>
      </c>
      <c r="AL65">
        <v>193972.88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2</v>
      </c>
      <c r="BJ65" t="s">
        <v>6</v>
      </c>
      <c r="BM65">
        <v>500002</v>
      </c>
      <c r="BN65">
        <v>0</v>
      </c>
      <c r="BO65" t="s">
        <v>6</v>
      </c>
      <c r="BP65">
        <v>0</v>
      </c>
      <c r="BQ65">
        <v>8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0</v>
      </c>
      <c r="CA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52"/>
        <v>46381</v>
      </c>
      <c r="CQ65">
        <f t="shared" si="53"/>
        <v>23190.37</v>
      </c>
      <c r="CR65">
        <f t="shared" si="54"/>
        <v>0</v>
      </c>
      <c r="CS65">
        <f t="shared" si="55"/>
        <v>0</v>
      </c>
      <c r="CT65">
        <f t="shared" si="56"/>
        <v>0</v>
      </c>
      <c r="CU65">
        <f t="shared" si="57"/>
        <v>0</v>
      </c>
      <c r="CV65">
        <f t="shared" si="57"/>
        <v>0</v>
      </c>
      <c r="CW65">
        <f t="shared" si="57"/>
        <v>0</v>
      </c>
      <c r="CX65">
        <f t="shared" si="57"/>
        <v>0</v>
      </c>
      <c r="CY65">
        <f t="shared" si="58"/>
        <v>0</v>
      </c>
      <c r="CZ65">
        <f t="shared" si="59"/>
        <v>0</v>
      </c>
      <c r="DC65" t="s">
        <v>6</v>
      </c>
      <c r="DD65" t="s">
        <v>117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1010</v>
      </c>
      <c r="DV65" t="s">
        <v>31</v>
      </c>
      <c r="DW65" t="s">
        <v>31</v>
      </c>
      <c r="DX65">
        <v>1</v>
      </c>
      <c r="EE65">
        <v>13177870</v>
      </c>
      <c r="EF65">
        <v>8</v>
      </c>
      <c r="EG65" t="s">
        <v>112</v>
      </c>
      <c r="EH65">
        <v>0</v>
      </c>
      <c r="EI65" t="s">
        <v>6</v>
      </c>
      <c r="EJ65">
        <v>2</v>
      </c>
      <c r="EK65">
        <v>500002</v>
      </c>
      <c r="EL65" t="s">
        <v>113</v>
      </c>
      <c r="EM65" t="s">
        <v>114</v>
      </c>
      <c r="EO65" t="s">
        <v>6</v>
      </c>
      <c r="EQ65">
        <v>0</v>
      </c>
      <c r="ER65">
        <v>0</v>
      </c>
      <c r="ES65">
        <v>193972.88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Q65">
        <v>0</v>
      </c>
      <c r="FR65">
        <f t="shared" si="60"/>
        <v>0</v>
      </c>
      <c r="FS65">
        <v>0</v>
      </c>
      <c r="FX65">
        <v>0</v>
      </c>
      <c r="FY65">
        <v>0</v>
      </c>
      <c r="GA65">
        <v>193972.88</v>
      </c>
      <c r="GB65">
        <v>193972.88</v>
      </c>
      <c r="GC65">
        <v>0</v>
      </c>
      <c r="GD65">
        <v>0</v>
      </c>
      <c r="GE65">
        <v>0</v>
      </c>
      <c r="GF65">
        <v>23190.368852459018</v>
      </c>
      <c r="GG65">
        <v>23190.368852459018</v>
      </c>
      <c r="GH65">
        <v>0</v>
      </c>
      <c r="GI65">
        <v>0</v>
      </c>
      <c r="GJ65">
        <v>0</v>
      </c>
      <c r="GK65">
        <v>1</v>
      </c>
    </row>
    <row r="66" spans="1:193">
      <c r="A66">
        <v>17</v>
      </c>
      <c r="B66">
        <v>1</v>
      </c>
      <c r="E66" t="s">
        <v>118</v>
      </c>
      <c r="F66" t="s">
        <v>119</v>
      </c>
      <c r="G66" t="s">
        <v>120</v>
      </c>
      <c r="H66" t="s">
        <v>121</v>
      </c>
      <c r="I66">
        <v>0.14000000000000001</v>
      </c>
      <c r="J66">
        <v>0</v>
      </c>
      <c r="O66">
        <f t="shared" si="37"/>
        <v>821</v>
      </c>
      <c r="P66">
        <f t="shared" si="38"/>
        <v>821</v>
      </c>
      <c r="Q66">
        <f t="shared" si="39"/>
        <v>0</v>
      </c>
      <c r="R66">
        <f t="shared" si="40"/>
        <v>0</v>
      </c>
      <c r="S66">
        <f t="shared" si="41"/>
        <v>0</v>
      </c>
      <c r="T66">
        <f t="shared" si="42"/>
        <v>0</v>
      </c>
      <c r="U66">
        <f t="shared" si="43"/>
        <v>0</v>
      </c>
      <c r="V66">
        <f t="shared" si="44"/>
        <v>0</v>
      </c>
      <c r="W66">
        <f t="shared" si="45"/>
        <v>0</v>
      </c>
      <c r="X66">
        <f t="shared" si="46"/>
        <v>0</v>
      </c>
      <c r="Y66">
        <f t="shared" si="46"/>
        <v>0</v>
      </c>
      <c r="AA66">
        <v>0</v>
      </c>
      <c r="AB66">
        <f t="shared" si="47"/>
        <v>5866.95</v>
      </c>
      <c r="AC66">
        <f>ROUND(((26616.68/4.72)*1.02*1.02),2)</f>
        <v>5866.95</v>
      </c>
      <c r="AD66">
        <f t="shared" si="48"/>
        <v>0</v>
      </c>
      <c r="AE66">
        <f t="shared" si="48"/>
        <v>0</v>
      </c>
      <c r="AF66">
        <f t="shared" si="48"/>
        <v>0</v>
      </c>
      <c r="AG66">
        <f t="shared" si="49"/>
        <v>0</v>
      </c>
      <c r="AH66">
        <f t="shared" si="50"/>
        <v>0</v>
      </c>
      <c r="AI66">
        <f t="shared" si="50"/>
        <v>0</v>
      </c>
      <c r="AJ66">
        <f t="shared" si="51"/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 t="s">
        <v>6</v>
      </c>
      <c r="BE66" t="s">
        <v>6</v>
      </c>
      <c r="BF66" t="s">
        <v>6</v>
      </c>
      <c r="BG66" t="s">
        <v>6</v>
      </c>
      <c r="BH66">
        <v>3</v>
      </c>
      <c r="BI66">
        <v>2</v>
      </c>
      <c r="BJ66" t="s">
        <v>6</v>
      </c>
      <c r="BM66">
        <v>500002</v>
      </c>
      <c r="BN66">
        <v>0</v>
      </c>
      <c r="BO66" t="s">
        <v>6</v>
      </c>
      <c r="BP66">
        <v>0</v>
      </c>
      <c r="BQ66">
        <v>8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6</v>
      </c>
      <c r="BZ66">
        <v>0</v>
      </c>
      <c r="CA66">
        <v>0</v>
      </c>
      <c r="CF66">
        <v>0</v>
      </c>
      <c r="CG66">
        <v>0</v>
      </c>
      <c r="CM66">
        <v>0</v>
      </c>
      <c r="CN66" t="s">
        <v>6</v>
      </c>
      <c r="CO66">
        <v>0</v>
      </c>
      <c r="CP66">
        <f t="shared" si="52"/>
        <v>821</v>
      </c>
      <c r="CQ66">
        <f t="shared" si="53"/>
        <v>5866.95</v>
      </c>
      <c r="CR66">
        <f t="shared" si="54"/>
        <v>0</v>
      </c>
      <c r="CS66">
        <f t="shared" si="55"/>
        <v>0</v>
      </c>
      <c r="CT66">
        <f t="shared" si="56"/>
        <v>0</v>
      </c>
      <c r="CU66">
        <f t="shared" si="57"/>
        <v>0</v>
      </c>
      <c r="CV66">
        <f t="shared" si="57"/>
        <v>0</v>
      </c>
      <c r="CW66">
        <f t="shared" si="57"/>
        <v>0</v>
      </c>
      <c r="CX66">
        <f t="shared" si="57"/>
        <v>0</v>
      </c>
      <c r="CY66">
        <f t="shared" si="58"/>
        <v>0</v>
      </c>
      <c r="CZ66">
        <f t="shared" si="59"/>
        <v>0</v>
      </c>
      <c r="DC66" t="s">
        <v>6</v>
      </c>
      <c r="DD66" t="s">
        <v>122</v>
      </c>
      <c r="DE66" t="s">
        <v>6</v>
      </c>
      <c r="DF66" t="s">
        <v>6</v>
      </c>
      <c r="DG66" t="s">
        <v>6</v>
      </c>
      <c r="DH66" t="s">
        <v>6</v>
      </c>
      <c r="DI66" t="s">
        <v>6</v>
      </c>
      <c r="DJ66" t="s">
        <v>6</v>
      </c>
      <c r="DK66" t="s">
        <v>6</v>
      </c>
      <c r="DL66" t="s">
        <v>6</v>
      </c>
      <c r="DM66" t="s">
        <v>6</v>
      </c>
      <c r="DN66">
        <v>0</v>
      </c>
      <c r="DO66">
        <v>0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1013</v>
      </c>
      <c r="DV66" t="s">
        <v>121</v>
      </c>
      <c r="DW66" t="s">
        <v>123</v>
      </c>
      <c r="DX66">
        <v>1</v>
      </c>
      <c r="EE66">
        <v>13177870</v>
      </c>
      <c r="EF66">
        <v>8</v>
      </c>
      <c r="EG66" t="s">
        <v>112</v>
      </c>
      <c r="EH66">
        <v>0</v>
      </c>
      <c r="EI66" t="s">
        <v>6</v>
      </c>
      <c r="EJ66">
        <v>2</v>
      </c>
      <c r="EK66">
        <v>500002</v>
      </c>
      <c r="EL66" t="s">
        <v>113</v>
      </c>
      <c r="EM66" t="s">
        <v>114</v>
      </c>
      <c r="EO66" t="s">
        <v>6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Q66">
        <v>0</v>
      </c>
      <c r="FR66">
        <f t="shared" si="60"/>
        <v>0</v>
      </c>
      <c r="FS66">
        <v>0</v>
      </c>
      <c r="FX66">
        <v>0</v>
      </c>
      <c r="FY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5866.947854237289</v>
      </c>
      <c r="GG66">
        <v>5866.947854237289</v>
      </c>
      <c r="GH66">
        <v>0</v>
      </c>
      <c r="GI66">
        <v>0</v>
      </c>
      <c r="GJ66">
        <v>0</v>
      </c>
      <c r="GK66">
        <v>1</v>
      </c>
    </row>
    <row r="67" spans="1:193">
      <c r="A67">
        <v>17</v>
      </c>
      <c r="B67">
        <v>1</v>
      </c>
      <c r="E67" t="s">
        <v>124</v>
      </c>
      <c r="F67" t="s">
        <v>119</v>
      </c>
      <c r="G67" t="s">
        <v>125</v>
      </c>
      <c r="H67" t="s">
        <v>121</v>
      </c>
      <c r="I67">
        <v>0.05</v>
      </c>
      <c r="J67">
        <v>0</v>
      </c>
      <c r="O67">
        <f t="shared" si="37"/>
        <v>10272</v>
      </c>
      <c r="P67">
        <f t="shared" si="38"/>
        <v>10272</v>
      </c>
      <c r="Q67">
        <f t="shared" si="39"/>
        <v>0</v>
      </c>
      <c r="R67">
        <f t="shared" si="40"/>
        <v>0</v>
      </c>
      <c r="S67">
        <f t="shared" si="41"/>
        <v>0</v>
      </c>
      <c r="T67">
        <f t="shared" si="42"/>
        <v>0</v>
      </c>
      <c r="U67">
        <f t="shared" si="43"/>
        <v>0</v>
      </c>
      <c r="V67">
        <f t="shared" si="44"/>
        <v>0</v>
      </c>
      <c r="W67">
        <f t="shared" si="45"/>
        <v>0</v>
      </c>
      <c r="X67">
        <f t="shared" si="46"/>
        <v>0</v>
      </c>
      <c r="Y67">
        <f t="shared" si="46"/>
        <v>0</v>
      </c>
      <c r="AA67">
        <v>0</v>
      </c>
      <c r="AB67">
        <f t="shared" si="47"/>
        <v>205440.87</v>
      </c>
      <c r="AC67">
        <f>ROUND(((932027/4.72)*1.02*1.02),2)</f>
        <v>205440.87</v>
      </c>
      <c r="AD67">
        <f t="shared" si="48"/>
        <v>0</v>
      </c>
      <c r="AE67">
        <f t="shared" si="48"/>
        <v>0</v>
      </c>
      <c r="AF67">
        <f t="shared" si="48"/>
        <v>0</v>
      </c>
      <c r="AG67">
        <f t="shared" si="49"/>
        <v>0</v>
      </c>
      <c r="AH67">
        <f t="shared" si="50"/>
        <v>0</v>
      </c>
      <c r="AI67">
        <f t="shared" si="50"/>
        <v>0</v>
      </c>
      <c r="AJ67">
        <f t="shared" si="51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2</v>
      </c>
      <c r="BJ67" t="s">
        <v>6</v>
      </c>
      <c r="BM67">
        <v>500002</v>
      </c>
      <c r="BN67">
        <v>0</v>
      </c>
      <c r="BO67" t="s">
        <v>6</v>
      </c>
      <c r="BP67">
        <v>0</v>
      </c>
      <c r="BQ67">
        <v>8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0</v>
      </c>
      <c r="CA67">
        <v>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52"/>
        <v>10272</v>
      </c>
      <c r="CQ67">
        <f t="shared" si="53"/>
        <v>205440.87</v>
      </c>
      <c r="CR67">
        <f t="shared" si="54"/>
        <v>0</v>
      </c>
      <c r="CS67">
        <f t="shared" si="55"/>
        <v>0</v>
      </c>
      <c r="CT67">
        <f t="shared" si="56"/>
        <v>0</v>
      </c>
      <c r="CU67">
        <f t="shared" si="57"/>
        <v>0</v>
      </c>
      <c r="CV67">
        <f t="shared" si="57"/>
        <v>0</v>
      </c>
      <c r="CW67">
        <f t="shared" si="57"/>
        <v>0</v>
      </c>
      <c r="CX67">
        <f t="shared" si="57"/>
        <v>0</v>
      </c>
      <c r="CY67">
        <f t="shared" si="58"/>
        <v>0</v>
      </c>
      <c r="CZ67">
        <f t="shared" si="59"/>
        <v>0</v>
      </c>
      <c r="DC67" t="s">
        <v>6</v>
      </c>
      <c r="DD67" t="s">
        <v>126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1013</v>
      </c>
      <c r="DV67" t="s">
        <v>121</v>
      </c>
      <c r="DW67" t="s">
        <v>123</v>
      </c>
      <c r="DX67">
        <v>1</v>
      </c>
      <c r="EE67">
        <v>13177870</v>
      </c>
      <c r="EF67">
        <v>8</v>
      </c>
      <c r="EG67" t="s">
        <v>112</v>
      </c>
      <c r="EH67">
        <v>0</v>
      </c>
      <c r="EI67" t="s">
        <v>6</v>
      </c>
      <c r="EJ67">
        <v>2</v>
      </c>
      <c r="EK67">
        <v>500002</v>
      </c>
      <c r="EL67" t="s">
        <v>113</v>
      </c>
      <c r="EM67" t="s">
        <v>114</v>
      </c>
      <c r="EO67" t="s">
        <v>6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Q67">
        <v>0</v>
      </c>
      <c r="FR67">
        <f t="shared" si="60"/>
        <v>0</v>
      </c>
      <c r="FS67">
        <v>0</v>
      </c>
      <c r="FX67">
        <v>0</v>
      </c>
      <c r="FY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205440.86669491525</v>
      </c>
      <c r="GG67">
        <v>205440.86669491525</v>
      </c>
      <c r="GH67">
        <v>0</v>
      </c>
      <c r="GI67">
        <v>0</v>
      </c>
      <c r="GJ67">
        <v>0</v>
      </c>
      <c r="GK67">
        <v>1</v>
      </c>
    </row>
    <row r="68" spans="1:193">
      <c r="A68">
        <v>17</v>
      </c>
      <c r="B68">
        <v>1</v>
      </c>
      <c r="E68" t="s">
        <v>127</v>
      </c>
      <c r="F68" t="s">
        <v>119</v>
      </c>
      <c r="G68" t="s">
        <v>128</v>
      </c>
      <c r="H68" t="s">
        <v>121</v>
      </c>
      <c r="I68">
        <v>0.2</v>
      </c>
      <c r="J68">
        <v>0</v>
      </c>
      <c r="O68">
        <f t="shared" si="37"/>
        <v>855</v>
      </c>
      <c r="P68">
        <f t="shared" si="38"/>
        <v>855</v>
      </c>
      <c r="Q68">
        <f t="shared" si="39"/>
        <v>0</v>
      </c>
      <c r="R68">
        <f t="shared" si="40"/>
        <v>0</v>
      </c>
      <c r="S68">
        <f t="shared" si="41"/>
        <v>0</v>
      </c>
      <c r="T68">
        <f t="shared" si="42"/>
        <v>0</v>
      </c>
      <c r="U68">
        <f t="shared" si="43"/>
        <v>0</v>
      </c>
      <c r="V68">
        <f t="shared" si="44"/>
        <v>0</v>
      </c>
      <c r="W68">
        <f t="shared" si="45"/>
        <v>0</v>
      </c>
      <c r="X68">
        <f t="shared" si="46"/>
        <v>0</v>
      </c>
      <c r="Y68">
        <f t="shared" si="46"/>
        <v>0</v>
      </c>
      <c r="AA68">
        <v>0</v>
      </c>
      <c r="AB68">
        <f t="shared" si="47"/>
        <v>4276.78</v>
      </c>
      <c r="AC68">
        <f>ROUND(((20060.27/4.88)*1.02*1.02),2)</f>
        <v>4276.78</v>
      </c>
      <c r="AD68">
        <f t="shared" si="48"/>
        <v>0</v>
      </c>
      <c r="AE68">
        <f t="shared" si="48"/>
        <v>0</v>
      </c>
      <c r="AF68">
        <f t="shared" si="48"/>
        <v>0</v>
      </c>
      <c r="AG68">
        <f t="shared" si="49"/>
        <v>0</v>
      </c>
      <c r="AH68">
        <f t="shared" si="50"/>
        <v>0</v>
      </c>
      <c r="AI68">
        <f t="shared" si="50"/>
        <v>0</v>
      </c>
      <c r="AJ68">
        <f t="shared" si="51"/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 t="s">
        <v>6</v>
      </c>
      <c r="BE68" t="s">
        <v>6</v>
      </c>
      <c r="BF68" t="s">
        <v>6</v>
      </c>
      <c r="BG68" t="s">
        <v>6</v>
      </c>
      <c r="BH68">
        <v>3</v>
      </c>
      <c r="BI68">
        <v>2</v>
      </c>
      <c r="BJ68" t="s">
        <v>6</v>
      </c>
      <c r="BM68">
        <v>500002</v>
      </c>
      <c r="BN68">
        <v>0</v>
      </c>
      <c r="BO68" t="s">
        <v>6</v>
      </c>
      <c r="BP68">
        <v>0</v>
      </c>
      <c r="BQ68">
        <v>8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6</v>
      </c>
      <c r="BZ68">
        <v>0</v>
      </c>
      <c r="CA68">
        <v>0</v>
      </c>
      <c r="CF68">
        <v>0</v>
      </c>
      <c r="CG68">
        <v>0</v>
      </c>
      <c r="CM68">
        <v>0</v>
      </c>
      <c r="CN68" t="s">
        <v>6</v>
      </c>
      <c r="CO68">
        <v>0</v>
      </c>
      <c r="CP68">
        <f t="shared" si="52"/>
        <v>855</v>
      </c>
      <c r="CQ68">
        <f t="shared" si="53"/>
        <v>4276.78</v>
      </c>
      <c r="CR68">
        <f t="shared" si="54"/>
        <v>0</v>
      </c>
      <c r="CS68">
        <f t="shared" si="55"/>
        <v>0</v>
      </c>
      <c r="CT68">
        <f t="shared" si="56"/>
        <v>0</v>
      </c>
      <c r="CU68">
        <f t="shared" si="57"/>
        <v>0</v>
      </c>
      <c r="CV68">
        <f t="shared" si="57"/>
        <v>0</v>
      </c>
      <c r="CW68">
        <f t="shared" si="57"/>
        <v>0</v>
      </c>
      <c r="CX68">
        <f t="shared" si="57"/>
        <v>0</v>
      </c>
      <c r="CY68">
        <f t="shared" si="58"/>
        <v>0</v>
      </c>
      <c r="CZ68">
        <f t="shared" si="59"/>
        <v>0</v>
      </c>
      <c r="DC68" t="s">
        <v>6</v>
      </c>
      <c r="DD68" t="s">
        <v>129</v>
      </c>
      <c r="DE68" t="s">
        <v>6</v>
      </c>
      <c r="DF68" t="s">
        <v>6</v>
      </c>
      <c r="DG68" t="s">
        <v>6</v>
      </c>
      <c r="DH68" t="s">
        <v>6</v>
      </c>
      <c r="DI68" t="s">
        <v>6</v>
      </c>
      <c r="DJ68" t="s">
        <v>6</v>
      </c>
      <c r="DK68" t="s">
        <v>6</v>
      </c>
      <c r="DL68" t="s">
        <v>6</v>
      </c>
      <c r="DM68" t="s">
        <v>6</v>
      </c>
      <c r="DN68">
        <v>0</v>
      </c>
      <c r="DO68">
        <v>0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1013</v>
      </c>
      <c r="DV68" t="s">
        <v>121</v>
      </c>
      <c r="DW68" t="s">
        <v>123</v>
      </c>
      <c r="DX68">
        <v>1</v>
      </c>
      <c r="EE68">
        <v>13177870</v>
      </c>
      <c r="EF68">
        <v>8</v>
      </c>
      <c r="EG68" t="s">
        <v>112</v>
      </c>
      <c r="EH68">
        <v>0</v>
      </c>
      <c r="EI68" t="s">
        <v>6</v>
      </c>
      <c r="EJ68">
        <v>2</v>
      </c>
      <c r="EK68">
        <v>500002</v>
      </c>
      <c r="EL68" t="s">
        <v>113</v>
      </c>
      <c r="EM68" t="s">
        <v>114</v>
      </c>
      <c r="EO68" t="s">
        <v>6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Q68">
        <v>0</v>
      </c>
      <c r="FR68">
        <f t="shared" si="60"/>
        <v>0</v>
      </c>
      <c r="FS68">
        <v>0</v>
      </c>
      <c r="FX68">
        <v>0</v>
      </c>
      <c r="FY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4276.7837926229513</v>
      </c>
      <c r="GG68">
        <v>4276.7837926229513</v>
      </c>
      <c r="GH68">
        <v>0</v>
      </c>
      <c r="GI68">
        <v>0</v>
      </c>
      <c r="GJ68">
        <v>0</v>
      </c>
      <c r="GK68">
        <v>1</v>
      </c>
    </row>
    <row r="69" spans="1:193">
      <c r="A69">
        <v>17</v>
      </c>
      <c r="B69">
        <v>1</v>
      </c>
      <c r="E69" t="s">
        <v>130</v>
      </c>
      <c r="F69" t="s">
        <v>131</v>
      </c>
      <c r="G69" t="s">
        <v>132</v>
      </c>
      <c r="H69" t="s">
        <v>31</v>
      </c>
      <c r="I69">
        <v>2</v>
      </c>
      <c r="J69">
        <v>0</v>
      </c>
      <c r="O69">
        <f t="shared" si="37"/>
        <v>11069</v>
      </c>
      <c r="P69">
        <f t="shared" si="38"/>
        <v>11069</v>
      </c>
      <c r="Q69">
        <f t="shared" si="39"/>
        <v>0</v>
      </c>
      <c r="R69">
        <f t="shared" si="40"/>
        <v>0</v>
      </c>
      <c r="S69">
        <f t="shared" si="41"/>
        <v>0</v>
      </c>
      <c r="T69">
        <f t="shared" si="42"/>
        <v>0</v>
      </c>
      <c r="U69">
        <f t="shared" si="43"/>
        <v>0</v>
      </c>
      <c r="V69">
        <f t="shared" si="44"/>
        <v>0</v>
      </c>
      <c r="W69">
        <f t="shared" si="45"/>
        <v>0</v>
      </c>
      <c r="X69">
        <f t="shared" si="46"/>
        <v>0</v>
      </c>
      <c r="Y69">
        <f t="shared" si="46"/>
        <v>0</v>
      </c>
      <c r="AA69">
        <v>0</v>
      </c>
      <c r="AB69">
        <f t="shared" si="47"/>
        <v>5534.59</v>
      </c>
      <c r="AC69">
        <f>ROUND(((25960/4.88)*1.02*1.02),2)</f>
        <v>5534.59</v>
      </c>
      <c r="AD69">
        <f t="shared" si="48"/>
        <v>0</v>
      </c>
      <c r="AE69">
        <f t="shared" si="48"/>
        <v>0</v>
      </c>
      <c r="AF69">
        <f t="shared" si="48"/>
        <v>0</v>
      </c>
      <c r="AG69">
        <f t="shared" si="49"/>
        <v>0</v>
      </c>
      <c r="AH69">
        <f t="shared" si="50"/>
        <v>0</v>
      </c>
      <c r="AI69">
        <f t="shared" si="50"/>
        <v>0</v>
      </c>
      <c r="AJ69">
        <f t="shared" si="51"/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V69">
        <v>1</v>
      </c>
      <c r="AW69">
        <v>1</v>
      </c>
      <c r="AX69">
        <v>1</v>
      </c>
      <c r="AY69">
        <v>1</v>
      </c>
      <c r="AZ69">
        <v>1</v>
      </c>
      <c r="BA69">
        <v>1</v>
      </c>
      <c r="BB69">
        <v>1</v>
      </c>
      <c r="BC69">
        <v>1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2</v>
      </c>
      <c r="BJ69" t="s">
        <v>6</v>
      </c>
      <c r="BM69">
        <v>500002</v>
      </c>
      <c r="BN69">
        <v>0</v>
      </c>
      <c r="BO69" t="s">
        <v>6</v>
      </c>
      <c r="BP69">
        <v>0</v>
      </c>
      <c r="BQ69">
        <v>8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0</v>
      </c>
      <c r="CA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52"/>
        <v>11069</v>
      </c>
      <c r="CQ69">
        <f t="shared" si="53"/>
        <v>5534.59</v>
      </c>
      <c r="CR69">
        <f t="shared" si="54"/>
        <v>0</v>
      </c>
      <c r="CS69">
        <f t="shared" si="55"/>
        <v>0</v>
      </c>
      <c r="CT69">
        <f t="shared" si="56"/>
        <v>0</v>
      </c>
      <c r="CU69">
        <f t="shared" si="57"/>
        <v>0</v>
      </c>
      <c r="CV69">
        <f t="shared" si="57"/>
        <v>0</v>
      </c>
      <c r="CW69">
        <f t="shared" si="57"/>
        <v>0</v>
      </c>
      <c r="CX69">
        <f t="shared" si="57"/>
        <v>0</v>
      </c>
      <c r="CY69">
        <f t="shared" si="58"/>
        <v>0</v>
      </c>
      <c r="CZ69">
        <f t="shared" si="59"/>
        <v>0</v>
      </c>
      <c r="DC69" t="s">
        <v>6</v>
      </c>
      <c r="DD69" t="s">
        <v>133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1010</v>
      </c>
      <c r="DV69" t="s">
        <v>31</v>
      </c>
      <c r="DW69" t="s">
        <v>31</v>
      </c>
      <c r="DX69">
        <v>1</v>
      </c>
      <c r="EE69">
        <v>13177870</v>
      </c>
      <c r="EF69">
        <v>8</v>
      </c>
      <c r="EG69" t="s">
        <v>112</v>
      </c>
      <c r="EH69">
        <v>0</v>
      </c>
      <c r="EI69" t="s">
        <v>6</v>
      </c>
      <c r="EJ69">
        <v>2</v>
      </c>
      <c r="EK69">
        <v>500002</v>
      </c>
      <c r="EL69" t="s">
        <v>113</v>
      </c>
      <c r="EM69" t="s">
        <v>114</v>
      </c>
      <c r="EO69" t="s">
        <v>6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Q69">
        <v>0</v>
      </c>
      <c r="FR69">
        <f t="shared" si="60"/>
        <v>0</v>
      </c>
      <c r="FS69">
        <v>0</v>
      </c>
      <c r="FX69">
        <v>0</v>
      </c>
      <c r="FY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5534.5868852459016</v>
      </c>
      <c r="GG69">
        <v>5534.5868852459016</v>
      </c>
      <c r="GH69">
        <v>0</v>
      </c>
      <c r="GI69">
        <v>0</v>
      </c>
      <c r="GJ69">
        <v>0</v>
      </c>
      <c r="GK69">
        <v>1</v>
      </c>
    </row>
    <row r="70" spans="1:193">
      <c r="A70">
        <v>17</v>
      </c>
      <c r="B70">
        <v>1</v>
      </c>
      <c r="E70" t="s">
        <v>134</v>
      </c>
      <c r="F70" t="s">
        <v>135</v>
      </c>
      <c r="G70" t="s">
        <v>136</v>
      </c>
      <c r="H70" t="s">
        <v>137</v>
      </c>
      <c r="I70">
        <v>30</v>
      </c>
      <c r="J70">
        <v>0</v>
      </c>
      <c r="O70">
        <f t="shared" si="37"/>
        <v>1338</v>
      </c>
      <c r="P70">
        <f t="shared" si="38"/>
        <v>1338</v>
      </c>
      <c r="Q70">
        <f t="shared" si="39"/>
        <v>0</v>
      </c>
      <c r="R70">
        <f t="shared" si="40"/>
        <v>0</v>
      </c>
      <c r="S70">
        <f t="shared" si="41"/>
        <v>0</v>
      </c>
      <c r="T70">
        <f t="shared" si="42"/>
        <v>0</v>
      </c>
      <c r="U70">
        <f t="shared" si="43"/>
        <v>0</v>
      </c>
      <c r="V70">
        <f t="shared" si="44"/>
        <v>0</v>
      </c>
      <c r="W70">
        <f t="shared" si="45"/>
        <v>0</v>
      </c>
      <c r="X70">
        <f t="shared" si="46"/>
        <v>0</v>
      </c>
      <c r="Y70">
        <f t="shared" si="46"/>
        <v>0</v>
      </c>
      <c r="AA70">
        <v>0</v>
      </c>
      <c r="AB70">
        <f t="shared" si="47"/>
        <v>44.59</v>
      </c>
      <c r="AC70">
        <f>ROUND(((206.36/4.72)*1.02),2)</f>
        <v>44.59</v>
      </c>
      <c r="AD70">
        <f t="shared" si="48"/>
        <v>0</v>
      </c>
      <c r="AE70">
        <f t="shared" si="48"/>
        <v>0</v>
      </c>
      <c r="AF70">
        <f t="shared" si="48"/>
        <v>0</v>
      </c>
      <c r="AG70">
        <f t="shared" si="49"/>
        <v>0</v>
      </c>
      <c r="AH70">
        <f t="shared" si="50"/>
        <v>0</v>
      </c>
      <c r="AI70">
        <f t="shared" si="50"/>
        <v>0</v>
      </c>
      <c r="AJ70">
        <f t="shared" si="51"/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 t="s">
        <v>6</v>
      </c>
      <c r="BE70" t="s">
        <v>6</v>
      </c>
      <c r="BF70" t="s">
        <v>6</v>
      </c>
      <c r="BG70" t="s">
        <v>6</v>
      </c>
      <c r="BH70">
        <v>3</v>
      </c>
      <c r="BI70">
        <v>2</v>
      </c>
      <c r="BJ70" t="s">
        <v>6</v>
      </c>
      <c r="BM70">
        <v>500002</v>
      </c>
      <c r="BN70">
        <v>0</v>
      </c>
      <c r="BO70" t="s">
        <v>6</v>
      </c>
      <c r="BP70">
        <v>0</v>
      </c>
      <c r="BQ70">
        <v>8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0</v>
      </c>
      <c r="CA70">
        <v>0</v>
      </c>
      <c r="CF70">
        <v>0</v>
      </c>
      <c r="CG70">
        <v>0</v>
      </c>
      <c r="CM70">
        <v>0</v>
      </c>
      <c r="CN70" t="s">
        <v>6</v>
      </c>
      <c r="CO70">
        <v>0</v>
      </c>
      <c r="CP70">
        <f t="shared" si="52"/>
        <v>1338</v>
      </c>
      <c r="CQ70">
        <f t="shared" si="53"/>
        <v>44.59</v>
      </c>
      <c r="CR70">
        <f t="shared" si="54"/>
        <v>0</v>
      </c>
      <c r="CS70">
        <f t="shared" si="55"/>
        <v>0</v>
      </c>
      <c r="CT70">
        <f t="shared" si="56"/>
        <v>0</v>
      </c>
      <c r="CU70">
        <f t="shared" si="57"/>
        <v>0</v>
      </c>
      <c r="CV70">
        <f t="shared" si="57"/>
        <v>0</v>
      </c>
      <c r="CW70">
        <f t="shared" si="57"/>
        <v>0</v>
      </c>
      <c r="CX70">
        <f t="shared" si="57"/>
        <v>0</v>
      </c>
      <c r="CY70">
        <f t="shared" si="58"/>
        <v>0</v>
      </c>
      <c r="CZ70">
        <f t="shared" si="59"/>
        <v>0</v>
      </c>
      <c r="DC70" t="s">
        <v>6</v>
      </c>
      <c r="DD70" t="s">
        <v>138</v>
      </c>
      <c r="DE70" t="s">
        <v>6</v>
      </c>
      <c r="DF70" t="s">
        <v>6</v>
      </c>
      <c r="DG70" t="s">
        <v>6</v>
      </c>
      <c r="DH70" t="s">
        <v>6</v>
      </c>
      <c r="DI70" t="s">
        <v>6</v>
      </c>
      <c r="DJ70" t="s">
        <v>6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1003</v>
      </c>
      <c r="DV70" t="s">
        <v>137</v>
      </c>
      <c r="DW70" t="s">
        <v>137</v>
      </c>
      <c r="DX70">
        <v>1</v>
      </c>
      <c r="EE70">
        <v>13177870</v>
      </c>
      <c r="EF70">
        <v>8</v>
      </c>
      <c r="EG70" t="s">
        <v>112</v>
      </c>
      <c r="EH70">
        <v>0</v>
      </c>
      <c r="EI70" t="s">
        <v>6</v>
      </c>
      <c r="EJ70">
        <v>2</v>
      </c>
      <c r="EK70">
        <v>500002</v>
      </c>
      <c r="EL70" t="s">
        <v>113</v>
      </c>
      <c r="EM70" t="s">
        <v>114</v>
      </c>
      <c r="EO70" t="s">
        <v>6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Q70">
        <v>0</v>
      </c>
      <c r="FR70">
        <f t="shared" si="60"/>
        <v>0</v>
      </c>
      <c r="FS70">
        <v>0</v>
      </c>
      <c r="FX70">
        <v>0</v>
      </c>
      <c r="FY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44.594745762711867</v>
      </c>
      <c r="GG70">
        <v>44.594745762711867</v>
      </c>
      <c r="GH70">
        <v>0</v>
      </c>
      <c r="GI70">
        <v>0</v>
      </c>
      <c r="GJ70">
        <v>0</v>
      </c>
      <c r="GK70">
        <v>1</v>
      </c>
    </row>
    <row r="71" spans="1:193">
      <c r="A71">
        <v>17</v>
      </c>
      <c r="B71">
        <v>1</v>
      </c>
      <c r="E71" t="s">
        <v>139</v>
      </c>
      <c r="F71" t="s">
        <v>135</v>
      </c>
      <c r="G71" t="s">
        <v>140</v>
      </c>
      <c r="H71" t="s">
        <v>137</v>
      </c>
      <c r="I71">
        <v>30</v>
      </c>
      <c r="J71">
        <v>0</v>
      </c>
      <c r="O71">
        <f t="shared" si="37"/>
        <v>1448</v>
      </c>
      <c r="P71">
        <f t="shared" si="38"/>
        <v>1448</v>
      </c>
      <c r="Q71">
        <f t="shared" si="39"/>
        <v>0</v>
      </c>
      <c r="R71">
        <f t="shared" si="40"/>
        <v>0</v>
      </c>
      <c r="S71">
        <f t="shared" si="41"/>
        <v>0</v>
      </c>
      <c r="T71">
        <f t="shared" si="42"/>
        <v>0</v>
      </c>
      <c r="U71">
        <f t="shared" si="43"/>
        <v>0</v>
      </c>
      <c r="V71">
        <f t="shared" si="44"/>
        <v>0</v>
      </c>
      <c r="W71">
        <f t="shared" si="45"/>
        <v>0</v>
      </c>
      <c r="X71">
        <f t="shared" si="46"/>
        <v>0</v>
      </c>
      <c r="Y71">
        <f t="shared" si="46"/>
        <v>0</v>
      </c>
      <c r="AA71">
        <v>0</v>
      </c>
      <c r="AB71">
        <f t="shared" si="47"/>
        <v>48.25</v>
      </c>
      <c r="AC71">
        <f>ROUND(((230.82/4.88)*1.02),2)</f>
        <v>48.25</v>
      </c>
      <c r="AD71">
        <f t="shared" si="48"/>
        <v>0</v>
      </c>
      <c r="AE71">
        <f t="shared" si="48"/>
        <v>0</v>
      </c>
      <c r="AF71">
        <f t="shared" si="48"/>
        <v>0</v>
      </c>
      <c r="AG71">
        <f t="shared" si="49"/>
        <v>0</v>
      </c>
      <c r="AH71">
        <f t="shared" si="50"/>
        <v>0</v>
      </c>
      <c r="AI71">
        <f t="shared" si="50"/>
        <v>0</v>
      </c>
      <c r="AJ71">
        <f t="shared" si="51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2</v>
      </c>
      <c r="BJ71" t="s">
        <v>6</v>
      </c>
      <c r="BM71">
        <v>500002</v>
      </c>
      <c r="BN71">
        <v>0</v>
      </c>
      <c r="BO71" t="s">
        <v>6</v>
      </c>
      <c r="BP71">
        <v>0</v>
      </c>
      <c r="BQ71">
        <v>8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0</v>
      </c>
      <c r="CA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52"/>
        <v>1448</v>
      </c>
      <c r="CQ71">
        <f t="shared" si="53"/>
        <v>48.25</v>
      </c>
      <c r="CR71">
        <f t="shared" si="54"/>
        <v>0</v>
      </c>
      <c r="CS71">
        <f t="shared" si="55"/>
        <v>0</v>
      </c>
      <c r="CT71">
        <f t="shared" si="56"/>
        <v>0</v>
      </c>
      <c r="CU71">
        <f t="shared" si="57"/>
        <v>0</v>
      </c>
      <c r="CV71">
        <f t="shared" si="57"/>
        <v>0</v>
      </c>
      <c r="CW71">
        <f t="shared" si="57"/>
        <v>0</v>
      </c>
      <c r="CX71">
        <f t="shared" si="57"/>
        <v>0</v>
      </c>
      <c r="CY71">
        <f t="shared" si="58"/>
        <v>0</v>
      </c>
      <c r="CZ71">
        <f t="shared" si="59"/>
        <v>0</v>
      </c>
      <c r="DC71" t="s">
        <v>6</v>
      </c>
      <c r="DD71" t="s">
        <v>141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1003</v>
      </c>
      <c r="DV71" t="s">
        <v>137</v>
      </c>
      <c r="DW71" t="s">
        <v>137</v>
      </c>
      <c r="DX71">
        <v>1</v>
      </c>
      <c r="EE71">
        <v>13177870</v>
      </c>
      <c r="EF71">
        <v>8</v>
      </c>
      <c r="EG71" t="s">
        <v>112</v>
      </c>
      <c r="EH71">
        <v>0</v>
      </c>
      <c r="EI71" t="s">
        <v>6</v>
      </c>
      <c r="EJ71">
        <v>2</v>
      </c>
      <c r="EK71">
        <v>500002</v>
      </c>
      <c r="EL71" t="s">
        <v>113</v>
      </c>
      <c r="EM71" t="s">
        <v>114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Q71">
        <v>0</v>
      </c>
      <c r="FR71">
        <f t="shared" si="60"/>
        <v>0</v>
      </c>
      <c r="FS71">
        <v>0</v>
      </c>
      <c r="FX71">
        <v>0</v>
      </c>
      <c r="FY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48.24516393442623</v>
      </c>
      <c r="GG71">
        <v>48.24516393442623</v>
      </c>
      <c r="GH71">
        <v>0</v>
      </c>
      <c r="GI71">
        <v>0</v>
      </c>
      <c r="GJ71">
        <v>0</v>
      </c>
      <c r="GK71">
        <v>1</v>
      </c>
    </row>
    <row r="73" spans="1:193">
      <c r="A73" s="2">
        <v>51</v>
      </c>
      <c r="B73" s="2">
        <f>B59</f>
        <v>1</v>
      </c>
      <c r="C73" s="2">
        <f>A59</f>
        <v>4</v>
      </c>
      <c r="D73" s="2">
        <f>ROW(A59)</f>
        <v>59</v>
      </c>
      <c r="E73" s="2"/>
      <c r="F73" s="2" t="str">
        <f>IF(F59&lt;&gt;"",F59,"")</f>
        <v>Новый раздел</v>
      </c>
      <c r="G73" s="2" t="str">
        <f>IF(G59&lt;&gt;"",G59,"")</f>
        <v>МАТЕРИАЛЫ НЕ УЧТЕННЫЕ ЦЕННИКОМ</v>
      </c>
      <c r="H73" s="2"/>
      <c r="I73" s="2"/>
      <c r="J73" s="2"/>
      <c r="K73" s="2"/>
      <c r="L73" s="2"/>
      <c r="M73" s="2"/>
      <c r="N73" s="2"/>
      <c r="O73" s="2">
        <f t="shared" ref="O73:Y73" si="61">ROUND(AB73,0)</f>
        <v>452523</v>
      </c>
      <c r="P73" s="2">
        <f t="shared" si="61"/>
        <v>452523</v>
      </c>
      <c r="Q73" s="2">
        <f t="shared" si="61"/>
        <v>0</v>
      </c>
      <c r="R73" s="2">
        <f t="shared" si="61"/>
        <v>0</v>
      </c>
      <c r="S73" s="2">
        <f t="shared" si="61"/>
        <v>0</v>
      </c>
      <c r="T73" s="2">
        <f t="shared" si="61"/>
        <v>0</v>
      </c>
      <c r="U73" s="2">
        <f t="shared" si="61"/>
        <v>0</v>
      </c>
      <c r="V73" s="2">
        <f t="shared" si="61"/>
        <v>0</v>
      </c>
      <c r="W73" s="2">
        <f t="shared" si="61"/>
        <v>0</v>
      </c>
      <c r="X73" s="2">
        <f t="shared" si="61"/>
        <v>0</v>
      </c>
      <c r="Y73" s="2">
        <f t="shared" si="61"/>
        <v>0</v>
      </c>
      <c r="Z73" s="2"/>
      <c r="AA73" s="2"/>
      <c r="AB73" s="2">
        <f>ROUND(SUMIF(AA63:AA71,"=0",O63:O71),0)</f>
        <v>452523</v>
      </c>
      <c r="AC73" s="2">
        <f>ROUND(SUMIF(AA63:AA71,"=0",P63:P71),0)</f>
        <v>452523</v>
      </c>
      <c r="AD73" s="2">
        <f>ROUND(SUMIF(AA63:AA71,"=0",Q63:Q71),0)</f>
        <v>0</v>
      </c>
      <c r="AE73" s="2">
        <f>ROUND(SUMIF(AA63:AA71,"=0",R63:R71),0)</f>
        <v>0</v>
      </c>
      <c r="AF73" s="2">
        <f>ROUND(SUMIF(AA63:AA71,"=0",S63:S71),0)</f>
        <v>0</v>
      </c>
      <c r="AG73" s="2">
        <f>ROUND(SUMIF(AA63:AA71,"=0",T63:T71),0)</f>
        <v>0</v>
      </c>
      <c r="AH73" s="2">
        <f>ROUND(SUMIF(AA63:AA71,"=0",U63:U71),0)</f>
        <v>0</v>
      </c>
      <c r="AI73" s="2">
        <f>ROUND(SUMIF(AA63:AA71,"=0",V63:V71),0)</f>
        <v>0</v>
      </c>
      <c r="AJ73" s="2">
        <f>ROUND(SUMIF(AA63:AA71,"=0",W63:W71),0)</f>
        <v>0</v>
      </c>
      <c r="AK73" s="2">
        <f>ROUND(SUMIF(AA63:AA71,"=0",X63:X71),0)</f>
        <v>0</v>
      </c>
      <c r="AL73" s="2">
        <f>ROUND(SUMIF(AA63:AA71,"=0",Y63:Y71),0)</f>
        <v>0</v>
      </c>
      <c r="AM73" s="2"/>
      <c r="AN73" s="2">
        <f>ROUND(AO73,0)</f>
        <v>0</v>
      </c>
      <c r="AO73" s="2">
        <f>ROUND(SUMIF(AA63:AA71,"=0",FQ63:FQ71),0)</f>
        <v>0</v>
      </c>
      <c r="AP73" s="2">
        <f>ROUND(AQ73,0)</f>
        <v>0</v>
      </c>
      <c r="AQ73" s="2">
        <f>ROUND(SUM(FR63:FR71),0)</f>
        <v>0</v>
      </c>
    </row>
    <row r="75" spans="1:193">
      <c r="A75" s="3">
        <v>50</v>
      </c>
      <c r="B75" s="3">
        <v>0</v>
      </c>
      <c r="C75" s="3">
        <v>0</v>
      </c>
      <c r="D75" s="3">
        <v>1</v>
      </c>
      <c r="E75" s="3">
        <v>201</v>
      </c>
      <c r="F75" s="3">
        <f>Source!O73</f>
        <v>452523</v>
      </c>
      <c r="G75" s="3" t="s">
        <v>79</v>
      </c>
      <c r="H75" s="3" t="s">
        <v>80</v>
      </c>
      <c r="I75" s="3"/>
      <c r="J75" s="3"/>
      <c r="K75" s="3">
        <v>201</v>
      </c>
      <c r="L75" s="3">
        <v>1</v>
      </c>
      <c r="M75" s="3">
        <v>3</v>
      </c>
      <c r="N75" s="3" t="s">
        <v>6</v>
      </c>
    </row>
    <row r="76" spans="1:193">
      <c r="A76" s="3">
        <v>50</v>
      </c>
      <c r="B76" s="3">
        <v>0</v>
      </c>
      <c r="C76" s="3">
        <v>0</v>
      </c>
      <c r="D76" s="3">
        <v>1</v>
      </c>
      <c r="E76" s="3">
        <v>202</v>
      </c>
      <c r="F76" s="3">
        <f>Source!P73</f>
        <v>452523</v>
      </c>
      <c r="G76" s="3" t="s">
        <v>81</v>
      </c>
      <c r="H76" s="3" t="s">
        <v>82</v>
      </c>
      <c r="I76" s="3"/>
      <c r="J76" s="3"/>
      <c r="K76" s="3">
        <v>202</v>
      </c>
      <c r="L76" s="3">
        <v>2</v>
      </c>
      <c r="M76" s="3">
        <v>3</v>
      </c>
      <c r="N76" s="3" t="s">
        <v>6</v>
      </c>
    </row>
    <row r="77" spans="1:193">
      <c r="A77" s="3">
        <v>50</v>
      </c>
      <c r="B77" s="3">
        <v>0</v>
      </c>
      <c r="C77" s="3">
        <v>0</v>
      </c>
      <c r="D77" s="3">
        <v>1</v>
      </c>
      <c r="E77" s="3">
        <v>222</v>
      </c>
      <c r="F77" s="3">
        <f>Source!AN73</f>
        <v>0</v>
      </c>
      <c r="G77" s="3" t="s">
        <v>83</v>
      </c>
      <c r="H77" s="3" t="s">
        <v>84</v>
      </c>
      <c r="I77" s="3"/>
      <c r="J77" s="3"/>
      <c r="K77" s="3">
        <v>222</v>
      </c>
      <c r="L77" s="3">
        <v>3</v>
      </c>
      <c r="M77" s="3">
        <v>3</v>
      </c>
      <c r="N77" s="3" t="s">
        <v>6</v>
      </c>
    </row>
    <row r="78" spans="1:193">
      <c r="A78" s="3">
        <v>50</v>
      </c>
      <c r="B78" s="3">
        <v>0</v>
      </c>
      <c r="C78" s="3">
        <v>0</v>
      </c>
      <c r="D78" s="3">
        <v>1</v>
      </c>
      <c r="E78" s="3">
        <v>216</v>
      </c>
      <c r="F78" s="3">
        <f>Source!AP73</f>
        <v>0</v>
      </c>
      <c r="G78" s="3" t="s">
        <v>85</v>
      </c>
      <c r="H78" s="3" t="s">
        <v>86</v>
      </c>
      <c r="I78" s="3"/>
      <c r="J78" s="3"/>
      <c r="K78" s="3">
        <v>216</v>
      </c>
      <c r="L78" s="3">
        <v>4</v>
      </c>
      <c r="M78" s="3">
        <v>3</v>
      </c>
      <c r="N78" s="3" t="s">
        <v>6</v>
      </c>
    </row>
    <row r="79" spans="1:193">
      <c r="A79" s="3">
        <v>50</v>
      </c>
      <c r="B79" s="3">
        <v>0</v>
      </c>
      <c r="C79" s="3">
        <v>0</v>
      </c>
      <c r="D79" s="3">
        <v>1</v>
      </c>
      <c r="E79" s="3">
        <v>203</v>
      </c>
      <c r="F79" s="3">
        <f>Source!Q73</f>
        <v>0</v>
      </c>
      <c r="G79" s="3" t="s">
        <v>87</v>
      </c>
      <c r="H79" s="3" t="s">
        <v>88</v>
      </c>
      <c r="I79" s="3"/>
      <c r="J79" s="3"/>
      <c r="K79" s="3">
        <v>203</v>
      </c>
      <c r="L79" s="3">
        <v>5</v>
      </c>
      <c r="M79" s="3">
        <v>3</v>
      </c>
      <c r="N79" s="3" t="s">
        <v>6</v>
      </c>
    </row>
    <row r="80" spans="1:193">
      <c r="A80" s="3">
        <v>50</v>
      </c>
      <c r="B80" s="3">
        <v>0</v>
      </c>
      <c r="C80" s="3">
        <v>0</v>
      </c>
      <c r="D80" s="3">
        <v>1</v>
      </c>
      <c r="E80" s="3">
        <v>204</v>
      </c>
      <c r="F80" s="3">
        <f>Source!R73</f>
        <v>0</v>
      </c>
      <c r="G80" s="3" t="s">
        <v>89</v>
      </c>
      <c r="H80" s="3" t="s">
        <v>90</v>
      </c>
      <c r="I80" s="3"/>
      <c r="J80" s="3"/>
      <c r="K80" s="3">
        <v>204</v>
      </c>
      <c r="L80" s="3">
        <v>6</v>
      </c>
      <c r="M80" s="3">
        <v>3</v>
      </c>
      <c r="N80" s="3" t="s">
        <v>6</v>
      </c>
    </row>
    <row r="81" spans="1:193">
      <c r="A81" s="3">
        <v>50</v>
      </c>
      <c r="B81" s="3">
        <v>0</v>
      </c>
      <c r="C81" s="3">
        <v>0</v>
      </c>
      <c r="D81" s="3">
        <v>1</v>
      </c>
      <c r="E81" s="3">
        <v>205</v>
      </c>
      <c r="F81" s="3">
        <f>Source!S73</f>
        <v>0</v>
      </c>
      <c r="G81" s="3" t="s">
        <v>91</v>
      </c>
      <c r="H81" s="3" t="s">
        <v>92</v>
      </c>
      <c r="I81" s="3"/>
      <c r="J81" s="3"/>
      <c r="K81" s="3">
        <v>205</v>
      </c>
      <c r="L81" s="3">
        <v>7</v>
      </c>
      <c r="M81" s="3">
        <v>3</v>
      </c>
      <c r="N81" s="3" t="s">
        <v>6</v>
      </c>
    </row>
    <row r="82" spans="1:193">
      <c r="A82" s="3">
        <v>50</v>
      </c>
      <c r="B82" s="3">
        <v>0</v>
      </c>
      <c r="C82" s="3">
        <v>0</v>
      </c>
      <c r="D82" s="3">
        <v>1</v>
      </c>
      <c r="E82" s="3">
        <v>206</v>
      </c>
      <c r="F82" s="3">
        <f>Source!T73</f>
        <v>0</v>
      </c>
      <c r="G82" s="3" t="s">
        <v>93</v>
      </c>
      <c r="H82" s="3" t="s">
        <v>94</v>
      </c>
      <c r="I82" s="3"/>
      <c r="J82" s="3"/>
      <c r="K82" s="3">
        <v>206</v>
      </c>
      <c r="L82" s="3">
        <v>8</v>
      </c>
      <c r="M82" s="3">
        <v>3</v>
      </c>
      <c r="N82" s="3" t="s">
        <v>6</v>
      </c>
    </row>
    <row r="83" spans="1:193">
      <c r="A83" s="3">
        <v>50</v>
      </c>
      <c r="B83" s="3">
        <v>0</v>
      </c>
      <c r="C83" s="3">
        <v>0</v>
      </c>
      <c r="D83" s="3">
        <v>1</v>
      </c>
      <c r="E83" s="3">
        <v>207</v>
      </c>
      <c r="F83" s="3">
        <f>Source!U73</f>
        <v>0</v>
      </c>
      <c r="G83" s="3" t="s">
        <v>95</v>
      </c>
      <c r="H83" s="3" t="s">
        <v>96</v>
      </c>
      <c r="I83" s="3"/>
      <c r="J83" s="3"/>
      <c r="K83" s="3">
        <v>207</v>
      </c>
      <c r="L83" s="3">
        <v>9</v>
      </c>
      <c r="M83" s="3">
        <v>3</v>
      </c>
      <c r="N83" s="3" t="s">
        <v>6</v>
      </c>
    </row>
    <row r="84" spans="1:193">
      <c r="A84" s="3">
        <v>50</v>
      </c>
      <c r="B84" s="3">
        <v>0</v>
      </c>
      <c r="C84" s="3">
        <v>0</v>
      </c>
      <c r="D84" s="3">
        <v>1</v>
      </c>
      <c r="E84" s="3">
        <v>208</v>
      </c>
      <c r="F84" s="3">
        <f>Source!V73</f>
        <v>0</v>
      </c>
      <c r="G84" s="3" t="s">
        <v>97</v>
      </c>
      <c r="H84" s="3" t="s">
        <v>98</v>
      </c>
      <c r="I84" s="3"/>
      <c r="J84" s="3"/>
      <c r="K84" s="3">
        <v>208</v>
      </c>
      <c r="L84" s="3">
        <v>10</v>
      </c>
      <c r="M84" s="3">
        <v>3</v>
      </c>
      <c r="N84" s="3" t="s">
        <v>6</v>
      </c>
    </row>
    <row r="85" spans="1:193">
      <c r="A85" s="3">
        <v>50</v>
      </c>
      <c r="B85" s="3">
        <v>0</v>
      </c>
      <c r="C85" s="3">
        <v>0</v>
      </c>
      <c r="D85" s="3">
        <v>1</v>
      </c>
      <c r="E85" s="3">
        <v>209</v>
      </c>
      <c r="F85" s="3">
        <f>Source!W73</f>
        <v>0</v>
      </c>
      <c r="G85" s="3" t="s">
        <v>99</v>
      </c>
      <c r="H85" s="3" t="s">
        <v>100</v>
      </c>
      <c r="I85" s="3"/>
      <c r="J85" s="3"/>
      <c r="K85" s="3">
        <v>209</v>
      </c>
      <c r="L85" s="3">
        <v>11</v>
      </c>
      <c r="M85" s="3">
        <v>3</v>
      </c>
      <c r="N85" s="3" t="s">
        <v>6</v>
      </c>
    </row>
    <row r="86" spans="1:193">
      <c r="A86" s="3">
        <v>50</v>
      </c>
      <c r="B86" s="3">
        <v>0</v>
      </c>
      <c r="C86" s="3">
        <v>0</v>
      </c>
      <c r="D86" s="3">
        <v>1</v>
      </c>
      <c r="E86" s="3">
        <v>210</v>
      </c>
      <c r="F86" s="3">
        <f>Source!X73</f>
        <v>0</v>
      </c>
      <c r="G86" s="3" t="s">
        <v>101</v>
      </c>
      <c r="H86" s="3" t="s">
        <v>102</v>
      </c>
      <c r="I86" s="3"/>
      <c r="J86" s="3"/>
      <c r="K86" s="3">
        <v>210</v>
      </c>
      <c r="L86" s="3">
        <v>12</v>
      </c>
      <c r="M86" s="3">
        <v>3</v>
      </c>
      <c r="N86" s="3" t="s">
        <v>6</v>
      </c>
    </row>
    <row r="87" spans="1:193">
      <c r="A87" s="3">
        <v>50</v>
      </c>
      <c r="B87" s="3">
        <v>0</v>
      </c>
      <c r="C87" s="3">
        <v>0</v>
      </c>
      <c r="D87" s="3">
        <v>1</v>
      </c>
      <c r="E87" s="3">
        <v>211</v>
      </c>
      <c r="F87" s="3">
        <f>Source!Y73</f>
        <v>0</v>
      </c>
      <c r="G87" s="3" t="s">
        <v>103</v>
      </c>
      <c r="H87" s="3" t="s">
        <v>104</v>
      </c>
      <c r="I87" s="3"/>
      <c r="J87" s="3"/>
      <c r="K87" s="3">
        <v>211</v>
      </c>
      <c r="L87" s="3">
        <v>13</v>
      </c>
      <c r="M87" s="3">
        <v>3</v>
      </c>
      <c r="N87" s="3" t="s">
        <v>6</v>
      </c>
    </row>
    <row r="88" spans="1:193">
      <c r="G88">
        <v>0</v>
      </c>
    </row>
    <row r="89" spans="1:193">
      <c r="A89" s="1">
        <v>4</v>
      </c>
      <c r="B89" s="1">
        <v>1</v>
      </c>
      <c r="C89" s="1"/>
      <c r="D89" s="1">
        <f>ROW(A95)</f>
        <v>95</v>
      </c>
      <c r="E89" s="1"/>
      <c r="F89" s="1" t="s">
        <v>16</v>
      </c>
      <c r="G89" s="1" t="s">
        <v>142</v>
      </c>
      <c r="H89" s="1"/>
      <c r="I89" s="1"/>
      <c r="J89" s="1"/>
      <c r="K89" s="1"/>
      <c r="L89" s="1"/>
      <c r="M89" s="1"/>
      <c r="N89" s="1" t="s">
        <v>6</v>
      </c>
      <c r="O89" s="1"/>
      <c r="P89" s="1"/>
      <c r="Q89" s="1"/>
      <c r="R89" s="1" t="s">
        <v>6</v>
      </c>
      <c r="S89" s="1" t="s">
        <v>6</v>
      </c>
      <c r="T89" s="1" t="s">
        <v>6</v>
      </c>
      <c r="U89" s="1" t="s">
        <v>6</v>
      </c>
      <c r="V89" s="1"/>
      <c r="W89" s="1"/>
      <c r="X89" s="1">
        <v>0</v>
      </c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>
        <v>0</v>
      </c>
      <c r="AM89" s="1"/>
      <c r="AN89" s="1"/>
      <c r="AO89" s="1" t="s">
        <v>6</v>
      </c>
      <c r="AP89" s="1" t="s">
        <v>6</v>
      </c>
      <c r="AQ89" s="1" t="s">
        <v>6</v>
      </c>
      <c r="AR89" s="1"/>
      <c r="AS89" s="1"/>
      <c r="AT89" s="1" t="s">
        <v>6</v>
      </c>
      <c r="AU89" s="1" t="s">
        <v>6</v>
      </c>
      <c r="AV89" s="1" t="s">
        <v>6</v>
      </c>
      <c r="AW89" s="1" t="s">
        <v>6</v>
      </c>
      <c r="AX89" s="1" t="s">
        <v>6</v>
      </c>
      <c r="AY89" s="1" t="s">
        <v>6</v>
      </c>
      <c r="AZ89" s="1" t="s">
        <v>6</v>
      </c>
      <c r="BA89" s="1" t="s">
        <v>6</v>
      </c>
      <c r="BB89" s="1" t="s">
        <v>6</v>
      </c>
      <c r="BC89" s="1" t="s">
        <v>6</v>
      </c>
      <c r="BD89" s="1" t="s">
        <v>6</v>
      </c>
      <c r="BE89" s="1" t="s">
        <v>143</v>
      </c>
      <c r="BF89" s="1">
        <v>0</v>
      </c>
      <c r="BG89" s="1">
        <v>0</v>
      </c>
      <c r="BH89" s="1" t="s">
        <v>6</v>
      </c>
      <c r="BI89" s="1" t="s">
        <v>6</v>
      </c>
      <c r="BJ89" s="1" t="s">
        <v>6</v>
      </c>
      <c r="BK89" s="1" t="s">
        <v>6</v>
      </c>
      <c r="BL89" s="1" t="s">
        <v>6</v>
      </c>
      <c r="BM89" s="1">
        <v>0</v>
      </c>
      <c r="BN89" s="1" t="s">
        <v>6</v>
      </c>
      <c r="BO89" s="1">
        <v>0</v>
      </c>
    </row>
    <row r="91" spans="1:193">
      <c r="A91" s="2">
        <v>52</v>
      </c>
      <c r="B91" s="2">
        <f t="shared" ref="B91:AQ91" si="62">B95</f>
        <v>1</v>
      </c>
      <c r="C91" s="2">
        <f t="shared" si="62"/>
        <v>4</v>
      </c>
      <c r="D91" s="2">
        <f t="shared" si="62"/>
        <v>89</v>
      </c>
      <c r="E91" s="2">
        <f t="shared" si="62"/>
        <v>0</v>
      </c>
      <c r="F91" s="2" t="str">
        <f t="shared" si="62"/>
        <v>Новый раздел</v>
      </c>
      <c r="G91" s="2" t="str">
        <f t="shared" si="62"/>
        <v>ПУСКОНАЛАДОЧНЫЕ РАБОТЫ</v>
      </c>
      <c r="H91" s="2">
        <f t="shared" si="62"/>
        <v>0</v>
      </c>
      <c r="I91" s="2">
        <f t="shared" si="62"/>
        <v>0</v>
      </c>
      <c r="J91" s="2">
        <f t="shared" si="62"/>
        <v>0</v>
      </c>
      <c r="K91" s="2">
        <f t="shared" si="62"/>
        <v>0</v>
      </c>
      <c r="L91" s="2">
        <f t="shared" si="62"/>
        <v>0</v>
      </c>
      <c r="M91" s="2">
        <f t="shared" si="62"/>
        <v>0</v>
      </c>
      <c r="N91" s="2">
        <f t="shared" si="62"/>
        <v>0</v>
      </c>
      <c r="O91" s="2">
        <f t="shared" si="62"/>
        <v>5572</v>
      </c>
      <c r="P91" s="2">
        <f t="shared" si="62"/>
        <v>0</v>
      </c>
      <c r="Q91" s="2">
        <f t="shared" si="62"/>
        <v>0</v>
      </c>
      <c r="R91" s="2">
        <f t="shared" si="62"/>
        <v>0</v>
      </c>
      <c r="S91" s="2">
        <f t="shared" si="62"/>
        <v>5572</v>
      </c>
      <c r="T91" s="2">
        <f t="shared" si="62"/>
        <v>0</v>
      </c>
      <c r="U91" s="2">
        <f t="shared" si="62"/>
        <v>264</v>
      </c>
      <c r="V91" s="2">
        <f t="shared" si="62"/>
        <v>0</v>
      </c>
      <c r="W91" s="2">
        <f t="shared" si="62"/>
        <v>0</v>
      </c>
      <c r="X91" s="2">
        <f t="shared" si="62"/>
        <v>3622</v>
      </c>
      <c r="Y91" s="2">
        <f t="shared" si="62"/>
        <v>2229</v>
      </c>
      <c r="Z91" s="2">
        <f t="shared" si="62"/>
        <v>0</v>
      </c>
      <c r="AA91" s="2">
        <f t="shared" si="62"/>
        <v>0</v>
      </c>
      <c r="AB91" s="2">
        <f t="shared" si="62"/>
        <v>5572</v>
      </c>
      <c r="AC91" s="2">
        <f t="shared" si="62"/>
        <v>0</v>
      </c>
      <c r="AD91" s="2">
        <f t="shared" si="62"/>
        <v>0</v>
      </c>
      <c r="AE91" s="2">
        <f t="shared" si="62"/>
        <v>0</v>
      </c>
      <c r="AF91" s="2">
        <f t="shared" si="62"/>
        <v>5572</v>
      </c>
      <c r="AG91" s="2">
        <f t="shared" si="62"/>
        <v>0</v>
      </c>
      <c r="AH91" s="2">
        <f t="shared" si="62"/>
        <v>264</v>
      </c>
      <c r="AI91" s="2">
        <f t="shared" si="62"/>
        <v>0</v>
      </c>
      <c r="AJ91" s="2">
        <f t="shared" si="62"/>
        <v>0</v>
      </c>
      <c r="AK91" s="2">
        <f t="shared" si="62"/>
        <v>3622</v>
      </c>
      <c r="AL91" s="2">
        <f t="shared" si="62"/>
        <v>2229</v>
      </c>
      <c r="AM91" s="2">
        <f t="shared" si="62"/>
        <v>0</v>
      </c>
      <c r="AN91" s="2">
        <f t="shared" si="62"/>
        <v>0</v>
      </c>
      <c r="AO91" s="2">
        <f t="shared" si="62"/>
        <v>0</v>
      </c>
      <c r="AP91" s="2">
        <f t="shared" si="62"/>
        <v>0</v>
      </c>
      <c r="AQ91" s="2">
        <f t="shared" si="62"/>
        <v>0</v>
      </c>
    </row>
    <row r="93" spans="1:193">
      <c r="A93">
        <v>17</v>
      </c>
      <c r="B93">
        <v>1</v>
      </c>
      <c r="C93">
        <f>ROW(SmtRes!A135)</f>
        <v>135</v>
      </c>
      <c r="D93">
        <f>ROW(EtalonRes!A135)</f>
        <v>135</v>
      </c>
      <c r="E93" t="s">
        <v>144</v>
      </c>
      <c r="F93" t="s">
        <v>145</v>
      </c>
      <c r="G93" t="s">
        <v>146</v>
      </c>
      <c r="H93" t="s">
        <v>147</v>
      </c>
      <c r="I93">
        <v>2</v>
      </c>
      <c r="J93">
        <v>0</v>
      </c>
      <c r="O93">
        <f>ROUND(CP93,0)</f>
        <v>5572</v>
      </c>
      <c r="P93">
        <f>ROUND(CQ93*I93,0)</f>
        <v>0</v>
      </c>
      <c r="Q93">
        <f>ROUND(CR93*I93,0)</f>
        <v>0</v>
      </c>
      <c r="R93">
        <f>ROUND(CS93*I93,0)</f>
        <v>0</v>
      </c>
      <c r="S93">
        <f>ROUND(CT93*I93,0)</f>
        <v>5572</v>
      </c>
      <c r="T93">
        <f>ROUND(CU93*I93,0)</f>
        <v>0</v>
      </c>
      <c r="U93">
        <f>CV93*I93</f>
        <v>263.5</v>
      </c>
      <c r="V93">
        <f>CW93*I93</f>
        <v>0</v>
      </c>
      <c r="W93">
        <f>ROUND(CX93*I93,0)</f>
        <v>0</v>
      </c>
      <c r="X93">
        <f>ROUND(CY93,0)</f>
        <v>3622</v>
      </c>
      <c r="Y93">
        <f>ROUND(CZ93,0)</f>
        <v>2229</v>
      </c>
      <c r="AA93">
        <v>0</v>
      </c>
      <c r="AB93">
        <f>ROUND((AC93+AD93+AF93),2)</f>
        <v>2786.09</v>
      </c>
      <c r="AC93">
        <f>ROUND((ES93),2)</f>
        <v>0</v>
      </c>
      <c r="AD93">
        <f>ROUND((((ET93*1.55))+((((EU93*1.55))*1.13)-((EU93*1.55)))),2)</f>
        <v>0</v>
      </c>
      <c r="AE93">
        <f>ROUND((((EU93*1.55))*1.13),2)</f>
        <v>0</v>
      </c>
      <c r="AF93">
        <f>ROUND((((EV93*1.55))*1.13),2)</f>
        <v>2786.09</v>
      </c>
      <c r="AG93">
        <f>ROUND((AP93),2)</f>
        <v>0</v>
      </c>
      <c r="AH93">
        <f>((EW93*1.55))</f>
        <v>131.75</v>
      </c>
      <c r="AI93">
        <f>((EX93*1.55))</f>
        <v>0</v>
      </c>
      <c r="AJ93">
        <f>ROUND((AS93),2)</f>
        <v>0</v>
      </c>
      <c r="AK93">
        <v>1590.69</v>
      </c>
      <c r="AL93">
        <v>0</v>
      </c>
      <c r="AM93">
        <v>0</v>
      </c>
      <c r="AN93">
        <v>0</v>
      </c>
      <c r="AO93">
        <v>1590.69</v>
      </c>
      <c r="AP93">
        <v>0</v>
      </c>
      <c r="AQ93">
        <v>85</v>
      </c>
      <c r="AR93">
        <v>0</v>
      </c>
      <c r="AS93">
        <v>0</v>
      </c>
      <c r="AT93">
        <v>65</v>
      </c>
      <c r="AU93">
        <v>40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4</v>
      </c>
      <c r="BJ93" t="s">
        <v>148</v>
      </c>
      <c r="BM93">
        <v>200001</v>
      </c>
      <c r="BN93">
        <v>0</v>
      </c>
      <c r="BO93" t="s">
        <v>145</v>
      </c>
      <c r="BP93">
        <v>1</v>
      </c>
      <c r="BQ93">
        <v>4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65</v>
      </c>
      <c r="CA93">
        <v>40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>(P93+Q93+S93)</f>
        <v>5572</v>
      </c>
      <c r="CQ93">
        <f>(AC93)*BC93</f>
        <v>0</v>
      </c>
      <c r="CR93">
        <f>(AD93)*BB93</f>
        <v>0</v>
      </c>
      <c r="CS93">
        <f>(AE93)*BS93</f>
        <v>0</v>
      </c>
      <c r="CT93">
        <f>(AF93)*BA93</f>
        <v>2786.09</v>
      </c>
      <c r="CU93">
        <f>(AG93)*BT93</f>
        <v>0</v>
      </c>
      <c r="CV93">
        <f>(AH93)*BU93</f>
        <v>131.75</v>
      </c>
      <c r="CW93">
        <f>(AI93)*BV93</f>
        <v>0</v>
      </c>
      <c r="CX93">
        <f>(AJ93)*BW93</f>
        <v>0</v>
      </c>
      <c r="CY93">
        <f>((S93+R93)*(ROUND((FX93*IF(1,(IF(0,0.94,1)*IF(0,1,1)),1)),IF(1,0,2))/100))</f>
        <v>3621.8</v>
      </c>
      <c r="CZ93">
        <f>((S93+R93)*(ROUND((FY93*IF(1,1,1)),IF(1,0,2))/100))</f>
        <v>2228.8000000000002</v>
      </c>
      <c r="DC93" t="s">
        <v>6</v>
      </c>
      <c r="DD93" t="s">
        <v>6</v>
      </c>
      <c r="DE93" t="s">
        <v>149</v>
      </c>
      <c r="DF93" t="s">
        <v>149</v>
      </c>
      <c r="DG93" t="s">
        <v>149</v>
      </c>
      <c r="DH93" t="s">
        <v>6</v>
      </c>
      <c r="DI93" t="s">
        <v>149</v>
      </c>
      <c r="DJ93" t="s">
        <v>149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R93">
        <v>1</v>
      </c>
      <c r="DS93">
        <v>1</v>
      </c>
      <c r="DT93">
        <v>1</v>
      </c>
      <c r="DU93">
        <v>1013</v>
      </c>
      <c r="DV93" t="s">
        <v>147</v>
      </c>
      <c r="DW93" t="s">
        <v>147</v>
      </c>
      <c r="DX93">
        <v>1</v>
      </c>
      <c r="EE93">
        <v>13177861</v>
      </c>
      <c r="EF93">
        <v>4</v>
      </c>
      <c r="EG93" t="s">
        <v>150</v>
      </c>
      <c r="EH93">
        <v>0</v>
      </c>
      <c r="EI93" t="s">
        <v>6</v>
      </c>
      <c r="EJ93">
        <v>4</v>
      </c>
      <c r="EK93">
        <v>200001</v>
      </c>
      <c r="EL93" t="s">
        <v>151</v>
      </c>
      <c r="EM93" t="s">
        <v>152</v>
      </c>
      <c r="EO93" t="s">
        <v>6</v>
      </c>
      <c r="EQ93">
        <v>0</v>
      </c>
      <c r="ER93">
        <v>1590.69</v>
      </c>
      <c r="ES93">
        <v>0</v>
      </c>
      <c r="ET93">
        <v>0</v>
      </c>
      <c r="EU93">
        <v>0</v>
      </c>
      <c r="EV93">
        <v>1590.69</v>
      </c>
      <c r="EW93">
        <v>85</v>
      </c>
      <c r="EX93">
        <v>0</v>
      </c>
      <c r="EY93">
        <v>0</v>
      </c>
      <c r="EZ93">
        <v>0</v>
      </c>
      <c r="FQ93">
        <v>0</v>
      </c>
      <c r="FR93">
        <f>ROUND(IF(AND(AA93=0,BI93=3),P93,0),0)</f>
        <v>0</v>
      </c>
      <c r="FS93">
        <v>0</v>
      </c>
      <c r="FX93">
        <v>65</v>
      </c>
      <c r="FY93">
        <v>40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0</v>
      </c>
      <c r="GG93">
        <v>0</v>
      </c>
      <c r="GH93">
        <v>0</v>
      </c>
      <c r="GI93">
        <v>0</v>
      </c>
      <c r="GJ93">
        <v>0</v>
      </c>
      <c r="GK93">
        <v>0</v>
      </c>
    </row>
    <row r="95" spans="1:193">
      <c r="A95" s="2">
        <v>51</v>
      </c>
      <c r="B95" s="2">
        <f>B89</f>
        <v>1</v>
      </c>
      <c r="C95" s="2">
        <f>A89</f>
        <v>4</v>
      </c>
      <c r="D95" s="2">
        <f>ROW(A89)</f>
        <v>89</v>
      </c>
      <c r="E95" s="2"/>
      <c r="F95" s="2" t="str">
        <f>IF(F89&lt;&gt;"",F89,"")</f>
        <v>Новый раздел</v>
      </c>
      <c r="G95" s="2" t="str">
        <f>IF(G89&lt;&gt;"",G89,"")</f>
        <v>ПУСКОНАЛАДОЧНЫЕ РАБОТЫ</v>
      </c>
      <c r="H95" s="2"/>
      <c r="I95" s="2"/>
      <c r="J95" s="2"/>
      <c r="K95" s="2"/>
      <c r="L95" s="2"/>
      <c r="M95" s="2"/>
      <c r="N95" s="2"/>
      <c r="O95" s="2">
        <f t="shared" ref="O95:Y95" si="63">ROUND(AB95,0)</f>
        <v>5572</v>
      </c>
      <c r="P95" s="2">
        <f t="shared" si="63"/>
        <v>0</v>
      </c>
      <c r="Q95" s="2">
        <f t="shared" si="63"/>
        <v>0</v>
      </c>
      <c r="R95" s="2">
        <f t="shared" si="63"/>
        <v>0</v>
      </c>
      <c r="S95" s="2">
        <f t="shared" si="63"/>
        <v>5572</v>
      </c>
      <c r="T95" s="2">
        <f t="shared" si="63"/>
        <v>0</v>
      </c>
      <c r="U95" s="2">
        <f t="shared" si="63"/>
        <v>264</v>
      </c>
      <c r="V95" s="2">
        <f t="shared" si="63"/>
        <v>0</v>
      </c>
      <c r="W95" s="2">
        <f t="shared" si="63"/>
        <v>0</v>
      </c>
      <c r="X95" s="2">
        <f t="shared" si="63"/>
        <v>3622</v>
      </c>
      <c r="Y95" s="2">
        <f t="shared" si="63"/>
        <v>2229</v>
      </c>
      <c r="Z95" s="2"/>
      <c r="AA95" s="2"/>
      <c r="AB95" s="2">
        <f>ROUND(SUMIF(AA93:AA93,"=0",O93:O93),0)</f>
        <v>5572</v>
      </c>
      <c r="AC95" s="2">
        <f>ROUND(SUMIF(AA93:AA93,"=0",P93:P93),0)</f>
        <v>0</v>
      </c>
      <c r="AD95" s="2">
        <f>ROUND(SUMIF(AA93:AA93,"=0",Q93:Q93),0)</f>
        <v>0</v>
      </c>
      <c r="AE95" s="2">
        <f>ROUND(SUMIF(AA93:AA93,"=0",R93:R93),0)</f>
        <v>0</v>
      </c>
      <c r="AF95" s="2">
        <f>ROUND(SUMIF(AA93:AA93,"=0",S93:S93),0)</f>
        <v>5572</v>
      </c>
      <c r="AG95" s="2">
        <f>ROUND(SUMIF(AA93:AA93,"=0",T93:T93),0)</f>
        <v>0</v>
      </c>
      <c r="AH95" s="2">
        <f>ROUND(SUMIF(AA93:AA93,"=0",U93:U93),0)</f>
        <v>264</v>
      </c>
      <c r="AI95" s="2">
        <f>ROUND(SUMIF(AA93:AA93,"=0",V93:V93),0)</f>
        <v>0</v>
      </c>
      <c r="AJ95" s="2">
        <f>ROUND(SUMIF(AA93:AA93,"=0",W93:W93),0)</f>
        <v>0</v>
      </c>
      <c r="AK95" s="2">
        <f>ROUND(SUMIF(AA93:AA93,"=0",X93:X93),0)</f>
        <v>3622</v>
      </c>
      <c r="AL95" s="2">
        <f>ROUND(SUMIF(AA93:AA93,"=0",Y93:Y93),0)</f>
        <v>2229</v>
      </c>
      <c r="AM95" s="2"/>
      <c r="AN95" s="2">
        <f>ROUND(AO95,0)</f>
        <v>0</v>
      </c>
      <c r="AO95" s="2">
        <f>ROUND(SUMIF(AA93:AA93,"=0",FQ93:FQ93),0)</f>
        <v>0</v>
      </c>
      <c r="AP95" s="2">
        <f>ROUND(AQ95,0)</f>
        <v>0</v>
      </c>
      <c r="AQ95" s="2">
        <f>ROUND(SUM(FR93:FR93),0)</f>
        <v>0</v>
      </c>
    </row>
    <row r="97" spans="1:43">
      <c r="A97" s="3">
        <v>50</v>
      </c>
      <c r="B97" s="3">
        <v>0</v>
      </c>
      <c r="C97" s="3">
        <v>0</v>
      </c>
      <c r="D97" s="3">
        <v>1</v>
      </c>
      <c r="E97" s="3">
        <v>201</v>
      </c>
      <c r="F97" s="3">
        <f>Source!O95</f>
        <v>5572</v>
      </c>
      <c r="G97" s="3" t="s">
        <v>79</v>
      </c>
      <c r="H97" s="3" t="s">
        <v>80</v>
      </c>
      <c r="I97" s="3"/>
      <c r="J97" s="3"/>
      <c r="K97" s="3">
        <v>201</v>
      </c>
      <c r="L97" s="3">
        <v>1</v>
      </c>
      <c r="M97" s="3">
        <v>3</v>
      </c>
      <c r="N97" s="3" t="s">
        <v>6</v>
      </c>
    </row>
    <row r="98" spans="1:43">
      <c r="A98" s="3">
        <v>50</v>
      </c>
      <c r="B98" s="3">
        <v>0</v>
      </c>
      <c r="C98" s="3">
        <v>0</v>
      </c>
      <c r="D98" s="3">
        <v>1</v>
      </c>
      <c r="E98" s="3">
        <v>202</v>
      </c>
      <c r="F98" s="3">
        <f>Source!P95</f>
        <v>0</v>
      </c>
      <c r="G98" s="3" t="s">
        <v>81</v>
      </c>
      <c r="H98" s="3" t="s">
        <v>82</v>
      </c>
      <c r="I98" s="3"/>
      <c r="J98" s="3"/>
      <c r="K98" s="3">
        <v>202</v>
      </c>
      <c r="L98" s="3">
        <v>2</v>
      </c>
      <c r="M98" s="3">
        <v>3</v>
      </c>
      <c r="N98" s="3" t="s">
        <v>6</v>
      </c>
    </row>
    <row r="99" spans="1:43">
      <c r="A99" s="3">
        <v>50</v>
      </c>
      <c r="B99" s="3">
        <v>0</v>
      </c>
      <c r="C99" s="3">
        <v>0</v>
      </c>
      <c r="D99" s="3">
        <v>1</v>
      </c>
      <c r="E99" s="3">
        <v>222</v>
      </c>
      <c r="F99" s="3">
        <f>Source!AN95</f>
        <v>0</v>
      </c>
      <c r="G99" s="3" t="s">
        <v>83</v>
      </c>
      <c r="H99" s="3" t="s">
        <v>84</v>
      </c>
      <c r="I99" s="3"/>
      <c r="J99" s="3"/>
      <c r="K99" s="3">
        <v>222</v>
      </c>
      <c r="L99" s="3">
        <v>3</v>
      </c>
      <c r="M99" s="3">
        <v>3</v>
      </c>
      <c r="N99" s="3" t="s">
        <v>6</v>
      </c>
    </row>
    <row r="100" spans="1:43">
      <c r="A100" s="3">
        <v>50</v>
      </c>
      <c r="B100" s="3">
        <v>0</v>
      </c>
      <c r="C100" s="3">
        <v>0</v>
      </c>
      <c r="D100" s="3">
        <v>1</v>
      </c>
      <c r="E100" s="3">
        <v>216</v>
      </c>
      <c r="F100" s="3">
        <f>Source!AP95</f>
        <v>0</v>
      </c>
      <c r="G100" s="3" t="s">
        <v>85</v>
      </c>
      <c r="H100" s="3" t="s">
        <v>86</v>
      </c>
      <c r="I100" s="3"/>
      <c r="J100" s="3"/>
      <c r="K100" s="3">
        <v>216</v>
      </c>
      <c r="L100" s="3">
        <v>4</v>
      </c>
      <c r="M100" s="3">
        <v>3</v>
      </c>
      <c r="N100" s="3" t="s">
        <v>6</v>
      </c>
    </row>
    <row r="101" spans="1:43">
      <c r="A101" s="3">
        <v>50</v>
      </c>
      <c r="B101" s="3">
        <v>0</v>
      </c>
      <c r="C101" s="3">
        <v>0</v>
      </c>
      <c r="D101" s="3">
        <v>1</v>
      </c>
      <c r="E101" s="3">
        <v>203</v>
      </c>
      <c r="F101" s="3">
        <f>Source!Q95</f>
        <v>0</v>
      </c>
      <c r="G101" s="3" t="s">
        <v>87</v>
      </c>
      <c r="H101" s="3" t="s">
        <v>88</v>
      </c>
      <c r="I101" s="3"/>
      <c r="J101" s="3"/>
      <c r="K101" s="3">
        <v>203</v>
      </c>
      <c r="L101" s="3">
        <v>5</v>
      </c>
      <c r="M101" s="3">
        <v>3</v>
      </c>
      <c r="N101" s="3" t="s">
        <v>6</v>
      </c>
    </row>
    <row r="102" spans="1:43">
      <c r="A102" s="3">
        <v>50</v>
      </c>
      <c r="B102" s="3">
        <v>0</v>
      </c>
      <c r="C102" s="3">
        <v>0</v>
      </c>
      <c r="D102" s="3">
        <v>1</v>
      </c>
      <c r="E102" s="3">
        <v>204</v>
      </c>
      <c r="F102" s="3">
        <f>Source!R95</f>
        <v>0</v>
      </c>
      <c r="G102" s="3" t="s">
        <v>89</v>
      </c>
      <c r="H102" s="3" t="s">
        <v>90</v>
      </c>
      <c r="I102" s="3"/>
      <c r="J102" s="3"/>
      <c r="K102" s="3">
        <v>204</v>
      </c>
      <c r="L102" s="3">
        <v>6</v>
      </c>
      <c r="M102" s="3">
        <v>3</v>
      </c>
      <c r="N102" s="3" t="s">
        <v>6</v>
      </c>
    </row>
    <row r="103" spans="1:43">
      <c r="A103" s="3">
        <v>50</v>
      </c>
      <c r="B103" s="3">
        <v>0</v>
      </c>
      <c r="C103" s="3">
        <v>0</v>
      </c>
      <c r="D103" s="3">
        <v>1</v>
      </c>
      <c r="E103" s="3">
        <v>205</v>
      </c>
      <c r="F103" s="3">
        <f>Source!S95</f>
        <v>5572</v>
      </c>
      <c r="G103" s="3" t="s">
        <v>91</v>
      </c>
      <c r="H103" s="3" t="s">
        <v>92</v>
      </c>
      <c r="I103" s="3"/>
      <c r="J103" s="3"/>
      <c r="K103" s="3">
        <v>205</v>
      </c>
      <c r="L103" s="3">
        <v>7</v>
      </c>
      <c r="M103" s="3">
        <v>3</v>
      </c>
      <c r="N103" s="3" t="s">
        <v>6</v>
      </c>
    </row>
    <row r="104" spans="1:43">
      <c r="A104" s="3">
        <v>50</v>
      </c>
      <c r="B104" s="3">
        <v>0</v>
      </c>
      <c r="C104" s="3">
        <v>0</v>
      </c>
      <c r="D104" s="3">
        <v>1</v>
      </c>
      <c r="E104" s="3">
        <v>206</v>
      </c>
      <c r="F104" s="3">
        <f>Source!T95</f>
        <v>0</v>
      </c>
      <c r="G104" s="3" t="s">
        <v>93</v>
      </c>
      <c r="H104" s="3" t="s">
        <v>94</v>
      </c>
      <c r="I104" s="3"/>
      <c r="J104" s="3"/>
      <c r="K104" s="3">
        <v>206</v>
      </c>
      <c r="L104" s="3">
        <v>8</v>
      </c>
      <c r="M104" s="3">
        <v>3</v>
      </c>
      <c r="N104" s="3" t="s">
        <v>6</v>
      </c>
    </row>
    <row r="105" spans="1:43">
      <c r="A105" s="3">
        <v>50</v>
      </c>
      <c r="B105" s="3">
        <v>0</v>
      </c>
      <c r="C105" s="3">
        <v>0</v>
      </c>
      <c r="D105" s="3">
        <v>1</v>
      </c>
      <c r="E105" s="3">
        <v>207</v>
      </c>
      <c r="F105" s="3">
        <f>Source!U95</f>
        <v>264</v>
      </c>
      <c r="G105" s="3" t="s">
        <v>95</v>
      </c>
      <c r="H105" s="3" t="s">
        <v>96</v>
      </c>
      <c r="I105" s="3"/>
      <c r="J105" s="3"/>
      <c r="K105" s="3">
        <v>207</v>
      </c>
      <c r="L105" s="3">
        <v>9</v>
      </c>
      <c r="M105" s="3">
        <v>3</v>
      </c>
      <c r="N105" s="3" t="s">
        <v>6</v>
      </c>
    </row>
    <row r="106" spans="1:43">
      <c r="A106" s="3">
        <v>50</v>
      </c>
      <c r="B106" s="3">
        <v>0</v>
      </c>
      <c r="C106" s="3">
        <v>0</v>
      </c>
      <c r="D106" s="3">
        <v>1</v>
      </c>
      <c r="E106" s="3">
        <v>208</v>
      </c>
      <c r="F106" s="3">
        <f>Source!V95</f>
        <v>0</v>
      </c>
      <c r="G106" s="3" t="s">
        <v>97</v>
      </c>
      <c r="H106" s="3" t="s">
        <v>98</v>
      </c>
      <c r="I106" s="3"/>
      <c r="J106" s="3"/>
      <c r="K106" s="3">
        <v>208</v>
      </c>
      <c r="L106" s="3">
        <v>10</v>
      </c>
      <c r="M106" s="3">
        <v>3</v>
      </c>
      <c r="N106" s="3" t="s">
        <v>6</v>
      </c>
    </row>
    <row r="107" spans="1:43">
      <c r="A107" s="3">
        <v>50</v>
      </c>
      <c r="B107" s="3">
        <v>0</v>
      </c>
      <c r="C107" s="3">
        <v>0</v>
      </c>
      <c r="D107" s="3">
        <v>1</v>
      </c>
      <c r="E107" s="3">
        <v>209</v>
      </c>
      <c r="F107" s="3">
        <f>Source!W95</f>
        <v>0</v>
      </c>
      <c r="G107" s="3" t="s">
        <v>99</v>
      </c>
      <c r="H107" s="3" t="s">
        <v>100</v>
      </c>
      <c r="I107" s="3"/>
      <c r="J107" s="3"/>
      <c r="K107" s="3">
        <v>209</v>
      </c>
      <c r="L107" s="3">
        <v>11</v>
      </c>
      <c r="M107" s="3">
        <v>3</v>
      </c>
      <c r="N107" s="3" t="s">
        <v>6</v>
      </c>
    </row>
    <row r="108" spans="1:43">
      <c r="A108" s="3">
        <v>50</v>
      </c>
      <c r="B108" s="3">
        <v>0</v>
      </c>
      <c r="C108" s="3">
        <v>0</v>
      </c>
      <c r="D108" s="3">
        <v>1</v>
      </c>
      <c r="E108" s="3">
        <v>210</v>
      </c>
      <c r="F108" s="3">
        <f>Source!X95</f>
        <v>3622</v>
      </c>
      <c r="G108" s="3" t="s">
        <v>101</v>
      </c>
      <c r="H108" s="3" t="s">
        <v>102</v>
      </c>
      <c r="I108" s="3"/>
      <c r="J108" s="3"/>
      <c r="K108" s="3">
        <v>210</v>
      </c>
      <c r="L108" s="3">
        <v>12</v>
      </c>
      <c r="M108" s="3">
        <v>3</v>
      </c>
      <c r="N108" s="3" t="s">
        <v>6</v>
      </c>
    </row>
    <row r="109" spans="1:43">
      <c r="A109" s="3">
        <v>50</v>
      </c>
      <c r="B109" s="3">
        <v>0</v>
      </c>
      <c r="C109" s="3">
        <v>0</v>
      </c>
      <c r="D109" s="3">
        <v>1</v>
      </c>
      <c r="E109" s="3">
        <v>211</v>
      </c>
      <c r="F109" s="3">
        <f>Source!Y95</f>
        <v>2229</v>
      </c>
      <c r="G109" s="3" t="s">
        <v>103</v>
      </c>
      <c r="H109" s="3" t="s">
        <v>104</v>
      </c>
      <c r="I109" s="3"/>
      <c r="J109" s="3"/>
      <c r="K109" s="3">
        <v>211</v>
      </c>
      <c r="L109" s="3">
        <v>13</v>
      </c>
      <c r="M109" s="3">
        <v>3</v>
      </c>
      <c r="N109" s="3" t="s">
        <v>6</v>
      </c>
    </row>
    <row r="111" spans="1:43">
      <c r="A111" s="2">
        <v>51</v>
      </c>
      <c r="B111" s="2">
        <f>B20</f>
        <v>1</v>
      </c>
      <c r="C111" s="2">
        <f>A20</f>
        <v>3</v>
      </c>
      <c r="D111" s="2">
        <f>ROW(A20)</f>
        <v>20</v>
      </c>
      <c r="E111" s="2"/>
      <c r="F111" s="2" t="str">
        <f>IF(F20&lt;&gt;"",F20,"")</f>
        <v>Новая локальная смета</v>
      </c>
      <c r="G111" s="2" t="str">
        <f>IF(G20&lt;&gt;"",G20,"")</f>
        <v>Капитальный ремонт системы управления вентагрегатами В7, В8 инв. № 1400216, 1400217</v>
      </c>
      <c r="H111" s="2"/>
      <c r="I111" s="2"/>
      <c r="J111" s="2"/>
      <c r="K111" s="2"/>
      <c r="L111" s="2"/>
      <c r="M111" s="2"/>
      <c r="N111" s="2"/>
      <c r="O111" s="2">
        <f t="shared" ref="O111:Y111" si="64">ROUND(O43+O73+O95+AB111,0)</f>
        <v>468068</v>
      </c>
      <c r="P111" s="2">
        <f t="shared" si="64"/>
        <v>453819</v>
      </c>
      <c r="Q111" s="2">
        <f t="shared" si="64"/>
        <v>5085</v>
      </c>
      <c r="R111" s="2">
        <f t="shared" si="64"/>
        <v>495</v>
      </c>
      <c r="S111" s="2">
        <f t="shared" si="64"/>
        <v>9164</v>
      </c>
      <c r="T111" s="2">
        <f t="shared" si="64"/>
        <v>0</v>
      </c>
      <c r="U111" s="2">
        <f t="shared" si="64"/>
        <v>525</v>
      </c>
      <c r="V111" s="2">
        <f t="shared" si="64"/>
        <v>30</v>
      </c>
      <c r="W111" s="2">
        <f t="shared" si="64"/>
        <v>0</v>
      </c>
      <c r="X111" s="2">
        <f t="shared" si="64"/>
        <v>7495</v>
      </c>
      <c r="Y111" s="2">
        <f t="shared" si="64"/>
        <v>4884</v>
      </c>
      <c r="Z111" s="2"/>
      <c r="AA111" s="2"/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/>
      <c r="AN111" s="2">
        <f>ROUND(AN43+AN73+AN95+AO111,0)</f>
        <v>0</v>
      </c>
      <c r="AO111" s="2">
        <v>0</v>
      </c>
      <c r="AP111" s="2">
        <f>ROUND(AP43+AP73+AP95+AQ111,0)</f>
        <v>0</v>
      </c>
      <c r="AQ111" s="2">
        <v>0</v>
      </c>
    </row>
    <row r="113" spans="1:43">
      <c r="A113" s="3">
        <v>50</v>
      </c>
      <c r="B113" s="3">
        <v>0</v>
      </c>
      <c r="C113" s="3">
        <v>0</v>
      </c>
      <c r="D113" s="3">
        <v>1</v>
      </c>
      <c r="E113" s="3">
        <v>201</v>
      </c>
      <c r="F113" s="3">
        <f>Source!O111</f>
        <v>468068</v>
      </c>
      <c r="G113" s="3" t="s">
        <v>79</v>
      </c>
      <c r="H113" s="3" t="s">
        <v>80</v>
      </c>
      <c r="I113" s="3"/>
      <c r="J113" s="3"/>
      <c r="K113" s="3">
        <v>201</v>
      </c>
      <c r="L113" s="3">
        <v>1</v>
      </c>
      <c r="M113" s="3">
        <v>3</v>
      </c>
      <c r="N113" s="3" t="s">
        <v>6</v>
      </c>
    </row>
    <row r="114" spans="1:43">
      <c r="A114" s="3">
        <v>50</v>
      </c>
      <c r="B114" s="3">
        <v>0</v>
      </c>
      <c r="C114" s="3">
        <v>0</v>
      </c>
      <c r="D114" s="3">
        <v>1</v>
      </c>
      <c r="E114" s="3">
        <v>202</v>
      </c>
      <c r="F114" s="3">
        <f>Source!P111</f>
        <v>453819</v>
      </c>
      <c r="G114" s="3" t="s">
        <v>81</v>
      </c>
      <c r="H114" s="3" t="s">
        <v>82</v>
      </c>
      <c r="I114" s="3"/>
      <c r="J114" s="3"/>
      <c r="K114" s="3">
        <v>202</v>
      </c>
      <c r="L114" s="3">
        <v>2</v>
      </c>
      <c r="M114" s="3">
        <v>3</v>
      </c>
      <c r="N114" s="3" t="s">
        <v>6</v>
      </c>
    </row>
    <row r="115" spans="1:43">
      <c r="A115" s="3">
        <v>50</v>
      </c>
      <c r="B115" s="3">
        <v>0</v>
      </c>
      <c r="C115" s="3">
        <v>0</v>
      </c>
      <c r="D115" s="3">
        <v>1</v>
      </c>
      <c r="E115" s="3">
        <v>222</v>
      </c>
      <c r="F115" s="3">
        <f>Source!AN111</f>
        <v>0</v>
      </c>
      <c r="G115" s="3" t="s">
        <v>83</v>
      </c>
      <c r="H115" s="3" t="s">
        <v>84</v>
      </c>
      <c r="I115" s="3"/>
      <c r="J115" s="3"/>
      <c r="K115" s="3">
        <v>222</v>
      </c>
      <c r="L115" s="3">
        <v>3</v>
      </c>
      <c r="M115" s="3">
        <v>3</v>
      </c>
      <c r="N115" s="3" t="s">
        <v>6</v>
      </c>
    </row>
    <row r="116" spans="1:43">
      <c r="A116" s="3">
        <v>50</v>
      </c>
      <c r="B116" s="3">
        <v>0</v>
      </c>
      <c r="C116" s="3">
        <v>0</v>
      </c>
      <c r="D116" s="3">
        <v>1</v>
      </c>
      <c r="E116" s="3">
        <v>216</v>
      </c>
      <c r="F116" s="3">
        <f>Source!AP111</f>
        <v>0</v>
      </c>
      <c r="G116" s="3" t="s">
        <v>85</v>
      </c>
      <c r="H116" s="3" t="s">
        <v>86</v>
      </c>
      <c r="I116" s="3"/>
      <c r="J116" s="3"/>
      <c r="K116" s="3">
        <v>216</v>
      </c>
      <c r="L116" s="3">
        <v>4</v>
      </c>
      <c r="M116" s="3">
        <v>3</v>
      </c>
      <c r="N116" s="3" t="s">
        <v>6</v>
      </c>
    </row>
    <row r="117" spans="1:43">
      <c r="A117" s="3">
        <v>50</v>
      </c>
      <c r="B117" s="3">
        <v>0</v>
      </c>
      <c r="C117" s="3">
        <v>0</v>
      </c>
      <c r="D117" s="3">
        <v>1</v>
      </c>
      <c r="E117" s="3">
        <v>203</v>
      </c>
      <c r="F117" s="3">
        <f>Source!Q111</f>
        <v>5085</v>
      </c>
      <c r="G117" s="3" t="s">
        <v>87</v>
      </c>
      <c r="H117" s="3" t="s">
        <v>88</v>
      </c>
      <c r="I117" s="3"/>
      <c r="J117" s="3"/>
      <c r="K117" s="3">
        <v>203</v>
      </c>
      <c r="L117" s="3">
        <v>5</v>
      </c>
      <c r="M117" s="3">
        <v>3</v>
      </c>
      <c r="N117" s="3" t="s">
        <v>6</v>
      </c>
    </row>
    <row r="118" spans="1:43">
      <c r="A118" s="3">
        <v>50</v>
      </c>
      <c r="B118" s="3">
        <v>0</v>
      </c>
      <c r="C118" s="3">
        <v>0</v>
      </c>
      <c r="D118" s="3">
        <v>1</v>
      </c>
      <c r="E118" s="3">
        <v>204</v>
      </c>
      <c r="F118" s="3">
        <f>Source!R111</f>
        <v>495</v>
      </c>
      <c r="G118" s="3" t="s">
        <v>89</v>
      </c>
      <c r="H118" s="3" t="s">
        <v>90</v>
      </c>
      <c r="I118" s="3"/>
      <c r="J118" s="3"/>
      <c r="K118" s="3">
        <v>204</v>
      </c>
      <c r="L118" s="3">
        <v>6</v>
      </c>
      <c r="M118" s="3">
        <v>3</v>
      </c>
      <c r="N118" s="3" t="s">
        <v>6</v>
      </c>
    </row>
    <row r="119" spans="1:43">
      <c r="A119" s="3">
        <v>50</v>
      </c>
      <c r="B119" s="3">
        <v>0</v>
      </c>
      <c r="C119" s="3">
        <v>0</v>
      </c>
      <c r="D119" s="3">
        <v>1</v>
      </c>
      <c r="E119" s="3">
        <v>205</v>
      </c>
      <c r="F119" s="3">
        <f>Source!S111</f>
        <v>9164</v>
      </c>
      <c r="G119" s="3" t="s">
        <v>91</v>
      </c>
      <c r="H119" s="3" t="s">
        <v>92</v>
      </c>
      <c r="I119" s="3"/>
      <c r="J119" s="3"/>
      <c r="K119" s="3">
        <v>205</v>
      </c>
      <c r="L119" s="3">
        <v>7</v>
      </c>
      <c r="M119" s="3">
        <v>3</v>
      </c>
      <c r="N119" s="3" t="s">
        <v>6</v>
      </c>
    </row>
    <row r="120" spans="1:43">
      <c r="A120" s="3">
        <v>50</v>
      </c>
      <c r="B120" s="3">
        <v>0</v>
      </c>
      <c r="C120" s="3">
        <v>0</v>
      </c>
      <c r="D120" s="3">
        <v>1</v>
      </c>
      <c r="E120" s="3">
        <v>206</v>
      </c>
      <c r="F120" s="3">
        <f>Source!T111</f>
        <v>0</v>
      </c>
      <c r="G120" s="3" t="s">
        <v>93</v>
      </c>
      <c r="H120" s="3" t="s">
        <v>94</v>
      </c>
      <c r="I120" s="3"/>
      <c r="J120" s="3"/>
      <c r="K120" s="3">
        <v>206</v>
      </c>
      <c r="L120" s="3">
        <v>8</v>
      </c>
      <c r="M120" s="3">
        <v>3</v>
      </c>
      <c r="N120" s="3" t="s">
        <v>6</v>
      </c>
    </row>
    <row r="121" spans="1:43">
      <c r="A121" s="3">
        <v>50</v>
      </c>
      <c r="B121" s="3">
        <v>0</v>
      </c>
      <c r="C121" s="3">
        <v>0</v>
      </c>
      <c r="D121" s="3">
        <v>1</v>
      </c>
      <c r="E121" s="3">
        <v>207</v>
      </c>
      <c r="F121" s="3">
        <f>Source!U111</f>
        <v>525</v>
      </c>
      <c r="G121" s="3" t="s">
        <v>95</v>
      </c>
      <c r="H121" s="3" t="s">
        <v>96</v>
      </c>
      <c r="I121" s="3"/>
      <c r="J121" s="3"/>
      <c r="K121" s="3">
        <v>207</v>
      </c>
      <c r="L121" s="3">
        <v>9</v>
      </c>
      <c r="M121" s="3">
        <v>3</v>
      </c>
      <c r="N121" s="3" t="s">
        <v>6</v>
      </c>
    </row>
    <row r="122" spans="1:43">
      <c r="A122" s="3">
        <v>50</v>
      </c>
      <c r="B122" s="3">
        <v>0</v>
      </c>
      <c r="C122" s="3">
        <v>0</v>
      </c>
      <c r="D122" s="3">
        <v>1</v>
      </c>
      <c r="E122" s="3">
        <v>208</v>
      </c>
      <c r="F122" s="3">
        <f>Source!V111</f>
        <v>30</v>
      </c>
      <c r="G122" s="3" t="s">
        <v>97</v>
      </c>
      <c r="H122" s="3" t="s">
        <v>98</v>
      </c>
      <c r="I122" s="3"/>
      <c r="J122" s="3"/>
      <c r="K122" s="3">
        <v>208</v>
      </c>
      <c r="L122" s="3">
        <v>10</v>
      </c>
      <c r="M122" s="3">
        <v>3</v>
      </c>
      <c r="N122" s="3" t="s">
        <v>6</v>
      </c>
    </row>
    <row r="123" spans="1:43">
      <c r="A123" s="3">
        <v>50</v>
      </c>
      <c r="B123" s="3">
        <v>0</v>
      </c>
      <c r="C123" s="3">
        <v>0</v>
      </c>
      <c r="D123" s="3">
        <v>1</v>
      </c>
      <c r="E123" s="3">
        <v>209</v>
      </c>
      <c r="F123" s="3">
        <f>Source!W111</f>
        <v>0</v>
      </c>
      <c r="G123" s="3" t="s">
        <v>99</v>
      </c>
      <c r="H123" s="3" t="s">
        <v>100</v>
      </c>
      <c r="I123" s="3"/>
      <c r="J123" s="3"/>
      <c r="K123" s="3">
        <v>209</v>
      </c>
      <c r="L123" s="3">
        <v>11</v>
      </c>
      <c r="M123" s="3">
        <v>3</v>
      </c>
      <c r="N123" s="3" t="s">
        <v>6</v>
      </c>
    </row>
    <row r="124" spans="1:43">
      <c r="A124" s="3">
        <v>50</v>
      </c>
      <c r="B124" s="3">
        <v>0</v>
      </c>
      <c r="C124" s="3">
        <v>0</v>
      </c>
      <c r="D124" s="3">
        <v>1</v>
      </c>
      <c r="E124" s="3">
        <v>210</v>
      </c>
      <c r="F124" s="3">
        <f>Source!X111</f>
        <v>7495</v>
      </c>
      <c r="G124" s="3" t="s">
        <v>101</v>
      </c>
      <c r="H124" s="3" t="s">
        <v>102</v>
      </c>
      <c r="I124" s="3"/>
      <c r="J124" s="3"/>
      <c r="K124" s="3">
        <v>210</v>
      </c>
      <c r="L124" s="3">
        <v>12</v>
      </c>
      <c r="M124" s="3">
        <v>3</v>
      </c>
      <c r="N124" s="3" t="s">
        <v>6</v>
      </c>
    </row>
    <row r="125" spans="1:43">
      <c r="A125" s="3">
        <v>50</v>
      </c>
      <c r="B125" s="3">
        <v>0</v>
      </c>
      <c r="C125" s="3">
        <v>0</v>
      </c>
      <c r="D125" s="3">
        <v>1</v>
      </c>
      <c r="E125" s="3">
        <v>211</v>
      </c>
      <c r="F125" s="3">
        <f>Source!Y111</f>
        <v>4884</v>
      </c>
      <c r="G125" s="3" t="s">
        <v>103</v>
      </c>
      <c r="H125" s="3" t="s">
        <v>104</v>
      </c>
      <c r="I125" s="3"/>
      <c r="J125" s="3"/>
      <c r="K125" s="3">
        <v>211</v>
      </c>
      <c r="L125" s="3">
        <v>13</v>
      </c>
      <c r="M125" s="3">
        <v>3</v>
      </c>
      <c r="N125" s="3" t="s">
        <v>6</v>
      </c>
    </row>
    <row r="127" spans="1:43">
      <c r="A127" s="2">
        <v>51</v>
      </c>
      <c r="B127" s="2">
        <f>B12</f>
        <v>1</v>
      </c>
      <c r="C127" s="2">
        <f>A12</f>
        <v>1</v>
      </c>
      <c r="D127" s="2">
        <f>ROW(A12)</f>
        <v>12</v>
      </c>
      <c r="E127" s="2"/>
      <c r="F127" s="2" t="str">
        <f>IF(F12&lt;&gt;"",F12,"")</f>
        <v>Новый объект</v>
      </c>
      <c r="G127" s="2" t="str">
        <f>IF(G12&lt;&gt;"",G12,"")</f>
        <v>Здание 884</v>
      </c>
      <c r="H127" s="2"/>
      <c r="I127" s="2"/>
      <c r="J127" s="2"/>
      <c r="K127" s="2"/>
      <c r="L127" s="2"/>
      <c r="M127" s="2"/>
      <c r="N127" s="2"/>
      <c r="O127" s="2">
        <f t="shared" ref="O127:Y127" si="65">ROUND(O111,0)</f>
        <v>468068</v>
      </c>
      <c r="P127" s="2">
        <f t="shared" si="65"/>
        <v>453819</v>
      </c>
      <c r="Q127" s="2">
        <f t="shared" si="65"/>
        <v>5085</v>
      </c>
      <c r="R127" s="2">
        <f t="shared" si="65"/>
        <v>495</v>
      </c>
      <c r="S127" s="2">
        <f t="shared" si="65"/>
        <v>9164</v>
      </c>
      <c r="T127" s="2">
        <f t="shared" si="65"/>
        <v>0</v>
      </c>
      <c r="U127" s="2">
        <f t="shared" si="65"/>
        <v>525</v>
      </c>
      <c r="V127" s="2">
        <f t="shared" si="65"/>
        <v>30</v>
      </c>
      <c r="W127" s="2">
        <f t="shared" si="65"/>
        <v>0</v>
      </c>
      <c r="X127" s="2">
        <f t="shared" si="65"/>
        <v>7495</v>
      </c>
      <c r="Y127" s="2">
        <f t="shared" si="65"/>
        <v>4884</v>
      </c>
      <c r="Z127" s="2"/>
      <c r="AA127" s="2"/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/>
      <c r="AN127" s="2">
        <f>ROUND(AN111,0)</f>
        <v>0</v>
      </c>
      <c r="AO127" s="2">
        <v>0</v>
      </c>
      <c r="AP127" s="2">
        <f>ROUND(AP111,0)</f>
        <v>0</v>
      </c>
      <c r="AQ127" s="2">
        <v>0</v>
      </c>
    </row>
    <row r="129" spans="1:14">
      <c r="A129" s="3">
        <v>50</v>
      </c>
      <c r="B129" s="3">
        <v>0</v>
      </c>
      <c r="C129" s="3">
        <v>0</v>
      </c>
      <c r="D129" s="3">
        <v>1</v>
      </c>
      <c r="E129" s="3">
        <v>0</v>
      </c>
      <c r="F129" s="3">
        <f>Source!O127</f>
        <v>468068</v>
      </c>
      <c r="G129" s="3" t="s">
        <v>79</v>
      </c>
      <c r="H129" s="3" t="s">
        <v>80</v>
      </c>
      <c r="I129" s="3"/>
      <c r="J129" s="3"/>
      <c r="K129" s="3">
        <v>201</v>
      </c>
      <c r="L129" s="3">
        <v>1</v>
      </c>
      <c r="M129" s="3">
        <v>3</v>
      </c>
      <c r="N129" s="3" t="s">
        <v>6</v>
      </c>
    </row>
    <row r="130" spans="1:14">
      <c r="A130" s="3">
        <v>50</v>
      </c>
      <c r="B130" s="3">
        <v>0</v>
      </c>
      <c r="C130" s="3">
        <v>0</v>
      </c>
      <c r="D130" s="3">
        <v>1</v>
      </c>
      <c r="E130" s="3">
        <v>202</v>
      </c>
      <c r="F130" s="3">
        <f>Source!P127</f>
        <v>453819</v>
      </c>
      <c r="G130" s="3" t="s">
        <v>81</v>
      </c>
      <c r="H130" s="3" t="s">
        <v>82</v>
      </c>
      <c r="I130" s="3"/>
      <c r="J130" s="3"/>
      <c r="K130" s="3">
        <v>202</v>
      </c>
      <c r="L130" s="3">
        <v>2</v>
      </c>
      <c r="M130" s="3">
        <v>3</v>
      </c>
      <c r="N130" s="3" t="s">
        <v>6</v>
      </c>
    </row>
    <row r="131" spans="1:14">
      <c r="A131" s="3">
        <v>50</v>
      </c>
      <c r="B131" s="3">
        <v>0</v>
      </c>
      <c r="C131" s="3">
        <v>0</v>
      </c>
      <c r="D131" s="3">
        <v>1</v>
      </c>
      <c r="E131" s="3">
        <v>222</v>
      </c>
      <c r="F131" s="3">
        <f>Source!AN127</f>
        <v>0</v>
      </c>
      <c r="G131" s="3" t="s">
        <v>83</v>
      </c>
      <c r="H131" s="3" t="s">
        <v>84</v>
      </c>
      <c r="I131" s="3"/>
      <c r="J131" s="3"/>
      <c r="K131" s="3">
        <v>222</v>
      </c>
      <c r="L131" s="3">
        <v>3</v>
      </c>
      <c r="M131" s="3">
        <v>3</v>
      </c>
      <c r="N131" s="3" t="s">
        <v>6</v>
      </c>
    </row>
    <row r="132" spans="1:14">
      <c r="A132" s="3">
        <v>50</v>
      </c>
      <c r="B132" s="3">
        <v>0</v>
      </c>
      <c r="C132" s="3">
        <v>0</v>
      </c>
      <c r="D132" s="3">
        <v>1</v>
      </c>
      <c r="E132" s="3">
        <v>216</v>
      </c>
      <c r="F132" s="3">
        <f>Source!AP127</f>
        <v>0</v>
      </c>
      <c r="G132" s="3" t="s">
        <v>85</v>
      </c>
      <c r="H132" s="3" t="s">
        <v>86</v>
      </c>
      <c r="I132" s="3"/>
      <c r="J132" s="3"/>
      <c r="K132" s="3">
        <v>216</v>
      </c>
      <c r="L132" s="3">
        <v>4</v>
      </c>
      <c r="M132" s="3">
        <v>3</v>
      </c>
      <c r="N132" s="3" t="s">
        <v>6</v>
      </c>
    </row>
    <row r="133" spans="1:14">
      <c r="A133" s="3">
        <v>50</v>
      </c>
      <c r="B133" s="3">
        <v>0</v>
      </c>
      <c r="C133" s="3">
        <v>0</v>
      </c>
      <c r="D133" s="3">
        <v>1</v>
      </c>
      <c r="E133" s="3">
        <v>203</v>
      </c>
      <c r="F133" s="3">
        <f>Source!Q127</f>
        <v>5085</v>
      </c>
      <c r="G133" s="3" t="s">
        <v>87</v>
      </c>
      <c r="H133" s="3" t="s">
        <v>88</v>
      </c>
      <c r="I133" s="3"/>
      <c r="J133" s="3"/>
      <c r="K133" s="3">
        <v>203</v>
      </c>
      <c r="L133" s="3">
        <v>5</v>
      </c>
      <c r="M133" s="3">
        <v>3</v>
      </c>
      <c r="N133" s="3" t="s">
        <v>6</v>
      </c>
    </row>
    <row r="134" spans="1:14">
      <c r="A134" s="3">
        <v>50</v>
      </c>
      <c r="B134" s="3">
        <v>0</v>
      </c>
      <c r="C134" s="3">
        <v>0</v>
      </c>
      <c r="D134" s="3">
        <v>1</v>
      </c>
      <c r="E134" s="3">
        <v>204</v>
      </c>
      <c r="F134" s="3">
        <f>Source!R127</f>
        <v>495</v>
      </c>
      <c r="G134" s="3" t="s">
        <v>89</v>
      </c>
      <c r="H134" s="3" t="s">
        <v>90</v>
      </c>
      <c r="I134" s="3"/>
      <c r="J134" s="3"/>
      <c r="K134" s="3">
        <v>204</v>
      </c>
      <c r="L134" s="3">
        <v>6</v>
      </c>
      <c r="M134" s="3">
        <v>3</v>
      </c>
      <c r="N134" s="3" t="s">
        <v>6</v>
      </c>
    </row>
    <row r="135" spans="1:14">
      <c r="A135" s="3">
        <v>50</v>
      </c>
      <c r="B135" s="3">
        <v>0</v>
      </c>
      <c r="C135" s="3">
        <v>0</v>
      </c>
      <c r="D135" s="3">
        <v>1</v>
      </c>
      <c r="E135" s="3">
        <v>205</v>
      </c>
      <c r="F135" s="3">
        <f>Source!S127</f>
        <v>9164</v>
      </c>
      <c r="G135" s="3" t="s">
        <v>91</v>
      </c>
      <c r="H135" s="3" t="s">
        <v>92</v>
      </c>
      <c r="I135" s="3"/>
      <c r="J135" s="3"/>
      <c r="K135" s="3">
        <v>205</v>
      </c>
      <c r="L135" s="3">
        <v>7</v>
      </c>
      <c r="M135" s="3">
        <v>3</v>
      </c>
      <c r="N135" s="3" t="s">
        <v>6</v>
      </c>
    </row>
    <row r="136" spans="1:14">
      <c r="A136" s="3">
        <v>50</v>
      </c>
      <c r="B136" s="3">
        <v>0</v>
      </c>
      <c r="C136" s="3">
        <v>0</v>
      </c>
      <c r="D136" s="3">
        <v>1</v>
      </c>
      <c r="E136" s="3">
        <v>206</v>
      </c>
      <c r="F136" s="3">
        <f>Source!T127</f>
        <v>0</v>
      </c>
      <c r="G136" s="3" t="s">
        <v>93</v>
      </c>
      <c r="H136" s="3" t="s">
        <v>94</v>
      </c>
      <c r="I136" s="3"/>
      <c r="J136" s="3"/>
      <c r="K136" s="3">
        <v>206</v>
      </c>
      <c r="L136" s="3">
        <v>8</v>
      </c>
      <c r="M136" s="3">
        <v>3</v>
      </c>
      <c r="N136" s="3" t="s">
        <v>6</v>
      </c>
    </row>
    <row r="137" spans="1:14">
      <c r="A137" s="3">
        <v>50</v>
      </c>
      <c r="B137" s="3">
        <v>0</v>
      </c>
      <c r="C137" s="3">
        <v>0</v>
      </c>
      <c r="D137" s="3">
        <v>1</v>
      </c>
      <c r="E137" s="3">
        <v>207</v>
      </c>
      <c r="F137" s="3">
        <f>Source!U127</f>
        <v>525</v>
      </c>
      <c r="G137" s="3" t="s">
        <v>95</v>
      </c>
      <c r="H137" s="3" t="s">
        <v>96</v>
      </c>
      <c r="I137" s="3"/>
      <c r="J137" s="3"/>
      <c r="K137" s="3">
        <v>207</v>
      </c>
      <c r="L137" s="3">
        <v>9</v>
      </c>
      <c r="M137" s="3">
        <v>3</v>
      </c>
      <c r="N137" s="3" t="s">
        <v>6</v>
      </c>
    </row>
    <row r="138" spans="1:14">
      <c r="A138" s="3">
        <v>50</v>
      </c>
      <c r="B138" s="3">
        <v>0</v>
      </c>
      <c r="C138" s="3">
        <v>0</v>
      </c>
      <c r="D138" s="3">
        <v>1</v>
      </c>
      <c r="E138" s="3">
        <v>208</v>
      </c>
      <c r="F138" s="3">
        <f>Source!V127</f>
        <v>30</v>
      </c>
      <c r="G138" s="3" t="s">
        <v>97</v>
      </c>
      <c r="H138" s="3" t="s">
        <v>98</v>
      </c>
      <c r="I138" s="3"/>
      <c r="J138" s="3"/>
      <c r="K138" s="3">
        <v>208</v>
      </c>
      <c r="L138" s="3">
        <v>10</v>
      </c>
      <c r="M138" s="3">
        <v>3</v>
      </c>
      <c r="N138" s="3" t="s">
        <v>6</v>
      </c>
    </row>
    <row r="139" spans="1:14">
      <c r="A139" s="3">
        <v>50</v>
      </c>
      <c r="B139" s="3">
        <v>0</v>
      </c>
      <c r="C139" s="3">
        <v>0</v>
      </c>
      <c r="D139" s="3">
        <v>1</v>
      </c>
      <c r="E139" s="3">
        <v>209</v>
      </c>
      <c r="F139" s="3">
        <f>Source!W127</f>
        <v>0</v>
      </c>
      <c r="G139" s="3" t="s">
        <v>99</v>
      </c>
      <c r="H139" s="3" t="s">
        <v>100</v>
      </c>
      <c r="I139" s="3"/>
      <c r="J139" s="3"/>
      <c r="K139" s="3">
        <v>209</v>
      </c>
      <c r="L139" s="3">
        <v>11</v>
      </c>
      <c r="M139" s="3">
        <v>3</v>
      </c>
      <c r="N139" s="3" t="s">
        <v>6</v>
      </c>
    </row>
    <row r="140" spans="1:14">
      <c r="A140" s="3">
        <v>50</v>
      </c>
      <c r="B140" s="3">
        <v>0</v>
      </c>
      <c r="C140" s="3">
        <v>0</v>
      </c>
      <c r="D140" s="3">
        <v>1</v>
      </c>
      <c r="E140" s="3">
        <v>0</v>
      </c>
      <c r="F140" s="3">
        <f>Source!X127</f>
        <v>7495</v>
      </c>
      <c r="G140" s="3" t="s">
        <v>101</v>
      </c>
      <c r="H140" s="3" t="s">
        <v>102</v>
      </c>
      <c r="I140" s="3"/>
      <c r="J140" s="3"/>
      <c r="K140" s="3">
        <v>210</v>
      </c>
      <c r="L140" s="3">
        <v>12</v>
      </c>
      <c r="M140" s="3">
        <v>3</v>
      </c>
      <c r="N140" s="3" t="s">
        <v>6</v>
      </c>
    </row>
    <row r="141" spans="1:14">
      <c r="A141" s="3">
        <v>50</v>
      </c>
      <c r="B141" s="3">
        <v>0</v>
      </c>
      <c r="C141" s="3">
        <v>0</v>
      </c>
      <c r="D141" s="3">
        <v>1</v>
      </c>
      <c r="E141" s="3">
        <v>0</v>
      </c>
      <c r="F141" s="3">
        <f>Source!Y127</f>
        <v>4884</v>
      </c>
      <c r="G141" s="3" t="s">
        <v>103</v>
      </c>
      <c r="H141" s="3" t="s">
        <v>104</v>
      </c>
      <c r="I141" s="3"/>
      <c r="J141" s="3"/>
      <c r="K141" s="3">
        <v>211</v>
      </c>
      <c r="L141" s="3">
        <v>13</v>
      </c>
      <c r="M141" s="3">
        <v>3</v>
      </c>
      <c r="N141" s="3" t="s">
        <v>6</v>
      </c>
    </row>
    <row r="142" spans="1:14">
      <c r="A142" s="3">
        <v>50</v>
      </c>
      <c r="B142" s="3">
        <v>1</v>
      </c>
      <c r="C142" s="3">
        <v>0</v>
      </c>
      <c r="D142" s="3">
        <v>2</v>
      </c>
      <c r="E142" s="3">
        <v>201</v>
      </c>
      <c r="F142" s="3">
        <f>ROUND(ROUND(Source!F129,0),0)</f>
        <v>468068</v>
      </c>
      <c r="G142" s="3" t="s">
        <v>153</v>
      </c>
      <c r="H142" s="3" t="s">
        <v>154</v>
      </c>
      <c r="I142" s="3"/>
      <c r="J142" s="3"/>
      <c r="K142" s="3">
        <v>212</v>
      </c>
      <c r="L142" s="3">
        <v>14</v>
      </c>
      <c r="M142" s="3">
        <v>0</v>
      </c>
      <c r="N142" s="3" t="s">
        <v>6</v>
      </c>
    </row>
    <row r="143" spans="1:14">
      <c r="A143" s="3">
        <v>50</v>
      </c>
      <c r="B143" s="3">
        <v>1</v>
      </c>
      <c r="C143" s="3">
        <v>0</v>
      </c>
      <c r="D143" s="3">
        <v>2</v>
      </c>
      <c r="E143" s="3">
        <v>210</v>
      </c>
      <c r="F143" s="3">
        <f>ROUND(ROUND(Source!F140,0),0)</f>
        <v>7495</v>
      </c>
      <c r="G143" s="3" t="s">
        <v>155</v>
      </c>
      <c r="H143" s="3" t="s">
        <v>102</v>
      </c>
      <c r="I143" s="3"/>
      <c r="J143" s="3"/>
      <c r="K143" s="3">
        <v>212</v>
      </c>
      <c r="L143" s="3">
        <v>15</v>
      </c>
      <c r="M143" s="3">
        <v>0</v>
      </c>
      <c r="N143" s="3" t="s">
        <v>6</v>
      </c>
    </row>
    <row r="144" spans="1:14">
      <c r="A144" s="3">
        <v>50</v>
      </c>
      <c r="B144" s="3">
        <v>1</v>
      </c>
      <c r="C144" s="3">
        <v>0</v>
      </c>
      <c r="D144" s="3">
        <v>2</v>
      </c>
      <c r="E144" s="3">
        <v>211</v>
      </c>
      <c r="F144" s="3">
        <f>ROUND(ROUND(Source!F141,0),0)</f>
        <v>4884</v>
      </c>
      <c r="G144" s="3" t="s">
        <v>156</v>
      </c>
      <c r="H144" s="3" t="s">
        <v>104</v>
      </c>
      <c r="I144" s="3"/>
      <c r="J144" s="3"/>
      <c r="K144" s="3">
        <v>212</v>
      </c>
      <c r="L144" s="3">
        <v>16</v>
      </c>
      <c r="M144" s="3">
        <v>0</v>
      </c>
      <c r="N144" s="3" t="s">
        <v>6</v>
      </c>
    </row>
    <row r="145" spans="1:14">
      <c r="A145" s="3">
        <v>50</v>
      </c>
      <c r="B145" s="3">
        <v>1</v>
      </c>
      <c r="C145" s="3">
        <v>0</v>
      </c>
      <c r="D145" s="3">
        <v>2</v>
      </c>
      <c r="E145" s="3">
        <v>0</v>
      </c>
      <c r="F145" s="3">
        <f>ROUND(Source!F142+Source!F143+Source!F144,0)</f>
        <v>480447</v>
      </c>
      <c r="G145" s="3" t="s">
        <v>157</v>
      </c>
      <c r="H145" s="3" t="s">
        <v>158</v>
      </c>
      <c r="I145" s="3"/>
      <c r="J145" s="3"/>
      <c r="K145" s="3">
        <v>212</v>
      </c>
      <c r="L145" s="3">
        <v>17</v>
      </c>
      <c r="M145" s="3">
        <v>0</v>
      </c>
      <c r="N145" s="3" t="s">
        <v>6</v>
      </c>
    </row>
    <row r="148" spans="1:14">
      <c r="A148">
        <v>70</v>
      </c>
      <c r="B148">
        <v>1</v>
      </c>
      <c r="D148">
        <v>3</v>
      </c>
      <c r="E148" t="s">
        <v>159</v>
      </c>
      <c r="F148" t="s">
        <v>160</v>
      </c>
      <c r="G148">
        <v>1</v>
      </c>
      <c r="H148">
        <v>1</v>
      </c>
      <c r="I148" t="s">
        <v>161</v>
      </c>
      <c r="J148">
        <v>0</v>
      </c>
      <c r="K148">
        <v>0</v>
      </c>
      <c r="L148" t="s">
        <v>6</v>
      </c>
      <c r="M148" t="s">
        <v>6</v>
      </c>
      <c r="N148">
        <v>0</v>
      </c>
    </row>
    <row r="149" spans="1:14">
      <c r="A149">
        <v>70</v>
      </c>
      <c r="B149">
        <v>1</v>
      </c>
      <c r="D149">
        <v>4</v>
      </c>
      <c r="E149" t="s">
        <v>162</v>
      </c>
      <c r="F149" t="s">
        <v>163</v>
      </c>
      <c r="G149">
        <v>1</v>
      </c>
      <c r="H149">
        <v>1</v>
      </c>
      <c r="I149" t="s">
        <v>164</v>
      </c>
      <c r="J149">
        <v>0</v>
      </c>
      <c r="K149">
        <v>0</v>
      </c>
      <c r="L149" t="s">
        <v>6</v>
      </c>
      <c r="M149" t="s">
        <v>6</v>
      </c>
      <c r="N149">
        <v>0</v>
      </c>
    </row>
    <row r="150" spans="1:14">
      <c r="A150">
        <v>70</v>
      </c>
      <c r="B150">
        <v>1</v>
      </c>
      <c r="D150">
        <v>5</v>
      </c>
      <c r="E150" t="s">
        <v>165</v>
      </c>
      <c r="F150" t="s">
        <v>166</v>
      </c>
      <c r="G150">
        <v>1</v>
      </c>
      <c r="H150">
        <v>0</v>
      </c>
      <c r="I150" t="s">
        <v>167</v>
      </c>
      <c r="J150">
        <v>0</v>
      </c>
      <c r="K150">
        <v>0</v>
      </c>
      <c r="L150" t="s">
        <v>6</v>
      </c>
      <c r="M150" t="s">
        <v>6</v>
      </c>
      <c r="N150">
        <v>0</v>
      </c>
    </row>
    <row r="151" spans="1:14">
      <c r="A151">
        <v>70</v>
      </c>
      <c r="B151">
        <v>1</v>
      </c>
      <c r="D151">
        <v>6</v>
      </c>
      <c r="E151" t="s">
        <v>168</v>
      </c>
      <c r="F151" t="s">
        <v>169</v>
      </c>
      <c r="G151">
        <v>1</v>
      </c>
      <c r="H151">
        <v>0.85</v>
      </c>
      <c r="I151" t="s">
        <v>170</v>
      </c>
      <c r="J151">
        <v>0</v>
      </c>
      <c r="K151">
        <v>0</v>
      </c>
      <c r="L151" t="s">
        <v>6</v>
      </c>
      <c r="M151" t="s">
        <v>6</v>
      </c>
      <c r="N151">
        <v>0</v>
      </c>
    </row>
    <row r="152" spans="1:14">
      <c r="A152">
        <v>70</v>
      </c>
      <c r="B152">
        <v>1</v>
      </c>
      <c r="D152">
        <v>7</v>
      </c>
      <c r="E152" t="s">
        <v>171</v>
      </c>
      <c r="F152" t="s">
        <v>172</v>
      </c>
      <c r="G152">
        <v>1</v>
      </c>
      <c r="H152">
        <v>0.8</v>
      </c>
      <c r="I152" t="s">
        <v>173</v>
      </c>
      <c r="J152">
        <v>0</v>
      </c>
      <c r="K152">
        <v>0</v>
      </c>
      <c r="L152" t="s">
        <v>6</v>
      </c>
      <c r="M152" t="s">
        <v>6</v>
      </c>
      <c r="N152">
        <v>0</v>
      </c>
    </row>
    <row r="153" spans="1:14">
      <c r="A153">
        <v>70</v>
      </c>
      <c r="B153">
        <v>1</v>
      </c>
      <c r="D153">
        <v>8</v>
      </c>
      <c r="E153" t="s">
        <v>174</v>
      </c>
      <c r="F153" t="s">
        <v>175</v>
      </c>
      <c r="G153">
        <v>1</v>
      </c>
      <c r="H153">
        <v>1</v>
      </c>
      <c r="I153" t="s">
        <v>176</v>
      </c>
      <c r="J153">
        <v>0</v>
      </c>
      <c r="K153">
        <v>0</v>
      </c>
      <c r="L153" t="s">
        <v>6</v>
      </c>
      <c r="M153" t="s">
        <v>6</v>
      </c>
      <c r="N153">
        <v>0</v>
      </c>
    </row>
    <row r="154" spans="1:14">
      <c r="A154">
        <v>70</v>
      </c>
      <c r="B154">
        <v>1</v>
      </c>
      <c r="D154">
        <v>9</v>
      </c>
      <c r="E154" t="s">
        <v>177</v>
      </c>
      <c r="F154" t="s">
        <v>178</v>
      </c>
      <c r="G154">
        <v>0</v>
      </c>
      <c r="H154">
        <v>0</v>
      </c>
      <c r="I154" t="s">
        <v>179</v>
      </c>
      <c r="J154">
        <v>0</v>
      </c>
      <c r="K154">
        <v>0</v>
      </c>
      <c r="L154" t="s">
        <v>6</v>
      </c>
      <c r="M154" t="s">
        <v>6</v>
      </c>
      <c r="N154">
        <v>0</v>
      </c>
    </row>
    <row r="155" spans="1:14">
      <c r="A155">
        <v>70</v>
      </c>
      <c r="B155">
        <v>1</v>
      </c>
      <c r="D155">
        <v>0</v>
      </c>
      <c r="E155" t="s">
        <v>180</v>
      </c>
      <c r="F155" t="s">
        <v>180</v>
      </c>
      <c r="G155">
        <v>1.1299999999999999</v>
      </c>
      <c r="H155">
        <v>1</v>
      </c>
      <c r="I155" t="s">
        <v>6</v>
      </c>
      <c r="J155">
        <v>0</v>
      </c>
      <c r="K155">
        <v>0</v>
      </c>
      <c r="L155" t="s">
        <v>6</v>
      </c>
      <c r="M155" t="s">
        <v>6</v>
      </c>
      <c r="N155">
        <v>1</v>
      </c>
    </row>
    <row r="156" spans="1:14">
      <c r="A156">
        <v>70</v>
      </c>
      <c r="B156">
        <v>1</v>
      </c>
      <c r="D156">
        <v>1</v>
      </c>
      <c r="E156" t="s">
        <v>181</v>
      </c>
      <c r="F156" t="s">
        <v>182</v>
      </c>
      <c r="G156">
        <v>1</v>
      </c>
      <c r="H156">
        <v>1</v>
      </c>
      <c r="I156" t="s">
        <v>183</v>
      </c>
      <c r="J156">
        <v>0</v>
      </c>
      <c r="K156">
        <v>0</v>
      </c>
      <c r="L156" t="s">
        <v>6</v>
      </c>
      <c r="M156" t="s">
        <v>6</v>
      </c>
      <c r="N156">
        <v>0</v>
      </c>
    </row>
    <row r="157" spans="1:14">
      <c r="A157">
        <v>70</v>
      </c>
      <c r="B157">
        <v>1</v>
      </c>
      <c r="D157">
        <v>2</v>
      </c>
      <c r="E157" t="s">
        <v>184</v>
      </c>
      <c r="F157" t="s">
        <v>185</v>
      </c>
      <c r="G157">
        <v>1</v>
      </c>
      <c r="H157">
        <v>1</v>
      </c>
      <c r="I157" t="s">
        <v>186</v>
      </c>
      <c r="J157">
        <v>0</v>
      </c>
      <c r="K157">
        <v>0</v>
      </c>
      <c r="L157" t="s">
        <v>6</v>
      </c>
      <c r="M157" t="s">
        <v>6</v>
      </c>
      <c r="N157">
        <v>0</v>
      </c>
    </row>
    <row r="158" spans="1:14">
      <c r="A158">
        <v>70</v>
      </c>
      <c r="B158">
        <v>1</v>
      </c>
      <c r="D158">
        <v>10</v>
      </c>
      <c r="E158" t="s">
        <v>187</v>
      </c>
      <c r="F158" t="s">
        <v>188</v>
      </c>
      <c r="G158">
        <v>0</v>
      </c>
      <c r="H158">
        <v>0</v>
      </c>
      <c r="I158" t="s">
        <v>189</v>
      </c>
      <c r="J158">
        <v>0</v>
      </c>
      <c r="K158">
        <v>0</v>
      </c>
      <c r="L158" t="s">
        <v>6</v>
      </c>
      <c r="M158" t="s">
        <v>6</v>
      </c>
      <c r="N158">
        <v>0</v>
      </c>
    </row>
    <row r="159" spans="1:14">
      <c r="A159">
        <v>70</v>
      </c>
      <c r="B159">
        <v>1</v>
      </c>
      <c r="D159">
        <v>13</v>
      </c>
      <c r="E159" t="s">
        <v>190</v>
      </c>
      <c r="F159" t="s">
        <v>191</v>
      </c>
      <c r="G159">
        <v>1</v>
      </c>
      <c r="H159">
        <v>1</v>
      </c>
      <c r="I159" t="s">
        <v>192</v>
      </c>
      <c r="J159">
        <v>0</v>
      </c>
      <c r="K159">
        <v>0</v>
      </c>
      <c r="L159" t="s">
        <v>6</v>
      </c>
      <c r="M159" t="s">
        <v>6</v>
      </c>
      <c r="N159">
        <v>0</v>
      </c>
    </row>
    <row r="160" spans="1:14">
      <c r="A160">
        <v>70</v>
      </c>
      <c r="B160">
        <v>1</v>
      </c>
      <c r="D160">
        <v>14</v>
      </c>
      <c r="E160" t="s">
        <v>193</v>
      </c>
      <c r="F160" t="s">
        <v>194</v>
      </c>
      <c r="G160">
        <v>0</v>
      </c>
      <c r="H160">
        <v>0</v>
      </c>
      <c r="I160" t="s">
        <v>195</v>
      </c>
      <c r="J160">
        <v>0</v>
      </c>
      <c r="K160">
        <v>0</v>
      </c>
      <c r="L160" t="s">
        <v>6</v>
      </c>
      <c r="M160" t="s">
        <v>6</v>
      </c>
      <c r="N160">
        <v>0</v>
      </c>
    </row>
    <row r="161" spans="1:14">
      <c r="A161">
        <v>70</v>
      </c>
      <c r="B161">
        <v>1</v>
      </c>
      <c r="D161">
        <v>15</v>
      </c>
      <c r="E161" t="s">
        <v>196</v>
      </c>
      <c r="F161" t="s">
        <v>197</v>
      </c>
      <c r="G161">
        <v>0</v>
      </c>
      <c r="H161">
        <v>0</v>
      </c>
      <c r="I161" t="s">
        <v>198</v>
      </c>
      <c r="J161">
        <v>0</v>
      </c>
      <c r="K161">
        <v>0</v>
      </c>
      <c r="L161" t="s">
        <v>6</v>
      </c>
      <c r="M161" t="s">
        <v>6</v>
      </c>
      <c r="N161">
        <v>0</v>
      </c>
    </row>
    <row r="162" spans="1:14">
      <c r="A162">
        <v>70</v>
      </c>
      <c r="B162">
        <v>1</v>
      </c>
      <c r="D162">
        <v>16</v>
      </c>
      <c r="E162" t="s">
        <v>199</v>
      </c>
      <c r="F162" t="s">
        <v>200</v>
      </c>
      <c r="G162">
        <v>0.94</v>
      </c>
      <c r="H162">
        <v>0.94</v>
      </c>
      <c r="I162" t="s">
        <v>201</v>
      </c>
      <c r="J162">
        <v>0</v>
      </c>
      <c r="K162">
        <v>0</v>
      </c>
      <c r="L162" t="s">
        <v>6</v>
      </c>
      <c r="M162" t="s">
        <v>6</v>
      </c>
      <c r="N162">
        <v>0</v>
      </c>
    </row>
    <row r="163" spans="1:14">
      <c r="A163">
        <v>70</v>
      </c>
      <c r="B163">
        <v>1</v>
      </c>
      <c r="D163">
        <v>17</v>
      </c>
      <c r="E163" t="s">
        <v>202</v>
      </c>
      <c r="F163" t="s">
        <v>203</v>
      </c>
      <c r="G163">
        <v>0</v>
      </c>
      <c r="H163">
        <v>0</v>
      </c>
      <c r="I163" t="s">
        <v>204</v>
      </c>
      <c r="J163">
        <v>0</v>
      </c>
      <c r="K163">
        <v>0</v>
      </c>
      <c r="L163" t="s">
        <v>6</v>
      </c>
      <c r="M163" t="s">
        <v>6</v>
      </c>
      <c r="N163">
        <v>0</v>
      </c>
    </row>
    <row r="164" spans="1:14">
      <c r="A164">
        <v>70</v>
      </c>
      <c r="B164">
        <v>1</v>
      </c>
      <c r="D164">
        <v>11</v>
      </c>
      <c r="E164" t="s">
        <v>205</v>
      </c>
      <c r="F164" t="s">
        <v>206</v>
      </c>
      <c r="G164">
        <v>0</v>
      </c>
      <c r="H164">
        <v>0</v>
      </c>
      <c r="I164" t="s">
        <v>207</v>
      </c>
      <c r="J164">
        <v>0</v>
      </c>
      <c r="K164">
        <v>0</v>
      </c>
      <c r="L164" t="s">
        <v>6</v>
      </c>
      <c r="M164" t="s">
        <v>6</v>
      </c>
      <c r="N164">
        <v>0</v>
      </c>
    </row>
    <row r="165" spans="1:14">
      <c r="A165">
        <v>70</v>
      </c>
      <c r="B165">
        <v>1</v>
      </c>
      <c r="D165">
        <v>12</v>
      </c>
      <c r="E165" t="s">
        <v>208</v>
      </c>
      <c r="F165" t="s">
        <v>209</v>
      </c>
      <c r="G165">
        <v>0</v>
      </c>
      <c r="H165">
        <v>0</v>
      </c>
      <c r="I165" t="s">
        <v>210</v>
      </c>
      <c r="J165">
        <v>0</v>
      </c>
      <c r="K165">
        <v>0</v>
      </c>
      <c r="L165" t="s">
        <v>6</v>
      </c>
      <c r="M165" t="s">
        <v>6</v>
      </c>
      <c r="N165">
        <v>0</v>
      </c>
    </row>
    <row r="168" spans="1:14">
      <c r="A168">
        <v>65</v>
      </c>
      <c r="C168">
        <v>1</v>
      </c>
      <c r="D168">
        <v>0</v>
      </c>
      <c r="E168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B135"/>
  <sheetViews>
    <sheetView workbookViewId="0"/>
  </sheetViews>
  <sheetFormatPr defaultRowHeight="12.75"/>
  <sheetData>
    <row r="1" spans="1:80">
      <c r="A1">
        <f>ROW(Source!A30)</f>
        <v>30</v>
      </c>
      <c r="B1">
        <v>13297532</v>
      </c>
      <c r="C1">
        <v>13297528</v>
      </c>
      <c r="D1">
        <v>12388959</v>
      </c>
      <c r="E1">
        <v>1</v>
      </c>
      <c r="F1">
        <v>1</v>
      </c>
      <c r="G1">
        <v>1</v>
      </c>
      <c r="H1">
        <v>1</v>
      </c>
      <c r="I1" t="s">
        <v>211</v>
      </c>
      <c r="J1" t="s">
        <v>6</v>
      </c>
      <c r="K1" t="s">
        <v>212</v>
      </c>
      <c r="L1">
        <v>1369</v>
      </c>
      <c r="N1">
        <v>1013</v>
      </c>
      <c r="O1" t="s">
        <v>213</v>
      </c>
      <c r="P1" t="s">
        <v>213</v>
      </c>
      <c r="Q1">
        <v>1</v>
      </c>
      <c r="Y1">
        <v>24.82</v>
      </c>
      <c r="AA1">
        <v>0</v>
      </c>
      <c r="AB1">
        <v>0</v>
      </c>
      <c r="AC1">
        <v>0</v>
      </c>
      <c r="AD1">
        <v>12.16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14.6</v>
      </c>
      <c r="AU1" t="s">
        <v>24</v>
      </c>
      <c r="AV1">
        <v>1</v>
      </c>
      <c r="AW1">
        <v>2</v>
      </c>
      <c r="AX1">
        <v>13297532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>
      <c r="A2">
        <f>ROW(Source!A30)</f>
        <v>30</v>
      </c>
      <c r="B2">
        <v>13297533</v>
      </c>
      <c r="C2">
        <v>13297528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28</v>
      </c>
      <c r="J2" t="s">
        <v>6</v>
      </c>
      <c r="K2" t="s">
        <v>214</v>
      </c>
      <c r="L2">
        <v>608254</v>
      </c>
      <c r="N2">
        <v>1013</v>
      </c>
      <c r="O2" t="s">
        <v>215</v>
      </c>
      <c r="P2" t="s">
        <v>215</v>
      </c>
      <c r="Q2">
        <v>1</v>
      </c>
      <c r="Y2">
        <v>1.36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</v>
      </c>
      <c r="AT2">
        <v>0.8</v>
      </c>
      <c r="AU2" t="s">
        <v>24</v>
      </c>
      <c r="AV2">
        <v>2</v>
      </c>
      <c r="AW2">
        <v>2</v>
      </c>
      <c r="AX2">
        <v>13297533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>
      <c r="A3">
        <f>ROW(Source!A30)</f>
        <v>30</v>
      </c>
      <c r="B3">
        <v>13297534</v>
      </c>
      <c r="C3">
        <v>13297528</v>
      </c>
      <c r="D3">
        <v>12074364</v>
      </c>
      <c r="E3">
        <v>1</v>
      </c>
      <c r="F3">
        <v>1</v>
      </c>
      <c r="G3">
        <v>1</v>
      </c>
      <c r="H3">
        <v>2</v>
      </c>
      <c r="I3" t="s">
        <v>216</v>
      </c>
      <c r="J3" t="s">
        <v>217</v>
      </c>
      <c r="K3" t="s">
        <v>218</v>
      </c>
      <c r="L3">
        <v>1368</v>
      </c>
      <c r="N3">
        <v>1011</v>
      </c>
      <c r="O3" t="s">
        <v>219</v>
      </c>
      <c r="P3" t="s">
        <v>219</v>
      </c>
      <c r="Q3">
        <v>1</v>
      </c>
      <c r="Y3">
        <v>1.36</v>
      </c>
      <c r="AA3">
        <v>0</v>
      </c>
      <c r="AB3">
        <v>134.07</v>
      </c>
      <c r="AC3">
        <v>0</v>
      </c>
      <c r="AD3">
        <v>0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0.8</v>
      </c>
      <c r="AU3" t="s">
        <v>24</v>
      </c>
      <c r="AV3">
        <v>0</v>
      </c>
      <c r="AW3">
        <v>2</v>
      </c>
      <c r="AX3">
        <v>13297534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B3">
        <v>0</v>
      </c>
    </row>
    <row r="4" spans="1:80">
      <c r="A4">
        <f>ROW(Source!A30)</f>
        <v>30</v>
      </c>
      <c r="B4">
        <v>13297535</v>
      </c>
      <c r="C4">
        <v>13297528</v>
      </c>
      <c r="D4">
        <v>12077046</v>
      </c>
      <c r="E4">
        <v>1</v>
      </c>
      <c r="F4">
        <v>1</v>
      </c>
      <c r="G4">
        <v>1</v>
      </c>
      <c r="H4">
        <v>2</v>
      </c>
      <c r="I4" t="s">
        <v>220</v>
      </c>
      <c r="J4" t="s">
        <v>221</v>
      </c>
      <c r="K4" t="s">
        <v>222</v>
      </c>
      <c r="L4">
        <v>1368</v>
      </c>
      <c r="N4">
        <v>1011</v>
      </c>
      <c r="O4" t="s">
        <v>219</v>
      </c>
      <c r="P4" t="s">
        <v>219</v>
      </c>
      <c r="Q4">
        <v>1</v>
      </c>
      <c r="Y4">
        <v>1.36</v>
      </c>
      <c r="AA4">
        <v>0</v>
      </c>
      <c r="AB4">
        <v>115.4</v>
      </c>
      <c r="AC4">
        <v>0</v>
      </c>
      <c r="AD4">
        <v>0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0.8</v>
      </c>
      <c r="AU4" t="s">
        <v>24</v>
      </c>
      <c r="AV4">
        <v>0</v>
      </c>
      <c r="AW4">
        <v>2</v>
      </c>
      <c r="AX4">
        <v>13297535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B4">
        <v>0</v>
      </c>
    </row>
    <row r="5" spans="1:80">
      <c r="A5">
        <f>ROW(Source!A30)</f>
        <v>30</v>
      </c>
      <c r="B5">
        <v>13297536</v>
      </c>
      <c r="C5">
        <v>13297528</v>
      </c>
      <c r="D5">
        <v>12079664</v>
      </c>
      <c r="E5">
        <v>1</v>
      </c>
      <c r="F5">
        <v>1</v>
      </c>
      <c r="G5">
        <v>1</v>
      </c>
      <c r="H5">
        <v>3</v>
      </c>
      <c r="I5" t="s">
        <v>223</v>
      </c>
      <c r="J5" t="s">
        <v>224</v>
      </c>
      <c r="K5" t="s">
        <v>225</v>
      </c>
      <c r="L5">
        <v>1346</v>
      </c>
      <c r="N5">
        <v>1009</v>
      </c>
      <c r="O5" t="s">
        <v>226</v>
      </c>
      <c r="P5" t="s">
        <v>226</v>
      </c>
      <c r="Q5">
        <v>1</v>
      </c>
      <c r="Y5">
        <v>0.77</v>
      </c>
      <c r="AA5">
        <v>17.3</v>
      </c>
      <c r="AB5">
        <v>0</v>
      </c>
      <c r="AC5">
        <v>0</v>
      </c>
      <c r="AD5">
        <v>0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0.77</v>
      </c>
      <c r="AU5" t="s">
        <v>6</v>
      </c>
      <c r="AV5">
        <v>0</v>
      </c>
      <c r="AW5">
        <v>2</v>
      </c>
      <c r="AX5">
        <v>13297536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>
      <c r="A6">
        <f>ROW(Source!A30)</f>
        <v>30</v>
      </c>
      <c r="B6">
        <v>13297537</v>
      </c>
      <c r="C6">
        <v>13297528</v>
      </c>
      <c r="D6">
        <v>12080124</v>
      </c>
      <c r="E6">
        <v>1</v>
      </c>
      <c r="F6">
        <v>1</v>
      </c>
      <c r="G6">
        <v>1</v>
      </c>
      <c r="H6">
        <v>3</v>
      </c>
      <c r="I6" t="s">
        <v>227</v>
      </c>
      <c r="J6" t="s">
        <v>228</v>
      </c>
      <c r="K6" t="s">
        <v>229</v>
      </c>
      <c r="L6">
        <v>1308</v>
      </c>
      <c r="N6">
        <v>1003</v>
      </c>
      <c r="O6" t="s">
        <v>230</v>
      </c>
      <c r="P6" t="s">
        <v>230</v>
      </c>
      <c r="Q6">
        <v>100</v>
      </c>
      <c r="Y6">
        <v>4.7999999999999996E-3</v>
      </c>
      <c r="AA6">
        <v>214</v>
      </c>
      <c r="AB6">
        <v>0</v>
      </c>
      <c r="AC6">
        <v>0</v>
      </c>
      <c r="AD6">
        <v>0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4.7999999999999996E-3</v>
      </c>
      <c r="AU6" t="s">
        <v>6</v>
      </c>
      <c r="AV6">
        <v>0</v>
      </c>
      <c r="AW6">
        <v>2</v>
      </c>
      <c r="AX6">
        <v>13297537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>
      <c r="A7">
        <f>ROW(Source!A30)</f>
        <v>30</v>
      </c>
      <c r="B7">
        <v>13297538</v>
      </c>
      <c r="C7">
        <v>13297528</v>
      </c>
      <c r="D7">
        <v>12086052</v>
      </c>
      <c r="E7">
        <v>1</v>
      </c>
      <c r="F7">
        <v>1</v>
      </c>
      <c r="G7">
        <v>1</v>
      </c>
      <c r="H7">
        <v>3</v>
      </c>
      <c r="I7" t="s">
        <v>231</v>
      </c>
      <c r="J7" t="s">
        <v>232</v>
      </c>
      <c r="K7" t="s">
        <v>233</v>
      </c>
      <c r="L7">
        <v>1355</v>
      </c>
      <c r="N7">
        <v>1010</v>
      </c>
      <c r="O7" t="s">
        <v>42</v>
      </c>
      <c r="P7" t="s">
        <v>42</v>
      </c>
      <c r="Q7">
        <v>100</v>
      </c>
      <c r="Y7">
        <v>0.02</v>
      </c>
      <c r="AA7">
        <v>143.07</v>
      </c>
      <c r="AB7">
        <v>0</v>
      </c>
      <c r="AC7">
        <v>0</v>
      </c>
      <c r="AD7">
        <v>0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0.02</v>
      </c>
      <c r="AU7" t="s">
        <v>6</v>
      </c>
      <c r="AV7">
        <v>0</v>
      </c>
      <c r="AW7">
        <v>2</v>
      </c>
      <c r="AX7">
        <v>13297538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B7">
        <v>0</v>
      </c>
    </row>
    <row r="8" spans="1:80">
      <c r="A8">
        <f>ROW(Source!A30)</f>
        <v>30</v>
      </c>
      <c r="B8">
        <v>13297539</v>
      </c>
      <c r="C8">
        <v>13297528</v>
      </c>
      <c r="D8">
        <v>12111176</v>
      </c>
      <c r="E8">
        <v>1</v>
      </c>
      <c r="F8">
        <v>1</v>
      </c>
      <c r="G8">
        <v>1</v>
      </c>
      <c r="H8">
        <v>3</v>
      </c>
      <c r="I8" t="s">
        <v>234</v>
      </c>
      <c r="J8" t="s">
        <v>235</v>
      </c>
      <c r="K8" t="s">
        <v>236</v>
      </c>
      <c r="L8">
        <v>1346</v>
      </c>
      <c r="N8">
        <v>1009</v>
      </c>
      <c r="O8" t="s">
        <v>226</v>
      </c>
      <c r="P8" t="s">
        <v>226</v>
      </c>
      <c r="Q8">
        <v>1</v>
      </c>
      <c r="Y8">
        <v>1.6E-2</v>
      </c>
      <c r="AA8">
        <v>35.700000000000003</v>
      </c>
      <c r="AB8">
        <v>0</v>
      </c>
      <c r="AC8">
        <v>0</v>
      </c>
      <c r="AD8">
        <v>0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1.6E-2</v>
      </c>
      <c r="AU8" t="s">
        <v>6</v>
      </c>
      <c r="AV8">
        <v>0</v>
      </c>
      <c r="AW8">
        <v>2</v>
      </c>
      <c r="AX8">
        <v>13297539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B8">
        <v>0</v>
      </c>
    </row>
    <row r="9" spans="1:80">
      <c r="A9">
        <f>ROW(Source!A30)</f>
        <v>30</v>
      </c>
      <c r="B9">
        <v>13297540</v>
      </c>
      <c r="C9">
        <v>13297528</v>
      </c>
      <c r="D9">
        <v>12114196</v>
      </c>
      <c r="E9">
        <v>1</v>
      </c>
      <c r="F9">
        <v>1</v>
      </c>
      <c r="G9">
        <v>1</v>
      </c>
      <c r="H9">
        <v>3</v>
      </c>
      <c r="I9" t="s">
        <v>237</v>
      </c>
      <c r="J9" t="s">
        <v>238</v>
      </c>
      <c r="K9" t="s">
        <v>239</v>
      </c>
      <c r="L9">
        <v>1354</v>
      </c>
      <c r="N9">
        <v>1010</v>
      </c>
      <c r="O9" t="s">
        <v>31</v>
      </c>
      <c r="P9" t="s">
        <v>31</v>
      </c>
      <c r="Q9">
        <v>1</v>
      </c>
      <c r="Y9">
        <v>2.04</v>
      </c>
      <c r="AA9">
        <v>40.06</v>
      </c>
      <c r="AB9">
        <v>0</v>
      </c>
      <c r="AC9">
        <v>0</v>
      </c>
      <c r="AD9">
        <v>0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2.04</v>
      </c>
      <c r="AU9" t="s">
        <v>6</v>
      </c>
      <c r="AV9">
        <v>0</v>
      </c>
      <c r="AW9">
        <v>2</v>
      </c>
      <c r="AX9">
        <v>13297540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>
      <c r="A10">
        <f>ROW(Source!A30)</f>
        <v>30</v>
      </c>
      <c r="B10">
        <v>13297541</v>
      </c>
      <c r="C10">
        <v>13297528</v>
      </c>
      <c r="D10">
        <v>12114225</v>
      </c>
      <c r="E10">
        <v>1</v>
      </c>
      <c r="F10">
        <v>1</v>
      </c>
      <c r="G10">
        <v>1</v>
      </c>
      <c r="H10">
        <v>3</v>
      </c>
      <c r="I10" t="s">
        <v>240</v>
      </c>
      <c r="J10" t="s">
        <v>241</v>
      </c>
      <c r="K10" t="s">
        <v>242</v>
      </c>
      <c r="L10">
        <v>1356</v>
      </c>
      <c r="N10">
        <v>1010</v>
      </c>
      <c r="O10" t="s">
        <v>243</v>
      </c>
      <c r="P10" t="s">
        <v>243</v>
      </c>
      <c r="Q10">
        <v>1000</v>
      </c>
      <c r="Y10">
        <v>4.1000000000000003E-3</v>
      </c>
      <c r="AA10">
        <v>17.8</v>
      </c>
      <c r="AB10">
        <v>0</v>
      </c>
      <c r="AC10">
        <v>0</v>
      </c>
      <c r="AD10">
        <v>0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4.1000000000000003E-3</v>
      </c>
      <c r="AU10" t="s">
        <v>6</v>
      </c>
      <c r="AV10">
        <v>0</v>
      </c>
      <c r="AW10">
        <v>2</v>
      </c>
      <c r="AX10">
        <v>13297541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B10">
        <v>0</v>
      </c>
    </row>
    <row r="11" spans="1:80">
      <c r="A11">
        <f>ROW(Source!A30)</f>
        <v>30</v>
      </c>
      <c r="B11">
        <v>13297542</v>
      </c>
      <c r="C11">
        <v>13297528</v>
      </c>
      <c r="D11">
        <v>12114245</v>
      </c>
      <c r="E11">
        <v>1</v>
      </c>
      <c r="F11">
        <v>1</v>
      </c>
      <c r="G11">
        <v>1</v>
      </c>
      <c r="H11">
        <v>3</v>
      </c>
      <c r="I11" t="s">
        <v>244</v>
      </c>
      <c r="J11" t="s">
        <v>245</v>
      </c>
      <c r="K11" t="s">
        <v>246</v>
      </c>
      <c r="L11">
        <v>1354</v>
      </c>
      <c r="N11">
        <v>1010</v>
      </c>
      <c r="O11" t="s">
        <v>31</v>
      </c>
      <c r="P11" t="s">
        <v>31</v>
      </c>
      <c r="Q11">
        <v>1</v>
      </c>
      <c r="Y11">
        <v>1</v>
      </c>
      <c r="AA11">
        <v>11.2</v>
      </c>
      <c r="AB11">
        <v>0</v>
      </c>
      <c r="AC11">
        <v>0</v>
      </c>
      <c r="AD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1</v>
      </c>
      <c r="AU11" t="s">
        <v>6</v>
      </c>
      <c r="AV11">
        <v>0</v>
      </c>
      <c r="AW11">
        <v>2</v>
      </c>
      <c r="AX11">
        <v>13297542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>
      <c r="A12">
        <f>ROW(Source!A30)</f>
        <v>30</v>
      </c>
      <c r="B12">
        <v>13297543</v>
      </c>
      <c r="C12">
        <v>13297528</v>
      </c>
      <c r="D12">
        <v>12114311</v>
      </c>
      <c r="E12">
        <v>1</v>
      </c>
      <c r="F12">
        <v>1</v>
      </c>
      <c r="G12">
        <v>1</v>
      </c>
      <c r="H12">
        <v>3</v>
      </c>
      <c r="I12" t="s">
        <v>247</v>
      </c>
      <c r="J12" t="s">
        <v>248</v>
      </c>
      <c r="K12" t="s">
        <v>249</v>
      </c>
      <c r="L12">
        <v>1355</v>
      </c>
      <c r="N12">
        <v>1010</v>
      </c>
      <c r="O12" t="s">
        <v>42</v>
      </c>
      <c r="P12" t="s">
        <v>42</v>
      </c>
      <c r="Q12">
        <v>100</v>
      </c>
      <c r="Y12">
        <v>0.61199999999999999</v>
      </c>
      <c r="AA12">
        <v>52.1</v>
      </c>
      <c r="AB12">
        <v>0</v>
      </c>
      <c r="AC12">
        <v>0</v>
      </c>
      <c r="AD12">
        <v>0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0.61199999999999999</v>
      </c>
      <c r="AU12" t="s">
        <v>6</v>
      </c>
      <c r="AV12">
        <v>0</v>
      </c>
      <c r="AW12">
        <v>2</v>
      </c>
      <c r="AX12">
        <v>13297543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>
      <c r="A13">
        <f>ROW(Source!A30)</f>
        <v>30</v>
      </c>
      <c r="B13">
        <v>13297544</v>
      </c>
      <c r="C13">
        <v>13297528</v>
      </c>
      <c r="D13">
        <v>12117044</v>
      </c>
      <c r="E13">
        <v>1</v>
      </c>
      <c r="F13">
        <v>1</v>
      </c>
      <c r="G13">
        <v>1</v>
      </c>
      <c r="H13">
        <v>3</v>
      </c>
      <c r="I13" t="s">
        <v>250</v>
      </c>
      <c r="J13" t="s">
        <v>251</v>
      </c>
      <c r="K13" t="s">
        <v>252</v>
      </c>
      <c r="L13">
        <v>1344</v>
      </c>
      <c r="N13">
        <v>1008</v>
      </c>
      <c r="O13" t="s">
        <v>253</v>
      </c>
      <c r="P13" t="s">
        <v>253</v>
      </c>
      <c r="Q13">
        <v>1</v>
      </c>
      <c r="Y13">
        <v>3.55</v>
      </c>
      <c r="AA13">
        <v>1</v>
      </c>
      <c r="AB13">
        <v>0</v>
      </c>
      <c r="AC13">
        <v>0</v>
      </c>
      <c r="AD13">
        <v>0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3.55</v>
      </c>
      <c r="AU13" t="s">
        <v>6</v>
      </c>
      <c r="AV13">
        <v>0</v>
      </c>
      <c r="AW13">
        <v>2</v>
      </c>
      <c r="AX13">
        <v>13297544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B13">
        <v>0</v>
      </c>
    </row>
    <row r="14" spans="1:80">
      <c r="A14">
        <f>ROW(Source!A31)</f>
        <v>31</v>
      </c>
      <c r="B14">
        <v>13297545</v>
      </c>
      <c r="C14">
        <v>13297529</v>
      </c>
      <c r="D14">
        <v>12389761</v>
      </c>
      <c r="E14">
        <v>1</v>
      </c>
      <c r="F14">
        <v>1</v>
      </c>
      <c r="G14">
        <v>1</v>
      </c>
      <c r="H14">
        <v>1</v>
      </c>
      <c r="I14" t="s">
        <v>254</v>
      </c>
      <c r="J14" t="s">
        <v>6</v>
      </c>
      <c r="K14" t="s">
        <v>255</v>
      </c>
      <c r="L14">
        <v>1369</v>
      </c>
      <c r="N14">
        <v>1013</v>
      </c>
      <c r="O14" t="s">
        <v>213</v>
      </c>
      <c r="P14" t="s">
        <v>213</v>
      </c>
      <c r="Q14">
        <v>1</v>
      </c>
      <c r="Y14">
        <v>4.0289999999999999</v>
      </c>
      <c r="AA14">
        <v>0</v>
      </c>
      <c r="AB14">
        <v>0</v>
      </c>
      <c r="AC14">
        <v>0</v>
      </c>
      <c r="AD14">
        <v>12.54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2.37</v>
      </c>
      <c r="AU14" t="s">
        <v>24</v>
      </c>
      <c r="AV14">
        <v>1</v>
      </c>
      <c r="AW14">
        <v>2</v>
      </c>
      <c r="AX14">
        <v>13297545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B14">
        <v>0</v>
      </c>
    </row>
    <row r="15" spans="1:80">
      <c r="A15">
        <f>ROW(Source!A31)</f>
        <v>31</v>
      </c>
      <c r="B15">
        <v>13297546</v>
      </c>
      <c r="C15">
        <v>13297529</v>
      </c>
      <c r="D15">
        <v>121548</v>
      </c>
      <c r="E15">
        <v>1</v>
      </c>
      <c r="F15">
        <v>1</v>
      </c>
      <c r="G15">
        <v>1</v>
      </c>
      <c r="H15">
        <v>1</v>
      </c>
      <c r="I15" t="s">
        <v>28</v>
      </c>
      <c r="J15" t="s">
        <v>6</v>
      </c>
      <c r="K15" t="s">
        <v>214</v>
      </c>
      <c r="L15">
        <v>608254</v>
      </c>
      <c r="N15">
        <v>1013</v>
      </c>
      <c r="O15" t="s">
        <v>215</v>
      </c>
      <c r="P15" t="s">
        <v>215</v>
      </c>
      <c r="Q15">
        <v>1</v>
      </c>
      <c r="Y15">
        <v>0.49299999999999994</v>
      </c>
      <c r="AA15">
        <v>0</v>
      </c>
      <c r="AB15">
        <v>0</v>
      </c>
      <c r="AC15">
        <v>0</v>
      </c>
      <c r="AD15">
        <v>0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0.28999999999999998</v>
      </c>
      <c r="AU15" t="s">
        <v>24</v>
      </c>
      <c r="AV15">
        <v>2</v>
      </c>
      <c r="AW15">
        <v>2</v>
      </c>
      <c r="AX15">
        <v>13297546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B15">
        <v>0</v>
      </c>
    </row>
    <row r="16" spans="1:80">
      <c r="A16">
        <f>ROW(Source!A31)</f>
        <v>31</v>
      </c>
      <c r="B16">
        <v>13297547</v>
      </c>
      <c r="C16">
        <v>13297529</v>
      </c>
      <c r="D16">
        <v>12074364</v>
      </c>
      <c r="E16">
        <v>1</v>
      </c>
      <c r="F16">
        <v>1</v>
      </c>
      <c r="G16">
        <v>1</v>
      </c>
      <c r="H16">
        <v>2</v>
      </c>
      <c r="I16" t="s">
        <v>216</v>
      </c>
      <c r="J16" t="s">
        <v>217</v>
      </c>
      <c r="K16" t="s">
        <v>218</v>
      </c>
      <c r="L16">
        <v>1368</v>
      </c>
      <c r="N16">
        <v>1011</v>
      </c>
      <c r="O16" t="s">
        <v>219</v>
      </c>
      <c r="P16" t="s">
        <v>219</v>
      </c>
      <c r="Q16">
        <v>1</v>
      </c>
      <c r="Y16">
        <v>0.11900000000000001</v>
      </c>
      <c r="AA16">
        <v>0</v>
      </c>
      <c r="AB16">
        <v>134.07</v>
      </c>
      <c r="AC16">
        <v>0</v>
      </c>
      <c r="AD16">
        <v>0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7.0000000000000007E-2</v>
      </c>
      <c r="AU16" t="s">
        <v>24</v>
      </c>
      <c r="AV16">
        <v>0</v>
      </c>
      <c r="AW16">
        <v>2</v>
      </c>
      <c r="AX16">
        <v>13297547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B16">
        <v>0</v>
      </c>
    </row>
    <row r="17" spans="1:80">
      <c r="A17">
        <f>ROW(Source!A31)</f>
        <v>31</v>
      </c>
      <c r="B17">
        <v>13297548</v>
      </c>
      <c r="C17">
        <v>13297529</v>
      </c>
      <c r="D17">
        <v>12074716</v>
      </c>
      <c r="E17">
        <v>1</v>
      </c>
      <c r="F17">
        <v>1</v>
      </c>
      <c r="G17">
        <v>1</v>
      </c>
      <c r="H17">
        <v>2</v>
      </c>
      <c r="I17" t="s">
        <v>256</v>
      </c>
      <c r="J17" t="s">
        <v>257</v>
      </c>
      <c r="K17" t="s">
        <v>258</v>
      </c>
      <c r="L17">
        <v>1368</v>
      </c>
      <c r="N17">
        <v>1011</v>
      </c>
      <c r="O17" t="s">
        <v>219</v>
      </c>
      <c r="P17" t="s">
        <v>219</v>
      </c>
      <c r="Q17">
        <v>1</v>
      </c>
      <c r="Y17">
        <v>1.2069999999999999</v>
      </c>
      <c r="AA17">
        <v>0</v>
      </c>
      <c r="AB17">
        <v>7.84</v>
      </c>
      <c r="AC17">
        <v>0</v>
      </c>
      <c r="AD17">
        <v>0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0.71</v>
      </c>
      <c r="AU17" t="s">
        <v>24</v>
      </c>
      <c r="AV17">
        <v>0</v>
      </c>
      <c r="AW17">
        <v>2</v>
      </c>
      <c r="AX17">
        <v>13297548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B17">
        <v>0</v>
      </c>
    </row>
    <row r="18" spans="1:80">
      <c r="A18">
        <f>ROW(Source!A31)</f>
        <v>31</v>
      </c>
      <c r="B18">
        <v>13297549</v>
      </c>
      <c r="C18">
        <v>13297529</v>
      </c>
      <c r="D18">
        <v>12074764</v>
      </c>
      <c r="E18">
        <v>1</v>
      </c>
      <c r="F18">
        <v>1</v>
      </c>
      <c r="G18">
        <v>1</v>
      </c>
      <c r="H18">
        <v>2</v>
      </c>
      <c r="I18" t="s">
        <v>259</v>
      </c>
      <c r="J18" t="s">
        <v>260</v>
      </c>
      <c r="K18" t="s">
        <v>261</v>
      </c>
      <c r="L18">
        <v>1368</v>
      </c>
      <c r="N18">
        <v>1011</v>
      </c>
      <c r="O18" t="s">
        <v>219</v>
      </c>
      <c r="P18" t="s">
        <v>219</v>
      </c>
      <c r="Q18">
        <v>1</v>
      </c>
      <c r="Y18">
        <v>0.374</v>
      </c>
      <c r="AA18">
        <v>0</v>
      </c>
      <c r="AB18">
        <v>63.37</v>
      </c>
      <c r="AC18">
        <v>0</v>
      </c>
      <c r="AD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0.22</v>
      </c>
      <c r="AU18" t="s">
        <v>24</v>
      </c>
      <c r="AV18">
        <v>0</v>
      </c>
      <c r="AW18">
        <v>2</v>
      </c>
      <c r="AX18">
        <v>13297549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B18">
        <v>0</v>
      </c>
    </row>
    <row r="19" spans="1:80">
      <c r="A19">
        <f>ROW(Source!A31)</f>
        <v>31</v>
      </c>
      <c r="B19">
        <v>13297550</v>
      </c>
      <c r="C19">
        <v>13297529</v>
      </c>
      <c r="D19">
        <v>12075184</v>
      </c>
      <c r="E19">
        <v>1</v>
      </c>
      <c r="F19">
        <v>1</v>
      </c>
      <c r="G19">
        <v>1</v>
      </c>
      <c r="H19">
        <v>2</v>
      </c>
      <c r="I19" t="s">
        <v>262</v>
      </c>
      <c r="J19" t="s">
        <v>263</v>
      </c>
      <c r="K19" t="s">
        <v>264</v>
      </c>
      <c r="L19">
        <v>1368</v>
      </c>
      <c r="N19">
        <v>1011</v>
      </c>
      <c r="O19" t="s">
        <v>219</v>
      </c>
      <c r="P19" t="s">
        <v>219</v>
      </c>
      <c r="Q19">
        <v>1</v>
      </c>
      <c r="Y19">
        <v>0.374</v>
      </c>
      <c r="AA19">
        <v>0</v>
      </c>
      <c r="AB19">
        <v>3.17</v>
      </c>
      <c r="AC19">
        <v>0</v>
      </c>
      <c r="AD19">
        <v>0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0.22</v>
      </c>
      <c r="AU19" t="s">
        <v>24</v>
      </c>
      <c r="AV19">
        <v>0</v>
      </c>
      <c r="AW19">
        <v>2</v>
      </c>
      <c r="AX19">
        <v>13297550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B19">
        <v>0</v>
      </c>
    </row>
    <row r="20" spans="1:80">
      <c r="A20">
        <f>ROW(Source!A31)</f>
        <v>31</v>
      </c>
      <c r="B20">
        <v>13297551</v>
      </c>
      <c r="C20">
        <v>13297529</v>
      </c>
      <c r="D20">
        <v>12077046</v>
      </c>
      <c r="E20">
        <v>1</v>
      </c>
      <c r="F20">
        <v>1</v>
      </c>
      <c r="G20">
        <v>1</v>
      </c>
      <c r="H20">
        <v>2</v>
      </c>
      <c r="I20" t="s">
        <v>220</v>
      </c>
      <c r="J20" t="s">
        <v>221</v>
      </c>
      <c r="K20" t="s">
        <v>222</v>
      </c>
      <c r="L20">
        <v>1368</v>
      </c>
      <c r="N20">
        <v>1011</v>
      </c>
      <c r="O20" t="s">
        <v>219</v>
      </c>
      <c r="P20" t="s">
        <v>219</v>
      </c>
      <c r="Q20">
        <v>1</v>
      </c>
      <c r="Y20">
        <v>0.11900000000000001</v>
      </c>
      <c r="AA20">
        <v>0</v>
      </c>
      <c r="AB20">
        <v>115.4</v>
      </c>
      <c r="AC20">
        <v>0</v>
      </c>
      <c r="AD20">
        <v>0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7.0000000000000007E-2</v>
      </c>
      <c r="AU20" t="s">
        <v>24</v>
      </c>
      <c r="AV20">
        <v>0</v>
      </c>
      <c r="AW20">
        <v>2</v>
      </c>
      <c r="AX20">
        <v>13297551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B20">
        <v>0</v>
      </c>
    </row>
    <row r="21" spans="1:80">
      <c r="A21">
        <f>ROW(Source!A31)</f>
        <v>31</v>
      </c>
      <c r="B21">
        <v>13297552</v>
      </c>
      <c r="C21">
        <v>13297529</v>
      </c>
      <c r="D21">
        <v>12079624</v>
      </c>
      <c r="E21">
        <v>1</v>
      </c>
      <c r="F21">
        <v>1</v>
      </c>
      <c r="G21">
        <v>1</v>
      </c>
      <c r="H21">
        <v>3</v>
      </c>
      <c r="I21" t="s">
        <v>265</v>
      </c>
      <c r="J21" t="s">
        <v>266</v>
      </c>
      <c r="K21" t="s">
        <v>267</v>
      </c>
      <c r="L21">
        <v>1346</v>
      </c>
      <c r="N21">
        <v>1009</v>
      </c>
      <c r="O21" t="s">
        <v>226</v>
      </c>
      <c r="P21" t="s">
        <v>226</v>
      </c>
      <c r="Q21">
        <v>1</v>
      </c>
      <c r="Y21">
        <v>0.1</v>
      </c>
      <c r="AA21">
        <v>11.52</v>
      </c>
      <c r="AB21">
        <v>0</v>
      </c>
      <c r="AC21">
        <v>0</v>
      </c>
      <c r="AD21">
        <v>0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0.1</v>
      </c>
      <c r="AU21" t="s">
        <v>6</v>
      </c>
      <c r="AV21">
        <v>0</v>
      </c>
      <c r="AW21">
        <v>2</v>
      </c>
      <c r="AX21">
        <v>13297552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B21">
        <v>0</v>
      </c>
    </row>
    <row r="22" spans="1:80">
      <c r="A22">
        <f>ROW(Source!A31)</f>
        <v>31</v>
      </c>
      <c r="B22">
        <v>13297553</v>
      </c>
      <c r="C22">
        <v>13297529</v>
      </c>
      <c r="D22">
        <v>12079664</v>
      </c>
      <c r="E22">
        <v>1</v>
      </c>
      <c r="F22">
        <v>1</v>
      </c>
      <c r="G22">
        <v>1</v>
      </c>
      <c r="H22">
        <v>3</v>
      </c>
      <c r="I22" t="s">
        <v>223</v>
      </c>
      <c r="J22" t="s">
        <v>224</v>
      </c>
      <c r="K22" t="s">
        <v>225</v>
      </c>
      <c r="L22">
        <v>1346</v>
      </c>
      <c r="N22">
        <v>1009</v>
      </c>
      <c r="O22" t="s">
        <v>226</v>
      </c>
      <c r="P22" t="s">
        <v>226</v>
      </c>
      <c r="Q22">
        <v>1</v>
      </c>
      <c r="Y22">
        <v>0.1</v>
      </c>
      <c r="AA22">
        <v>17.3</v>
      </c>
      <c r="AB22">
        <v>0</v>
      </c>
      <c r="AC22">
        <v>0</v>
      </c>
      <c r="AD22">
        <v>0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0.1</v>
      </c>
      <c r="AU22" t="s">
        <v>6</v>
      </c>
      <c r="AV22">
        <v>0</v>
      </c>
      <c r="AW22">
        <v>2</v>
      </c>
      <c r="AX22">
        <v>13297553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B22">
        <v>0</v>
      </c>
    </row>
    <row r="23" spans="1:80">
      <c r="A23">
        <f>ROW(Source!A31)</f>
        <v>31</v>
      </c>
      <c r="B23">
        <v>13297554</v>
      </c>
      <c r="C23">
        <v>13297529</v>
      </c>
      <c r="D23">
        <v>12079806</v>
      </c>
      <c r="E23">
        <v>1</v>
      </c>
      <c r="F23">
        <v>1</v>
      </c>
      <c r="G23">
        <v>1</v>
      </c>
      <c r="H23">
        <v>3</v>
      </c>
      <c r="I23" t="s">
        <v>268</v>
      </c>
      <c r="J23" t="s">
        <v>269</v>
      </c>
      <c r="K23" t="s">
        <v>270</v>
      </c>
      <c r="L23">
        <v>1346</v>
      </c>
      <c r="N23">
        <v>1009</v>
      </c>
      <c r="O23" t="s">
        <v>226</v>
      </c>
      <c r="P23" t="s">
        <v>226</v>
      </c>
      <c r="Q23">
        <v>1</v>
      </c>
      <c r="Y23">
        <v>0.02</v>
      </c>
      <c r="AA23">
        <v>19.100000000000001</v>
      </c>
      <c r="AB23">
        <v>0</v>
      </c>
      <c r="AC23">
        <v>0</v>
      </c>
      <c r="AD23">
        <v>0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0.02</v>
      </c>
      <c r="AU23" t="s">
        <v>6</v>
      </c>
      <c r="AV23">
        <v>0</v>
      </c>
      <c r="AW23">
        <v>2</v>
      </c>
      <c r="AX23">
        <v>13297554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B23">
        <v>0</v>
      </c>
    </row>
    <row r="24" spans="1:80">
      <c r="A24">
        <f>ROW(Source!A31)</f>
        <v>31</v>
      </c>
      <c r="B24">
        <v>13297555</v>
      </c>
      <c r="C24">
        <v>13297529</v>
      </c>
      <c r="D24">
        <v>12117044</v>
      </c>
      <c r="E24">
        <v>1</v>
      </c>
      <c r="F24">
        <v>1</v>
      </c>
      <c r="G24">
        <v>1</v>
      </c>
      <c r="H24">
        <v>3</v>
      </c>
      <c r="I24" t="s">
        <v>250</v>
      </c>
      <c r="J24" t="s">
        <v>251</v>
      </c>
      <c r="K24" t="s">
        <v>252</v>
      </c>
      <c r="L24">
        <v>1344</v>
      </c>
      <c r="N24">
        <v>1008</v>
      </c>
      <c r="O24" t="s">
        <v>253</v>
      </c>
      <c r="P24" t="s">
        <v>253</v>
      </c>
      <c r="Q24">
        <v>1</v>
      </c>
      <c r="Y24">
        <v>0.59</v>
      </c>
      <c r="AA24">
        <v>1</v>
      </c>
      <c r="AB24">
        <v>0</v>
      </c>
      <c r="AC24">
        <v>0</v>
      </c>
      <c r="AD24">
        <v>0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0.59</v>
      </c>
      <c r="AU24" t="s">
        <v>6</v>
      </c>
      <c r="AV24">
        <v>0</v>
      </c>
      <c r="AW24">
        <v>2</v>
      </c>
      <c r="AX24">
        <v>13297555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B24">
        <v>0</v>
      </c>
    </row>
    <row r="25" spans="1:80">
      <c r="A25">
        <f>ROW(Source!A32)</f>
        <v>32</v>
      </c>
      <c r="B25">
        <v>13297557</v>
      </c>
      <c r="C25">
        <v>13297530</v>
      </c>
      <c r="D25">
        <v>12389761</v>
      </c>
      <c r="E25">
        <v>1</v>
      </c>
      <c r="F25">
        <v>1</v>
      </c>
      <c r="G25">
        <v>1</v>
      </c>
      <c r="H25">
        <v>1</v>
      </c>
      <c r="I25" t="s">
        <v>254</v>
      </c>
      <c r="J25" t="s">
        <v>6</v>
      </c>
      <c r="K25" t="s">
        <v>255</v>
      </c>
      <c r="L25">
        <v>1369</v>
      </c>
      <c r="N25">
        <v>1013</v>
      </c>
      <c r="O25" t="s">
        <v>213</v>
      </c>
      <c r="P25" t="s">
        <v>213</v>
      </c>
      <c r="Q25">
        <v>1</v>
      </c>
      <c r="Y25">
        <v>1.7509999999999999</v>
      </c>
      <c r="AA25">
        <v>0</v>
      </c>
      <c r="AB25">
        <v>0</v>
      </c>
      <c r="AC25">
        <v>0</v>
      </c>
      <c r="AD25">
        <v>12.54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1.03</v>
      </c>
      <c r="AU25" t="s">
        <v>24</v>
      </c>
      <c r="AV25">
        <v>1</v>
      </c>
      <c r="AW25">
        <v>2</v>
      </c>
      <c r="AX25">
        <v>13297557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B25">
        <v>0</v>
      </c>
    </row>
    <row r="26" spans="1:80">
      <c r="A26">
        <f>ROW(Source!A32)</f>
        <v>32</v>
      </c>
      <c r="B26">
        <v>13297558</v>
      </c>
      <c r="C26">
        <v>13297530</v>
      </c>
      <c r="D26">
        <v>12115820</v>
      </c>
      <c r="E26">
        <v>1</v>
      </c>
      <c r="F26">
        <v>1</v>
      </c>
      <c r="G26">
        <v>1</v>
      </c>
      <c r="H26">
        <v>3</v>
      </c>
      <c r="I26" t="s">
        <v>271</v>
      </c>
      <c r="J26" t="s">
        <v>272</v>
      </c>
      <c r="K26" t="s">
        <v>273</v>
      </c>
      <c r="L26">
        <v>1346</v>
      </c>
      <c r="N26">
        <v>1009</v>
      </c>
      <c r="O26" t="s">
        <v>226</v>
      </c>
      <c r="P26" t="s">
        <v>226</v>
      </c>
      <c r="Q26">
        <v>1</v>
      </c>
      <c r="Y26">
        <v>4.2000000000000003E-2</v>
      </c>
      <c r="AA26">
        <v>24.9</v>
      </c>
      <c r="AB26">
        <v>0</v>
      </c>
      <c r="AC26">
        <v>0</v>
      </c>
      <c r="AD26">
        <v>0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4.2000000000000003E-2</v>
      </c>
      <c r="AU26" t="s">
        <v>6</v>
      </c>
      <c r="AV26">
        <v>0</v>
      </c>
      <c r="AW26">
        <v>2</v>
      </c>
      <c r="AX26">
        <v>13297558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B26">
        <v>0</v>
      </c>
    </row>
    <row r="27" spans="1:80">
      <c r="A27">
        <f>ROW(Source!A32)</f>
        <v>32</v>
      </c>
      <c r="B27">
        <v>13297559</v>
      </c>
      <c r="C27">
        <v>13297530</v>
      </c>
      <c r="D27">
        <v>12117044</v>
      </c>
      <c r="E27">
        <v>1</v>
      </c>
      <c r="F27">
        <v>1</v>
      </c>
      <c r="G27">
        <v>1</v>
      </c>
      <c r="H27">
        <v>3</v>
      </c>
      <c r="I27" t="s">
        <v>250</v>
      </c>
      <c r="J27" t="s">
        <v>251</v>
      </c>
      <c r="K27" t="s">
        <v>252</v>
      </c>
      <c r="L27">
        <v>1344</v>
      </c>
      <c r="N27">
        <v>1008</v>
      </c>
      <c r="O27" t="s">
        <v>253</v>
      </c>
      <c r="P27" t="s">
        <v>253</v>
      </c>
      <c r="Q27">
        <v>1</v>
      </c>
      <c r="Y27">
        <v>0.26</v>
      </c>
      <c r="AA27">
        <v>1</v>
      </c>
      <c r="AB27">
        <v>0</v>
      </c>
      <c r="AC27">
        <v>0</v>
      </c>
      <c r="AD27">
        <v>0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0.26</v>
      </c>
      <c r="AU27" t="s">
        <v>6</v>
      </c>
      <c r="AV27">
        <v>0</v>
      </c>
      <c r="AW27">
        <v>2</v>
      </c>
      <c r="AX27">
        <v>13297559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B27">
        <v>0</v>
      </c>
    </row>
    <row r="28" spans="1:80">
      <c r="A28">
        <f>ROW(Source!A33)</f>
        <v>33</v>
      </c>
      <c r="B28">
        <v>13297560</v>
      </c>
      <c r="C28">
        <v>13297531</v>
      </c>
      <c r="D28">
        <v>12388959</v>
      </c>
      <c r="E28">
        <v>1</v>
      </c>
      <c r="F28">
        <v>1</v>
      </c>
      <c r="G28">
        <v>1</v>
      </c>
      <c r="H28">
        <v>1</v>
      </c>
      <c r="I28" t="s">
        <v>211</v>
      </c>
      <c r="J28" t="s">
        <v>6</v>
      </c>
      <c r="K28" t="s">
        <v>212</v>
      </c>
      <c r="L28">
        <v>1369</v>
      </c>
      <c r="N28">
        <v>1013</v>
      </c>
      <c r="O28" t="s">
        <v>213</v>
      </c>
      <c r="P28" t="s">
        <v>213</v>
      </c>
      <c r="Q28">
        <v>1</v>
      </c>
      <c r="Y28">
        <v>41.48</v>
      </c>
      <c r="AA28">
        <v>0</v>
      </c>
      <c r="AB28">
        <v>0</v>
      </c>
      <c r="AC28">
        <v>0</v>
      </c>
      <c r="AD28">
        <v>12.16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24.4</v>
      </c>
      <c r="AU28" t="s">
        <v>24</v>
      </c>
      <c r="AV28">
        <v>1</v>
      </c>
      <c r="AW28">
        <v>2</v>
      </c>
      <c r="AX28">
        <v>13297560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B28">
        <v>0</v>
      </c>
    </row>
    <row r="29" spans="1:80">
      <c r="A29">
        <f>ROW(Source!A33)</f>
        <v>33</v>
      </c>
      <c r="B29">
        <v>13297561</v>
      </c>
      <c r="C29">
        <v>13297531</v>
      </c>
      <c r="D29">
        <v>121548</v>
      </c>
      <c r="E29">
        <v>1</v>
      </c>
      <c r="F29">
        <v>1</v>
      </c>
      <c r="G29">
        <v>1</v>
      </c>
      <c r="H29">
        <v>1</v>
      </c>
      <c r="I29" t="s">
        <v>28</v>
      </c>
      <c r="J29" t="s">
        <v>6</v>
      </c>
      <c r="K29" t="s">
        <v>214</v>
      </c>
      <c r="L29">
        <v>608254</v>
      </c>
      <c r="N29">
        <v>1013</v>
      </c>
      <c r="O29" t="s">
        <v>215</v>
      </c>
      <c r="P29" t="s">
        <v>215</v>
      </c>
      <c r="Q29">
        <v>1</v>
      </c>
      <c r="Y29">
        <v>1.1560000000000001</v>
      </c>
      <c r="AA29">
        <v>0</v>
      </c>
      <c r="AB29">
        <v>0</v>
      </c>
      <c r="AC29">
        <v>0</v>
      </c>
      <c r="AD29">
        <v>0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0.68</v>
      </c>
      <c r="AU29" t="s">
        <v>24</v>
      </c>
      <c r="AV29">
        <v>2</v>
      </c>
      <c r="AW29">
        <v>2</v>
      </c>
      <c r="AX29">
        <v>13297561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B29">
        <v>0</v>
      </c>
    </row>
    <row r="30" spans="1:80">
      <c r="A30">
        <f>ROW(Source!A33)</f>
        <v>33</v>
      </c>
      <c r="B30">
        <v>13297562</v>
      </c>
      <c r="C30">
        <v>13297531</v>
      </c>
      <c r="D30">
        <v>12074364</v>
      </c>
      <c r="E30">
        <v>1</v>
      </c>
      <c r="F30">
        <v>1</v>
      </c>
      <c r="G30">
        <v>1</v>
      </c>
      <c r="H30">
        <v>2</v>
      </c>
      <c r="I30" t="s">
        <v>216</v>
      </c>
      <c r="J30" t="s">
        <v>217</v>
      </c>
      <c r="K30" t="s">
        <v>218</v>
      </c>
      <c r="L30">
        <v>1368</v>
      </c>
      <c r="N30">
        <v>1011</v>
      </c>
      <c r="O30" t="s">
        <v>219</v>
      </c>
      <c r="P30" t="s">
        <v>219</v>
      </c>
      <c r="Q30">
        <v>1</v>
      </c>
      <c r="Y30">
        <v>1.1560000000000001</v>
      </c>
      <c r="AA30">
        <v>0</v>
      </c>
      <c r="AB30">
        <v>134.07</v>
      </c>
      <c r="AC30">
        <v>0</v>
      </c>
      <c r="AD30">
        <v>0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0.68</v>
      </c>
      <c r="AU30" t="s">
        <v>24</v>
      </c>
      <c r="AV30">
        <v>0</v>
      </c>
      <c r="AW30">
        <v>2</v>
      </c>
      <c r="AX30">
        <v>13297562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B30">
        <v>0</v>
      </c>
    </row>
    <row r="31" spans="1:80">
      <c r="A31">
        <f>ROW(Source!A33)</f>
        <v>33</v>
      </c>
      <c r="B31">
        <v>13297563</v>
      </c>
      <c r="C31">
        <v>13297531</v>
      </c>
      <c r="D31">
        <v>12077046</v>
      </c>
      <c r="E31">
        <v>1</v>
      </c>
      <c r="F31">
        <v>1</v>
      </c>
      <c r="G31">
        <v>1</v>
      </c>
      <c r="H31">
        <v>2</v>
      </c>
      <c r="I31" t="s">
        <v>220</v>
      </c>
      <c r="J31" t="s">
        <v>221</v>
      </c>
      <c r="K31" t="s">
        <v>222</v>
      </c>
      <c r="L31">
        <v>1368</v>
      </c>
      <c r="N31">
        <v>1011</v>
      </c>
      <c r="O31" t="s">
        <v>219</v>
      </c>
      <c r="P31" t="s">
        <v>219</v>
      </c>
      <c r="Q31">
        <v>1</v>
      </c>
      <c r="Y31">
        <v>1.1560000000000001</v>
      </c>
      <c r="AA31">
        <v>0</v>
      </c>
      <c r="AB31">
        <v>115.4</v>
      </c>
      <c r="AC31">
        <v>0</v>
      </c>
      <c r="AD31">
        <v>0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0.68</v>
      </c>
      <c r="AU31" t="s">
        <v>24</v>
      </c>
      <c r="AV31">
        <v>0</v>
      </c>
      <c r="AW31">
        <v>2</v>
      </c>
      <c r="AX31">
        <v>13297563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B31">
        <v>0</v>
      </c>
    </row>
    <row r="32" spans="1:80">
      <c r="A32">
        <f>ROW(Source!A33)</f>
        <v>33</v>
      </c>
      <c r="B32">
        <v>13297564</v>
      </c>
      <c r="C32">
        <v>13297531</v>
      </c>
      <c r="D32">
        <v>12117044</v>
      </c>
      <c r="E32">
        <v>1</v>
      </c>
      <c r="F32">
        <v>1</v>
      </c>
      <c r="G32">
        <v>1</v>
      </c>
      <c r="H32">
        <v>3</v>
      </c>
      <c r="I32" t="s">
        <v>250</v>
      </c>
      <c r="J32" t="s">
        <v>251</v>
      </c>
      <c r="K32" t="s">
        <v>252</v>
      </c>
      <c r="L32">
        <v>1344</v>
      </c>
      <c r="N32">
        <v>1008</v>
      </c>
      <c r="O32" t="s">
        <v>253</v>
      </c>
      <c r="P32" t="s">
        <v>253</v>
      </c>
      <c r="Q32">
        <v>1</v>
      </c>
      <c r="Y32">
        <v>5.93</v>
      </c>
      <c r="AA32">
        <v>1</v>
      </c>
      <c r="AB32">
        <v>0</v>
      </c>
      <c r="AC32">
        <v>0</v>
      </c>
      <c r="AD32">
        <v>0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5.93</v>
      </c>
      <c r="AU32" t="s">
        <v>6</v>
      </c>
      <c r="AV32">
        <v>0</v>
      </c>
      <c r="AW32">
        <v>2</v>
      </c>
      <c r="AX32">
        <v>13297564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B32">
        <v>0</v>
      </c>
    </row>
    <row r="33" spans="1:80">
      <c r="A33">
        <f>ROW(Source!A34)</f>
        <v>34</v>
      </c>
      <c r="B33">
        <v>13297568</v>
      </c>
      <c r="C33">
        <v>13297565</v>
      </c>
      <c r="D33">
        <v>12388959</v>
      </c>
      <c r="E33">
        <v>1</v>
      </c>
      <c r="F33">
        <v>1</v>
      </c>
      <c r="G33">
        <v>1</v>
      </c>
      <c r="H33">
        <v>1</v>
      </c>
      <c r="I33" t="s">
        <v>211</v>
      </c>
      <c r="J33" t="s">
        <v>6</v>
      </c>
      <c r="K33" t="s">
        <v>212</v>
      </c>
      <c r="L33">
        <v>1369</v>
      </c>
      <c r="N33">
        <v>1013</v>
      </c>
      <c r="O33" t="s">
        <v>213</v>
      </c>
      <c r="P33" t="s">
        <v>213</v>
      </c>
      <c r="Q33">
        <v>1</v>
      </c>
      <c r="Y33">
        <v>19.72</v>
      </c>
      <c r="AA33">
        <v>0</v>
      </c>
      <c r="AB33">
        <v>0</v>
      </c>
      <c r="AC33">
        <v>0</v>
      </c>
      <c r="AD33">
        <v>12.16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11.6</v>
      </c>
      <c r="AU33" t="s">
        <v>24</v>
      </c>
      <c r="AV33">
        <v>1</v>
      </c>
      <c r="AW33">
        <v>2</v>
      </c>
      <c r="AX33">
        <v>13297568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B33">
        <v>0</v>
      </c>
    </row>
    <row r="34" spans="1:80">
      <c r="A34">
        <f>ROW(Source!A34)</f>
        <v>34</v>
      </c>
      <c r="B34">
        <v>13297569</v>
      </c>
      <c r="C34">
        <v>13297565</v>
      </c>
      <c r="D34">
        <v>121548</v>
      </c>
      <c r="E34">
        <v>1</v>
      </c>
      <c r="F34">
        <v>1</v>
      </c>
      <c r="G34">
        <v>1</v>
      </c>
      <c r="H34">
        <v>1</v>
      </c>
      <c r="I34" t="s">
        <v>28</v>
      </c>
      <c r="J34" t="s">
        <v>6</v>
      </c>
      <c r="K34" t="s">
        <v>214</v>
      </c>
      <c r="L34">
        <v>608254</v>
      </c>
      <c r="N34">
        <v>1013</v>
      </c>
      <c r="O34" t="s">
        <v>215</v>
      </c>
      <c r="P34" t="s">
        <v>215</v>
      </c>
      <c r="Q34">
        <v>1</v>
      </c>
      <c r="Y34">
        <v>5.032</v>
      </c>
      <c r="AA34">
        <v>0</v>
      </c>
      <c r="AB34">
        <v>0</v>
      </c>
      <c r="AC34">
        <v>0</v>
      </c>
      <c r="AD34">
        <v>0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2.96</v>
      </c>
      <c r="AU34" t="s">
        <v>24</v>
      </c>
      <c r="AV34">
        <v>2</v>
      </c>
      <c r="AW34">
        <v>2</v>
      </c>
      <c r="AX34">
        <v>13297569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B34">
        <v>0</v>
      </c>
    </row>
    <row r="35" spans="1:80">
      <c r="A35">
        <f>ROW(Source!A34)</f>
        <v>34</v>
      </c>
      <c r="B35">
        <v>13297570</v>
      </c>
      <c r="C35">
        <v>13297565</v>
      </c>
      <c r="D35">
        <v>12074364</v>
      </c>
      <c r="E35">
        <v>1</v>
      </c>
      <c r="F35">
        <v>1</v>
      </c>
      <c r="G35">
        <v>1</v>
      </c>
      <c r="H35">
        <v>2</v>
      </c>
      <c r="I35" t="s">
        <v>216</v>
      </c>
      <c r="J35" t="s">
        <v>217</v>
      </c>
      <c r="K35" t="s">
        <v>218</v>
      </c>
      <c r="L35">
        <v>1368</v>
      </c>
      <c r="N35">
        <v>1011</v>
      </c>
      <c r="O35" t="s">
        <v>219</v>
      </c>
      <c r="P35" t="s">
        <v>219</v>
      </c>
      <c r="Q35">
        <v>1</v>
      </c>
      <c r="Y35">
        <v>0.35699999999999998</v>
      </c>
      <c r="AA35">
        <v>0</v>
      </c>
      <c r="AB35">
        <v>134.07</v>
      </c>
      <c r="AC35">
        <v>0</v>
      </c>
      <c r="AD35">
        <v>0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0.21</v>
      </c>
      <c r="AU35" t="s">
        <v>24</v>
      </c>
      <c r="AV35">
        <v>0</v>
      </c>
      <c r="AW35">
        <v>2</v>
      </c>
      <c r="AX35">
        <v>13297570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B35">
        <v>0</v>
      </c>
    </row>
    <row r="36" spans="1:80">
      <c r="A36">
        <f>ROW(Source!A34)</f>
        <v>34</v>
      </c>
      <c r="B36">
        <v>13297571</v>
      </c>
      <c r="C36">
        <v>13297565</v>
      </c>
      <c r="D36">
        <v>12074526</v>
      </c>
      <c r="E36">
        <v>1</v>
      </c>
      <c r="F36">
        <v>1</v>
      </c>
      <c r="G36">
        <v>1</v>
      </c>
      <c r="H36">
        <v>2</v>
      </c>
      <c r="I36" t="s">
        <v>274</v>
      </c>
      <c r="J36" t="s">
        <v>275</v>
      </c>
      <c r="K36" t="s">
        <v>276</v>
      </c>
      <c r="L36">
        <v>1368</v>
      </c>
      <c r="N36">
        <v>1011</v>
      </c>
      <c r="O36" t="s">
        <v>219</v>
      </c>
      <c r="P36" t="s">
        <v>219</v>
      </c>
      <c r="Q36">
        <v>1</v>
      </c>
      <c r="Y36">
        <v>4.6749999999999998</v>
      </c>
      <c r="AA36">
        <v>0</v>
      </c>
      <c r="AB36">
        <v>1.31</v>
      </c>
      <c r="AC36">
        <v>0</v>
      </c>
      <c r="AD36">
        <v>0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2.75</v>
      </c>
      <c r="AU36" t="s">
        <v>24</v>
      </c>
      <c r="AV36">
        <v>0</v>
      </c>
      <c r="AW36">
        <v>2</v>
      </c>
      <c r="AX36">
        <v>13297571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B36">
        <v>0</v>
      </c>
    </row>
    <row r="37" spans="1:80">
      <c r="A37">
        <f>ROW(Source!A34)</f>
        <v>34</v>
      </c>
      <c r="B37">
        <v>13297572</v>
      </c>
      <c r="C37">
        <v>13297565</v>
      </c>
      <c r="D37">
        <v>12074557</v>
      </c>
      <c r="E37">
        <v>1</v>
      </c>
      <c r="F37">
        <v>1</v>
      </c>
      <c r="G37">
        <v>1</v>
      </c>
      <c r="H37">
        <v>2</v>
      </c>
      <c r="I37" t="s">
        <v>277</v>
      </c>
      <c r="J37" t="s">
        <v>278</v>
      </c>
      <c r="K37" t="s">
        <v>279</v>
      </c>
      <c r="L37">
        <v>1368</v>
      </c>
      <c r="N37">
        <v>1011</v>
      </c>
      <c r="O37" t="s">
        <v>219</v>
      </c>
      <c r="P37" t="s">
        <v>219</v>
      </c>
      <c r="Q37">
        <v>1</v>
      </c>
      <c r="Y37">
        <v>4.6749999999999998</v>
      </c>
      <c r="AA37">
        <v>0</v>
      </c>
      <c r="AB37">
        <v>137.85</v>
      </c>
      <c r="AC37">
        <v>0</v>
      </c>
      <c r="AD37">
        <v>0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2.75</v>
      </c>
      <c r="AU37" t="s">
        <v>24</v>
      </c>
      <c r="AV37">
        <v>0</v>
      </c>
      <c r="AW37">
        <v>2</v>
      </c>
      <c r="AX37">
        <v>13297572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B37">
        <v>0</v>
      </c>
    </row>
    <row r="38" spans="1:80">
      <c r="A38">
        <f>ROW(Source!A34)</f>
        <v>34</v>
      </c>
      <c r="B38">
        <v>13297573</v>
      </c>
      <c r="C38">
        <v>13297565</v>
      </c>
      <c r="D38">
        <v>12077046</v>
      </c>
      <c r="E38">
        <v>1</v>
      </c>
      <c r="F38">
        <v>1</v>
      </c>
      <c r="G38">
        <v>1</v>
      </c>
      <c r="H38">
        <v>2</v>
      </c>
      <c r="I38" t="s">
        <v>220</v>
      </c>
      <c r="J38" t="s">
        <v>221</v>
      </c>
      <c r="K38" t="s">
        <v>222</v>
      </c>
      <c r="L38">
        <v>1368</v>
      </c>
      <c r="N38">
        <v>1011</v>
      </c>
      <c r="O38" t="s">
        <v>219</v>
      </c>
      <c r="P38" t="s">
        <v>219</v>
      </c>
      <c r="Q38">
        <v>1</v>
      </c>
      <c r="Y38">
        <v>0.35699999999999998</v>
      </c>
      <c r="AA38">
        <v>0</v>
      </c>
      <c r="AB38">
        <v>115.4</v>
      </c>
      <c r="AC38">
        <v>0</v>
      </c>
      <c r="AD38">
        <v>0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0.21</v>
      </c>
      <c r="AU38" t="s">
        <v>24</v>
      </c>
      <c r="AV38">
        <v>0</v>
      </c>
      <c r="AW38">
        <v>2</v>
      </c>
      <c r="AX38">
        <v>13297573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B38">
        <v>0</v>
      </c>
    </row>
    <row r="39" spans="1:80">
      <c r="A39">
        <f>ROW(Source!A34)</f>
        <v>34</v>
      </c>
      <c r="B39">
        <v>13297574</v>
      </c>
      <c r="C39">
        <v>13297565</v>
      </c>
      <c r="D39">
        <v>12078646</v>
      </c>
      <c r="E39">
        <v>1</v>
      </c>
      <c r="F39">
        <v>1</v>
      </c>
      <c r="G39">
        <v>1</v>
      </c>
      <c r="H39">
        <v>3</v>
      </c>
      <c r="I39" t="s">
        <v>280</v>
      </c>
      <c r="J39" t="s">
        <v>281</v>
      </c>
      <c r="K39" t="s">
        <v>282</v>
      </c>
      <c r="L39">
        <v>1348</v>
      </c>
      <c r="N39">
        <v>1009</v>
      </c>
      <c r="O39" t="s">
        <v>283</v>
      </c>
      <c r="P39" t="s">
        <v>283</v>
      </c>
      <c r="Q39">
        <v>1000</v>
      </c>
      <c r="Y39">
        <v>1E-4</v>
      </c>
      <c r="AA39">
        <v>12000</v>
      </c>
      <c r="AB39">
        <v>0</v>
      </c>
      <c r="AC39">
        <v>0</v>
      </c>
      <c r="AD39">
        <v>0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1E-4</v>
      </c>
      <c r="AU39" t="s">
        <v>6</v>
      </c>
      <c r="AV39">
        <v>0</v>
      </c>
      <c r="AW39">
        <v>2</v>
      </c>
      <c r="AX39">
        <v>13297574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B39">
        <v>0</v>
      </c>
    </row>
    <row r="40" spans="1:80">
      <c r="A40">
        <f>ROW(Source!A34)</f>
        <v>34</v>
      </c>
      <c r="B40">
        <v>13297575</v>
      </c>
      <c r="C40">
        <v>13297565</v>
      </c>
      <c r="D40">
        <v>12078694</v>
      </c>
      <c r="E40">
        <v>1</v>
      </c>
      <c r="F40">
        <v>1</v>
      </c>
      <c r="G40">
        <v>1</v>
      </c>
      <c r="H40">
        <v>3</v>
      </c>
      <c r="I40" t="s">
        <v>284</v>
      </c>
      <c r="J40" t="s">
        <v>285</v>
      </c>
      <c r="K40" t="s">
        <v>286</v>
      </c>
      <c r="L40">
        <v>1348</v>
      </c>
      <c r="N40">
        <v>1009</v>
      </c>
      <c r="O40" t="s">
        <v>283</v>
      </c>
      <c r="P40" t="s">
        <v>283</v>
      </c>
      <c r="Q40">
        <v>1000</v>
      </c>
      <c r="Y40">
        <v>6.2E-4</v>
      </c>
      <c r="AA40">
        <v>22180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6.2E-4</v>
      </c>
      <c r="AU40" t="s">
        <v>6</v>
      </c>
      <c r="AV40">
        <v>0</v>
      </c>
      <c r="AW40">
        <v>2</v>
      </c>
      <c r="AX40">
        <v>13297575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B40">
        <v>0</v>
      </c>
    </row>
    <row r="41" spans="1:80">
      <c r="A41">
        <f>ROW(Source!A34)</f>
        <v>34</v>
      </c>
      <c r="B41">
        <v>13297576</v>
      </c>
      <c r="C41">
        <v>13297565</v>
      </c>
      <c r="D41">
        <v>12079215</v>
      </c>
      <c r="E41">
        <v>1</v>
      </c>
      <c r="F41">
        <v>1</v>
      </c>
      <c r="G41">
        <v>1</v>
      </c>
      <c r="H41">
        <v>3</v>
      </c>
      <c r="I41" t="s">
        <v>287</v>
      </c>
      <c r="J41" t="s">
        <v>288</v>
      </c>
      <c r="K41" t="s">
        <v>289</v>
      </c>
      <c r="L41">
        <v>1348</v>
      </c>
      <c r="N41">
        <v>1009</v>
      </c>
      <c r="O41" t="s">
        <v>283</v>
      </c>
      <c r="P41" t="s">
        <v>283</v>
      </c>
      <c r="Q41">
        <v>1000</v>
      </c>
      <c r="Y41">
        <v>1.1E-4</v>
      </c>
      <c r="AA41">
        <v>11540</v>
      </c>
      <c r="AB41">
        <v>0</v>
      </c>
      <c r="AC41">
        <v>0</v>
      </c>
      <c r="AD41">
        <v>0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1.1E-4</v>
      </c>
      <c r="AU41" t="s">
        <v>6</v>
      </c>
      <c r="AV41">
        <v>0</v>
      </c>
      <c r="AW41">
        <v>2</v>
      </c>
      <c r="AX41">
        <v>13297576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B41">
        <v>0</v>
      </c>
    </row>
    <row r="42" spans="1:80">
      <c r="A42">
        <f>ROW(Source!A34)</f>
        <v>34</v>
      </c>
      <c r="B42">
        <v>13297577</v>
      </c>
      <c r="C42">
        <v>13297565</v>
      </c>
      <c r="D42">
        <v>12080124</v>
      </c>
      <c r="E42">
        <v>1</v>
      </c>
      <c r="F42">
        <v>1</v>
      </c>
      <c r="G42">
        <v>1</v>
      </c>
      <c r="H42">
        <v>3</v>
      </c>
      <c r="I42" t="s">
        <v>227</v>
      </c>
      <c r="J42" t="s">
        <v>228</v>
      </c>
      <c r="K42" t="s">
        <v>229</v>
      </c>
      <c r="L42">
        <v>1308</v>
      </c>
      <c r="N42">
        <v>1003</v>
      </c>
      <c r="O42" t="s">
        <v>230</v>
      </c>
      <c r="P42" t="s">
        <v>230</v>
      </c>
      <c r="Q42">
        <v>100</v>
      </c>
      <c r="Y42">
        <v>2.4500000000000001E-2</v>
      </c>
      <c r="AA42">
        <v>214</v>
      </c>
      <c r="AB42">
        <v>0</v>
      </c>
      <c r="AC42">
        <v>0</v>
      </c>
      <c r="AD42">
        <v>0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2.4500000000000001E-2</v>
      </c>
      <c r="AU42" t="s">
        <v>6</v>
      </c>
      <c r="AV42">
        <v>0</v>
      </c>
      <c r="AW42">
        <v>2</v>
      </c>
      <c r="AX42">
        <v>13297577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B42">
        <v>0</v>
      </c>
    </row>
    <row r="43" spans="1:80">
      <c r="A43">
        <f>ROW(Source!A34)</f>
        <v>34</v>
      </c>
      <c r="B43">
        <v>13297578</v>
      </c>
      <c r="C43">
        <v>13297565</v>
      </c>
      <c r="D43">
        <v>12086052</v>
      </c>
      <c r="E43">
        <v>1</v>
      </c>
      <c r="F43">
        <v>1</v>
      </c>
      <c r="G43">
        <v>1</v>
      </c>
      <c r="H43">
        <v>3</v>
      </c>
      <c r="I43" t="s">
        <v>231</v>
      </c>
      <c r="J43" t="s">
        <v>232</v>
      </c>
      <c r="K43" t="s">
        <v>233</v>
      </c>
      <c r="L43">
        <v>1355</v>
      </c>
      <c r="N43">
        <v>1010</v>
      </c>
      <c r="O43" t="s">
        <v>42</v>
      </c>
      <c r="P43" t="s">
        <v>42</v>
      </c>
      <c r="Q43">
        <v>100</v>
      </c>
      <c r="Y43">
        <v>0.1</v>
      </c>
      <c r="AA43">
        <v>143.07</v>
      </c>
      <c r="AB43">
        <v>0</v>
      </c>
      <c r="AC43">
        <v>0</v>
      </c>
      <c r="AD43">
        <v>0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0.1</v>
      </c>
      <c r="AU43" t="s">
        <v>6</v>
      </c>
      <c r="AV43">
        <v>0</v>
      </c>
      <c r="AW43">
        <v>2</v>
      </c>
      <c r="AX43">
        <v>13297578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B43">
        <v>0</v>
      </c>
    </row>
    <row r="44" spans="1:80">
      <c r="A44">
        <f>ROW(Source!A34)</f>
        <v>34</v>
      </c>
      <c r="B44">
        <v>13297579</v>
      </c>
      <c r="C44">
        <v>13297565</v>
      </c>
      <c r="D44">
        <v>12086661</v>
      </c>
      <c r="E44">
        <v>1</v>
      </c>
      <c r="F44">
        <v>1</v>
      </c>
      <c r="G44">
        <v>1</v>
      </c>
      <c r="H44">
        <v>3</v>
      </c>
      <c r="I44" t="s">
        <v>290</v>
      </c>
      <c r="J44" t="s">
        <v>291</v>
      </c>
      <c r="K44" t="s">
        <v>292</v>
      </c>
      <c r="L44">
        <v>1348</v>
      </c>
      <c r="N44">
        <v>1009</v>
      </c>
      <c r="O44" t="s">
        <v>283</v>
      </c>
      <c r="P44" t="s">
        <v>283</v>
      </c>
      <c r="Q44">
        <v>1000</v>
      </c>
      <c r="Y44">
        <v>7.2000000000000005E-4</v>
      </c>
      <c r="AA44">
        <v>16640</v>
      </c>
      <c r="AB44">
        <v>0</v>
      </c>
      <c r="AC44">
        <v>0</v>
      </c>
      <c r="AD44">
        <v>0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7.2000000000000005E-4</v>
      </c>
      <c r="AU44" t="s">
        <v>6</v>
      </c>
      <c r="AV44">
        <v>0</v>
      </c>
      <c r="AW44">
        <v>2</v>
      </c>
      <c r="AX44">
        <v>13297579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B44">
        <v>0</v>
      </c>
    </row>
    <row r="45" spans="1:80">
      <c r="A45">
        <f>ROW(Source!A34)</f>
        <v>34</v>
      </c>
      <c r="B45">
        <v>13297580</v>
      </c>
      <c r="C45">
        <v>13297565</v>
      </c>
      <c r="D45">
        <v>12110825</v>
      </c>
      <c r="E45">
        <v>1</v>
      </c>
      <c r="F45">
        <v>1</v>
      </c>
      <c r="G45">
        <v>1</v>
      </c>
      <c r="H45">
        <v>3</v>
      </c>
      <c r="I45" t="s">
        <v>293</v>
      </c>
      <c r="J45" t="s">
        <v>294</v>
      </c>
      <c r="K45" t="s">
        <v>295</v>
      </c>
      <c r="L45">
        <v>1346</v>
      </c>
      <c r="N45">
        <v>1009</v>
      </c>
      <c r="O45" t="s">
        <v>226</v>
      </c>
      <c r="P45" t="s">
        <v>226</v>
      </c>
      <c r="Q45">
        <v>1</v>
      </c>
      <c r="Y45">
        <v>0.26</v>
      </c>
      <c r="AA45">
        <v>69.900000000000006</v>
      </c>
      <c r="AB45">
        <v>0</v>
      </c>
      <c r="AC45">
        <v>0</v>
      </c>
      <c r="AD45">
        <v>0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0.26</v>
      </c>
      <c r="AU45" t="s">
        <v>6</v>
      </c>
      <c r="AV45">
        <v>0</v>
      </c>
      <c r="AW45">
        <v>2</v>
      </c>
      <c r="AX45">
        <v>13297580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B45">
        <v>0</v>
      </c>
    </row>
    <row r="46" spans="1:80">
      <c r="A46">
        <f>ROW(Source!A34)</f>
        <v>34</v>
      </c>
      <c r="B46">
        <v>13297581</v>
      </c>
      <c r="C46">
        <v>13297565</v>
      </c>
      <c r="D46">
        <v>12114225</v>
      </c>
      <c r="E46">
        <v>1</v>
      </c>
      <c r="F46">
        <v>1</v>
      </c>
      <c r="G46">
        <v>1</v>
      </c>
      <c r="H46">
        <v>3</v>
      </c>
      <c r="I46" t="s">
        <v>240</v>
      </c>
      <c r="J46" t="s">
        <v>241</v>
      </c>
      <c r="K46" t="s">
        <v>242</v>
      </c>
      <c r="L46">
        <v>1356</v>
      </c>
      <c r="N46">
        <v>1010</v>
      </c>
      <c r="O46" t="s">
        <v>243</v>
      </c>
      <c r="P46" t="s">
        <v>243</v>
      </c>
      <c r="Q46">
        <v>1000</v>
      </c>
      <c r="Y46">
        <v>2.0799999999999999E-2</v>
      </c>
      <c r="AA46">
        <v>17.8</v>
      </c>
      <c r="AB46">
        <v>0</v>
      </c>
      <c r="AC46">
        <v>0</v>
      </c>
      <c r="AD46">
        <v>0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2.0799999999999999E-2</v>
      </c>
      <c r="AU46" t="s">
        <v>6</v>
      </c>
      <c r="AV46">
        <v>0</v>
      </c>
      <c r="AW46">
        <v>2</v>
      </c>
      <c r="AX46">
        <v>13297581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B46">
        <v>0</v>
      </c>
    </row>
    <row r="47" spans="1:80">
      <c r="A47">
        <f>ROW(Source!A34)</f>
        <v>34</v>
      </c>
      <c r="B47">
        <v>13297582</v>
      </c>
      <c r="C47">
        <v>13297565</v>
      </c>
      <c r="D47">
        <v>12114257</v>
      </c>
      <c r="E47">
        <v>1</v>
      </c>
      <c r="F47">
        <v>1</v>
      </c>
      <c r="G47">
        <v>1</v>
      </c>
      <c r="H47">
        <v>3</v>
      </c>
      <c r="I47" t="s">
        <v>296</v>
      </c>
      <c r="J47" t="s">
        <v>297</v>
      </c>
      <c r="K47" t="s">
        <v>298</v>
      </c>
      <c r="L47">
        <v>1358</v>
      </c>
      <c r="N47">
        <v>1010</v>
      </c>
      <c r="O47" t="s">
        <v>299</v>
      </c>
      <c r="P47" t="s">
        <v>299</v>
      </c>
      <c r="Q47">
        <v>10</v>
      </c>
      <c r="Y47">
        <v>1.8</v>
      </c>
      <c r="AA47">
        <v>64.8</v>
      </c>
      <c r="AB47">
        <v>0</v>
      </c>
      <c r="AC47">
        <v>0</v>
      </c>
      <c r="AD47">
        <v>0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1.8</v>
      </c>
      <c r="AU47" t="s">
        <v>6</v>
      </c>
      <c r="AV47">
        <v>0</v>
      </c>
      <c r="AW47">
        <v>2</v>
      </c>
      <c r="AX47">
        <v>13297582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B47">
        <v>0</v>
      </c>
    </row>
    <row r="48" spans="1:80">
      <c r="A48">
        <f>ROW(Source!A34)</f>
        <v>34</v>
      </c>
      <c r="B48">
        <v>13297583</v>
      </c>
      <c r="C48">
        <v>13297565</v>
      </c>
      <c r="D48">
        <v>12117044</v>
      </c>
      <c r="E48">
        <v>1</v>
      </c>
      <c r="F48">
        <v>1</v>
      </c>
      <c r="G48">
        <v>1</v>
      </c>
      <c r="H48">
        <v>3</v>
      </c>
      <c r="I48" t="s">
        <v>250</v>
      </c>
      <c r="J48" t="s">
        <v>251</v>
      </c>
      <c r="K48" t="s">
        <v>252</v>
      </c>
      <c r="L48">
        <v>1344</v>
      </c>
      <c r="N48">
        <v>1008</v>
      </c>
      <c r="O48" t="s">
        <v>253</v>
      </c>
      <c r="P48" t="s">
        <v>253</v>
      </c>
      <c r="Q48">
        <v>1</v>
      </c>
      <c r="Y48">
        <v>2.82</v>
      </c>
      <c r="AA48">
        <v>1</v>
      </c>
      <c r="AB48">
        <v>0</v>
      </c>
      <c r="AC48">
        <v>0</v>
      </c>
      <c r="AD48">
        <v>0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2.82</v>
      </c>
      <c r="AU48" t="s">
        <v>6</v>
      </c>
      <c r="AV48">
        <v>0</v>
      </c>
      <c r="AW48">
        <v>2</v>
      </c>
      <c r="AX48">
        <v>13297583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B48">
        <v>0</v>
      </c>
    </row>
    <row r="49" spans="1:80">
      <c r="A49">
        <f>ROW(Source!A35)</f>
        <v>35</v>
      </c>
      <c r="B49">
        <v>13297602</v>
      </c>
      <c r="C49">
        <v>13297566</v>
      </c>
      <c r="D49">
        <v>12388959</v>
      </c>
      <c r="E49">
        <v>1</v>
      </c>
      <c r="F49">
        <v>1</v>
      </c>
      <c r="G49">
        <v>1</v>
      </c>
      <c r="H49">
        <v>1</v>
      </c>
      <c r="I49" t="s">
        <v>211</v>
      </c>
      <c r="J49" t="s">
        <v>6</v>
      </c>
      <c r="K49" t="s">
        <v>212</v>
      </c>
      <c r="L49">
        <v>1369</v>
      </c>
      <c r="N49">
        <v>1013</v>
      </c>
      <c r="O49" t="s">
        <v>213</v>
      </c>
      <c r="P49" t="s">
        <v>213</v>
      </c>
      <c r="Q49">
        <v>1</v>
      </c>
      <c r="Y49">
        <v>24.139999999999997</v>
      </c>
      <c r="AA49">
        <v>0</v>
      </c>
      <c r="AB49">
        <v>0</v>
      </c>
      <c r="AC49">
        <v>0</v>
      </c>
      <c r="AD49">
        <v>12.16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14.2</v>
      </c>
      <c r="AU49" t="s">
        <v>24</v>
      </c>
      <c r="AV49">
        <v>1</v>
      </c>
      <c r="AW49">
        <v>2</v>
      </c>
      <c r="AX49">
        <v>13297602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B49">
        <v>0</v>
      </c>
    </row>
    <row r="50" spans="1:80">
      <c r="A50">
        <f>ROW(Source!A35)</f>
        <v>35</v>
      </c>
      <c r="B50">
        <v>13297603</v>
      </c>
      <c r="C50">
        <v>13297566</v>
      </c>
      <c r="D50">
        <v>121548</v>
      </c>
      <c r="E50">
        <v>1</v>
      </c>
      <c r="F50">
        <v>1</v>
      </c>
      <c r="G50">
        <v>1</v>
      </c>
      <c r="H50">
        <v>1</v>
      </c>
      <c r="I50" t="s">
        <v>28</v>
      </c>
      <c r="J50" t="s">
        <v>6</v>
      </c>
      <c r="K50" t="s">
        <v>214</v>
      </c>
      <c r="L50">
        <v>608254</v>
      </c>
      <c r="N50">
        <v>1013</v>
      </c>
      <c r="O50" t="s">
        <v>215</v>
      </c>
      <c r="P50" t="s">
        <v>215</v>
      </c>
      <c r="Q50">
        <v>1</v>
      </c>
      <c r="Y50">
        <v>7.4629999999999992</v>
      </c>
      <c r="AA50">
        <v>0</v>
      </c>
      <c r="AB50">
        <v>0</v>
      </c>
      <c r="AC50">
        <v>0</v>
      </c>
      <c r="AD50">
        <v>0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4.3899999999999997</v>
      </c>
      <c r="AU50" t="s">
        <v>24</v>
      </c>
      <c r="AV50">
        <v>2</v>
      </c>
      <c r="AW50">
        <v>2</v>
      </c>
      <c r="AX50">
        <v>13297603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B50">
        <v>0</v>
      </c>
    </row>
    <row r="51" spans="1:80">
      <c r="A51">
        <f>ROW(Source!A35)</f>
        <v>35</v>
      </c>
      <c r="B51">
        <v>13297604</v>
      </c>
      <c r="C51">
        <v>13297566</v>
      </c>
      <c r="D51">
        <v>12074364</v>
      </c>
      <c r="E51">
        <v>1</v>
      </c>
      <c r="F51">
        <v>1</v>
      </c>
      <c r="G51">
        <v>1</v>
      </c>
      <c r="H51">
        <v>2</v>
      </c>
      <c r="I51" t="s">
        <v>216</v>
      </c>
      <c r="J51" t="s">
        <v>217</v>
      </c>
      <c r="K51" t="s">
        <v>218</v>
      </c>
      <c r="L51">
        <v>1368</v>
      </c>
      <c r="N51">
        <v>1011</v>
      </c>
      <c r="O51" t="s">
        <v>219</v>
      </c>
      <c r="P51" t="s">
        <v>219</v>
      </c>
      <c r="Q51">
        <v>1</v>
      </c>
      <c r="Y51">
        <v>1.9889999999999999</v>
      </c>
      <c r="AA51">
        <v>0</v>
      </c>
      <c r="AB51">
        <v>134.07</v>
      </c>
      <c r="AC51">
        <v>0</v>
      </c>
      <c r="AD51">
        <v>0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1.17</v>
      </c>
      <c r="AU51" t="s">
        <v>24</v>
      </c>
      <c r="AV51">
        <v>0</v>
      </c>
      <c r="AW51">
        <v>2</v>
      </c>
      <c r="AX51">
        <v>13297604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B51">
        <v>0</v>
      </c>
    </row>
    <row r="52" spans="1:80">
      <c r="A52">
        <f>ROW(Source!A35)</f>
        <v>35</v>
      </c>
      <c r="B52">
        <v>13297605</v>
      </c>
      <c r="C52">
        <v>13297566</v>
      </c>
      <c r="D52">
        <v>12074526</v>
      </c>
      <c r="E52">
        <v>1</v>
      </c>
      <c r="F52">
        <v>1</v>
      </c>
      <c r="G52">
        <v>1</v>
      </c>
      <c r="H52">
        <v>2</v>
      </c>
      <c r="I52" t="s">
        <v>274</v>
      </c>
      <c r="J52" t="s">
        <v>275</v>
      </c>
      <c r="K52" t="s">
        <v>276</v>
      </c>
      <c r="L52">
        <v>1368</v>
      </c>
      <c r="N52">
        <v>1011</v>
      </c>
      <c r="O52" t="s">
        <v>219</v>
      </c>
      <c r="P52" t="s">
        <v>219</v>
      </c>
      <c r="Q52">
        <v>1</v>
      </c>
      <c r="Y52">
        <v>5.4740000000000002</v>
      </c>
      <c r="AA52">
        <v>0</v>
      </c>
      <c r="AB52">
        <v>1.31</v>
      </c>
      <c r="AC52">
        <v>0</v>
      </c>
      <c r="AD52">
        <v>0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3.22</v>
      </c>
      <c r="AU52" t="s">
        <v>24</v>
      </c>
      <c r="AV52">
        <v>0</v>
      </c>
      <c r="AW52">
        <v>2</v>
      </c>
      <c r="AX52">
        <v>13297605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B52">
        <v>0</v>
      </c>
    </row>
    <row r="53" spans="1:80">
      <c r="A53">
        <f>ROW(Source!A35)</f>
        <v>35</v>
      </c>
      <c r="B53">
        <v>13297606</v>
      </c>
      <c r="C53">
        <v>13297566</v>
      </c>
      <c r="D53">
        <v>12074557</v>
      </c>
      <c r="E53">
        <v>1</v>
      </c>
      <c r="F53">
        <v>1</v>
      </c>
      <c r="G53">
        <v>1</v>
      </c>
      <c r="H53">
        <v>2</v>
      </c>
      <c r="I53" t="s">
        <v>277</v>
      </c>
      <c r="J53" t="s">
        <v>278</v>
      </c>
      <c r="K53" t="s">
        <v>279</v>
      </c>
      <c r="L53">
        <v>1368</v>
      </c>
      <c r="N53">
        <v>1011</v>
      </c>
      <c r="O53" t="s">
        <v>219</v>
      </c>
      <c r="P53" t="s">
        <v>219</v>
      </c>
      <c r="Q53">
        <v>1</v>
      </c>
      <c r="Y53">
        <v>5.4740000000000002</v>
      </c>
      <c r="AA53">
        <v>0</v>
      </c>
      <c r="AB53">
        <v>137.85</v>
      </c>
      <c r="AC53">
        <v>0</v>
      </c>
      <c r="AD53">
        <v>0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3.22</v>
      </c>
      <c r="AU53" t="s">
        <v>24</v>
      </c>
      <c r="AV53">
        <v>0</v>
      </c>
      <c r="AW53">
        <v>2</v>
      </c>
      <c r="AX53">
        <v>13297606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B53">
        <v>0</v>
      </c>
    </row>
    <row r="54" spans="1:80">
      <c r="A54">
        <f>ROW(Source!A35)</f>
        <v>35</v>
      </c>
      <c r="B54">
        <v>13297607</v>
      </c>
      <c r="C54">
        <v>13297566</v>
      </c>
      <c r="D54">
        <v>12077046</v>
      </c>
      <c r="E54">
        <v>1</v>
      </c>
      <c r="F54">
        <v>1</v>
      </c>
      <c r="G54">
        <v>1</v>
      </c>
      <c r="H54">
        <v>2</v>
      </c>
      <c r="I54" t="s">
        <v>220</v>
      </c>
      <c r="J54" t="s">
        <v>221</v>
      </c>
      <c r="K54" t="s">
        <v>222</v>
      </c>
      <c r="L54">
        <v>1368</v>
      </c>
      <c r="N54">
        <v>1011</v>
      </c>
      <c r="O54" t="s">
        <v>219</v>
      </c>
      <c r="P54" t="s">
        <v>219</v>
      </c>
      <c r="Q54">
        <v>1</v>
      </c>
      <c r="Y54">
        <v>1.9889999999999999</v>
      </c>
      <c r="AA54">
        <v>0</v>
      </c>
      <c r="AB54">
        <v>115.4</v>
      </c>
      <c r="AC54">
        <v>0</v>
      </c>
      <c r="AD54">
        <v>0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1.17</v>
      </c>
      <c r="AU54" t="s">
        <v>24</v>
      </c>
      <c r="AV54">
        <v>0</v>
      </c>
      <c r="AW54">
        <v>2</v>
      </c>
      <c r="AX54">
        <v>13297607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B54">
        <v>0</v>
      </c>
    </row>
    <row r="55" spans="1:80">
      <c r="A55">
        <f>ROW(Source!A35)</f>
        <v>35</v>
      </c>
      <c r="B55">
        <v>13297608</v>
      </c>
      <c r="C55">
        <v>13297566</v>
      </c>
      <c r="D55">
        <v>12078646</v>
      </c>
      <c r="E55">
        <v>1</v>
      </c>
      <c r="F55">
        <v>1</v>
      </c>
      <c r="G55">
        <v>1</v>
      </c>
      <c r="H55">
        <v>3</v>
      </c>
      <c r="I55" t="s">
        <v>280</v>
      </c>
      <c r="J55" t="s">
        <v>281</v>
      </c>
      <c r="K55" t="s">
        <v>282</v>
      </c>
      <c r="L55">
        <v>1348</v>
      </c>
      <c r="N55">
        <v>1009</v>
      </c>
      <c r="O55" t="s">
        <v>283</v>
      </c>
      <c r="P55" t="s">
        <v>283</v>
      </c>
      <c r="Q55">
        <v>1000</v>
      </c>
      <c r="Y55">
        <v>4.0000000000000003E-5</v>
      </c>
      <c r="AA55">
        <v>12000</v>
      </c>
      <c r="AB55">
        <v>0</v>
      </c>
      <c r="AC55">
        <v>0</v>
      </c>
      <c r="AD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4.0000000000000003E-5</v>
      </c>
      <c r="AU55" t="s">
        <v>6</v>
      </c>
      <c r="AV55">
        <v>0</v>
      </c>
      <c r="AW55">
        <v>2</v>
      </c>
      <c r="AX55">
        <v>13297608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B55">
        <v>0</v>
      </c>
    </row>
    <row r="56" spans="1:80">
      <c r="A56">
        <f>ROW(Source!A35)</f>
        <v>35</v>
      </c>
      <c r="B56">
        <v>13297609</v>
      </c>
      <c r="C56">
        <v>13297566</v>
      </c>
      <c r="D56">
        <v>12078694</v>
      </c>
      <c r="E56">
        <v>1</v>
      </c>
      <c r="F56">
        <v>1</v>
      </c>
      <c r="G56">
        <v>1</v>
      </c>
      <c r="H56">
        <v>3</v>
      </c>
      <c r="I56" t="s">
        <v>284</v>
      </c>
      <c r="J56" t="s">
        <v>285</v>
      </c>
      <c r="K56" t="s">
        <v>286</v>
      </c>
      <c r="L56">
        <v>1348</v>
      </c>
      <c r="N56">
        <v>1009</v>
      </c>
      <c r="O56" t="s">
        <v>283</v>
      </c>
      <c r="P56" t="s">
        <v>283</v>
      </c>
      <c r="Q56">
        <v>1000</v>
      </c>
      <c r="Y56">
        <v>8.0000000000000004E-4</v>
      </c>
      <c r="AA56">
        <v>22180</v>
      </c>
      <c r="AB56">
        <v>0</v>
      </c>
      <c r="AC56">
        <v>0</v>
      </c>
      <c r="AD56">
        <v>0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8.0000000000000004E-4</v>
      </c>
      <c r="AU56" t="s">
        <v>6</v>
      </c>
      <c r="AV56">
        <v>0</v>
      </c>
      <c r="AW56">
        <v>2</v>
      </c>
      <c r="AX56">
        <v>13297609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B56">
        <v>0</v>
      </c>
    </row>
    <row r="57" spans="1:80">
      <c r="A57">
        <f>ROW(Source!A35)</f>
        <v>35</v>
      </c>
      <c r="B57">
        <v>13297610</v>
      </c>
      <c r="C57">
        <v>13297566</v>
      </c>
      <c r="D57">
        <v>12079370</v>
      </c>
      <c r="E57">
        <v>1</v>
      </c>
      <c r="F57">
        <v>1</v>
      </c>
      <c r="G57">
        <v>1</v>
      </c>
      <c r="H57">
        <v>3</v>
      </c>
      <c r="I57" t="s">
        <v>300</v>
      </c>
      <c r="J57" t="s">
        <v>301</v>
      </c>
      <c r="K57" t="s">
        <v>302</v>
      </c>
      <c r="L57">
        <v>1348</v>
      </c>
      <c r="N57">
        <v>1009</v>
      </c>
      <c r="O57" t="s">
        <v>283</v>
      </c>
      <c r="P57" t="s">
        <v>283</v>
      </c>
      <c r="Q57">
        <v>1000</v>
      </c>
      <c r="Y57">
        <v>0.01</v>
      </c>
      <c r="AA57">
        <v>5300</v>
      </c>
      <c r="AB57">
        <v>0</v>
      </c>
      <c r="AC57">
        <v>0</v>
      </c>
      <c r="AD57">
        <v>0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0.01</v>
      </c>
      <c r="AU57" t="s">
        <v>6</v>
      </c>
      <c r="AV57">
        <v>0</v>
      </c>
      <c r="AW57">
        <v>2</v>
      </c>
      <c r="AX57">
        <v>13297610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B57">
        <v>0</v>
      </c>
    </row>
    <row r="58" spans="1:80">
      <c r="A58">
        <f>ROW(Source!A35)</f>
        <v>35</v>
      </c>
      <c r="B58">
        <v>13297611</v>
      </c>
      <c r="C58">
        <v>13297566</v>
      </c>
      <c r="D58">
        <v>12079477</v>
      </c>
      <c r="E58">
        <v>1</v>
      </c>
      <c r="F58">
        <v>1</v>
      </c>
      <c r="G58">
        <v>1</v>
      </c>
      <c r="H58">
        <v>3</v>
      </c>
      <c r="I58" t="s">
        <v>303</v>
      </c>
      <c r="J58" t="s">
        <v>304</v>
      </c>
      <c r="K58" t="s">
        <v>305</v>
      </c>
      <c r="L58">
        <v>1348</v>
      </c>
      <c r="N58">
        <v>1009</v>
      </c>
      <c r="O58" t="s">
        <v>283</v>
      </c>
      <c r="P58" t="s">
        <v>283</v>
      </c>
      <c r="Q58">
        <v>1000</v>
      </c>
      <c r="Y58">
        <v>1E-3</v>
      </c>
      <c r="AA58">
        <v>6620</v>
      </c>
      <c r="AB58">
        <v>0</v>
      </c>
      <c r="AC58">
        <v>0</v>
      </c>
      <c r="AD58">
        <v>0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1E-3</v>
      </c>
      <c r="AU58" t="s">
        <v>6</v>
      </c>
      <c r="AV58">
        <v>0</v>
      </c>
      <c r="AW58">
        <v>2</v>
      </c>
      <c r="AX58">
        <v>13297611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B58">
        <v>0</v>
      </c>
    </row>
    <row r="59" spans="1:80">
      <c r="A59">
        <f>ROW(Source!A35)</f>
        <v>35</v>
      </c>
      <c r="B59">
        <v>13297612</v>
      </c>
      <c r="C59">
        <v>13297566</v>
      </c>
      <c r="D59">
        <v>12079806</v>
      </c>
      <c r="E59">
        <v>1</v>
      </c>
      <c r="F59">
        <v>1</v>
      </c>
      <c r="G59">
        <v>1</v>
      </c>
      <c r="H59">
        <v>3</v>
      </c>
      <c r="I59" t="s">
        <v>268</v>
      </c>
      <c r="J59" t="s">
        <v>269</v>
      </c>
      <c r="K59" t="s">
        <v>270</v>
      </c>
      <c r="L59">
        <v>1346</v>
      </c>
      <c r="N59">
        <v>1009</v>
      </c>
      <c r="O59" t="s">
        <v>226</v>
      </c>
      <c r="P59" t="s">
        <v>226</v>
      </c>
      <c r="Q59">
        <v>1</v>
      </c>
      <c r="Y59">
        <v>0.25</v>
      </c>
      <c r="AA59">
        <v>19.100000000000001</v>
      </c>
      <c r="AB59">
        <v>0</v>
      </c>
      <c r="AC59">
        <v>0</v>
      </c>
      <c r="AD59">
        <v>0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0.25</v>
      </c>
      <c r="AU59" t="s">
        <v>6</v>
      </c>
      <c r="AV59">
        <v>0</v>
      </c>
      <c r="AW59">
        <v>2</v>
      </c>
      <c r="AX59">
        <v>13297612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B59">
        <v>0</v>
      </c>
    </row>
    <row r="60" spans="1:80">
      <c r="A60">
        <f>ROW(Source!A35)</f>
        <v>35</v>
      </c>
      <c r="B60">
        <v>13297613</v>
      </c>
      <c r="C60">
        <v>13297566</v>
      </c>
      <c r="D60">
        <v>12080124</v>
      </c>
      <c r="E60">
        <v>1</v>
      </c>
      <c r="F60">
        <v>1</v>
      </c>
      <c r="G60">
        <v>1</v>
      </c>
      <c r="H60">
        <v>3</v>
      </c>
      <c r="I60" t="s">
        <v>227</v>
      </c>
      <c r="J60" t="s">
        <v>228</v>
      </c>
      <c r="K60" t="s">
        <v>229</v>
      </c>
      <c r="L60">
        <v>1308</v>
      </c>
      <c r="N60">
        <v>1003</v>
      </c>
      <c r="O60" t="s">
        <v>230</v>
      </c>
      <c r="P60" t="s">
        <v>230</v>
      </c>
      <c r="Q60">
        <v>100</v>
      </c>
      <c r="Y60">
        <v>9.5999999999999992E-3</v>
      </c>
      <c r="AA60">
        <v>214</v>
      </c>
      <c r="AB60">
        <v>0</v>
      </c>
      <c r="AC60">
        <v>0</v>
      </c>
      <c r="AD60">
        <v>0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9.5999999999999992E-3</v>
      </c>
      <c r="AU60" t="s">
        <v>6</v>
      </c>
      <c r="AV60">
        <v>0</v>
      </c>
      <c r="AW60">
        <v>2</v>
      </c>
      <c r="AX60">
        <v>13297613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v>0</v>
      </c>
    </row>
    <row r="61" spans="1:80">
      <c r="A61">
        <f>ROW(Source!A35)</f>
        <v>35</v>
      </c>
      <c r="B61">
        <v>13297614</v>
      </c>
      <c r="C61">
        <v>13297566</v>
      </c>
      <c r="D61">
        <v>12086052</v>
      </c>
      <c r="E61">
        <v>1</v>
      </c>
      <c r="F61">
        <v>1</v>
      </c>
      <c r="G61">
        <v>1</v>
      </c>
      <c r="H61">
        <v>3</v>
      </c>
      <c r="I61" t="s">
        <v>231</v>
      </c>
      <c r="J61" t="s">
        <v>232</v>
      </c>
      <c r="K61" t="s">
        <v>233</v>
      </c>
      <c r="L61">
        <v>1355</v>
      </c>
      <c r="N61">
        <v>1010</v>
      </c>
      <c r="O61" t="s">
        <v>42</v>
      </c>
      <c r="P61" t="s">
        <v>42</v>
      </c>
      <c r="Q61">
        <v>100</v>
      </c>
      <c r="Y61">
        <v>4.1000000000000002E-2</v>
      </c>
      <c r="AA61">
        <v>143.07</v>
      </c>
      <c r="AB61">
        <v>0</v>
      </c>
      <c r="AC61">
        <v>0</v>
      </c>
      <c r="AD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4.1000000000000002E-2</v>
      </c>
      <c r="AU61" t="s">
        <v>6</v>
      </c>
      <c r="AV61">
        <v>0</v>
      </c>
      <c r="AW61">
        <v>2</v>
      </c>
      <c r="AX61">
        <v>13297614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B61">
        <v>0</v>
      </c>
    </row>
    <row r="62" spans="1:80">
      <c r="A62">
        <f>ROW(Source!A35)</f>
        <v>35</v>
      </c>
      <c r="B62">
        <v>13297615</v>
      </c>
      <c r="C62">
        <v>13297566</v>
      </c>
      <c r="D62">
        <v>12086661</v>
      </c>
      <c r="E62">
        <v>1</v>
      </c>
      <c r="F62">
        <v>1</v>
      </c>
      <c r="G62">
        <v>1</v>
      </c>
      <c r="H62">
        <v>3</v>
      </c>
      <c r="I62" t="s">
        <v>290</v>
      </c>
      <c r="J62" t="s">
        <v>291</v>
      </c>
      <c r="K62" t="s">
        <v>292</v>
      </c>
      <c r="L62">
        <v>1348</v>
      </c>
      <c r="N62">
        <v>1009</v>
      </c>
      <c r="O62" t="s">
        <v>283</v>
      </c>
      <c r="P62" t="s">
        <v>283</v>
      </c>
      <c r="Q62">
        <v>1000</v>
      </c>
      <c r="Y62">
        <v>6.0000000000000002E-5</v>
      </c>
      <c r="AA62">
        <v>16640</v>
      </c>
      <c r="AB62">
        <v>0</v>
      </c>
      <c r="AC62">
        <v>0</v>
      </c>
      <c r="AD62">
        <v>0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6.0000000000000002E-5</v>
      </c>
      <c r="AU62" t="s">
        <v>6</v>
      </c>
      <c r="AV62">
        <v>0</v>
      </c>
      <c r="AW62">
        <v>2</v>
      </c>
      <c r="AX62">
        <v>13297615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B62">
        <v>0</v>
      </c>
    </row>
    <row r="63" spans="1:80">
      <c r="A63">
        <f>ROW(Source!A35)</f>
        <v>35</v>
      </c>
      <c r="B63">
        <v>13297616</v>
      </c>
      <c r="C63">
        <v>13297566</v>
      </c>
      <c r="D63">
        <v>12114225</v>
      </c>
      <c r="E63">
        <v>1</v>
      </c>
      <c r="F63">
        <v>1</v>
      </c>
      <c r="G63">
        <v>1</v>
      </c>
      <c r="H63">
        <v>3</v>
      </c>
      <c r="I63" t="s">
        <v>240</v>
      </c>
      <c r="J63" t="s">
        <v>241</v>
      </c>
      <c r="K63" t="s">
        <v>242</v>
      </c>
      <c r="L63">
        <v>1356</v>
      </c>
      <c r="N63">
        <v>1010</v>
      </c>
      <c r="O63" t="s">
        <v>243</v>
      </c>
      <c r="P63" t="s">
        <v>243</v>
      </c>
      <c r="Q63">
        <v>1000</v>
      </c>
      <c r="Y63">
        <v>8.3199999999999993E-3</v>
      </c>
      <c r="AA63">
        <v>17.8</v>
      </c>
      <c r="AB63">
        <v>0</v>
      </c>
      <c r="AC63">
        <v>0</v>
      </c>
      <c r="AD63">
        <v>0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8.3199999999999993E-3</v>
      </c>
      <c r="AU63" t="s">
        <v>6</v>
      </c>
      <c r="AV63">
        <v>0</v>
      </c>
      <c r="AW63">
        <v>2</v>
      </c>
      <c r="AX63">
        <v>13297616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B63">
        <v>0</v>
      </c>
    </row>
    <row r="64" spans="1:80">
      <c r="A64">
        <f>ROW(Source!A35)</f>
        <v>35</v>
      </c>
      <c r="B64">
        <v>13297617</v>
      </c>
      <c r="C64">
        <v>13297566</v>
      </c>
      <c r="D64">
        <v>12117044</v>
      </c>
      <c r="E64">
        <v>1</v>
      </c>
      <c r="F64">
        <v>1</v>
      </c>
      <c r="G64">
        <v>1</v>
      </c>
      <c r="H64">
        <v>3</v>
      </c>
      <c r="I64" t="s">
        <v>250</v>
      </c>
      <c r="J64" t="s">
        <v>251</v>
      </c>
      <c r="K64" t="s">
        <v>252</v>
      </c>
      <c r="L64">
        <v>1344</v>
      </c>
      <c r="N64">
        <v>1008</v>
      </c>
      <c r="O64" t="s">
        <v>253</v>
      </c>
      <c r="P64" t="s">
        <v>253</v>
      </c>
      <c r="Q64">
        <v>1</v>
      </c>
      <c r="Y64">
        <v>3.45</v>
      </c>
      <c r="AA64">
        <v>1</v>
      </c>
      <c r="AB64">
        <v>0</v>
      </c>
      <c r="AC64">
        <v>0</v>
      </c>
      <c r="AD64">
        <v>0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3.45</v>
      </c>
      <c r="AU64" t="s">
        <v>6</v>
      </c>
      <c r="AV64">
        <v>0</v>
      </c>
      <c r="AW64">
        <v>2</v>
      </c>
      <c r="AX64">
        <v>13297617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B64">
        <v>0</v>
      </c>
    </row>
    <row r="65" spans="1:80">
      <c r="A65">
        <f>ROW(Source!A36)</f>
        <v>36</v>
      </c>
      <c r="B65">
        <v>13297634</v>
      </c>
      <c r="C65">
        <v>13297633</v>
      </c>
      <c r="D65">
        <v>12389761</v>
      </c>
      <c r="E65">
        <v>1</v>
      </c>
      <c r="F65">
        <v>1</v>
      </c>
      <c r="G65">
        <v>1</v>
      </c>
      <c r="H65">
        <v>1</v>
      </c>
      <c r="I65" t="s">
        <v>254</v>
      </c>
      <c r="J65" t="s">
        <v>6</v>
      </c>
      <c r="K65" t="s">
        <v>255</v>
      </c>
      <c r="L65">
        <v>1369</v>
      </c>
      <c r="N65">
        <v>1013</v>
      </c>
      <c r="O65" t="s">
        <v>213</v>
      </c>
      <c r="P65" t="s">
        <v>213</v>
      </c>
      <c r="Q65">
        <v>1</v>
      </c>
      <c r="Y65">
        <v>79.22</v>
      </c>
      <c r="AA65">
        <v>0</v>
      </c>
      <c r="AB65">
        <v>0</v>
      </c>
      <c r="AC65">
        <v>0</v>
      </c>
      <c r="AD65">
        <v>12.54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46.6</v>
      </c>
      <c r="AU65" t="s">
        <v>24</v>
      </c>
      <c r="AV65">
        <v>1</v>
      </c>
      <c r="AW65">
        <v>2</v>
      </c>
      <c r="AX65">
        <v>13297634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B65">
        <v>0</v>
      </c>
    </row>
    <row r="66" spans="1:80">
      <c r="A66">
        <f>ROW(Source!A36)</f>
        <v>36</v>
      </c>
      <c r="B66">
        <v>13297635</v>
      </c>
      <c r="C66">
        <v>13297633</v>
      </c>
      <c r="D66">
        <v>121548</v>
      </c>
      <c r="E66">
        <v>1</v>
      </c>
      <c r="F66">
        <v>1</v>
      </c>
      <c r="G66">
        <v>1</v>
      </c>
      <c r="H66">
        <v>1</v>
      </c>
      <c r="I66" t="s">
        <v>28</v>
      </c>
      <c r="J66" t="s">
        <v>6</v>
      </c>
      <c r="K66" t="s">
        <v>214</v>
      </c>
      <c r="L66">
        <v>608254</v>
      </c>
      <c r="N66">
        <v>1013</v>
      </c>
      <c r="O66" t="s">
        <v>215</v>
      </c>
      <c r="P66" t="s">
        <v>215</v>
      </c>
      <c r="Q66">
        <v>1</v>
      </c>
      <c r="Y66">
        <v>5.0999999999999997E-2</v>
      </c>
      <c r="AA66">
        <v>0</v>
      </c>
      <c r="AB66">
        <v>0</v>
      </c>
      <c r="AC66">
        <v>0</v>
      </c>
      <c r="AD66">
        <v>0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0.03</v>
      </c>
      <c r="AU66" t="s">
        <v>24</v>
      </c>
      <c r="AV66">
        <v>2</v>
      </c>
      <c r="AW66">
        <v>2</v>
      </c>
      <c r="AX66">
        <v>13297635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B66">
        <v>0</v>
      </c>
    </row>
    <row r="67" spans="1:80">
      <c r="A67">
        <f>ROW(Source!A36)</f>
        <v>36</v>
      </c>
      <c r="B67">
        <v>13297636</v>
      </c>
      <c r="C67">
        <v>13297633</v>
      </c>
      <c r="D67">
        <v>12074364</v>
      </c>
      <c r="E67">
        <v>1</v>
      </c>
      <c r="F67">
        <v>1</v>
      </c>
      <c r="G67">
        <v>1</v>
      </c>
      <c r="H67">
        <v>2</v>
      </c>
      <c r="I67" t="s">
        <v>216</v>
      </c>
      <c r="J67" t="s">
        <v>217</v>
      </c>
      <c r="K67" t="s">
        <v>218</v>
      </c>
      <c r="L67">
        <v>1368</v>
      </c>
      <c r="N67">
        <v>1011</v>
      </c>
      <c r="O67" t="s">
        <v>219</v>
      </c>
      <c r="P67" t="s">
        <v>219</v>
      </c>
      <c r="Q67">
        <v>1</v>
      </c>
      <c r="Y67">
        <v>5.0999999999999997E-2</v>
      </c>
      <c r="AA67">
        <v>0</v>
      </c>
      <c r="AB67">
        <v>134.07</v>
      </c>
      <c r="AC67">
        <v>0</v>
      </c>
      <c r="AD67">
        <v>0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0.03</v>
      </c>
      <c r="AU67" t="s">
        <v>24</v>
      </c>
      <c r="AV67">
        <v>0</v>
      </c>
      <c r="AW67">
        <v>2</v>
      </c>
      <c r="AX67">
        <v>13297636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B67">
        <v>0</v>
      </c>
    </row>
    <row r="68" spans="1:80">
      <c r="A68">
        <f>ROW(Source!A36)</f>
        <v>36</v>
      </c>
      <c r="B68">
        <v>13297637</v>
      </c>
      <c r="C68">
        <v>13297633</v>
      </c>
      <c r="D68">
        <v>12076817</v>
      </c>
      <c r="E68">
        <v>1</v>
      </c>
      <c r="F68">
        <v>1</v>
      </c>
      <c r="G68">
        <v>1</v>
      </c>
      <c r="H68">
        <v>2</v>
      </c>
      <c r="I68" t="s">
        <v>306</v>
      </c>
      <c r="J68" t="s">
        <v>307</v>
      </c>
      <c r="K68" t="s">
        <v>308</v>
      </c>
      <c r="L68">
        <v>1368</v>
      </c>
      <c r="N68">
        <v>1011</v>
      </c>
      <c r="O68" t="s">
        <v>219</v>
      </c>
      <c r="P68" t="s">
        <v>219</v>
      </c>
      <c r="Q68">
        <v>1</v>
      </c>
      <c r="Y68">
        <v>32.64</v>
      </c>
      <c r="AA68">
        <v>0</v>
      </c>
      <c r="AB68">
        <v>1.0900000000000001</v>
      </c>
      <c r="AC68">
        <v>0</v>
      </c>
      <c r="AD68">
        <v>0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19.2</v>
      </c>
      <c r="AU68" t="s">
        <v>24</v>
      </c>
      <c r="AV68">
        <v>0</v>
      </c>
      <c r="AW68">
        <v>2</v>
      </c>
      <c r="AX68">
        <v>13297637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B68">
        <v>0</v>
      </c>
    </row>
    <row r="69" spans="1:80">
      <c r="A69">
        <f>ROW(Source!A36)</f>
        <v>36</v>
      </c>
      <c r="B69">
        <v>13297638</v>
      </c>
      <c r="C69">
        <v>13297633</v>
      </c>
      <c r="D69">
        <v>12077046</v>
      </c>
      <c r="E69">
        <v>1</v>
      </c>
      <c r="F69">
        <v>1</v>
      </c>
      <c r="G69">
        <v>1</v>
      </c>
      <c r="H69">
        <v>2</v>
      </c>
      <c r="I69" t="s">
        <v>220</v>
      </c>
      <c r="J69" t="s">
        <v>221</v>
      </c>
      <c r="K69" t="s">
        <v>222</v>
      </c>
      <c r="L69">
        <v>1368</v>
      </c>
      <c r="N69">
        <v>1011</v>
      </c>
      <c r="O69" t="s">
        <v>219</v>
      </c>
      <c r="P69" t="s">
        <v>219</v>
      </c>
      <c r="Q69">
        <v>1</v>
      </c>
      <c r="Y69">
        <v>5.0999999999999997E-2</v>
      </c>
      <c r="AA69">
        <v>0</v>
      </c>
      <c r="AB69">
        <v>115.4</v>
      </c>
      <c r="AC69">
        <v>0</v>
      </c>
      <c r="AD69">
        <v>0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0.03</v>
      </c>
      <c r="AU69" t="s">
        <v>24</v>
      </c>
      <c r="AV69">
        <v>0</v>
      </c>
      <c r="AW69">
        <v>2</v>
      </c>
      <c r="AX69">
        <v>13297638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B69">
        <v>0</v>
      </c>
    </row>
    <row r="70" spans="1:80">
      <c r="A70">
        <f>ROW(Source!A36)</f>
        <v>36</v>
      </c>
      <c r="B70">
        <v>13297639</v>
      </c>
      <c r="C70">
        <v>13297633</v>
      </c>
      <c r="D70">
        <v>12078342</v>
      </c>
      <c r="E70">
        <v>1</v>
      </c>
      <c r="F70">
        <v>1</v>
      </c>
      <c r="G70">
        <v>1</v>
      </c>
      <c r="H70">
        <v>3</v>
      </c>
      <c r="I70" t="s">
        <v>309</v>
      </c>
      <c r="J70" t="s">
        <v>310</v>
      </c>
      <c r="K70" t="s">
        <v>311</v>
      </c>
      <c r="L70">
        <v>1348</v>
      </c>
      <c r="N70">
        <v>1009</v>
      </c>
      <c r="O70" t="s">
        <v>283</v>
      </c>
      <c r="P70" t="s">
        <v>283</v>
      </c>
      <c r="Q70">
        <v>1000</v>
      </c>
      <c r="Y70">
        <v>2.9999999999999997E-4</v>
      </c>
      <c r="AA70">
        <v>65110</v>
      </c>
      <c r="AB70">
        <v>0</v>
      </c>
      <c r="AC70">
        <v>0</v>
      </c>
      <c r="AD70">
        <v>0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2.9999999999999997E-4</v>
      </c>
      <c r="AU70" t="s">
        <v>6</v>
      </c>
      <c r="AV70">
        <v>0</v>
      </c>
      <c r="AW70">
        <v>2</v>
      </c>
      <c r="AX70">
        <v>13297639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B70">
        <v>0</v>
      </c>
    </row>
    <row r="71" spans="1:80">
      <c r="A71">
        <f>ROW(Source!A36)</f>
        <v>36</v>
      </c>
      <c r="B71">
        <v>13297640</v>
      </c>
      <c r="C71">
        <v>13297633</v>
      </c>
      <c r="D71">
        <v>12079653</v>
      </c>
      <c r="E71">
        <v>1</v>
      </c>
      <c r="F71">
        <v>1</v>
      </c>
      <c r="G71">
        <v>1</v>
      </c>
      <c r="H71">
        <v>3</v>
      </c>
      <c r="I71" t="s">
        <v>312</v>
      </c>
      <c r="J71" t="s">
        <v>313</v>
      </c>
      <c r="K71" t="s">
        <v>314</v>
      </c>
      <c r="L71">
        <v>1346</v>
      </c>
      <c r="N71">
        <v>1009</v>
      </c>
      <c r="O71" t="s">
        <v>226</v>
      </c>
      <c r="P71" t="s">
        <v>226</v>
      </c>
      <c r="Q71">
        <v>1</v>
      </c>
      <c r="Y71">
        <v>0.09</v>
      </c>
      <c r="AA71">
        <v>12.1</v>
      </c>
      <c r="AB71">
        <v>0</v>
      </c>
      <c r="AC71">
        <v>0</v>
      </c>
      <c r="AD71">
        <v>0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0.09</v>
      </c>
      <c r="AU71" t="s">
        <v>6</v>
      </c>
      <c r="AV71">
        <v>0</v>
      </c>
      <c r="AW71">
        <v>2</v>
      </c>
      <c r="AX71">
        <v>13297640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B71">
        <v>0</v>
      </c>
    </row>
    <row r="72" spans="1:80">
      <c r="A72">
        <f>ROW(Source!A36)</f>
        <v>36</v>
      </c>
      <c r="B72">
        <v>13297641</v>
      </c>
      <c r="C72">
        <v>13297633</v>
      </c>
      <c r="D72">
        <v>12079664</v>
      </c>
      <c r="E72">
        <v>1</v>
      </c>
      <c r="F72">
        <v>1</v>
      </c>
      <c r="G72">
        <v>1</v>
      </c>
      <c r="H72">
        <v>3</v>
      </c>
      <c r="I72" t="s">
        <v>223</v>
      </c>
      <c r="J72" t="s">
        <v>224</v>
      </c>
      <c r="K72" t="s">
        <v>225</v>
      </c>
      <c r="L72">
        <v>1346</v>
      </c>
      <c r="N72">
        <v>1009</v>
      </c>
      <c r="O72" t="s">
        <v>226</v>
      </c>
      <c r="P72" t="s">
        <v>226</v>
      </c>
      <c r="Q72">
        <v>1</v>
      </c>
      <c r="Y72">
        <v>5.54</v>
      </c>
      <c r="AA72">
        <v>17.3</v>
      </c>
      <c r="AB72">
        <v>0</v>
      </c>
      <c r="AC72">
        <v>0</v>
      </c>
      <c r="AD72">
        <v>0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5.54</v>
      </c>
      <c r="AU72" t="s">
        <v>6</v>
      </c>
      <c r="AV72">
        <v>0</v>
      </c>
      <c r="AW72">
        <v>2</v>
      </c>
      <c r="AX72">
        <v>13297641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B72">
        <v>0</v>
      </c>
    </row>
    <row r="73" spans="1:80">
      <c r="A73">
        <f>ROW(Source!A36)</f>
        <v>36</v>
      </c>
      <c r="B73">
        <v>13297642</v>
      </c>
      <c r="C73">
        <v>13297633</v>
      </c>
      <c r="D73">
        <v>12080013</v>
      </c>
      <c r="E73">
        <v>1</v>
      </c>
      <c r="F73">
        <v>1</v>
      </c>
      <c r="G73">
        <v>1</v>
      </c>
      <c r="H73">
        <v>3</v>
      </c>
      <c r="I73" t="s">
        <v>315</v>
      </c>
      <c r="J73" t="s">
        <v>316</v>
      </c>
      <c r="K73" t="s">
        <v>317</v>
      </c>
      <c r="L73">
        <v>1346</v>
      </c>
      <c r="N73">
        <v>1009</v>
      </c>
      <c r="O73" t="s">
        <v>226</v>
      </c>
      <c r="P73" t="s">
        <v>226</v>
      </c>
      <c r="Q73">
        <v>1</v>
      </c>
      <c r="Y73">
        <v>0.05</v>
      </c>
      <c r="AA73">
        <v>56.6</v>
      </c>
      <c r="AB73">
        <v>0</v>
      </c>
      <c r="AC73">
        <v>0</v>
      </c>
      <c r="AD73">
        <v>0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0.05</v>
      </c>
      <c r="AU73" t="s">
        <v>6</v>
      </c>
      <c r="AV73">
        <v>0</v>
      </c>
      <c r="AW73">
        <v>2</v>
      </c>
      <c r="AX73">
        <v>13297642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B73">
        <v>0</v>
      </c>
    </row>
    <row r="74" spans="1:80">
      <c r="A74">
        <f>ROW(Source!A36)</f>
        <v>36</v>
      </c>
      <c r="B74">
        <v>13297643</v>
      </c>
      <c r="C74">
        <v>13297633</v>
      </c>
      <c r="D74">
        <v>12080124</v>
      </c>
      <c r="E74">
        <v>1</v>
      </c>
      <c r="F74">
        <v>1</v>
      </c>
      <c r="G74">
        <v>1</v>
      </c>
      <c r="H74">
        <v>3</v>
      </c>
      <c r="I74" t="s">
        <v>227</v>
      </c>
      <c r="J74" t="s">
        <v>228</v>
      </c>
      <c r="K74" t="s">
        <v>229</v>
      </c>
      <c r="L74">
        <v>1308</v>
      </c>
      <c r="N74">
        <v>1003</v>
      </c>
      <c r="O74" t="s">
        <v>230</v>
      </c>
      <c r="P74" t="s">
        <v>230</v>
      </c>
      <c r="Q74">
        <v>100</v>
      </c>
      <c r="Y74">
        <v>0.15</v>
      </c>
      <c r="AA74">
        <v>214</v>
      </c>
      <c r="AB74">
        <v>0</v>
      </c>
      <c r="AC74">
        <v>0</v>
      </c>
      <c r="AD74">
        <v>0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0.15</v>
      </c>
      <c r="AU74" t="s">
        <v>6</v>
      </c>
      <c r="AV74">
        <v>0</v>
      </c>
      <c r="AW74">
        <v>2</v>
      </c>
      <c r="AX74">
        <v>13297643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B74">
        <v>0</v>
      </c>
    </row>
    <row r="75" spans="1:80">
      <c r="A75">
        <f>ROW(Source!A36)</f>
        <v>36</v>
      </c>
      <c r="B75">
        <v>13297644</v>
      </c>
      <c r="C75">
        <v>13297633</v>
      </c>
      <c r="D75">
        <v>12080139</v>
      </c>
      <c r="E75">
        <v>1</v>
      </c>
      <c r="F75">
        <v>1</v>
      </c>
      <c r="G75">
        <v>1</v>
      </c>
      <c r="H75">
        <v>3</v>
      </c>
      <c r="I75" t="s">
        <v>318</v>
      </c>
      <c r="J75" t="s">
        <v>319</v>
      </c>
      <c r="K75" t="s">
        <v>320</v>
      </c>
      <c r="L75">
        <v>1346</v>
      </c>
      <c r="N75">
        <v>1009</v>
      </c>
      <c r="O75" t="s">
        <v>226</v>
      </c>
      <c r="P75" t="s">
        <v>226</v>
      </c>
      <c r="Q75">
        <v>1</v>
      </c>
      <c r="Y75">
        <v>0.9</v>
      </c>
      <c r="AA75">
        <v>91.3</v>
      </c>
      <c r="AB75">
        <v>0</v>
      </c>
      <c r="AC75">
        <v>0</v>
      </c>
      <c r="AD75">
        <v>0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0.9</v>
      </c>
      <c r="AU75" t="s">
        <v>6</v>
      </c>
      <c r="AV75">
        <v>0</v>
      </c>
      <c r="AW75">
        <v>2</v>
      </c>
      <c r="AX75">
        <v>13297644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B75">
        <v>0</v>
      </c>
    </row>
    <row r="76" spans="1:80">
      <c r="A76">
        <f>ROW(Source!A36)</f>
        <v>36</v>
      </c>
      <c r="B76">
        <v>13297645</v>
      </c>
      <c r="C76">
        <v>13297633</v>
      </c>
      <c r="D76">
        <v>12086053</v>
      </c>
      <c r="E76">
        <v>1</v>
      </c>
      <c r="F76">
        <v>1</v>
      </c>
      <c r="G76">
        <v>1</v>
      </c>
      <c r="H76">
        <v>3</v>
      </c>
      <c r="I76" t="s">
        <v>321</v>
      </c>
      <c r="J76" t="s">
        <v>322</v>
      </c>
      <c r="K76" t="s">
        <v>323</v>
      </c>
      <c r="L76">
        <v>1355</v>
      </c>
      <c r="N76">
        <v>1010</v>
      </c>
      <c r="O76" t="s">
        <v>42</v>
      </c>
      <c r="P76" t="s">
        <v>42</v>
      </c>
      <c r="Q76">
        <v>100</v>
      </c>
      <c r="Y76">
        <v>1.02</v>
      </c>
      <c r="AA76">
        <v>63</v>
      </c>
      <c r="AB76">
        <v>0</v>
      </c>
      <c r="AC76">
        <v>0</v>
      </c>
      <c r="AD76">
        <v>0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1.02</v>
      </c>
      <c r="AU76" t="s">
        <v>6</v>
      </c>
      <c r="AV76">
        <v>0</v>
      </c>
      <c r="AW76">
        <v>2</v>
      </c>
      <c r="AX76">
        <v>13297645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B76">
        <v>0</v>
      </c>
    </row>
    <row r="77" spans="1:80">
      <c r="A77">
        <f>ROW(Source!A36)</f>
        <v>36</v>
      </c>
      <c r="B77">
        <v>13297646</v>
      </c>
      <c r="C77">
        <v>13297633</v>
      </c>
      <c r="D77">
        <v>12114193</v>
      </c>
      <c r="E77">
        <v>1</v>
      </c>
      <c r="F77">
        <v>1</v>
      </c>
      <c r="G77">
        <v>1</v>
      </c>
      <c r="H77">
        <v>3</v>
      </c>
      <c r="I77" t="s">
        <v>324</v>
      </c>
      <c r="J77" t="s">
        <v>325</v>
      </c>
      <c r="K77" t="s">
        <v>326</v>
      </c>
      <c r="L77">
        <v>1354</v>
      </c>
      <c r="N77">
        <v>1010</v>
      </c>
      <c r="O77" t="s">
        <v>31</v>
      </c>
      <c r="P77" t="s">
        <v>31</v>
      </c>
      <c r="Q77">
        <v>1</v>
      </c>
      <c r="Y77">
        <v>102</v>
      </c>
      <c r="AA77">
        <v>25.63</v>
      </c>
      <c r="AB77">
        <v>0</v>
      </c>
      <c r="AC77">
        <v>0</v>
      </c>
      <c r="AD77">
        <v>0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102</v>
      </c>
      <c r="AU77" t="s">
        <v>6</v>
      </c>
      <c r="AV77">
        <v>0</v>
      </c>
      <c r="AW77">
        <v>2</v>
      </c>
      <c r="AX77">
        <v>13297646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B77">
        <v>0</v>
      </c>
    </row>
    <row r="78" spans="1:80">
      <c r="A78">
        <f>ROW(Source!A36)</f>
        <v>36</v>
      </c>
      <c r="B78">
        <v>13297647</v>
      </c>
      <c r="C78">
        <v>13297633</v>
      </c>
      <c r="D78">
        <v>12114225</v>
      </c>
      <c r="E78">
        <v>1</v>
      </c>
      <c r="F78">
        <v>1</v>
      </c>
      <c r="G78">
        <v>1</v>
      </c>
      <c r="H78">
        <v>3</v>
      </c>
      <c r="I78" t="s">
        <v>240</v>
      </c>
      <c r="J78" t="s">
        <v>241</v>
      </c>
      <c r="K78" t="s">
        <v>242</v>
      </c>
      <c r="L78">
        <v>1356</v>
      </c>
      <c r="N78">
        <v>1010</v>
      </c>
      <c r="O78" t="s">
        <v>243</v>
      </c>
      <c r="P78" t="s">
        <v>243</v>
      </c>
      <c r="Q78">
        <v>1000</v>
      </c>
      <c r="Y78">
        <v>0.15</v>
      </c>
      <c r="AA78">
        <v>17.8</v>
      </c>
      <c r="AB78">
        <v>0</v>
      </c>
      <c r="AC78">
        <v>0</v>
      </c>
      <c r="AD78">
        <v>0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0.15</v>
      </c>
      <c r="AU78" t="s">
        <v>6</v>
      </c>
      <c r="AV78">
        <v>0</v>
      </c>
      <c r="AW78">
        <v>2</v>
      </c>
      <c r="AX78">
        <v>13297647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B78">
        <v>0</v>
      </c>
    </row>
    <row r="79" spans="1:80">
      <c r="A79">
        <f>ROW(Source!A36)</f>
        <v>36</v>
      </c>
      <c r="B79">
        <v>13297648</v>
      </c>
      <c r="C79">
        <v>13297633</v>
      </c>
      <c r="D79">
        <v>12115355</v>
      </c>
      <c r="E79">
        <v>1</v>
      </c>
      <c r="F79">
        <v>1</v>
      </c>
      <c r="G79">
        <v>1</v>
      </c>
      <c r="H79">
        <v>3</v>
      </c>
      <c r="I79" t="s">
        <v>327</v>
      </c>
      <c r="J79" t="s">
        <v>328</v>
      </c>
      <c r="K79" t="s">
        <v>329</v>
      </c>
      <c r="L79">
        <v>1346</v>
      </c>
      <c r="N79">
        <v>1009</v>
      </c>
      <c r="O79" t="s">
        <v>226</v>
      </c>
      <c r="P79" t="s">
        <v>226</v>
      </c>
      <c r="Q79">
        <v>1</v>
      </c>
      <c r="Y79">
        <v>0.2</v>
      </c>
      <c r="AA79">
        <v>16.600000000000001</v>
      </c>
      <c r="AB79">
        <v>0</v>
      </c>
      <c r="AC79">
        <v>0</v>
      </c>
      <c r="AD79">
        <v>0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0.2</v>
      </c>
      <c r="AU79" t="s">
        <v>6</v>
      </c>
      <c r="AV79">
        <v>0</v>
      </c>
      <c r="AW79">
        <v>2</v>
      </c>
      <c r="AX79">
        <v>13297648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B79">
        <v>0</v>
      </c>
    </row>
    <row r="80" spans="1:80">
      <c r="A80">
        <f>ROW(Source!A36)</f>
        <v>36</v>
      </c>
      <c r="B80">
        <v>13297649</v>
      </c>
      <c r="C80">
        <v>13297633</v>
      </c>
      <c r="D80">
        <v>12117044</v>
      </c>
      <c r="E80">
        <v>1</v>
      </c>
      <c r="F80">
        <v>1</v>
      </c>
      <c r="G80">
        <v>1</v>
      </c>
      <c r="H80">
        <v>3</v>
      </c>
      <c r="I80" t="s">
        <v>250</v>
      </c>
      <c r="J80" t="s">
        <v>251</v>
      </c>
      <c r="K80" t="s">
        <v>252</v>
      </c>
      <c r="L80">
        <v>1344</v>
      </c>
      <c r="N80">
        <v>1008</v>
      </c>
      <c r="O80" t="s">
        <v>253</v>
      </c>
      <c r="P80" t="s">
        <v>253</v>
      </c>
      <c r="Q80">
        <v>1</v>
      </c>
      <c r="Y80">
        <v>11.69</v>
      </c>
      <c r="AA80">
        <v>1</v>
      </c>
      <c r="AB80">
        <v>0</v>
      </c>
      <c r="AC80">
        <v>0</v>
      </c>
      <c r="AD80">
        <v>0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11.69</v>
      </c>
      <c r="AU80" t="s">
        <v>6</v>
      </c>
      <c r="AV80">
        <v>0</v>
      </c>
      <c r="AW80">
        <v>2</v>
      </c>
      <c r="AX80">
        <v>13297649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B80">
        <v>0</v>
      </c>
    </row>
    <row r="81" spans="1:80">
      <c r="A81">
        <f>ROW(Source!A37)</f>
        <v>37</v>
      </c>
      <c r="B81">
        <v>13297619</v>
      </c>
      <c r="C81">
        <v>13297567</v>
      </c>
      <c r="D81">
        <v>12388959</v>
      </c>
      <c r="E81">
        <v>1</v>
      </c>
      <c r="F81">
        <v>1</v>
      </c>
      <c r="G81">
        <v>1</v>
      </c>
      <c r="H81">
        <v>1</v>
      </c>
      <c r="I81" t="s">
        <v>211</v>
      </c>
      <c r="J81" t="s">
        <v>6</v>
      </c>
      <c r="K81" t="s">
        <v>212</v>
      </c>
      <c r="L81">
        <v>1369</v>
      </c>
      <c r="N81">
        <v>1013</v>
      </c>
      <c r="O81" t="s">
        <v>213</v>
      </c>
      <c r="P81" t="s">
        <v>213</v>
      </c>
      <c r="Q81">
        <v>1</v>
      </c>
      <c r="Y81">
        <v>0.442</v>
      </c>
      <c r="AA81">
        <v>0</v>
      </c>
      <c r="AB81">
        <v>0</v>
      </c>
      <c r="AC81">
        <v>0</v>
      </c>
      <c r="AD81">
        <v>12.16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0.26</v>
      </c>
      <c r="AU81" t="s">
        <v>24</v>
      </c>
      <c r="AV81">
        <v>1</v>
      </c>
      <c r="AW81">
        <v>2</v>
      </c>
      <c r="AX81">
        <v>13297619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B81">
        <v>0</v>
      </c>
    </row>
    <row r="82" spans="1:80">
      <c r="A82">
        <f>ROW(Source!A37)</f>
        <v>37</v>
      </c>
      <c r="B82">
        <v>13297620</v>
      </c>
      <c r="C82">
        <v>13297567</v>
      </c>
      <c r="D82">
        <v>121548</v>
      </c>
      <c r="E82">
        <v>1</v>
      </c>
      <c r="F82">
        <v>1</v>
      </c>
      <c r="G82">
        <v>1</v>
      </c>
      <c r="H82">
        <v>1</v>
      </c>
      <c r="I82" t="s">
        <v>28</v>
      </c>
      <c r="J82" t="s">
        <v>6</v>
      </c>
      <c r="K82" t="s">
        <v>214</v>
      </c>
      <c r="L82">
        <v>608254</v>
      </c>
      <c r="N82">
        <v>1013</v>
      </c>
      <c r="O82" t="s">
        <v>215</v>
      </c>
      <c r="P82" t="s">
        <v>215</v>
      </c>
      <c r="Q82">
        <v>1</v>
      </c>
      <c r="Y82">
        <v>1.7000000000000001E-2</v>
      </c>
      <c r="AA82">
        <v>0</v>
      </c>
      <c r="AB82">
        <v>0</v>
      </c>
      <c r="AC82">
        <v>0</v>
      </c>
      <c r="AD82">
        <v>0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0.01</v>
      </c>
      <c r="AU82" t="s">
        <v>24</v>
      </c>
      <c r="AV82">
        <v>2</v>
      </c>
      <c r="AW82">
        <v>2</v>
      </c>
      <c r="AX82">
        <v>13297620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B82">
        <v>0</v>
      </c>
    </row>
    <row r="83" spans="1:80">
      <c r="A83">
        <f>ROW(Source!A37)</f>
        <v>37</v>
      </c>
      <c r="B83">
        <v>13297621</v>
      </c>
      <c r="C83">
        <v>13297567</v>
      </c>
      <c r="D83">
        <v>12074364</v>
      </c>
      <c r="E83">
        <v>1</v>
      </c>
      <c r="F83">
        <v>1</v>
      </c>
      <c r="G83">
        <v>1</v>
      </c>
      <c r="H83">
        <v>2</v>
      </c>
      <c r="I83" t="s">
        <v>216</v>
      </c>
      <c r="J83" t="s">
        <v>217</v>
      </c>
      <c r="K83" t="s">
        <v>218</v>
      </c>
      <c r="L83">
        <v>1368</v>
      </c>
      <c r="N83">
        <v>1011</v>
      </c>
      <c r="O83" t="s">
        <v>219</v>
      </c>
      <c r="P83" t="s">
        <v>219</v>
      </c>
      <c r="Q83">
        <v>1</v>
      </c>
      <c r="Y83">
        <v>1.7000000000000001E-2</v>
      </c>
      <c r="AA83">
        <v>0</v>
      </c>
      <c r="AB83">
        <v>134.07</v>
      </c>
      <c r="AC83">
        <v>0</v>
      </c>
      <c r="AD83">
        <v>0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0.01</v>
      </c>
      <c r="AU83" t="s">
        <v>24</v>
      </c>
      <c r="AV83">
        <v>0</v>
      </c>
      <c r="AW83">
        <v>2</v>
      </c>
      <c r="AX83">
        <v>13297621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B83">
        <v>0</v>
      </c>
    </row>
    <row r="84" spans="1:80">
      <c r="A84">
        <f>ROW(Source!A37)</f>
        <v>37</v>
      </c>
      <c r="B84">
        <v>13297622</v>
      </c>
      <c r="C84">
        <v>13297567</v>
      </c>
      <c r="D84">
        <v>12077046</v>
      </c>
      <c r="E84">
        <v>1</v>
      </c>
      <c r="F84">
        <v>1</v>
      </c>
      <c r="G84">
        <v>1</v>
      </c>
      <c r="H84">
        <v>2</v>
      </c>
      <c r="I84" t="s">
        <v>220</v>
      </c>
      <c r="J84" t="s">
        <v>221</v>
      </c>
      <c r="K84" t="s">
        <v>222</v>
      </c>
      <c r="L84">
        <v>1368</v>
      </c>
      <c r="N84">
        <v>1011</v>
      </c>
      <c r="O84" t="s">
        <v>219</v>
      </c>
      <c r="P84" t="s">
        <v>219</v>
      </c>
      <c r="Q84">
        <v>1</v>
      </c>
      <c r="Y84">
        <v>1.7000000000000001E-2</v>
      </c>
      <c r="AA84">
        <v>0</v>
      </c>
      <c r="AB84">
        <v>115.4</v>
      </c>
      <c r="AC84">
        <v>0</v>
      </c>
      <c r="AD84">
        <v>0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0.01</v>
      </c>
      <c r="AU84" t="s">
        <v>24</v>
      </c>
      <c r="AV84">
        <v>0</v>
      </c>
      <c r="AW84">
        <v>2</v>
      </c>
      <c r="AX84">
        <v>13297622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B84">
        <v>0</v>
      </c>
    </row>
    <row r="85" spans="1:80">
      <c r="A85">
        <f>ROW(Source!A37)</f>
        <v>37</v>
      </c>
      <c r="B85">
        <v>13297623</v>
      </c>
      <c r="C85">
        <v>13297567</v>
      </c>
      <c r="D85">
        <v>12078646</v>
      </c>
      <c r="E85">
        <v>1</v>
      </c>
      <c r="F85">
        <v>1</v>
      </c>
      <c r="G85">
        <v>1</v>
      </c>
      <c r="H85">
        <v>3</v>
      </c>
      <c r="I85" t="s">
        <v>280</v>
      </c>
      <c r="J85" t="s">
        <v>281</v>
      </c>
      <c r="K85" t="s">
        <v>282</v>
      </c>
      <c r="L85">
        <v>1348</v>
      </c>
      <c r="N85">
        <v>1009</v>
      </c>
      <c r="O85" t="s">
        <v>283</v>
      </c>
      <c r="P85" t="s">
        <v>283</v>
      </c>
      <c r="Q85">
        <v>1000</v>
      </c>
      <c r="Y85">
        <v>1.0000000000000001E-5</v>
      </c>
      <c r="AA85">
        <v>12000</v>
      </c>
      <c r="AB85">
        <v>0</v>
      </c>
      <c r="AC85">
        <v>0</v>
      </c>
      <c r="AD85">
        <v>0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1.0000000000000001E-5</v>
      </c>
      <c r="AU85" t="s">
        <v>6</v>
      </c>
      <c r="AV85">
        <v>0</v>
      </c>
      <c r="AW85">
        <v>2</v>
      </c>
      <c r="AX85">
        <v>13297623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B85">
        <v>0</v>
      </c>
    </row>
    <row r="86" spans="1:80">
      <c r="A86">
        <f>ROW(Source!A37)</f>
        <v>37</v>
      </c>
      <c r="B86">
        <v>13297624</v>
      </c>
      <c r="C86">
        <v>13297567</v>
      </c>
      <c r="D86">
        <v>12080139</v>
      </c>
      <c r="E86">
        <v>1</v>
      </c>
      <c r="F86">
        <v>1</v>
      </c>
      <c r="G86">
        <v>1</v>
      </c>
      <c r="H86">
        <v>3</v>
      </c>
      <c r="I86" t="s">
        <v>318</v>
      </c>
      <c r="J86" t="s">
        <v>319</v>
      </c>
      <c r="K86" t="s">
        <v>320</v>
      </c>
      <c r="L86">
        <v>1346</v>
      </c>
      <c r="N86">
        <v>1009</v>
      </c>
      <c r="O86" t="s">
        <v>226</v>
      </c>
      <c r="P86" t="s">
        <v>226</v>
      </c>
      <c r="Q86">
        <v>1</v>
      </c>
      <c r="Y86">
        <v>0.01</v>
      </c>
      <c r="AA86">
        <v>91.3</v>
      </c>
      <c r="AB86">
        <v>0</v>
      </c>
      <c r="AC86">
        <v>0</v>
      </c>
      <c r="AD86">
        <v>0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0.01</v>
      </c>
      <c r="AU86" t="s">
        <v>6</v>
      </c>
      <c r="AV86">
        <v>0</v>
      </c>
      <c r="AW86">
        <v>2</v>
      </c>
      <c r="AX86">
        <v>13297624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B86">
        <v>0</v>
      </c>
    </row>
    <row r="87" spans="1:80">
      <c r="A87">
        <f>ROW(Source!A37)</f>
        <v>37</v>
      </c>
      <c r="B87">
        <v>13297625</v>
      </c>
      <c r="C87">
        <v>13297567</v>
      </c>
      <c r="D87">
        <v>12086052</v>
      </c>
      <c r="E87">
        <v>1</v>
      </c>
      <c r="F87">
        <v>1</v>
      </c>
      <c r="G87">
        <v>1</v>
      </c>
      <c r="H87">
        <v>3</v>
      </c>
      <c r="I87" t="s">
        <v>231</v>
      </c>
      <c r="J87" t="s">
        <v>232</v>
      </c>
      <c r="K87" t="s">
        <v>233</v>
      </c>
      <c r="L87">
        <v>1355</v>
      </c>
      <c r="N87">
        <v>1010</v>
      </c>
      <c r="O87" t="s">
        <v>42</v>
      </c>
      <c r="P87" t="s">
        <v>42</v>
      </c>
      <c r="Q87">
        <v>100</v>
      </c>
      <c r="Y87">
        <v>0.01</v>
      </c>
      <c r="AA87">
        <v>143.07</v>
      </c>
      <c r="AB87">
        <v>0</v>
      </c>
      <c r="AC87">
        <v>0</v>
      </c>
      <c r="AD87">
        <v>0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0.01</v>
      </c>
      <c r="AU87" t="s">
        <v>6</v>
      </c>
      <c r="AV87">
        <v>0</v>
      </c>
      <c r="AW87">
        <v>2</v>
      </c>
      <c r="AX87">
        <v>13297625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B87">
        <v>0</v>
      </c>
    </row>
    <row r="88" spans="1:80">
      <c r="A88">
        <f>ROW(Source!A37)</f>
        <v>37</v>
      </c>
      <c r="B88">
        <v>13297626</v>
      </c>
      <c r="C88">
        <v>13297567</v>
      </c>
      <c r="D88">
        <v>12108704</v>
      </c>
      <c r="E88">
        <v>1</v>
      </c>
      <c r="F88">
        <v>1</v>
      </c>
      <c r="G88">
        <v>1</v>
      </c>
      <c r="H88">
        <v>3</v>
      </c>
      <c r="I88" t="s">
        <v>330</v>
      </c>
      <c r="J88" t="s">
        <v>331</v>
      </c>
      <c r="K88" t="s">
        <v>332</v>
      </c>
      <c r="L88">
        <v>1348</v>
      </c>
      <c r="N88">
        <v>1009</v>
      </c>
      <c r="O88" t="s">
        <v>283</v>
      </c>
      <c r="P88" t="s">
        <v>283</v>
      </c>
      <c r="Q88">
        <v>1000</v>
      </c>
      <c r="Y88">
        <v>1.1E-4</v>
      </c>
      <c r="AA88">
        <v>82220</v>
      </c>
      <c r="AB88">
        <v>0</v>
      </c>
      <c r="AC88">
        <v>0</v>
      </c>
      <c r="AD88">
        <v>0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1.1E-4</v>
      </c>
      <c r="AU88" t="s">
        <v>6</v>
      </c>
      <c r="AV88">
        <v>0</v>
      </c>
      <c r="AW88">
        <v>2</v>
      </c>
      <c r="AX88">
        <v>13297626</v>
      </c>
      <c r="AY88">
        <v>1</v>
      </c>
      <c r="AZ88">
        <v>0</v>
      </c>
      <c r="BA88">
        <v>88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B88">
        <v>0</v>
      </c>
    </row>
    <row r="89" spans="1:80">
      <c r="A89">
        <f>ROW(Source!A37)</f>
        <v>37</v>
      </c>
      <c r="B89">
        <v>13297627</v>
      </c>
      <c r="C89">
        <v>13297567</v>
      </c>
      <c r="D89">
        <v>12110825</v>
      </c>
      <c r="E89">
        <v>1</v>
      </c>
      <c r="F89">
        <v>1</v>
      </c>
      <c r="G89">
        <v>1</v>
      </c>
      <c r="H89">
        <v>3</v>
      </c>
      <c r="I89" t="s">
        <v>293</v>
      </c>
      <c r="J89" t="s">
        <v>294</v>
      </c>
      <c r="K89" t="s">
        <v>295</v>
      </c>
      <c r="L89">
        <v>1346</v>
      </c>
      <c r="N89">
        <v>1009</v>
      </c>
      <c r="O89" t="s">
        <v>226</v>
      </c>
      <c r="P89" t="s">
        <v>226</v>
      </c>
      <c r="Q89">
        <v>1</v>
      </c>
      <c r="Y89">
        <v>0.05</v>
      </c>
      <c r="AA89">
        <v>69.900000000000006</v>
      </c>
      <c r="AB89">
        <v>0</v>
      </c>
      <c r="AC89">
        <v>0</v>
      </c>
      <c r="AD89">
        <v>0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0.05</v>
      </c>
      <c r="AU89" t="s">
        <v>6</v>
      </c>
      <c r="AV89">
        <v>0</v>
      </c>
      <c r="AW89">
        <v>2</v>
      </c>
      <c r="AX89">
        <v>13297627</v>
      </c>
      <c r="AY89">
        <v>1</v>
      </c>
      <c r="AZ89">
        <v>0</v>
      </c>
      <c r="BA89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B89">
        <v>0</v>
      </c>
    </row>
    <row r="90" spans="1:80">
      <c r="A90">
        <f>ROW(Source!A37)</f>
        <v>37</v>
      </c>
      <c r="B90">
        <v>13297628</v>
      </c>
      <c r="C90">
        <v>13297567</v>
      </c>
      <c r="D90">
        <v>12114193</v>
      </c>
      <c r="E90">
        <v>1</v>
      </c>
      <c r="F90">
        <v>1</v>
      </c>
      <c r="G90">
        <v>1</v>
      </c>
      <c r="H90">
        <v>3</v>
      </c>
      <c r="I90" t="s">
        <v>324</v>
      </c>
      <c r="J90" t="s">
        <v>325</v>
      </c>
      <c r="K90" t="s">
        <v>326</v>
      </c>
      <c r="L90">
        <v>1354</v>
      </c>
      <c r="N90">
        <v>1010</v>
      </c>
      <c r="O90" t="s">
        <v>31</v>
      </c>
      <c r="P90" t="s">
        <v>31</v>
      </c>
      <c r="Q90">
        <v>1</v>
      </c>
      <c r="Y90">
        <v>1</v>
      </c>
      <c r="AA90">
        <v>25.63</v>
      </c>
      <c r="AB90">
        <v>0</v>
      </c>
      <c r="AC90">
        <v>0</v>
      </c>
      <c r="AD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1</v>
      </c>
      <c r="AU90" t="s">
        <v>6</v>
      </c>
      <c r="AV90">
        <v>0</v>
      </c>
      <c r="AW90">
        <v>2</v>
      </c>
      <c r="AX90">
        <v>13297628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B90">
        <v>0</v>
      </c>
    </row>
    <row r="91" spans="1:80">
      <c r="A91">
        <f>ROW(Source!A37)</f>
        <v>37</v>
      </c>
      <c r="B91">
        <v>13297629</v>
      </c>
      <c r="C91">
        <v>13297567</v>
      </c>
      <c r="D91">
        <v>12114281</v>
      </c>
      <c r="E91">
        <v>1</v>
      </c>
      <c r="F91">
        <v>1</v>
      </c>
      <c r="G91">
        <v>1</v>
      </c>
      <c r="H91">
        <v>3</v>
      </c>
      <c r="I91" t="s">
        <v>333</v>
      </c>
      <c r="J91" t="s">
        <v>334</v>
      </c>
      <c r="K91" t="s">
        <v>335</v>
      </c>
      <c r="L91">
        <v>1346</v>
      </c>
      <c r="N91">
        <v>1009</v>
      </c>
      <c r="O91" t="s">
        <v>226</v>
      </c>
      <c r="P91" t="s">
        <v>226</v>
      </c>
      <c r="Q91">
        <v>1</v>
      </c>
      <c r="Y91">
        <v>0.02</v>
      </c>
      <c r="AA91">
        <v>131</v>
      </c>
      <c r="AB91">
        <v>0</v>
      </c>
      <c r="AC91">
        <v>0</v>
      </c>
      <c r="AD91">
        <v>0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0.02</v>
      </c>
      <c r="AU91" t="s">
        <v>6</v>
      </c>
      <c r="AV91">
        <v>0</v>
      </c>
      <c r="AW91">
        <v>2</v>
      </c>
      <c r="AX91">
        <v>13297629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B91">
        <v>0</v>
      </c>
    </row>
    <row r="92" spans="1:80">
      <c r="A92">
        <f>ROW(Source!A37)</f>
        <v>37</v>
      </c>
      <c r="B92">
        <v>13297630</v>
      </c>
      <c r="C92">
        <v>13297567</v>
      </c>
      <c r="D92">
        <v>12115351</v>
      </c>
      <c r="E92">
        <v>1</v>
      </c>
      <c r="F92">
        <v>1</v>
      </c>
      <c r="G92">
        <v>1</v>
      </c>
      <c r="H92">
        <v>3</v>
      </c>
      <c r="I92" t="s">
        <v>336</v>
      </c>
      <c r="J92" t="s">
        <v>337</v>
      </c>
      <c r="K92" t="s">
        <v>338</v>
      </c>
      <c r="L92">
        <v>1348</v>
      </c>
      <c r="N92">
        <v>1009</v>
      </c>
      <c r="O92" t="s">
        <v>283</v>
      </c>
      <c r="P92" t="s">
        <v>283</v>
      </c>
      <c r="Q92">
        <v>1000</v>
      </c>
      <c r="Y92">
        <v>1.0000000000000001E-5</v>
      </c>
      <c r="AA92">
        <v>11982.92</v>
      </c>
      <c r="AB92">
        <v>0</v>
      </c>
      <c r="AC92">
        <v>0</v>
      </c>
      <c r="AD92">
        <v>0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1.0000000000000001E-5</v>
      </c>
      <c r="AU92" t="s">
        <v>6</v>
      </c>
      <c r="AV92">
        <v>0</v>
      </c>
      <c r="AW92">
        <v>2</v>
      </c>
      <c r="AX92">
        <v>13297630</v>
      </c>
      <c r="AY92">
        <v>1</v>
      </c>
      <c r="AZ92">
        <v>0</v>
      </c>
      <c r="BA92">
        <v>92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B92">
        <v>0</v>
      </c>
    </row>
    <row r="93" spans="1:80">
      <c r="A93">
        <f>ROW(Source!A37)</f>
        <v>37</v>
      </c>
      <c r="B93">
        <v>13297631</v>
      </c>
      <c r="C93">
        <v>13297567</v>
      </c>
      <c r="D93">
        <v>12117044</v>
      </c>
      <c r="E93">
        <v>1</v>
      </c>
      <c r="F93">
        <v>1</v>
      </c>
      <c r="G93">
        <v>1</v>
      </c>
      <c r="H93">
        <v>3</v>
      </c>
      <c r="I93" t="s">
        <v>250</v>
      </c>
      <c r="J93" t="s">
        <v>251</v>
      </c>
      <c r="K93" t="s">
        <v>252</v>
      </c>
      <c r="L93">
        <v>1344</v>
      </c>
      <c r="N93">
        <v>1008</v>
      </c>
      <c r="O93" t="s">
        <v>253</v>
      </c>
      <c r="P93" t="s">
        <v>253</v>
      </c>
      <c r="Q93">
        <v>1</v>
      </c>
      <c r="Y93">
        <v>0.06</v>
      </c>
      <c r="AA93">
        <v>1</v>
      </c>
      <c r="AB93">
        <v>0</v>
      </c>
      <c r="AC93">
        <v>0</v>
      </c>
      <c r="AD93">
        <v>0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0.06</v>
      </c>
      <c r="AU93" t="s">
        <v>6</v>
      </c>
      <c r="AV93">
        <v>0</v>
      </c>
      <c r="AW93">
        <v>2</v>
      </c>
      <c r="AX93">
        <v>13297631</v>
      </c>
      <c r="AY93">
        <v>1</v>
      </c>
      <c r="AZ93">
        <v>0</v>
      </c>
      <c r="BA93">
        <v>93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B93">
        <v>0</v>
      </c>
    </row>
    <row r="94" spans="1:80">
      <c r="A94">
        <f>ROW(Source!A38)</f>
        <v>38</v>
      </c>
      <c r="B94">
        <v>13297784</v>
      </c>
      <c r="C94">
        <v>13297783</v>
      </c>
      <c r="D94">
        <v>12388959</v>
      </c>
      <c r="E94">
        <v>1</v>
      </c>
      <c r="F94">
        <v>1</v>
      </c>
      <c r="G94">
        <v>1</v>
      </c>
      <c r="H94">
        <v>1</v>
      </c>
      <c r="I94" t="s">
        <v>211</v>
      </c>
      <c r="J94" t="s">
        <v>6</v>
      </c>
      <c r="K94" t="s">
        <v>212</v>
      </c>
      <c r="L94">
        <v>1369</v>
      </c>
      <c r="N94">
        <v>1013</v>
      </c>
      <c r="O94" t="s">
        <v>213</v>
      </c>
      <c r="P94" t="s">
        <v>213</v>
      </c>
      <c r="Q94">
        <v>1</v>
      </c>
      <c r="Y94">
        <v>2.3290000000000002</v>
      </c>
      <c r="AA94">
        <v>0</v>
      </c>
      <c r="AB94">
        <v>0</v>
      </c>
      <c r="AC94">
        <v>0</v>
      </c>
      <c r="AD94">
        <v>12.16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1.37</v>
      </c>
      <c r="AU94" t="s">
        <v>24</v>
      </c>
      <c r="AV94">
        <v>1</v>
      </c>
      <c r="AW94">
        <v>2</v>
      </c>
      <c r="AX94">
        <v>13297784</v>
      </c>
      <c r="AY94">
        <v>1</v>
      </c>
      <c r="AZ94">
        <v>0</v>
      </c>
      <c r="BA94">
        <v>94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B94">
        <v>0</v>
      </c>
    </row>
    <row r="95" spans="1:80">
      <c r="A95">
        <f>ROW(Source!A38)</f>
        <v>38</v>
      </c>
      <c r="B95">
        <v>13297785</v>
      </c>
      <c r="C95">
        <v>13297783</v>
      </c>
      <c r="D95">
        <v>121548</v>
      </c>
      <c r="E95">
        <v>1</v>
      </c>
      <c r="F95">
        <v>1</v>
      </c>
      <c r="G95">
        <v>1</v>
      </c>
      <c r="H95">
        <v>1</v>
      </c>
      <c r="I95" t="s">
        <v>28</v>
      </c>
      <c r="J95" t="s">
        <v>6</v>
      </c>
      <c r="K95" t="s">
        <v>214</v>
      </c>
      <c r="L95">
        <v>608254</v>
      </c>
      <c r="N95">
        <v>1013</v>
      </c>
      <c r="O95" t="s">
        <v>215</v>
      </c>
      <c r="P95" t="s">
        <v>215</v>
      </c>
      <c r="Q95">
        <v>1</v>
      </c>
      <c r="Y95">
        <v>1.7000000000000001E-2</v>
      </c>
      <c r="AA95">
        <v>0</v>
      </c>
      <c r="AB95">
        <v>0</v>
      </c>
      <c r="AC95">
        <v>0</v>
      </c>
      <c r="AD95">
        <v>0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0.01</v>
      </c>
      <c r="AU95" t="s">
        <v>24</v>
      </c>
      <c r="AV95">
        <v>2</v>
      </c>
      <c r="AW95">
        <v>2</v>
      </c>
      <c r="AX95">
        <v>13297785</v>
      </c>
      <c r="AY95">
        <v>1</v>
      </c>
      <c r="AZ95">
        <v>0</v>
      </c>
      <c r="BA95">
        <v>95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B95">
        <v>0</v>
      </c>
    </row>
    <row r="96" spans="1:80">
      <c r="A96">
        <f>ROW(Source!A38)</f>
        <v>38</v>
      </c>
      <c r="B96">
        <v>13297786</v>
      </c>
      <c r="C96">
        <v>13297783</v>
      </c>
      <c r="D96">
        <v>12074364</v>
      </c>
      <c r="E96">
        <v>1</v>
      </c>
      <c r="F96">
        <v>1</v>
      </c>
      <c r="G96">
        <v>1</v>
      </c>
      <c r="H96">
        <v>2</v>
      </c>
      <c r="I96" t="s">
        <v>216</v>
      </c>
      <c r="J96" t="s">
        <v>217</v>
      </c>
      <c r="K96" t="s">
        <v>218</v>
      </c>
      <c r="L96">
        <v>1368</v>
      </c>
      <c r="N96">
        <v>1011</v>
      </c>
      <c r="O96" t="s">
        <v>219</v>
      </c>
      <c r="P96" t="s">
        <v>219</v>
      </c>
      <c r="Q96">
        <v>1</v>
      </c>
      <c r="Y96">
        <v>1.7000000000000001E-2</v>
      </c>
      <c r="AA96">
        <v>0</v>
      </c>
      <c r="AB96">
        <v>134.07</v>
      </c>
      <c r="AC96">
        <v>0</v>
      </c>
      <c r="AD96">
        <v>0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0.01</v>
      </c>
      <c r="AU96" t="s">
        <v>24</v>
      </c>
      <c r="AV96">
        <v>0</v>
      </c>
      <c r="AW96">
        <v>2</v>
      </c>
      <c r="AX96">
        <v>13297786</v>
      </c>
      <c r="AY96">
        <v>1</v>
      </c>
      <c r="AZ96">
        <v>0</v>
      </c>
      <c r="BA96">
        <v>96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B96">
        <v>0</v>
      </c>
    </row>
    <row r="97" spans="1:80">
      <c r="A97">
        <f>ROW(Source!A38)</f>
        <v>38</v>
      </c>
      <c r="B97">
        <v>13297787</v>
      </c>
      <c r="C97">
        <v>13297783</v>
      </c>
      <c r="D97">
        <v>12077046</v>
      </c>
      <c r="E97">
        <v>1</v>
      </c>
      <c r="F97">
        <v>1</v>
      </c>
      <c r="G97">
        <v>1</v>
      </c>
      <c r="H97">
        <v>2</v>
      </c>
      <c r="I97" t="s">
        <v>220</v>
      </c>
      <c r="J97" t="s">
        <v>221</v>
      </c>
      <c r="K97" t="s">
        <v>222</v>
      </c>
      <c r="L97">
        <v>1368</v>
      </c>
      <c r="N97">
        <v>1011</v>
      </c>
      <c r="O97" t="s">
        <v>219</v>
      </c>
      <c r="P97" t="s">
        <v>219</v>
      </c>
      <c r="Q97">
        <v>1</v>
      </c>
      <c r="Y97">
        <v>1.7000000000000001E-2</v>
      </c>
      <c r="AA97">
        <v>0</v>
      </c>
      <c r="AB97">
        <v>115.4</v>
      </c>
      <c r="AC97">
        <v>0</v>
      </c>
      <c r="AD97">
        <v>0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0.01</v>
      </c>
      <c r="AU97" t="s">
        <v>24</v>
      </c>
      <c r="AV97">
        <v>0</v>
      </c>
      <c r="AW97">
        <v>2</v>
      </c>
      <c r="AX97">
        <v>13297787</v>
      </c>
      <c r="AY97">
        <v>1</v>
      </c>
      <c r="AZ97">
        <v>0</v>
      </c>
      <c r="BA97">
        <v>97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B97">
        <v>0</v>
      </c>
    </row>
    <row r="98" spans="1:80">
      <c r="A98">
        <f>ROW(Source!A38)</f>
        <v>38</v>
      </c>
      <c r="B98">
        <v>13297788</v>
      </c>
      <c r="C98">
        <v>13297783</v>
      </c>
      <c r="D98">
        <v>12077919</v>
      </c>
      <c r="E98">
        <v>1</v>
      </c>
      <c r="F98">
        <v>1</v>
      </c>
      <c r="G98">
        <v>1</v>
      </c>
      <c r="H98">
        <v>3</v>
      </c>
      <c r="I98" t="s">
        <v>339</v>
      </c>
      <c r="J98" t="s">
        <v>340</v>
      </c>
      <c r="K98" t="s">
        <v>341</v>
      </c>
      <c r="L98">
        <v>1348</v>
      </c>
      <c r="N98">
        <v>1009</v>
      </c>
      <c r="O98" t="s">
        <v>283</v>
      </c>
      <c r="P98" t="s">
        <v>283</v>
      </c>
      <c r="Q98">
        <v>1000</v>
      </c>
      <c r="Y98">
        <v>8.0000000000000004E-4</v>
      </c>
      <c r="AA98">
        <v>4160</v>
      </c>
      <c r="AB98">
        <v>0</v>
      </c>
      <c r="AC98">
        <v>0</v>
      </c>
      <c r="AD98">
        <v>0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8.0000000000000004E-4</v>
      </c>
      <c r="AU98" t="s">
        <v>6</v>
      </c>
      <c r="AV98">
        <v>0</v>
      </c>
      <c r="AW98">
        <v>2</v>
      </c>
      <c r="AX98">
        <v>13297788</v>
      </c>
      <c r="AY98">
        <v>1</v>
      </c>
      <c r="AZ98">
        <v>0</v>
      </c>
      <c r="BA98">
        <v>98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B98">
        <v>0</v>
      </c>
    </row>
    <row r="99" spans="1:80">
      <c r="A99">
        <f>ROW(Source!A38)</f>
        <v>38</v>
      </c>
      <c r="B99">
        <v>13297789</v>
      </c>
      <c r="C99">
        <v>13297783</v>
      </c>
      <c r="D99">
        <v>12079927</v>
      </c>
      <c r="E99">
        <v>1</v>
      </c>
      <c r="F99">
        <v>1</v>
      </c>
      <c r="G99">
        <v>1</v>
      </c>
      <c r="H99">
        <v>3</v>
      </c>
      <c r="I99" t="s">
        <v>342</v>
      </c>
      <c r="J99" t="s">
        <v>343</v>
      </c>
      <c r="K99" t="s">
        <v>344</v>
      </c>
      <c r="L99">
        <v>1346</v>
      </c>
      <c r="N99">
        <v>1009</v>
      </c>
      <c r="O99" t="s">
        <v>226</v>
      </c>
      <c r="P99" t="s">
        <v>226</v>
      </c>
      <c r="Q99">
        <v>1</v>
      </c>
      <c r="Y99">
        <v>0.15</v>
      </c>
      <c r="AA99">
        <v>9.8000000000000007</v>
      </c>
      <c r="AB99">
        <v>0</v>
      </c>
      <c r="AC99">
        <v>0</v>
      </c>
      <c r="AD99">
        <v>0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0.15</v>
      </c>
      <c r="AU99" t="s">
        <v>6</v>
      </c>
      <c r="AV99">
        <v>0</v>
      </c>
      <c r="AW99">
        <v>2</v>
      </c>
      <c r="AX99">
        <v>13297789</v>
      </c>
      <c r="AY99">
        <v>1</v>
      </c>
      <c r="AZ99">
        <v>0</v>
      </c>
      <c r="BA99">
        <v>99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B99">
        <v>0</v>
      </c>
    </row>
    <row r="100" spans="1:80">
      <c r="A100">
        <f>ROW(Source!A38)</f>
        <v>38</v>
      </c>
      <c r="B100">
        <v>13297790</v>
      </c>
      <c r="C100">
        <v>13297783</v>
      </c>
      <c r="D100">
        <v>12080124</v>
      </c>
      <c r="E100">
        <v>1</v>
      </c>
      <c r="F100">
        <v>1</v>
      </c>
      <c r="G100">
        <v>1</v>
      </c>
      <c r="H100">
        <v>3</v>
      </c>
      <c r="I100" t="s">
        <v>227</v>
      </c>
      <c r="J100" t="s">
        <v>228</v>
      </c>
      <c r="K100" t="s">
        <v>229</v>
      </c>
      <c r="L100">
        <v>1308</v>
      </c>
      <c r="N100">
        <v>1003</v>
      </c>
      <c r="O100" t="s">
        <v>230</v>
      </c>
      <c r="P100" t="s">
        <v>230</v>
      </c>
      <c r="Q100">
        <v>100</v>
      </c>
      <c r="Y100">
        <v>2.3999999999999998E-3</v>
      </c>
      <c r="AA100">
        <v>214</v>
      </c>
      <c r="AB100">
        <v>0</v>
      </c>
      <c r="AC100">
        <v>0</v>
      </c>
      <c r="AD100">
        <v>0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2.3999999999999998E-3</v>
      </c>
      <c r="AU100" t="s">
        <v>6</v>
      </c>
      <c r="AV100">
        <v>0</v>
      </c>
      <c r="AW100">
        <v>2</v>
      </c>
      <c r="AX100">
        <v>13297790</v>
      </c>
      <c r="AY100">
        <v>1</v>
      </c>
      <c r="AZ100">
        <v>0</v>
      </c>
      <c r="BA100">
        <v>100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B100">
        <v>0</v>
      </c>
    </row>
    <row r="101" spans="1:80">
      <c r="A101">
        <f>ROW(Source!A38)</f>
        <v>38</v>
      </c>
      <c r="B101">
        <v>13297791</v>
      </c>
      <c r="C101">
        <v>13297783</v>
      </c>
      <c r="D101">
        <v>12086052</v>
      </c>
      <c r="E101">
        <v>1</v>
      </c>
      <c r="F101">
        <v>1</v>
      </c>
      <c r="G101">
        <v>1</v>
      </c>
      <c r="H101">
        <v>3</v>
      </c>
      <c r="I101" t="s">
        <v>231</v>
      </c>
      <c r="J101" t="s">
        <v>232</v>
      </c>
      <c r="K101" t="s">
        <v>233</v>
      </c>
      <c r="L101">
        <v>1355</v>
      </c>
      <c r="N101">
        <v>1010</v>
      </c>
      <c r="O101" t="s">
        <v>42</v>
      </c>
      <c r="P101" t="s">
        <v>42</v>
      </c>
      <c r="Q101">
        <v>100</v>
      </c>
      <c r="Y101">
        <v>0.01</v>
      </c>
      <c r="AA101">
        <v>143.07</v>
      </c>
      <c r="AB101">
        <v>0</v>
      </c>
      <c r="AC101">
        <v>0</v>
      </c>
      <c r="AD101">
        <v>0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0.01</v>
      </c>
      <c r="AU101" t="s">
        <v>6</v>
      </c>
      <c r="AV101">
        <v>0</v>
      </c>
      <c r="AW101">
        <v>2</v>
      </c>
      <c r="AX101">
        <v>13297791</v>
      </c>
      <c r="AY101">
        <v>1</v>
      </c>
      <c r="AZ101">
        <v>0</v>
      </c>
      <c r="BA101">
        <v>101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B101">
        <v>0</v>
      </c>
    </row>
    <row r="102" spans="1:80">
      <c r="A102">
        <f>ROW(Source!A38)</f>
        <v>38</v>
      </c>
      <c r="B102">
        <v>13297792</v>
      </c>
      <c r="C102">
        <v>13297783</v>
      </c>
      <c r="D102">
        <v>12114225</v>
      </c>
      <c r="E102">
        <v>1</v>
      </c>
      <c r="F102">
        <v>1</v>
      </c>
      <c r="G102">
        <v>1</v>
      </c>
      <c r="H102">
        <v>3</v>
      </c>
      <c r="I102" t="s">
        <v>240</v>
      </c>
      <c r="J102" t="s">
        <v>241</v>
      </c>
      <c r="K102" t="s">
        <v>242</v>
      </c>
      <c r="L102">
        <v>1356</v>
      </c>
      <c r="N102">
        <v>1010</v>
      </c>
      <c r="O102" t="s">
        <v>243</v>
      </c>
      <c r="P102" t="s">
        <v>243</v>
      </c>
      <c r="Q102">
        <v>1000</v>
      </c>
      <c r="Y102">
        <v>2.0400000000000001E-3</v>
      </c>
      <c r="AA102">
        <v>17.8</v>
      </c>
      <c r="AB102">
        <v>0</v>
      </c>
      <c r="AC102">
        <v>0</v>
      </c>
      <c r="AD102">
        <v>0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2.0400000000000001E-3</v>
      </c>
      <c r="AU102" t="s">
        <v>6</v>
      </c>
      <c r="AV102">
        <v>0</v>
      </c>
      <c r="AW102">
        <v>2</v>
      </c>
      <c r="AX102">
        <v>13297792</v>
      </c>
      <c r="AY102">
        <v>1</v>
      </c>
      <c r="AZ102">
        <v>0</v>
      </c>
      <c r="BA102">
        <v>102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B102">
        <v>0</v>
      </c>
    </row>
    <row r="103" spans="1:80">
      <c r="A103">
        <f>ROW(Source!A38)</f>
        <v>38</v>
      </c>
      <c r="B103">
        <v>13297793</v>
      </c>
      <c r="C103">
        <v>13297783</v>
      </c>
      <c r="D103">
        <v>12115351</v>
      </c>
      <c r="E103">
        <v>1</v>
      </c>
      <c r="F103">
        <v>1</v>
      </c>
      <c r="G103">
        <v>1</v>
      </c>
      <c r="H103">
        <v>3</v>
      </c>
      <c r="I103" t="s">
        <v>336</v>
      </c>
      <c r="J103" t="s">
        <v>337</v>
      </c>
      <c r="K103" t="s">
        <v>338</v>
      </c>
      <c r="L103">
        <v>1348</v>
      </c>
      <c r="N103">
        <v>1009</v>
      </c>
      <c r="O103" t="s">
        <v>283</v>
      </c>
      <c r="P103" t="s">
        <v>283</v>
      </c>
      <c r="Q103">
        <v>1000</v>
      </c>
      <c r="Y103">
        <v>1.0000000000000001E-5</v>
      </c>
      <c r="AA103">
        <v>11982.92</v>
      </c>
      <c r="AB103">
        <v>0</v>
      </c>
      <c r="AC103">
        <v>0</v>
      </c>
      <c r="AD103">
        <v>0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1.0000000000000001E-5</v>
      </c>
      <c r="AU103" t="s">
        <v>6</v>
      </c>
      <c r="AV103">
        <v>0</v>
      </c>
      <c r="AW103">
        <v>2</v>
      </c>
      <c r="AX103">
        <v>13297793</v>
      </c>
      <c r="AY103">
        <v>1</v>
      </c>
      <c r="AZ103">
        <v>0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B103">
        <v>0</v>
      </c>
    </row>
    <row r="104" spans="1:80">
      <c r="A104">
        <f>ROW(Source!A38)</f>
        <v>38</v>
      </c>
      <c r="B104">
        <v>13297794</v>
      </c>
      <c r="C104">
        <v>13297783</v>
      </c>
      <c r="D104">
        <v>12117044</v>
      </c>
      <c r="E104">
        <v>1</v>
      </c>
      <c r="F104">
        <v>1</v>
      </c>
      <c r="G104">
        <v>1</v>
      </c>
      <c r="H104">
        <v>3</v>
      </c>
      <c r="I104" t="s">
        <v>250</v>
      </c>
      <c r="J104" t="s">
        <v>251</v>
      </c>
      <c r="K104" t="s">
        <v>252</v>
      </c>
      <c r="L104">
        <v>1344</v>
      </c>
      <c r="N104">
        <v>1008</v>
      </c>
      <c r="O104" t="s">
        <v>253</v>
      </c>
      <c r="P104" t="s">
        <v>253</v>
      </c>
      <c r="Q104">
        <v>1</v>
      </c>
      <c r="Y104">
        <v>0.33</v>
      </c>
      <c r="AA104">
        <v>1</v>
      </c>
      <c r="AB104">
        <v>0</v>
      </c>
      <c r="AC104">
        <v>0</v>
      </c>
      <c r="AD104">
        <v>0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0.33</v>
      </c>
      <c r="AU104" t="s">
        <v>6</v>
      </c>
      <c r="AV104">
        <v>0</v>
      </c>
      <c r="AW104">
        <v>2</v>
      </c>
      <c r="AX104">
        <v>13297794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B104">
        <v>0</v>
      </c>
    </row>
    <row r="105" spans="1:80">
      <c r="A105">
        <f>ROW(Source!A39)</f>
        <v>39</v>
      </c>
      <c r="B105">
        <v>13297797</v>
      </c>
      <c r="C105">
        <v>13297796</v>
      </c>
      <c r="D105">
        <v>12388959</v>
      </c>
      <c r="E105">
        <v>1</v>
      </c>
      <c r="F105">
        <v>1</v>
      </c>
      <c r="G105">
        <v>1</v>
      </c>
      <c r="H105">
        <v>1</v>
      </c>
      <c r="I105" t="s">
        <v>211</v>
      </c>
      <c r="J105" t="s">
        <v>6</v>
      </c>
      <c r="K105" t="s">
        <v>212</v>
      </c>
      <c r="L105">
        <v>1369</v>
      </c>
      <c r="N105">
        <v>1013</v>
      </c>
      <c r="O105" t="s">
        <v>213</v>
      </c>
      <c r="P105" t="s">
        <v>213</v>
      </c>
      <c r="Q105">
        <v>1</v>
      </c>
      <c r="Y105">
        <v>1.9549999999999998</v>
      </c>
      <c r="AA105">
        <v>0</v>
      </c>
      <c r="AB105">
        <v>0</v>
      </c>
      <c r="AC105">
        <v>0</v>
      </c>
      <c r="AD105">
        <v>12.16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1.1499999999999999</v>
      </c>
      <c r="AU105" t="s">
        <v>24</v>
      </c>
      <c r="AV105">
        <v>1</v>
      </c>
      <c r="AW105">
        <v>2</v>
      </c>
      <c r="AX105">
        <v>13297797</v>
      </c>
      <c r="AY105">
        <v>1</v>
      </c>
      <c r="AZ105">
        <v>0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B105">
        <v>0</v>
      </c>
    </row>
    <row r="106" spans="1:80">
      <c r="A106">
        <f>ROW(Source!A39)</f>
        <v>39</v>
      </c>
      <c r="B106">
        <v>13297798</v>
      </c>
      <c r="C106">
        <v>13297796</v>
      </c>
      <c r="D106">
        <v>121548</v>
      </c>
      <c r="E106">
        <v>1</v>
      </c>
      <c r="F106">
        <v>1</v>
      </c>
      <c r="G106">
        <v>1</v>
      </c>
      <c r="H106">
        <v>1</v>
      </c>
      <c r="I106" t="s">
        <v>28</v>
      </c>
      <c r="J106" t="s">
        <v>6</v>
      </c>
      <c r="K106" t="s">
        <v>214</v>
      </c>
      <c r="L106">
        <v>608254</v>
      </c>
      <c r="N106">
        <v>1013</v>
      </c>
      <c r="O106" t="s">
        <v>215</v>
      </c>
      <c r="P106" t="s">
        <v>215</v>
      </c>
      <c r="Q106">
        <v>1</v>
      </c>
      <c r="Y106">
        <v>1.7000000000000001E-2</v>
      </c>
      <c r="AA106">
        <v>0</v>
      </c>
      <c r="AB106">
        <v>0</v>
      </c>
      <c r="AC106">
        <v>0</v>
      </c>
      <c r="AD106">
        <v>0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0.01</v>
      </c>
      <c r="AU106" t="s">
        <v>24</v>
      </c>
      <c r="AV106">
        <v>2</v>
      </c>
      <c r="AW106">
        <v>2</v>
      </c>
      <c r="AX106">
        <v>13297798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B106">
        <v>0</v>
      </c>
    </row>
    <row r="107" spans="1:80">
      <c r="A107">
        <f>ROW(Source!A39)</f>
        <v>39</v>
      </c>
      <c r="B107">
        <v>13297799</v>
      </c>
      <c r="C107">
        <v>13297796</v>
      </c>
      <c r="D107">
        <v>12074364</v>
      </c>
      <c r="E107">
        <v>1</v>
      </c>
      <c r="F107">
        <v>1</v>
      </c>
      <c r="G107">
        <v>1</v>
      </c>
      <c r="H107">
        <v>2</v>
      </c>
      <c r="I107" t="s">
        <v>216</v>
      </c>
      <c r="J107" t="s">
        <v>217</v>
      </c>
      <c r="K107" t="s">
        <v>218</v>
      </c>
      <c r="L107">
        <v>1368</v>
      </c>
      <c r="N107">
        <v>1011</v>
      </c>
      <c r="O107" t="s">
        <v>219</v>
      </c>
      <c r="P107" t="s">
        <v>219</v>
      </c>
      <c r="Q107">
        <v>1</v>
      </c>
      <c r="Y107">
        <v>1.7000000000000001E-2</v>
      </c>
      <c r="AA107">
        <v>0</v>
      </c>
      <c r="AB107">
        <v>134.07</v>
      </c>
      <c r="AC107">
        <v>0</v>
      </c>
      <c r="AD107">
        <v>0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0.01</v>
      </c>
      <c r="AU107" t="s">
        <v>24</v>
      </c>
      <c r="AV107">
        <v>0</v>
      </c>
      <c r="AW107">
        <v>2</v>
      </c>
      <c r="AX107">
        <v>13297799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B107">
        <v>0</v>
      </c>
    </row>
    <row r="108" spans="1:80">
      <c r="A108">
        <f>ROW(Source!A39)</f>
        <v>39</v>
      </c>
      <c r="B108">
        <v>13297800</v>
      </c>
      <c r="C108">
        <v>13297796</v>
      </c>
      <c r="D108">
        <v>12077046</v>
      </c>
      <c r="E108">
        <v>1</v>
      </c>
      <c r="F108">
        <v>1</v>
      </c>
      <c r="G108">
        <v>1</v>
      </c>
      <c r="H108">
        <v>2</v>
      </c>
      <c r="I108" t="s">
        <v>220</v>
      </c>
      <c r="J108" t="s">
        <v>221</v>
      </c>
      <c r="K108" t="s">
        <v>222</v>
      </c>
      <c r="L108">
        <v>1368</v>
      </c>
      <c r="N108">
        <v>1011</v>
      </c>
      <c r="O108" t="s">
        <v>219</v>
      </c>
      <c r="P108" t="s">
        <v>219</v>
      </c>
      <c r="Q108">
        <v>1</v>
      </c>
      <c r="Y108">
        <v>1.7000000000000001E-2</v>
      </c>
      <c r="AA108">
        <v>0</v>
      </c>
      <c r="AB108">
        <v>115.4</v>
      </c>
      <c r="AC108">
        <v>0</v>
      </c>
      <c r="AD108">
        <v>0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0.01</v>
      </c>
      <c r="AU108" t="s">
        <v>24</v>
      </c>
      <c r="AV108">
        <v>0</v>
      </c>
      <c r="AW108">
        <v>2</v>
      </c>
      <c r="AX108">
        <v>13297800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B108">
        <v>0</v>
      </c>
    </row>
    <row r="109" spans="1:80">
      <c r="A109">
        <f>ROW(Source!A39)</f>
        <v>39</v>
      </c>
      <c r="B109">
        <v>13297801</v>
      </c>
      <c r="C109">
        <v>13297796</v>
      </c>
      <c r="D109">
        <v>12077919</v>
      </c>
      <c r="E109">
        <v>1</v>
      </c>
      <c r="F109">
        <v>1</v>
      </c>
      <c r="G109">
        <v>1</v>
      </c>
      <c r="H109">
        <v>3</v>
      </c>
      <c r="I109" t="s">
        <v>339</v>
      </c>
      <c r="J109" t="s">
        <v>340</v>
      </c>
      <c r="K109" t="s">
        <v>341</v>
      </c>
      <c r="L109">
        <v>1348</v>
      </c>
      <c r="N109">
        <v>1009</v>
      </c>
      <c r="O109" t="s">
        <v>283</v>
      </c>
      <c r="P109" t="s">
        <v>283</v>
      </c>
      <c r="Q109">
        <v>1000</v>
      </c>
      <c r="Y109">
        <v>8.0000000000000004E-4</v>
      </c>
      <c r="AA109">
        <v>4160</v>
      </c>
      <c r="AB109">
        <v>0</v>
      </c>
      <c r="AC109">
        <v>0</v>
      </c>
      <c r="AD109">
        <v>0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8.0000000000000004E-4</v>
      </c>
      <c r="AU109" t="s">
        <v>6</v>
      </c>
      <c r="AV109">
        <v>0</v>
      </c>
      <c r="AW109">
        <v>2</v>
      </c>
      <c r="AX109">
        <v>13297801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B109">
        <v>0</v>
      </c>
    </row>
    <row r="110" spans="1:80">
      <c r="A110">
        <f>ROW(Source!A39)</f>
        <v>39</v>
      </c>
      <c r="B110">
        <v>13297802</v>
      </c>
      <c r="C110">
        <v>13297796</v>
      </c>
      <c r="D110">
        <v>12079927</v>
      </c>
      <c r="E110">
        <v>1</v>
      </c>
      <c r="F110">
        <v>1</v>
      </c>
      <c r="G110">
        <v>1</v>
      </c>
      <c r="H110">
        <v>3</v>
      </c>
      <c r="I110" t="s">
        <v>342</v>
      </c>
      <c r="J110" t="s">
        <v>343</v>
      </c>
      <c r="K110" t="s">
        <v>344</v>
      </c>
      <c r="L110">
        <v>1346</v>
      </c>
      <c r="N110">
        <v>1009</v>
      </c>
      <c r="O110" t="s">
        <v>226</v>
      </c>
      <c r="P110" t="s">
        <v>226</v>
      </c>
      <c r="Q110">
        <v>1</v>
      </c>
      <c r="Y110">
        <v>0.15</v>
      </c>
      <c r="AA110">
        <v>9.8000000000000007</v>
      </c>
      <c r="AB110">
        <v>0</v>
      </c>
      <c r="AC110">
        <v>0</v>
      </c>
      <c r="AD110">
        <v>0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0.15</v>
      </c>
      <c r="AU110" t="s">
        <v>6</v>
      </c>
      <c r="AV110">
        <v>0</v>
      </c>
      <c r="AW110">
        <v>2</v>
      </c>
      <c r="AX110">
        <v>13297802</v>
      </c>
      <c r="AY110">
        <v>1</v>
      </c>
      <c r="AZ110">
        <v>0</v>
      </c>
      <c r="BA110">
        <v>110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B110">
        <v>0</v>
      </c>
    </row>
    <row r="111" spans="1:80">
      <c r="A111">
        <f>ROW(Source!A39)</f>
        <v>39</v>
      </c>
      <c r="B111">
        <v>13297803</v>
      </c>
      <c r="C111">
        <v>13297796</v>
      </c>
      <c r="D111">
        <v>12080124</v>
      </c>
      <c r="E111">
        <v>1</v>
      </c>
      <c r="F111">
        <v>1</v>
      </c>
      <c r="G111">
        <v>1</v>
      </c>
      <c r="H111">
        <v>3</v>
      </c>
      <c r="I111" t="s">
        <v>227</v>
      </c>
      <c r="J111" t="s">
        <v>228</v>
      </c>
      <c r="K111" t="s">
        <v>229</v>
      </c>
      <c r="L111">
        <v>1308</v>
      </c>
      <c r="N111">
        <v>1003</v>
      </c>
      <c r="O111" t="s">
        <v>230</v>
      </c>
      <c r="P111" t="s">
        <v>230</v>
      </c>
      <c r="Q111">
        <v>100</v>
      </c>
      <c r="Y111">
        <v>2.3999999999999998E-3</v>
      </c>
      <c r="AA111">
        <v>214</v>
      </c>
      <c r="AB111">
        <v>0</v>
      </c>
      <c r="AC111">
        <v>0</v>
      </c>
      <c r="AD111">
        <v>0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2.3999999999999998E-3</v>
      </c>
      <c r="AU111" t="s">
        <v>6</v>
      </c>
      <c r="AV111">
        <v>0</v>
      </c>
      <c r="AW111">
        <v>2</v>
      </c>
      <c r="AX111">
        <v>13297803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B111">
        <v>0</v>
      </c>
    </row>
    <row r="112" spans="1:80">
      <c r="A112">
        <f>ROW(Source!A39)</f>
        <v>39</v>
      </c>
      <c r="B112">
        <v>13297804</v>
      </c>
      <c r="C112">
        <v>13297796</v>
      </c>
      <c r="D112">
        <v>12086052</v>
      </c>
      <c r="E112">
        <v>1</v>
      </c>
      <c r="F112">
        <v>1</v>
      </c>
      <c r="G112">
        <v>1</v>
      </c>
      <c r="H112">
        <v>3</v>
      </c>
      <c r="I112" t="s">
        <v>231</v>
      </c>
      <c r="J112" t="s">
        <v>232</v>
      </c>
      <c r="K112" t="s">
        <v>233</v>
      </c>
      <c r="L112">
        <v>1355</v>
      </c>
      <c r="N112">
        <v>1010</v>
      </c>
      <c r="O112" t="s">
        <v>42</v>
      </c>
      <c r="P112" t="s">
        <v>42</v>
      </c>
      <c r="Q112">
        <v>100</v>
      </c>
      <c r="Y112">
        <v>0.01</v>
      </c>
      <c r="AA112">
        <v>143.07</v>
      </c>
      <c r="AB112">
        <v>0</v>
      </c>
      <c r="AC112">
        <v>0</v>
      </c>
      <c r="AD112">
        <v>0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0.01</v>
      </c>
      <c r="AU112" t="s">
        <v>6</v>
      </c>
      <c r="AV112">
        <v>0</v>
      </c>
      <c r="AW112">
        <v>2</v>
      </c>
      <c r="AX112">
        <v>13297804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B112">
        <v>0</v>
      </c>
    </row>
    <row r="113" spans="1:80">
      <c r="A113">
        <f>ROW(Source!A39)</f>
        <v>39</v>
      </c>
      <c r="B113">
        <v>13297805</v>
      </c>
      <c r="C113">
        <v>13297796</v>
      </c>
      <c r="D113">
        <v>12114225</v>
      </c>
      <c r="E113">
        <v>1</v>
      </c>
      <c r="F113">
        <v>1</v>
      </c>
      <c r="G113">
        <v>1</v>
      </c>
      <c r="H113">
        <v>3</v>
      </c>
      <c r="I113" t="s">
        <v>240</v>
      </c>
      <c r="J113" t="s">
        <v>241</v>
      </c>
      <c r="K113" t="s">
        <v>242</v>
      </c>
      <c r="L113">
        <v>1356</v>
      </c>
      <c r="N113">
        <v>1010</v>
      </c>
      <c r="O113" t="s">
        <v>243</v>
      </c>
      <c r="P113" t="s">
        <v>243</v>
      </c>
      <c r="Q113">
        <v>1000</v>
      </c>
      <c r="Y113">
        <v>2.0400000000000001E-3</v>
      </c>
      <c r="AA113">
        <v>17.8</v>
      </c>
      <c r="AB113">
        <v>0</v>
      </c>
      <c r="AC113">
        <v>0</v>
      </c>
      <c r="AD113">
        <v>0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2.0400000000000001E-3</v>
      </c>
      <c r="AU113" t="s">
        <v>6</v>
      </c>
      <c r="AV113">
        <v>0</v>
      </c>
      <c r="AW113">
        <v>2</v>
      </c>
      <c r="AX113">
        <v>13297805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B113">
        <v>0</v>
      </c>
    </row>
    <row r="114" spans="1:80">
      <c r="A114">
        <f>ROW(Source!A39)</f>
        <v>39</v>
      </c>
      <c r="B114">
        <v>13297806</v>
      </c>
      <c r="C114">
        <v>13297796</v>
      </c>
      <c r="D114">
        <v>12115351</v>
      </c>
      <c r="E114">
        <v>1</v>
      </c>
      <c r="F114">
        <v>1</v>
      </c>
      <c r="G114">
        <v>1</v>
      </c>
      <c r="H114">
        <v>3</v>
      </c>
      <c r="I114" t="s">
        <v>336</v>
      </c>
      <c r="J114" t="s">
        <v>337</v>
      </c>
      <c r="K114" t="s">
        <v>338</v>
      </c>
      <c r="L114">
        <v>1348</v>
      </c>
      <c r="N114">
        <v>1009</v>
      </c>
      <c r="O114" t="s">
        <v>283</v>
      </c>
      <c r="P114" t="s">
        <v>283</v>
      </c>
      <c r="Q114">
        <v>1000</v>
      </c>
      <c r="Y114">
        <v>1.0000000000000001E-5</v>
      </c>
      <c r="AA114">
        <v>11982.92</v>
      </c>
      <c r="AB114">
        <v>0</v>
      </c>
      <c r="AC114">
        <v>0</v>
      </c>
      <c r="AD114">
        <v>0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1.0000000000000001E-5</v>
      </c>
      <c r="AU114" t="s">
        <v>6</v>
      </c>
      <c r="AV114">
        <v>0</v>
      </c>
      <c r="AW114">
        <v>2</v>
      </c>
      <c r="AX114">
        <v>13297806</v>
      </c>
      <c r="AY114">
        <v>1</v>
      </c>
      <c r="AZ114">
        <v>0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B114">
        <v>0</v>
      </c>
    </row>
    <row r="115" spans="1:80">
      <c r="A115">
        <f>ROW(Source!A39)</f>
        <v>39</v>
      </c>
      <c r="B115">
        <v>13297807</v>
      </c>
      <c r="C115">
        <v>13297796</v>
      </c>
      <c r="D115">
        <v>12117044</v>
      </c>
      <c r="E115">
        <v>1</v>
      </c>
      <c r="F115">
        <v>1</v>
      </c>
      <c r="G115">
        <v>1</v>
      </c>
      <c r="H115">
        <v>3</v>
      </c>
      <c r="I115" t="s">
        <v>250</v>
      </c>
      <c r="J115" t="s">
        <v>251</v>
      </c>
      <c r="K115" t="s">
        <v>252</v>
      </c>
      <c r="L115">
        <v>1344</v>
      </c>
      <c r="N115">
        <v>1008</v>
      </c>
      <c r="O115" t="s">
        <v>253</v>
      </c>
      <c r="P115" t="s">
        <v>253</v>
      </c>
      <c r="Q115">
        <v>1</v>
      </c>
      <c r="Y115">
        <v>0.28000000000000003</v>
      </c>
      <c r="AA115">
        <v>1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0.28000000000000003</v>
      </c>
      <c r="AU115" t="s">
        <v>6</v>
      </c>
      <c r="AV115">
        <v>0</v>
      </c>
      <c r="AW115">
        <v>2</v>
      </c>
      <c r="AX115">
        <v>13297807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B115">
        <v>0</v>
      </c>
    </row>
    <row r="116" spans="1:80">
      <c r="A116">
        <f>ROW(Source!A40)</f>
        <v>40</v>
      </c>
      <c r="B116">
        <v>13297821</v>
      </c>
      <c r="C116">
        <v>13297810</v>
      </c>
      <c r="D116">
        <v>12388905</v>
      </c>
      <c r="E116">
        <v>1</v>
      </c>
      <c r="F116">
        <v>1</v>
      </c>
      <c r="G116">
        <v>1</v>
      </c>
      <c r="H116">
        <v>1</v>
      </c>
      <c r="I116" t="s">
        <v>345</v>
      </c>
      <c r="J116" t="s">
        <v>6</v>
      </c>
      <c r="K116" t="s">
        <v>346</v>
      </c>
      <c r="L116">
        <v>1369</v>
      </c>
      <c r="N116">
        <v>1013</v>
      </c>
      <c r="O116" t="s">
        <v>213</v>
      </c>
      <c r="P116" t="s">
        <v>213</v>
      </c>
      <c r="Q116">
        <v>1</v>
      </c>
      <c r="Y116">
        <v>3.5019999999999998</v>
      </c>
      <c r="AA116">
        <v>0</v>
      </c>
      <c r="AB116">
        <v>0</v>
      </c>
      <c r="AC116">
        <v>0</v>
      </c>
      <c r="AD116">
        <v>11.89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2.06</v>
      </c>
      <c r="AU116" t="s">
        <v>24</v>
      </c>
      <c r="AV116">
        <v>1</v>
      </c>
      <c r="AW116">
        <v>2</v>
      </c>
      <c r="AX116">
        <v>13297821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B116">
        <v>0</v>
      </c>
    </row>
    <row r="117" spans="1:80">
      <c r="A117">
        <f>ROW(Source!A40)</f>
        <v>40</v>
      </c>
      <c r="B117">
        <v>13297822</v>
      </c>
      <c r="C117">
        <v>13297810</v>
      </c>
      <c r="D117">
        <v>12078678</v>
      </c>
      <c r="E117">
        <v>1</v>
      </c>
      <c r="F117">
        <v>1</v>
      </c>
      <c r="G117">
        <v>1</v>
      </c>
      <c r="H117">
        <v>3</v>
      </c>
      <c r="I117" t="s">
        <v>347</v>
      </c>
      <c r="J117" t="s">
        <v>348</v>
      </c>
      <c r="K117" t="s">
        <v>349</v>
      </c>
      <c r="L117">
        <v>1346</v>
      </c>
      <c r="N117">
        <v>1009</v>
      </c>
      <c r="O117" t="s">
        <v>226</v>
      </c>
      <c r="P117" t="s">
        <v>226</v>
      </c>
      <c r="Q117">
        <v>1</v>
      </c>
      <c r="Y117">
        <v>1.4999999999999999E-2</v>
      </c>
      <c r="AA117">
        <v>42.1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1.4999999999999999E-2</v>
      </c>
      <c r="AU117" t="s">
        <v>6</v>
      </c>
      <c r="AV117">
        <v>0</v>
      </c>
      <c r="AW117">
        <v>2</v>
      </c>
      <c r="AX117">
        <v>13297822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B117">
        <v>0</v>
      </c>
    </row>
    <row r="118" spans="1:80">
      <c r="A118">
        <f>ROW(Source!A40)</f>
        <v>40</v>
      </c>
      <c r="B118">
        <v>13297823</v>
      </c>
      <c r="C118">
        <v>13297810</v>
      </c>
      <c r="D118">
        <v>12079394</v>
      </c>
      <c r="E118">
        <v>1</v>
      </c>
      <c r="F118">
        <v>1</v>
      </c>
      <c r="G118">
        <v>1</v>
      </c>
      <c r="H118">
        <v>3</v>
      </c>
      <c r="I118" t="s">
        <v>350</v>
      </c>
      <c r="J118" t="s">
        <v>351</v>
      </c>
      <c r="K118" t="s">
        <v>352</v>
      </c>
      <c r="L118">
        <v>1348</v>
      </c>
      <c r="N118">
        <v>1009</v>
      </c>
      <c r="O118" t="s">
        <v>283</v>
      </c>
      <c r="P118" t="s">
        <v>283</v>
      </c>
      <c r="Q118">
        <v>1000</v>
      </c>
      <c r="Y118">
        <v>1.0000000000000001E-5</v>
      </c>
      <c r="AA118">
        <v>25710</v>
      </c>
      <c r="AB118">
        <v>0</v>
      </c>
      <c r="AC118">
        <v>0</v>
      </c>
      <c r="AD118">
        <v>0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1.0000000000000001E-5</v>
      </c>
      <c r="AU118" t="s">
        <v>6</v>
      </c>
      <c r="AV118">
        <v>0</v>
      </c>
      <c r="AW118">
        <v>2</v>
      </c>
      <c r="AX118">
        <v>13297823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B118">
        <v>0</v>
      </c>
    </row>
    <row r="119" spans="1:80">
      <c r="A119">
        <f>ROW(Source!A40)</f>
        <v>40</v>
      </c>
      <c r="B119">
        <v>13297824</v>
      </c>
      <c r="C119">
        <v>13297810</v>
      </c>
      <c r="D119">
        <v>12079680</v>
      </c>
      <c r="E119">
        <v>1</v>
      </c>
      <c r="F119">
        <v>1</v>
      </c>
      <c r="G119">
        <v>1</v>
      </c>
      <c r="H119">
        <v>3</v>
      </c>
      <c r="I119" t="s">
        <v>353</v>
      </c>
      <c r="J119" t="s">
        <v>354</v>
      </c>
      <c r="K119" t="s">
        <v>355</v>
      </c>
      <c r="L119">
        <v>1346</v>
      </c>
      <c r="N119">
        <v>1009</v>
      </c>
      <c r="O119" t="s">
        <v>226</v>
      </c>
      <c r="P119" t="s">
        <v>226</v>
      </c>
      <c r="Q119">
        <v>1</v>
      </c>
      <c r="Y119">
        <v>1.5E-3</v>
      </c>
      <c r="AA119">
        <v>103</v>
      </c>
      <c r="AB119">
        <v>0</v>
      </c>
      <c r="AC119">
        <v>0</v>
      </c>
      <c r="AD119">
        <v>0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1.5E-3</v>
      </c>
      <c r="AU119" t="s">
        <v>6</v>
      </c>
      <c r="AV119">
        <v>0</v>
      </c>
      <c r="AW119">
        <v>2</v>
      </c>
      <c r="AX119">
        <v>13297824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B119">
        <v>0</v>
      </c>
    </row>
    <row r="120" spans="1:80">
      <c r="A120">
        <f>ROW(Source!A40)</f>
        <v>40</v>
      </c>
      <c r="B120">
        <v>13297825</v>
      </c>
      <c r="C120">
        <v>13297810</v>
      </c>
      <c r="D120">
        <v>12079751</v>
      </c>
      <c r="E120">
        <v>1</v>
      </c>
      <c r="F120">
        <v>1</v>
      </c>
      <c r="G120">
        <v>1</v>
      </c>
      <c r="H120">
        <v>3</v>
      </c>
      <c r="I120" t="s">
        <v>356</v>
      </c>
      <c r="J120" t="s">
        <v>357</v>
      </c>
      <c r="K120" t="s">
        <v>358</v>
      </c>
      <c r="L120">
        <v>1346</v>
      </c>
      <c r="N120">
        <v>1009</v>
      </c>
      <c r="O120" t="s">
        <v>226</v>
      </c>
      <c r="P120" t="s">
        <v>226</v>
      </c>
      <c r="Q120">
        <v>1</v>
      </c>
      <c r="Y120">
        <v>1E-4</v>
      </c>
      <c r="AA120">
        <v>56.6</v>
      </c>
      <c r="AB120">
        <v>0</v>
      </c>
      <c r="AC120">
        <v>0</v>
      </c>
      <c r="AD120">
        <v>0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1E-4</v>
      </c>
      <c r="AU120" t="s">
        <v>6</v>
      </c>
      <c r="AV120">
        <v>0</v>
      </c>
      <c r="AW120">
        <v>2</v>
      </c>
      <c r="AX120">
        <v>13297825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B120">
        <v>0</v>
      </c>
    </row>
    <row r="121" spans="1:80">
      <c r="A121">
        <f>ROW(Source!A40)</f>
        <v>40</v>
      </c>
      <c r="B121">
        <v>13297826</v>
      </c>
      <c r="C121">
        <v>13297810</v>
      </c>
      <c r="D121">
        <v>12080146</v>
      </c>
      <c r="E121">
        <v>1</v>
      </c>
      <c r="F121">
        <v>1</v>
      </c>
      <c r="G121">
        <v>1</v>
      </c>
      <c r="H121">
        <v>3</v>
      </c>
      <c r="I121" t="s">
        <v>359</v>
      </c>
      <c r="J121" t="s">
        <v>360</v>
      </c>
      <c r="K121" t="s">
        <v>361</v>
      </c>
      <c r="L121">
        <v>1346</v>
      </c>
      <c r="N121">
        <v>1009</v>
      </c>
      <c r="O121" t="s">
        <v>226</v>
      </c>
      <c r="P121" t="s">
        <v>226</v>
      </c>
      <c r="Q121">
        <v>1</v>
      </c>
      <c r="Y121">
        <v>2E-3</v>
      </c>
      <c r="AA121">
        <v>30.8</v>
      </c>
      <c r="AB121">
        <v>0</v>
      </c>
      <c r="AC121">
        <v>0</v>
      </c>
      <c r="AD121">
        <v>0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2E-3</v>
      </c>
      <c r="AU121" t="s">
        <v>6</v>
      </c>
      <c r="AV121">
        <v>0</v>
      </c>
      <c r="AW121">
        <v>2</v>
      </c>
      <c r="AX121">
        <v>13297826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B121">
        <v>0</v>
      </c>
    </row>
    <row r="122" spans="1:80">
      <c r="A122">
        <f>ROW(Source!A40)</f>
        <v>40</v>
      </c>
      <c r="B122">
        <v>13297827</v>
      </c>
      <c r="C122">
        <v>13297810</v>
      </c>
      <c r="D122">
        <v>12080217</v>
      </c>
      <c r="E122">
        <v>1</v>
      </c>
      <c r="F122">
        <v>1</v>
      </c>
      <c r="G122">
        <v>1</v>
      </c>
      <c r="H122">
        <v>3</v>
      </c>
      <c r="I122" t="s">
        <v>362</v>
      </c>
      <c r="J122" t="s">
        <v>363</v>
      </c>
      <c r="K122" t="s">
        <v>364</v>
      </c>
      <c r="L122">
        <v>1346</v>
      </c>
      <c r="N122">
        <v>1009</v>
      </c>
      <c r="O122" t="s">
        <v>226</v>
      </c>
      <c r="P122" t="s">
        <v>226</v>
      </c>
      <c r="Q122">
        <v>1</v>
      </c>
      <c r="Y122">
        <v>1E-3</v>
      </c>
      <c r="AA122">
        <v>124</v>
      </c>
      <c r="AB122">
        <v>0</v>
      </c>
      <c r="AC122">
        <v>0</v>
      </c>
      <c r="AD122">
        <v>0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1E-3</v>
      </c>
      <c r="AU122" t="s">
        <v>6</v>
      </c>
      <c r="AV122">
        <v>0</v>
      </c>
      <c r="AW122">
        <v>2</v>
      </c>
      <c r="AX122">
        <v>13297827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B122">
        <v>0</v>
      </c>
    </row>
    <row r="123" spans="1:80">
      <c r="A123">
        <f>ROW(Source!A40)</f>
        <v>40</v>
      </c>
      <c r="B123">
        <v>13297828</v>
      </c>
      <c r="C123">
        <v>13297810</v>
      </c>
      <c r="D123">
        <v>12086075</v>
      </c>
      <c r="E123">
        <v>1</v>
      </c>
      <c r="F123">
        <v>1</v>
      </c>
      <c r="G123">
        <v>1</v>
      </c>
      <c r="H123">
        <v>3</v>
      </c>
      <c r="I123" t="s">
        <v>365</v>
      </c>
      <c r="J123" t="s">
        <v>366</v>
      </c>
      <c r="K123" t="s">
        <v>367</v>
      </c>
      <c r="L123">
        <v>1355</v>
      </c>
      <c r="N123">
        <v>1010</v>
      </c>
      <c r="O123" t="s">
        <v>42</v>
      </c>
      <c r="P123" t="s">
        <v>42</v>
      </c>
      <c r="Q123">
        <v>100</v>
      </c>
      <c r="Y123">
        <v>0.01</v>
      </c>
      <c r="AA123">
        <v>22.7</v>
      </c>
      <c r="AB123">
        <v>0</v>
      </c>
      <c r="AC123">
        <v>0</v>
      </c>
      <c r="AD123">
        <v>0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0.01</v>
      </c>
      <c r="AU123" t="s">
        <v>6</v>
      </c>
      <c r="AV123">
        <v>0</v>
      </c>
      <c r="AW123">
        <v>2</v>
      </c>
      <c r="AX123">
        <v>13297828</v>
      </c>
      <c r="AY123">
        <v>1</v>
      </c>
      <c r="AZ123">
        <v>0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B123">
        <v>0</v>
      </c>
    </row>
    <row r="124" spans="1:80">
      <c r="A124">
        <f>ROW(Source!A40)</f>
        <v>40</v>
      </c>
      <c r="B124">
        <v>13297829</v>
      </c>
      <c r="C124">
        <v>13297810</v>
      </c>
      <c r="D124">
        <v>12110318</v>
      </c>
      <c r="E124">
        <v>1</v>
      </c>
      <c r="F124">
        <v>1</v>
      </c>
      <c r="G124">
        <v>1</v>
      </c>
      <c r="H124">
        <v>3</v>
      </c>
      <c r="I124" t="s">
        <v>368</v>
      </c>
      <c r="J124" t="s">
        <v>369</v>
      </c>
      <c r="K124" t="s">
        <v>370</v>
      </c>
      <c r="L124">
        <v>1348</v>
      </c>
      <c r="N124">
        <v>1009</v>
      </c>
      <c r="O124" t="s">
        <v>283</v>
      </c>
      <c r="P124" t="s">
        <v>283</v>
      </c>
      <c r="Q124">
        <v>1000</v>
      </c>
      <c r="Y124">
        <v>1.0000000000000001E-5</v>
      </c>
      <c r="AA124">
        <v>67500</v>
      </c>
      <c r="AB124">
        <v>0</v>
      </c>
      <c r="AC124">
        <v>0</v>
      </c>
      <c r="AD124">
        <v>0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1.0000000000000001E-5</v>
      </c>
      <c r="AU124" t="s">
        <v>6</v>
      </c>
      <c r="AV124">
        <v>0</v>
      </c>
      <c r="AW124">
        <v>2</v>
      </c>
      <c r="AX124">
        <v>13297829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B124">
        <v>0</v>
      </c>
    </row>
    <row r="125" spans="1:80">
      <c r="A125">
        <f>ROW(Source!A40)</f>
        <v>40</v>
      </c>
      <c r="B125">
        <v>13297830</v>
      </c>
      <c r="C125">
        <v>13297810</v>
      </c>
      <c r="D125">
        <v>12110823</v>
      </c>
      <c r="E125">
        <v>1</v>
      </c>
      <c r="F125">
        <v>1</v>
      </c>
      <c r="G125">
        <v>1</v>
      </c>
      <c r="H125">
        <v>3</v>
      </c>
      <c r="I125" t="s">
        <v>371</v>
      </c>
      <c r="J125" t="s">
        <v>372</v>
      </c>
      <c r="K125" t="s">
        <v>373</v>
      </c>
      <c r="L125">
        <v>1346</v>
      </c>
      <c r="N125">
        <v>1009</v>
      </c>
      <c r="O125" t="s">
        <v>226</v>
      </c>
      <c r="P125" t="s">
        <v>226</v>
      </c>
      <c r="Q125">
        <v>1</v>
      </c>
      <c r="Y125">
        <v>1.1000000000000001E-3</v>
      </c>
      <c r="AA125">
        <v>111</v>
      </c>
      <c r="AB125">
        <v>0</v>
      </c>
      <c r="AC125">
        <v>0</v>
      </c>
      <c r="AD125">
        <v>0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1.1000000000000001E-3</v>
      </c>
      <c r="AU125" t="s">
        <v>6</v>
      </c>
      <c r="AV125">
        <v>0</v>
      </c>
      <c r="AW125">
        <v>2</v>
      </c>
      <c r="AX125">
        <v>13297830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B125">
        <v>0</v>
      </c>
    </row>
    <row r="126" spans="1:80">
      <c r="A126">
        <f>ROW(Source!A40)</f>
        <v>40</v>
      </c>
      <c r="B126">
        <v>13297831</v>
      </c>
      <c r="C126">
        <v>13297810</v>
      </c>
      <c r="D126">
        <v>12110828</v>
      </c>
      <c r="E126">
        <v>1</v>
      </c>
      <c r="F126">
        <v>1</v>
      </c>
      <c r="G126">
        <v>1</v>
      </c>
      <c r="H126">
        <v>3</v>
      </c>
      <c r="I126" t="s">
        <v>374</v>
      </c>
      <c r="J126" t="s">
        <v>375</v>
      </c>
      <c r="K126" t="s">
        <v>376</v>
      </c>
      <c r="L126">
        <v>1346</v>
      </c>
      <c r="N126">
        <v>1009</v>
      </c>
      <c r="O126" t="s">
        <v>226</v>
      </c>
      <c r="P126" t="s">
        <v>226</v>
      </c>
      <c r="Q126">
        <v>1</v>
      </c>
      <c r="Y126">
        <v>2.3999999999999998E-3</v>
      </c>
      <c r="AA126">
        <v>122</v>
      </c>
      <c r="AB126">
        <v>0</v>
      </c>
      <c r="AC126">
        <v>0</v>
      </c>
      <c r="AD126">
        <v>0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2.3999999999999998E-3</v>
      </c>
      <c r="AU126" t="s">
        <v>6</v>
      </c>
      <c r="AV126">
        <v>0</v>
      </c>
      <c r="AW126">
        <v>2</v>
      </c>
      <c r="AX126">
        <v>13297831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B126">
        <v>0</v>
      </c>
    </row>
    <row r="127" spans="1:80">
      <c r="A127">
        <f>ROW(Source!A40)</f>
        <v>40</v>
      </c>
      <c r="B127">
        <v>13297832</v>
      </c>
      <c r="C127">
        <v>13297810</v>
      </c>
      <c r="D127">
        <v>12111177</v>
      </c>
      <c r="E127">
        <v>1</v>
      </c>
      <c r="F127">
        <v>1</v>
      </c>
      <c r="G127">
        <v>1</v>
      </c>
      <c r="H127">
        <v>3</v>
      </c>
      <c r="I127" t="s">
        <v>377</v>
      </c>
      <c r="J127" t="s">
        <v>378</v>
      </c>
      <c r="K127" t="s">
        <v>379</v>
      </c>
      <c r="L127">
        <v>1346</v>
      </c>
      <c r="N127">
        <v>1009</v>
      </c>
      <c r="O127" t="s">
        <v>226</v>
      </c>
      <c r="P127" t="s">
        <v>226</v>
      </c>
      <c r="Q127">
        <v>1</v>
      </c>
      <c r="Y127">
        <v>6.7999999999999996E-3</v>
      </c>
      <c r="AA127">
        <v>35.700000000000003</v>
      </c>
      <c r="AB127">
        <v>0</v>
      </c>
      <c r="AC127">
        <v>0</v>
      </c>
      <c r="AD127">
        <v>0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6.7999999999999996E-3</v>
      </c>
      <c r="AU127" t="s">
        <v>6</v>
      </c>
      <c r="AV127">
        <v>0</v>
      </c>
      <c r="AW127">
        <v>2</v>
      </c>
      <c r="AX127">
        <v>13297832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B127">
        <v>0</v>
      </c>
    </row>
    <row r="128" spans="1:80">
      <c r="A128">
        <f>ROW(Source!A40)</f>
        <v>40</v>
      </c>
      <c r="B128">
        <v>13297833</v>
      </c>
      <c r="C128">
        <v>13297810</v>
      </c>
      <c r="D128">
        <v>12114197</v>
      </c>
      <c r="E128">
        <v>1</v>
      </c>
      <c r="F128">
        <v>1</v>
      </c>
      <c r="G128">
        <v>1</v>
      </c>
      <c r="H128">
        <v>3</v>
      </c>
      <c r="I128" t="s">
        <v>380</v>
      </c>
      <c r="J128" t="s">
        <v>381</v>
      </c>
      <c r="K128" t="s">
        <v>382</v>
      </c>
      <c r="L128">
        <v>1354</v>
      </c>
      <c r="N128">
        <v>1010</v>
      </c>
      <c r="O128" t="s">
        <v>31</v>
      </c>
      <c r="P128" t="s">
        <v>31</v>
      </c>
      <c r="Q128">
        <v>1</v>
      </c>
      <c r="Y128">
        <v>1</v>
      </c>
      <c r="AA128">
        <v>3.67</v>
      </c>
      <c r="AB128">
        <v>0</v>
      </c>
      <c r="AC128">
        <v>0</v>
      </c>
      <c r="AD128">
        <v>0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1</v>
      </c>
      <c r="AU128" t="s">
        <v>6</v>
      </c>
      <c r="AV128">
        <v>0</v>
      </c>
      <c r="AW128">
        <v>2</v>
      </c>
      <c r="AX128">
        <v>13297833</v>
      </c>
      <c r="AY128">
        <v>1</v>
      </c>
      <c r="AZ128">
        <v>0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B128">
        <v>0</v>
      </c>
    </row>
    <row r="129" spans="1:80">
      <c r="A129">
        <f>ROW(Source!A40)</f>
        <v>40</v>
      </c>
      <c r="B129">
        <v>13297834</v>
      </c>
      <c r="C129">
        <v>13297810</v>
      </c>
      <c r="D129">
        <v>12117044</v>
      </c>
      <c r="E129">
        <v>1</v>
      </c>
      <c r="F129">
        <v>1</v>
      </c>
      <c r="G129">
        <v>1</v>
      </c>
      <c r="H129">
        <v>3</v>
      </c>
      <c r="I129" t="s">
        <v>250</v>
      </c>
      <c r="J129" t="s">
        <v>251</v>
      </c>
      <c r="K129" t="s">
        <v>252</v>
      </c>
      <c r="L129">
        <v>1344</v>
      </c>
      <c r="N129">
        <v>1008</v>
      </c>
      <c r="O129" t="s">
        <v>253</v>
      </c>
      <c r="P129" t="s">
        <v>253</v>
      </c>
      <c r="Q129">
        <v>1</v>
      </c>
      <c r="Y129">
        <v>0.49</v>
      </c>
      <c r="AA129">
        <v>1</v>
      </c>
      <c r="AB129">
        <v>0</v>
      </c>
      <c r="AC129">
        <v>0</v>
      </c>
      <c r="AD129">
        <v>0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0.49</v>
      </c>
      <c r="AU129" t="s">
        <v>6</v>
      </c>
      <c r="AV129">
        <v>0</v>
      </c>
      <c r="AW129">
        <v>2</v>
      </c>
      <c r="AX129">
        <v>13297834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B129">
        <v>0</v>
      </c>
    </row>
    <row r="130" spans="1:80">
      <c r="A130">
        <f>ROW(Source!A41)</f>
        <v>41</v>
      </c>
      <c r="B130">
        <v>13297837</v>
      </c>
      <c r="C130">
        <v>13297836</v>
      </c>
      <c r="D130">
        <v>12388959</v>
      </c>
      <c r="E130">
        <v>1</v>
      </c>
      <c r="F130">
        <v>1</v>
      </c>
      <c r="G130">
        <v>1</v>
      </c>
      <c r="H130">
        <v>1</v>
      </c>
      <c r="I130" t="s">
        <v>211</v>
      </c>
      <c r="J130" t="s">
        <v>6</v>
      </c>
      <c r="K130" t="s">
        <v>212</v>
      </c>
      <c r="L130">
        <v>1369</v>
      </c>
      <c r="N130">
        <v>1013</v>
      </c>
      <c r="O130" t="s">
        <v>213</v>
      </c>
      <c r="P130" t="s">
        <v>213</v>
      </c>
      <c r="Q130">
        <v>1</v>
      </c>
      <c r="Y130">
        <v>20.399999999999999</v>
      </c>
      <c r="AA130">
        <v>0</v>
      </c>
      <c r="AB130">
        <v>0</v>
      </c>
      <c r="AC130">
        <v>0</v>
      </c>
      <c r="AD130">
        <v>12.16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12</v>
      </c>
      <c r="AU130" t="s">
        <v>24</v>
      </c>
      <c r="AV130">
        <v>1</v>
      </c>
      <c r="AW130">
        <v>2</v>
      </c>
      <c r="AX130">
        <v>13297837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B130">
        <v>0</v>
      </c>
    </row>
    <row r="131" spans="1:80">
      <c r="A131">
        <f>ROW(Source!A41)</f>
        <v>41</v>
      </c>
      <c r="B131">
        <v>13297838</v>
      </c>
      <c r="C131">
        <v>13297836</v>
      </c>
      <c r="D131">
        <v>12117044</v>
      </c>
      <c r="E131">
        <v>1</v>
      </c>
      <c r="F131">
        <v>1</v>
      </c>
      <c r="G131">
        <v>1</v>
      </c>
      <c r="H131">
        <v>3</v>
      </c>
      <c r="I131" t="s">
        <v>250</v>
      </c>
      <c r="J131" t="s">
        <v>251</v>
      </c>
      <c r="K131" t="s">
        <v>252</v>
      </c>
      <c r="L131">
        <v>1344</v>
      </c>
      <c r="N131">
        <v>1008</v>
      </c>
      <c r="O131" t="s">
        <v>253</v>
      </c>
      <c r="P131" t="s">
        <v>253</v>
      </c>
      <c r="Q131">
        <v>1</v>
      </c>
      <c r="Y131">
        <v>2.92</v>
      </c>
      <c r="AA131">
        <v>1</v>
      </c>
      <c r="AB131">
        <v>0</v>
      </c>
      <c r="AC131">
        <v>0</v>
      </c>
      <c r="AD131">
        <v>0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2.92</v>
      </c>
      <c r="AU131" t="s">
        <v>6</v>
      </c>
      <c r="AV131">
        <v>0</v>
      </c>
      <c r="AW131">
        <v>2</v>
      </c>
      <c r="AX131">
        <v>13297838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B131">
        <v>0</v>
      </c>
    </row>
    <row r="132" spans="1:80">
      <c r="A132">
        <f>ROW(Source!A93)</f>
        <v>93</v>
      </c>
      <c r="B132">
        <v>13297872</v>
      </c>
      <c r="C132">
        <v>13297871</v>
      </c>
      <c r="D132">
        <v>12172361</v>
      </c>
      <c r="E132">
        <v>1</v>
      </c>
      <c r="F132">
        <v>1</v>
      </c>
      <c r="G132">
        <v>1</v>
      </c>
      <c r="H132">
        <v>1</v>
      </c>
      <c r="I132" t="s">
        <v>383</v>
      </c>
      <c r="J132" t="s">
        <v>6</v>
      </c>
      <c r="K132" t="s">
        <v>384</v>
      </c>
      <c r="L132">
        <v>1369</v>
      </c>
      <c r="N132">
        <v>1013</v>
      </c>
      <c r="O132" t="s">
        <v>213</v>
      </c>
      <c r="P132" t="s">
        <v>213</v>
      </c>
      <c r="Q132">
        <v>1</v>
      </c>
      <c r="Y132">
        <v>26.35</v>
      </c>
      <c r="AA132">
        <v>0</v>
      </c>
      <c r="AB132">
        <v>0</v>
      </c>
      <c r="AC132">
        <v>0</v>
      </c>
      <c r="AD132">
        <v>19.59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</v>
      </c>
      <c r="AT132">
        <v>17</v>
      </c>
      <c r="AU132" t="s">
        <v>149</v>
      </c>
      <c r="AV132">
        <v>1</v>
      </c>
      <c r="AW132">
        <v>2</v>
      </c>
      <c r="AX132">
        <v>13297872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B132">
        <v>0</v>
      </c>
    </row>
    <row r="133" spans="1:80">
      <c r="A133">
        <f>ROW(Source!A93)</f>
        <v>93</v>
      </c>
      <c r="B133">
        <v>13297873</v>
      </c>
      <c r="C133">
        <v>13297871</v>
      </c>
      <c r="D133">
        <v>12172659</v>
      </c>
      <c r="E133">
        <v>1</v>
      </c>
      <c r="F133">
        <v>1</v>
      </c>
      <c r="G133">
        <v>1</v>
      </c>
      <c r="H133">
        <v>1</v>
      </c>
      <c r="I133" t="s">
        <v>385</v>
      </c>
      <c r="J133" t="s">
        <v>6</v>
      </c>
      <c r="K133" t="s">
        <v>386</v>
      </c>
      <c r="L133">
        <v>1369</v>
      </c>
      <c r="N133">
        <v>1013</v>
      </c>
      <c r="O133" t="s">
        <v>213</v>
      </c>
      <c r="P133" t="s">
        <v>213</v>
      </c>
      <c r="Q133">
        <v>1</v>
      </c>
      <c r="Y133">
        <v>65.875</v>
      </c>
      <c r="AA133">
        <v>0</v>
      </c>
      <c r="AB133">
        <v>0</v>
      </c>
      <c r="AC133">
        <v>0</v>
      </c>
      <c r="AD133">
        <v>17.82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42.5</v>
      </c>
      <c r="AU133" t="s">
        <v>149</v>
      </c>
      <c r="AV133">
        <v>1</v>
      </c>
      <c r="AW133">
        <v>2</v>
      </c>
      <c r="AX133">
        <v>13297873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B133">
        <v>0</v>
      </c>
    </row>
    <row r="134" spans="1:80">
      <c r="A134">
        <f>ROW(Source!A93)</f>
        <v>93</v>
      </c>
      <c r="B134">
        <v>13297874</v>
      </c>
      <c r="C134">
        <v>13297871</v>
      </c>
      <c r="D134">
        <v>12172723</v>
      </c>
      <c r="E134">
        <v>1</v>
      </c>
      <c r="F134">
        <v>1</v>
      </c>
      <c r="G134">
        <v>1</v>
      </c>
      <c r="H134">
        <v>1</v>
      </c>
      <c r="I134" t="s">
        <v>387</v>
      </c>
      <c r="J134" t="s">
        <v>6</v>
      </c>
      <c r="K134" t="s">
        <v>388</v>
      </c>
      <c r="L134">
        <v>1369</v>
      </c>
      <c r="N134">
        <v>1013</v>
      </c>
      <c r="O134" t="s">
        <v>213</v>
      </c>
      <c r="P134" t="s">
        <v>213</v>
      </c>
      <c r="Q134">
        <v>1</v>
      </c>
      <c r="Y134">
        <v>13.175000000000001</v>
      </c>
      <c r="AA134">
        <v>0</v>
      </c>
      <c r="AB134">
        <v>0</v>
      </c>
      <c r="AC134">
        <v>0</v>
      </c>
      <c r="AD134">
        <v>16.04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8.5</v>
      </c>
      <c r="AU134" t="s">
        <v>149</v>
      </c>
      <c r="AV134">
        <v>1</v>
      </c>
      <c r="AW134">
        <v>2</v>
      </c>
      <c r="AX134">
        <v>13297874</v>
      </c>
      <c r="AY134">
        <v>1</v>
      </c>
      <c r="AZ134">
        <v>0</v>
      </c>
      <c r="BA134">
        <v>134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B134">
        <v>0</v>
      </c>
    </row>
    <row r="135" spans="1:80">
      <c r="A135">
        <f>ROW(Source!A93)</f>
        <v>93</v>
      </c>
      <c r="B135">
        <v>13297875</v>
      </c>
      <c r="C135">
        <v>13297871</v>
      </c>
      <c r="D135">
        <v>12172675</v>
      </c>
      <c r="E135">
        <v>1</v>
      </c>
      <c r="F135">
        <v>1</v>
      </c>
      <c r="G135">
        <v>1</v>
      </c>
      <c r="H135">
        <v>1</v>
      </c>
      <c r="I135" t="s">
        <v>389</v>
      </c>
      <c r="J135" t="s">
        <v>6</v>
      </c>
      <c r="K135" t="s">
        <v>390</v>
      </c>
      <c r="L135">
        <v>1369</v>
      </c>
      <c r="N135">
        <v>1013</v>
      </c>
      <c r="O135" t="s">
        <v>213</v>
      </c>
      <c r="P135" t="s">
        <v>213</v>
      </c>
      <c r="Q135">
        <v>1</v>
      </c>
      <c r="Y135">
        <v>26.35</v>
      </c>
      <c r="AA135">
        <v>0</v>
      </c>
      <c r="AB135">
        <v>0</v>
      </c>
      <c r="AC135">
        <v>0</v>
      </c>
      <c r="AD135">
        <v>21.41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17</v>
      </c>
      <c r="AU135" t="s">
        <v>149</v>
      </c>
      <c r="AV135">
        <v>1</v>
      </c>
      <c r="AW135">
        <v>2</v>
      </c>
      <c r="AX135">
        <v>13297875</v>
      </c>
      <c r="AY135">
        <v>1</v>
      </c>
      <c r="AZ135">
        <v>0</v>
      </c>
      <c r="BA135">
        <v>135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B13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R135"/>
  <sheetViews>
    <sheetView workbookViewId="0"/>
  </sheetViews>
  <sheetFormatPr defaultRowHeight="12.75"/>
  <sheetData>
    <row r="1" spans="1:44">
      <c r="A1">
        <f>ROW(Source!A30)</f>
        <v>30</v>
      </c>
      <c r="B1">
        <v>13297532</v>
      </c>
      <c r="C1">
        <v>13297528</v>
      </c>
      <c r="D1">
        <v>12388959</v>
      </c>
      <c r="E1">
        <v>1</v>
      </c>
      <c r="F1">
        <v>1</v>
      </c>
      <c r="G1">
        <v>1</v>
      </c>
      <c r="H1">
        <v>1</v>
      </c>
      <c r="I1" t="s">
        <v>211</v>
      </c>
      <c r="J1" t="s">
        <v>6</v>
      </c>
      <c r="K1" t="s">
        <v>212</v>
      </c>
      <c r="L1">
        <v>1369</v>
      </c>
      <c r="N1">
        <v>1013</v>
      </c>
      <c r="O1" t="s">
        <v>213</v>
      </c>
      <c r="P1" t="s">
        <v>213</v>
      </c>
      <c r="Q1">
        <v>1</v>
      </c>
      <c r="X1">
        <v>14.6</v>
      </c>
      <c r="Y1">
        <v>0</v>
      </c>
      <c r="Z1">
        <v>0</v>
      </c>
      <c r="AA1">
        <v>0</v>
      </c>
      <c r="AB1">
        <v>12.16</v>
      </c>
      <c r="AC1">
        <v>0</v>
      </c>
      <c r="AD1">
        <v>1</v>
      </c>
      <c r="AE1">
        <v>1</v>
      </c>
      <c r="AF1" t="s">
        <v>24</v>
      </c>
      <c r="AG1">
        <v>24.82</v>
      </c>
      <c r="AH1">
        <v>2</v>
      </c>
      <c r="AI1">
        <v>13297532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ROW(Source!A30)</f>
        <v>30</v>
      </c>
      <c r="B2">
        <v>13297533</v>
      </c>
      <c r="C2">
        <v>13297528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28</v>
      </c>
      <c r="J2" t="s">
        <v>6</v>
      </c>
      <c r="K2" t="s">
        <v>214</v>
      </c>
      <c r="L2">
        <v>608254</v>
      </c>
      <c r="N2">
        <v>1013</v>
      </c>
      <c r="O2" t="s">
        <v>215</v>
      </c>
      <c r="P2" t="s">
        <v>215</v>
      </c>
      <c r="Q2">
        <v>1</v>
      </c>
      <c r="X2">
        <v>0.8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24</v>
      </c>
      <c r="AG2">
        <v>1.36</v>
      </c>
      <c r="AH2">
        <v>2</v>
      </c>
      <c r="AI2">
        <v>13297533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ROW(Source!A30)</f>
        <v>30</v>
      </c>
      <c r="B3">
        <v>13297534</v>
      </c>
      <c r="C3">
        <v>13297528</v>
      </c>
      <c r="D3">
        <v>12074364</v>
      </c>
      <c r="E3">
        <v>1</v>
      </c>
      <c r="F3">
        <v>1</v>
      </c>
      <c r="G3">
        <v>1</v>
      </c>
      <c r="H3">
        <v>2</v>
      </c>
      <c r="I3" t="s">
        <v>216</v>
      </c>
      <c r="J3" t="s">
        <v>217</v>
      </c>
      <c r="K3" t="s">
        <v>218</v>
      </c>
      <c r="L3">
        <v>1368</v>
      </c>
      <c r="N3">
        <v>1011</v>
      </c>
      <c r="O3" t="s">
        <v>219</v>
      </c>
      <c r="P3" t="s">
        <v>219</v>
      </c>
      <c r="Q3">
        <v>1</v>
      </c>
      <c r="X3">
        <v>0.8</v>
      </c>
      <c r="Y3">
        <v>0</v>
      </c>
      <c r="Z3">
        <v>134.07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24</v>
      </c>
      <c r="AG3">
        <v>1.36</v>
      </c>
      <c r="AH3">
        <v>2</v>
      </c>
      <c r="AI3">
        <v>13297534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ROW(Source!A30)</f>
        <v>30</v>
      </c>
      <c r="B4">
        <v>13297535</v>
      </c>
      <c r="C4">
        <v>13297528</v>
      </c>
      <c r="D4">
        <v>12077046</v>
      </c>
      <c r="E4">
        <v>1</v>
      </c>
      <c r="F4">
        <v>1</v>
      </c>
      <c r="G4">
        <v>1</v>
      </c>
      <c r="H4">
        <v>2</v>
      </c>
      <c r="I4" t="s">
        <v>220</v>
      </c>
      <c r="J4" t="s">
        <v>221</v>
      </c>
      <c r="K4" t="s">
        <v>222</v>
      </c>
      <c r="L4">
        <v>1368</v>
      </c>
      <c r="N4">
        <v>1011</v>
      </c>
      <c r="O4" t="s">
        <v>219</v>
      </c>
      <c r="P4" t="s">
        <v>219</v>
      </c>
      <c r="Q4">
        <v>1</v>
      </c>
      <c r="X4">
        <v>0.8</v>
      </c>
      <c r="Y4">
        <v>0</v>
      </c>
      <c r="Z4">
        <v>115.4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24</v>
      </c>
      <c r="AG4">
        <v>1.36</v>
      </c>
      <c r="AH4">
        <v>2</v>
      </c>
      <c r="AI4">
        <v>13297535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ROW(Source!A30)</f>
        <v>30</v>
      </c>
      <c r="B5">
        <v>13297536</v>
      </c>
      <c r="C5">
        <v>13297528</v>
      </c>
      <c r="D5">
        <v>12079664</v>
      </c>
      <c r="E5">
        <v>1</v>
      </c>
      <c r="F5">
        <v>1</v>
      </c>
      <c r="G5">
        <v>1</v>
      </c>
      <c r="H5">
        <v>3</v>
      </c>
      <c r="I5" t="s">
        <v>223</v>
      </c>
      <c r="J5" t="s">
        <v>224</v>
      </c>
      <c r="K5" t="s">
        <v>225</v>
      </c>
      <c r="L5">
        <v>1346</v>
      </c>
      <c r="N5">
        <v>1009</v>
      </c>
      <c r="O5" t="s">
        <v>226</v>
      </c>
      <c r="P5" t="s">
        <v>226</v>
      </c>
      <c r="Q5">
        <v>1</v>
      </c>
      <c r="X5">
        <v>0.77</v>
      </c>
      <c r="Y5">
        <v>17.3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6</v>
      </c>
      <c r="AG5">
        <v>0.77</v>
      </c>
      <c r="AH5">
        <v>2</v>
      </c>
      <c r="AI5">
        <v>13297536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ROW(Source!A30)</f>
        <v>30</v>
      </c>
      <c r="B6">
        <v>13297537</v>
      </c>
      <c r="C6">
        <v>13297528</v>
      </c>
      <c r="D6">
        <v>12080124</v>
      </c>
      <c r="E6">
        <v>1</v>
      </c>
      <c r="F6">
        <v>1</v>
      </c>
      <c r="G6">
        <v>1</v>
      </c>
      <c r="H6">
        <v>3</v>
      </c>
      <c r="I6" t="s">
        <v>227</v>
      </c>
      <c r="J6" t="s">
        <v>228</v>
      </c>
      <c r="K6" t="s">
        <v>229</v>
      </c>
      <c r="L6">
        <v>1308</v>
      </c>
      <c r="N6">
        <v>1003</v>
      </c>
      <c r="O6" t="s">
        <v>230</v>
      </c>
      <c r="P6" t="s">
        <v>230</v>
      </c>
      <c r="Q6">
        <v>100</v>
      </c>
      <c r="X6">
        <v>4.7999999999999996E-3</v>
      </c>
      <c r="Y6">
        <v>214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4.7999999999999996E-3</v>
      </c>
      <c r="AH6">
        <v>2</v>
      </c>
      <c r="AI6">
        <v>13297537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ROW(Source!A30)</f>
        <v>30</v>
      </c>
      <c r="B7">
        <v>13297538</v>
      </c>
      <c r="C7">
        <v>13297528</v>
      </c>
      <c r="D7">
        <v>12086052</v>
      </c>
      <c r="E7">
        <v>1</v>
      </c>
      <c r="F7">
        <v>1</v>
      </c>
      <c r="G7">
        <v>1</v>
      </c>
      <c r="H7">
        <v>3</v>
      </c>
      <c r="I7" t="s">
        <v>231</v>
      </c>
      <c r="J7" t="s">
        <v>232</v>
      </c>
      <c r="K7" t="s">
        <v>233</v>
      </c>
      <c r="L7">
        <v>1355</v>
      </c>
      <c r="N7">
        <v>1010</v>
      </c>
      <c r="O7" t="s">
        <v>42</v>
      </c>
      <c r="P7" t="s">
        <v>42</v>
      </c>
      <c r="Q7">
        <v>100</v>
      </c>
      <c r="X7">
        <v>0.02</v>
      </c>
      <c r="Y7">
        <v>143.07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0.02</v>
      </c>
      <c r="AH7">
        <v>2</v>
      </c>
      <c r="AI7">
        <v>13297538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ROW(Source!A30)</f>
        <v>30</v>
      </c>
      <c r="B8">
        <v>13297539</v>
      </c>
      <c r="C8">
        <v>13297528</v>
      </c>
      <c r="D8">
        <v>12111176</v>
      </c>
      <c r="E8">
        <v>1</v>
      </c>
      <c r="F8">
        <v>1</v>
      </c>
      <c r="G8">
        <v>1</v>
      </c>
      <c r="H8">
        <v>3</v>
      </c>
      <c r="I8" t="s">
        <v>234</v>
      </c>
      <c r="J8" t="s">
        <v>235</v>
      </c>
      <c r="K8" t="s">
        <v>236</v>
      </c>
      <c r="L8">
        <v>1346</v>
      </c>
      <c r="N8">
        <v>1009</v>
      </c>
      <c r="O8" t="s">
        <v>226</v>
      </c>
      <c r="P8" t="s">
        <v>226</v>
      </c>
      <c r="Q8">
        <v>1</v>
      </c>
      <c r="X8">
        <v>1.6E-2</v>
      </c>
      <c r="Y8">
        <v>35.700000000000003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6</v>
      </c>
      <c r="AG8">
        <v>1.6E-2</v>
      </c>
      <c r="AH8">
        <v>2</v>
      </c>
      <c r="AI8">
        <v>13297539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ROW(Source!A30)</f>
        <v>30</v>
      </c>
      <c r="B9">
        <v>13297540</v>
      </c>
      <c r="C9">
        <v>13297528</v>
      </c>
      <c r="D9">
        <v>12114196</v>
      </c>
      <c r="E9">
        <v>1</v>
      </c>
      <c r="F9">
        <v>1</v>
      </c>
      <c r="G9">
        <v>1</v>
      </c>
      <c r="H9">
        <v>3</v>
      </c>
      <c r="I9" t="s">
        <v>237</v>
      </c>
      <c r="J9" t="s">
        <v>238</v>
      </c>
      <c r="K9" t="s">
        <v>239</v>
      </c>
      <c r="L9">
        <v>1354</v>
      </c>
      <c r="N9">
        <v>1010</v>
      </c>
      <c r="O9" t="s">
        <v>31</v>
      </c>
      <c r="P9" t="s">
        <v>31</v>
      </c>
      <c r="Q9">
        <v>1</v>
      </c>
      <c r="X9">
        <v>2.04</v>
      </c>
      <c r="Y9">
        <v>40.06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2.04</v>
      </c>
      <c r="AH9">
        <v>2</v>
      </c>
      <c r="AI9">
        <v>13297540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ROW(Source!A30)</f>
        <v>30</v>
      </c>
      <c r="B10">
        <v>13297541</v>
      </c>
      <c r="C10">
        <v>13297528</v>
      </c>
      <c r="D10">
        <v>12114225</v>
      </c>
      <c r="E10">
        <v>1</v>
      </c>
      <c r="F10">
        <v>1</v>
      </c>
      <c r="G10">
        <v>1</v>
      </c>
      <c r="H10">
        <v>3</v>
      </c>
      <c r="I10" t="s">
        <v>240</v>
      </c>
      <c r="J10" t="s">
        <v>241</v>
      </c>
      <c r="K10" t="s">
        <v>242</v>
      </c>
      <c r="L10">
        <v>1356</v>
      </c>
      <c r="N10">
        <v>1010</v>
      </c>
      <c r="O10" t="s">
        <v>243</v>
      </c>
      <c r="P10" t="s">
        <v>243</v>
      </c>
      <c r="Q10">
        <v>1000</v>
      </c>
      <c r="X10">
        <v>4.1000000000000003E-3</v>
      </c>
      <c r="Y10">
        <v>17.8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4.1000000000000003E-3</v>
      </c>
      <c r="AH10">
        <v>2</v>
      </c>
      <c r="AI10">
        <v>13297541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ROW(Source!A30)</f>
        <v>30</v>
      </c>
      <c r="B11">
        <v>13297542</v>
      </c>
      <c r="C11">
        <v>13297528</v>
      </c>
      <c r="D11">
        <v>12114245</v>
      </c>
      <c r="E11">
        <v>1</v>
      </c>
      <c r="F11">
        <v>1</v>
      </c>
      <c r="G11">
        <v>1</v>
      </c>
      <c r="H11">
        <v>3</v>
      </c>
      <c r="I11" t="s">
        <v>244</v>
      </c>
      <c r="J11" t="s">
        <v>245</v>
      </c>
      <c r="K11" t="s">
        <v>246</v>
      </c>
      <c r="L11">
        <v>1354</v>
      </c>
      <c r="N11">
        <v>1010</v>
      </c>
      <c r="O11" t="s">
        <v>31</v>
      </c>
      <c r="P11" t="s">
        <v>31</v>
      </c>
      <c r="Q11">
        <v>1</v>
      </c>
      <c r="X11">
        <v>1</v>
      </c>
      <c r="Y11">
        <v>11.2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1</v>
      </c>
      <c r="AH11">
        <v>2</v>
      </c>
      <c r="AI11">
        <v>13297542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ROW(Source!A30)</f>
        <v>30</v>
      </c>
      <c r="B12">
        <v>13297543</v>
      </c>
      <c r="C12">
        <v>13297528</v>
      </c>
      <c r="D12">
        <v>12114311</v>
      </c>
      <c r="E12">
        <v>1</v>
      </c>
      <c r="F12">
        <v>1</v>
      </c>
      <c r="G12">
        <v>1</v>
      </c>
      <c r="H12">
        <v>3</v>
      </c>
      <c r="I12" t="s">
        <v>247</v>
      </c>
      <c r="J12" t="s">
        <v>248</v>
      </c>
      <c r="K12" t="s">
        <v>249</v>
      </c>
      <c r="L12">
        <v>1355</v>
      </c>
      <c r="N12">
        <v>1010</v>
      </c>
      <c r="O12" t="s">
        <v>42</v>
      </c>
      <c r="P12" t="s">
        <v>42</v>
      </c>
      <c r="Q12">
        <v>100</v>
      </c>
      <c r="X12">
        <v>0.61199999999999999</v>
      </c>
      <c r="Y12">
        <v>52.1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0.61199999999999999</v>
      </c>
      <c r="AH12">
        <v>2</v>
      </c>
      <c r="AI12">
        <v>13297543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ROW(Source!A30)</f>
        <v>30</v>
      </c>
      <c r="B13">
        <v>13297544</v>
      </c>
      <c r="C13">
        <v>13297528</v>
      </c>
      <c r="D13">
        <v>12117044</v>
      </c>
      <c r="E13">
        <v>1</v>
      </c>
      <c r="F13">
        <v>1</v>
      </c>
      <c r="G13">
        <v>1</v>
      </c>
      <c r="H13">
        <v>3</v>
      </c>
      <c r="I13" t="s">
        <v>250</v>
      </c>
      <c r="J13" t="s">
        <v>251</v>
      </c>
      <c r="K13" t="s">
        <v>252</v>
      </c>
      <c r="L13">
        <v>1344</v>
      </c>
      <c r="N13">
        <v>1008</v>
      </c>
      <c r="O13" t="s">
        <v>253</v>
      </c>
      <c r="P13" t="s">
        <v>253</v>
      </c>
      <c r="Q13">
        <v>1</v>
      </c>
      <c r="X13">
        <v>3.55</v>
      </c>
      <c r="Y13">
        <v>1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3.55</v>
      </c>
      <c r="AH13">
        <v>2</v>
      </c>
      <c r="AI13">
        <v>13297544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ROW(Source!A31)</f>
        <v>31</v>
      </c>
      <c r="B14">
        <v>13297545</v>
      </c>
      <c r="C14">
        <v>13297529</v>
      </c>
      <c r="D14">
        <v>12389761</v>
      </c>
      <c r="E14">
        <v>1</v>
      </c>
      <c r="F14">
        <v>1</v>
      </c>
      <c r="G14">
        <v>1</v>
      </c>
      <c r="H14">
        <v>1</v>
      </c>
      <c r="I14" t="s">
        <v>254</v>
      </c>
      <c r="J14" t="s">
        <v>6</v>
      </c>
      <c r="K14" t="s">
        <v>255</v>
      </c>
      <c r="L14">
        <v>1369</v>
      </c>
      <c r="N14">
        <v>1013</v>
      </c>
      <c r="O14" t="s">
        <v>213</v>
      </c>
      <c r="P14" t="s">
        <v>213</v>
      </c>
      <c r="Q14">
        <v>1</v>
      </c>
      <c r="X14">
        <v>2.37</v>
      </c>
      <c r="Y14">
        <v>0</v>
      </c>
      <c r="Z14">
        <v>0</v>
      </c>
      <c r="AA14">
        <v>0</v>
      </c>
      <c r="AB14">
        <v>12.54</v>
      </c>
      <c r="AC14">
        <v>0</v>
      </c>
      <c r="AD14">
        <v>1</v>
      </c>
      <c r="AE14">
        <v>1</v>
      </c>
      <c r="AF14" t="s">
        <v>24</v>
      </c>
      <c r="AG14">
        <v>4.0289999999999999</v>
      </c>
      <c r="AH14">
        <v>2</v>
      </c>
      <c r="AI14">
        <v>13297545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ROW(Source!A31)</f>
        <v>31</v>
      </c>
      <c r="B15">
        <v>13297546</v>
      </c>
      <c r="C15">
        <v>13297529</v>
      </c>
      <c r="D15">
        <v>121548</v>
      </c>
      <c r="E15">
        <v>1</v>
      </c>
      <c r="F15">
        <v>1</v>
      </c>
      <c r="G15">
        <v>1</v>
      </c>
      <c r="H15">
        <v>1</v>
      </c>
      <c r="I15" t="s">
        <v>28</v>
      </c>
      <c r="J15" t="s">
        <v>6</v>
      </c>
      <c r="K15" t="s">
        <v>214</v>
      </c>
      <c r="L15">
        <v>608254</v>
      </c>
      <c r="N15">
        <v>1013</v>
      </c>
      <c r="O15" t="s">
        <v>215</v>
      </c>
      <c r="P15" t="s">
        <v>215</v>
      </c>
      <c r="Q15">
        <v>1</v>
      </c>
      <c r="X15">
        <v>0.28999999999999998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24</v>
      </c>
      <c r="AG15">
        <v>0.49299999999999994</v>
      </c>
      <c r="AH15">
        <v>2</v>
      </c>
      <c r="AI15">
        <v>13297546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ROW(Source!A31)</f>
        <v>31</v>
      </c>
      <c r="B16">
        <v>13297547</v>
      </c>
      <c r="C16">
        <v>13297529</v>
      </c>
      <c r="D16">
        <v>12074364</v>
      </c>
      <c r="E16">
        <v>1</v>
      </c>
      <c r="F16">
        <v>1</v>
      </c>
      <c r="G16">
        <v>1</v>
      </c>
      <c r="H16">
        <v>2</v>
      </c>
      <c r="I16" t="s">
        <v>216</v>
      </c>
      <c r="J16" t="s">
        <v>217</v>
      </c>
      <c r="K16" t="s">
        <v>218</v>
      </c>
      <c r="L16">
        <v>1368</v>
      </c>
      <c r="N16">
        <v>1011</v>
      </c>
      <c r="O16" t="s">
        <v>219</v>
      </c>
      <c r="P16" t="s">
        <v>219</v>
      </c>
      <c r="Q16">
        <v>1</v>
      </c>
      <c r="X16">
        <v>7.0000000000000007E-2</v>
      </c>
      <c r="Y16">
        <v>0</v>
      </c>
      <c r="Z16">
        <v>134.07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24</v>
      </c>
      <c r="AG16">
        <v>0.11900000000000001</v>
      </c>
      <c r="AH16">
        <v>2</v>
      </c>
      <c r="AI16">
        <v>13297547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ROW(Source!A31)</f>
        <v>31</v>
      </c>
      <c r="B17">
        <v>13297548</v>
      </c>
      <c r="C17">
        <v>13297529</v>
      </c>
      <c r="D17">
        <v>12074716</v>
      </c>
      <c r="E17">
        <v>1</v>
      </c>
      <c r="F17">
        <v>1</v>
      </c>
      <c r="G17">
        <v>1</v>
      </c>
      <c r="H17">
        <v>2</v>
      </c>
      <c r="I17" t="s">
        <v>256</v>
      </c>
      <c r="J17" t="s">
        <v>257</v>
      </c>
      <c r="K17" t="s">
        <v>258</v>
      </c>
      <c r="L17">
        <v>1368</v>
      </c>
      <c r="N17">
        <v>1011</v>
      </c>
      <c r="O17" t="s">
        <v>219</v>
      </c>
      <c r="P17" t="s">
        <v>219</v>
      </c>
      <c r="Q17">
        <v>1</v>
      </c>
      <c r="X17">
        <v>0.71</v>
      </c>
      <c r="Y17">
        <v>0</v>
      </c>
      <c r="Z17">
        <v>7.84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24</v>
      </c>
      <c r="AG17">
        <v>1.2069999999999999</v>
      </c>
      <c r="AH17">
        <v>2</v>
      </c>
      <c r="AI17">
        <v>13297548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ROW(Source!A31)</f>
        <v>31</v>
      </c>
      <c r="B18">
        <v>13297549</v>
      </c>
      <c r="C18">
        <v>13297529</v>
      </c>
      <c r="D18">
        <v>12074764</v>
      </c>
      <c r="E18">
        <v>1</v>
      </c>
      <c r="F18">
        <v>1</v>
      </c>
      <c r="G18">
        <v>1</v>
      </c>
      <c r="H18">
        <v>2</v>
      </c>
      <c r="I18" t="s">
        <v>259</v>
      </c>
      <c r="J18" t="s">
        <v>260</v>
      </c>
      <c r="K18" t="s">
        <v>261</v>
      </c>
      <c r="L18">
        <v>1368</v>
      </c>
      <c r="N18">
        <v>1011</v>
      </c>
      <c r="O18" t="s">
        <v>219</v>
      </c>
      <c r="P18" t="s">
        <v>219</v>
      </c>
      <c r="Q18">
        <v>1</v>
      </c>
      <c r="X18">
        <v>0.22</v>
      </c>
      <c r="Y18">
        <v>0</v>
      </c>
      <c r="Z18">
        <v>63.37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24</v>
      </c>
      <c r="AG18">
        <v>0.374</v>
      </c>
      <c r="AH18">
        <v>2</v>
      </c>
      <c r="AI18">
        <v>13297549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ROW(Source!A31)</f>
        <v>31</v>
      </c>
      <c r="B19">
        <v>13297550</v>
      </c>
      <c r="C19">
        <v>13297529</v>
      </c>
      <c r="D19">
        <v>12075184</v>
      </c>
      <c r="E19">
        <v>1</v>
      </c>
      <c r="F19">
        <v>1</v>
      </c>
      <c r="G19">
        <v>1</v>
      </c>
      <c r="H19">
        <v>2</v>
      </c>
      <c r="I19" t="s">
        <v>262</v>
      </c>
      <c r="J19" t="s">
        <v>263</v>
      </c>
      <c r="K19" t="s">
        <v>264</v>
      </c>
      <c r="L19">
        <v>1368</v>
      </c>
      <c r="N19">
        <v>1011</v>
      </c>
      <c r="O19" t="s">
        <v>219</v>
      </c>
      <c r="P19" t="s">
        <v>219</v>
      </c>
      <c r="Q19">
        <v>1</v>
      </c>
      <c r="X19">
        <v>0.22</v>
      </c>
      <c r="Y19">
        <v>0</v>
      </c>
      <c r="Z19">
        <v>3.17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24</v>
      </c>
      <c r="AG19">
        <v>0.374</v>
      </c>
      <c r="AH19">
        <v>2</v>
      </c>
      <c r="AI19">
        <v>13297550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ROW(Source!A31)</f>
        <v>31</v>
      </c>
      <c r="B20">
        <v>13297551</v>
      </c>
      <c r="C20">
        <v>13297529</v>
      </c>
      <c r="D20">
        <v>12077046</v>
      </c>
      <c r="E20">
        <v>1</v>
      </c>
      <c r="F20">
        <v>1</v>
      </c>
      <c r="G20">
        <v>1</v>
      </c>
      <c r="H20">
        <v>2</v>
      </c>
      <c r="I20" t="s">
        <v>220</v>
      </c>
      <c r="J20" t="s">
        <v>221</v>
      </c>
      <c r="K20" t="s">
        <v>222</v>
      </c>
      <c r="L20">
        <v>1368</v>
      </c>
      <c r="N20">
        <v>1011</v>
      </c>
      <c r="O20" t="s">
        <v>219</v>
      </c>
      <c r="P20" t="s">
        <v>219</v>
      </c>
      <c r="Q20">
        <v>1</v>
      </c>
      <c r="X20">
        <v>7.0000000000000007E-2</v>
      </c>
      <c r="Y20">
        <v>0</v>
      </c>
      <c r="Z20">
        <v>115.4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24</v>
      </c>
      <c r="AG20">
        <v>0.11900000000000001</v>
      </c>
      <c r="AH20">
        <v>2</v>
      </c>
      <c r="AI20">
        <v>13297551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ROW(Source!A31)</f>
        <v>31</v>
      </c>
      <c r="B21">
        <v>13297552</v>
      </c>
      <c r="C21">
        <v>13297529</v>
      </c>
      <c r="D21">
        <v>12079624</v>
      </c>
      <c r="E21">
        <v>1</v>
      </c>
      <c r="F21">
        <v>1</v>
      </c>
      <c r="G21">
        <v>1</v>
      </c>
      <c r="H21">
        <v>3</v>
      </c>
      <c r="I21" t="s">
        <v>265</v>
      </c>
      <c r="J21" t="s">
        <v>266</v>
      </c>
      <c r="K21" t="s">
        <v>267</v>
      </c>
      <c r="L21">
        <v>1346</v>
      </c>
      <c r="N21">
        <v>1009</v>
      </c>
      <c r="O21" t="s">
        <v>226</v>
      </c>
      <c r="P21" t="s">
        <v>226</v>
      </c>
      <c r="Q21">
        <v>1</v>
      </c>
      <c r="X21">
        <v>0.1</v>
      </c>
      <c r="Y21">
        <v>11.52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0.1</v>
      </c>
      <c r="AH21">
        <v>2</v>
      </c>
      <c r="AI21">
        <v>13297552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ROW(Source!A31)</f>
        <v>31</v>
      </c>
      <c r="B22">
        <v>13297553</v>
      </c>
      <c r="C22">
        <v>13297529</v>
      </c>
      <c r="D22">
        <v>12079664</v>
      </c>
      <c r="E22">
        <v>1</v>
      </c>
      <c r="F22">
        <v>1</v>
      </c>
      <c r="G22">
        <v>1</v>
      </c>
      <c r="H22">
        <v>3</v>
      </c>
      <c r="I22" t="s">
        <v>223</v>
      </c>
      <c r="J22" t="s">
        <v>224</v>
      </c>
      <c r="K22" t="s">
        <v>225</v>
      </c>
      <c r="L22">
        <v>1346</v>
      </c>
      <c r="N22">
        <v>1009</v>
      </c>
      <c r="O22" t="s">
        <v>226</v>
      </c>
      <c r="P22" t="s">
        <v>226</v>
      </c>
      <c r="Q22">
        <v>1</v>
      </c>
      <c r="X22">
        <v>0.1</v>
      </c>
      <c r="Y22">
        <v>17.3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0.1</v>
      </c>
      <c r="AH22">
        <v>2</v>
      </c>
      <c r="AI22">
        <v>13297553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ROW(Source!A31)</f>
        <v>31</v>
      </c>
      <c r="B23">
        <v>13297554</v>
      </c>
      <c r="C23">
        <v>13297529</v>
      </c>
      <c r="D23">
        <v>12079806</v>
      </c>
      <c r="E23">
        <v>1</v>
      </c>
      <c r="F23">
        <v>1</v>
      </c>
      <c r="G23">
        <v>1</v>
      </c>
      <c r="H23">
        <v>3</v>
      </c>
      <c r="I23" t="s">
        <v>268</v>
      </c>
      <c r="J23" t="s">
        <v>269</v>
      </c>
      <c r="K23" t="s">
        <v>270</v>
      </c>
      <c r="L23">
        <v>1346</v>
      </c>
      <c r="N23">
        <v>1009</v>
      </c>
      <c r="O23" t="s">
        <v>226</v>
      </c>
      <c r="P23" t="s">
        <v>226</v>
      </c>
      <c r="Q23">
        <v>1</v>
      </c>
      <c r="X23">
        <v>0.02</v>
      </c>
      <c r="Y23">
        <v>19.100000000000001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0.02</v>
      </c>
      <c r="AH23">
        <v>2</v>
      </c>
      <c r="AI23">
        <v>13297554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ROW(Source!A31)</f>
        <v>31</v>
      </c>
      <c r="B24">
        <v>13297555</v>
      </c>
      <c r="C24">
        <v>13297529</v>
      </c>
      <c r="D24">
        <v>12117044</v>
      </c>
      <c r="E24">
        <v>1</v>
      </c>
      <c r="F24">
        <v>1</v>
      </c>
      <c r="G24">
        <v>1</v>
      </c>
      <c r="H24">
        <v>3</v>
      </c>
      <c r="I24" t="s">
        <v>250</v>
      </c>
      <c r="J24" t="s">
        <v>251</v>
      </c>
      <c r="K24" t="s">
        <v>252</v>
      </c>
      <c r="L24">
        <v>1344</v>
      </c>
      <c r="N24">
        <v>1008</v>
      </c>
      <c r="O24" t="s">
        <v>253</v>
      </c>
      <c r="P24" t="s">
        <v>253</v>
      </c>
      <c r="Q24">
        <v>1</v>
      </c>
      <c r="X24">
        <v>0.59</v>
      </c>
      <c r="Y24">
        <v>1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0.59</v>
      </c>
      <c r="AH24">
        <v>2</v>
      </c>
      <c r="AI24">
        <v>13297555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ROW(Source!A32)</f>
        <v>32</v>
      </c>
      <c r="B25">
        <v>13297557</v>
      </c>
      <c r="C25">
        <v>13297530</v>
      </c>
      <c r="D25">
        <v>12389761</v>
      </c>
      <c r="E25">
        <v>1</v>
      </c>
      <c r="F25">
        <v>1</v>
      </c>
      <c r="G25">
        <v>1</v>
      </c>
      <c r="H25">
        <v>1</v>
      </c>
      <c r="I25" t="s">
        <v>254</v>
      </c>
      <c r="J25" t="s">
        <v>6</v>
      </c>
      <c r="K25" t="s">
        <v>255</v>
      </c>
      <c r="L25">
        <v>1369</v>
      </c>
      <c r="N25">
        <v>1013</v>
      </c>
      <c r="O25" t="s">
        <v>213</v>
      </c>
      <c r="P25" t="s">
        <v>213</v>
      </c>
      <c r="Q25">
        <v>1</v>
      </c>
      <c r="X25">
        <v>1.03</v>
      </c>
      <c r="Y25">
        <v>0</v>
      </c>
      <c r="Z25">
        <v>0</v>
      </c>
      <c r="AA25">
        <v>0</v>
      </c>
      <c r="AB25">
        <v>12.54</v>
      </c>
      <c r="AC25">
        <v>0</v>
      </c>
      <c r="AD25">
        <v>1</v>
      </c>
      <c r="AE25">
        <v>1</v>
      </c>
      <c r="AF25" t="s">
        <v>24</v>
      </c>
      <c r="AG25">
        <v>1.7509999999999999</v>
      </c>
      <c r="AH25">
        <v>2</v>
      </c>
      <c r="AI25">
        <v>13297557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ROW(Source!A32)</f>
        <v>32</v>
      </c>
      <c r="B26">
        <v>13297558</v>
      </c>
      <c r="C26">
        <v>13297530</v>
      </c>
      <c r="D26">
        <v>12115820</v>
      </c>
      <c r="E26">
        <v>1</v>
      </c>
      <c r="F26">
        <v>1</v>
      </c>
      <c r="G26">
        <v>1</v>
      </c>
      <c r="H26">
        <v>3</v>
      </c>
      <c r="I26" t="s">
        <v>271</v>
      </c>
      <c r="J26" t="s">
        <v>272</v>
      </c>
      <c r="K26" t="s">
        <v>273</v>
      </c>
      <c r="L26">
        <v>1346</v>
      </c>
      <c r="N26">
        <v>1009</v>
      </c>
      <c r="O26" t="s">
        <v>226</v>
      </c>
      <c r="P26" t="s">
        <v>226</v>
      </c>
      <c r="Q26">
        <v>1</v>
      </c>
      <c r="X26">
        <v>4.2000000000000003E-2</v>
      </c>
      <c r="Y26">
        <v>24.9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4.2000000000000003E-2</v>
      </c>
      <c r="AH26">
        <v>2</v>
      </c>
      <c r="AI26">
        <v>13297558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ROW(Source!A32)</f>
        <v>32</v>
      </c>
      <c r="B27">
        <v>13297559</v>
      </c>
      <c r="C27">
        <v>13297530</v>
      </c>
      <c r="D27">
        <v>12117044</v>
      </c>
      <c r="E27">
        <v>1</v>
      </c>
      <c r="F27">
        <v>1</v>
      </c>
      <c r="G27">
        <v>1</v>
      </c>
      <c r="H27">
        <v>3</v>
      </c>
      <c r="I27" t="s">
        <v>250</v>
      </c>
      <c r="J27" t="s">
        <v>251</v>
      </c>
      <c r="K27" t="s">
        <v>252</v>
      </c>
      <c r="L27">
        <v>1344</v>
      </c>
      <c r="N27">
        <v>1008</v>
      </c>
      <c r="O27" t="s">
        <v>253</v>
      </c>
      <c r="P27" t="s">
        <v>253</v>
      </c>
      <c r="Q27">
        <v>1</v>
      </c>
      <c r="X27">
        <v>0.26</v>
      </c>
      <c r="Y27">
        <v>1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0.26</v>
      </c>
      <c r="AH27">
        <v>2</v>
      </c>
      <c r="AI27">
        <v>13297559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ROW(Source!A33)</f>
        <v>33</v>
      </c>
      <c r="B28">
        <v>13297560</v>
      </c>
      <c r="C28">
        <v>13297531</v>
      </c>
      <c r="D28">
        <v>12388959</v>
      </c>
      <c r="E28">
        <v>1</v>
      </c>
      <c r="F28">
        <v>1</v>
      </c>
      <c r="G28">
        <v>1</v>
      </c>
      <c r="H28">
        <v>1</v>
      </c>
      <c r="I28" t="s">
        <v>211</v>
      </c>
      <c r="J28" t="s">
        <v>6</v>
      </c>
      <c r="K28" t="s">
        <v>212</v>
      </c>
      <c r="L28">
        <v>1369</v>
      </c>
      <c r="N28">
        <v>1013</v>
      </c>
      <c r="O28" t="s">
        <v>213</v>
      </c>
      <c r="P28" t="s">
        <v>213</v>
      </c>
      <c r="Q28">
        <v>1</v>
      </c>
      <c r="X28">
        <v>24.4</v>
      </c>
      <c r="Y28">
        <v>0</v>
      </c>
      <c r="Z28">
        <v>0</v>
      </c>
      <c r="AA28">
        <v>0</v>
      </c>
      <c r="AB28">
        <v>12.16</v>
      </c>
      <c r="AC28">
        <v>0</v>
      </c>
      <c r="AD28">
        <v>1</v>
      </c>
      <c r="AE28">
        <v>1</v>
      </c>
      <c r="AF28" t="s">
        <v>24</v>
      </c>
      <c r="AG28">
        <v>41.48</v>
      </c>
      <c r="AH28">
        <v>2</v>
      </c>
      <c r="AI28">
        <v>13297560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ROW(Source!A33)</f>
        <v>33</v>
      </c>
      <c r="B29">
        <v>13297561</v>
      </c>
      <c r="C29">
        <v>13297531</v>
      </c>
      <c r="D29">
        <v>121548</v>
      </c>
      <c r="E29">
        <v>1</v>
      </c>
      <c r="F29">
        <v>1</v>
      </c>
      <c r="G29">
        <v>1</v>
      </c>
      <c r="H29">
        <v>1</v>
      </c>
      <c r="I29" t="s">
        <v>28</v>
      </c>
      <c r="J29" t="s">
        <v>6</v>
      </c>
      <c r="K29" t="s">
        <v>214</v>
      </c>
      <c r="L29">
        <v>608254</v>
      </c>
      <c r="N29">
        <v>1013</v>
      </c>
      <c r="O29" t="s">
        <v>215</v>
      </c>
      <c r="P29" t="s">
        <v>215</v>
      </c>
      <c r="Q29">
        <v>1</v>
      </c>
      <c r="X29">
        <v>0.68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24</v>
      </c>
      <c r="AG29">
        <v>1.1560000000000001</v>
      </c>
      <c r="AH29">
        <v>2</v>
      </c>
      <c r="AI29">
        <v>13297561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ROW(Source!A33)</f>
        <v>33</v>
      </c>
      <c r="B30">
        <v>13297562</v>
      </c>
      <c r="C30">
        <v>13297531</v>
      </c>
      <c r="D30">
        <v>12074364</v>
      </c>
      <c r="E30">
        <v>1</v>
      </c>
      <c r="F30">
        <v>1</v>
      </c>
      <c r="G30">
        <v>1</v>
      </c>
      <c r="H30">
        <v>2</v>
      </c>
      <c r="I30" t="s">
        <v>216</v>
      </c>
      <c r="J30" t="s">
        <v>217</v>
      </c>
      <c r="K30" t="s">
        <v>218</v>
      </c>
      <c r="L30">
        <v>1368</v>
      </c>
      <c r="N30">
        <v>1011</v>
      </c>
      <c r="O30" t="s">
        <v>219</v>
      </c>
      <c r="P30" t="s">
        <v>219</v>
      </c>
      <c r="Q30">
        <v>1</v>
      </c>
      <c r="X30">
        <v>0.68</v>
      </c>
      <c r="Y30">
        <v>0</v>
      </c>
      <c r="Z30">
        <v>134.07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24</v>
      </c>
      <c r="AG30">
        <v>1.1560000000000001</v>
      </c>
      <c r="AH30">
        <v>2</v>
      </c>
      <c r="AI30">
        <v>13297562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ROW(Source!A33)</f>
        <v>33</v>
      </c>
      <c r="B31">
        <v>13297563</v>
      </c>
      <c r="C31">
        <v>13297531</v>
      </c>
      <c r="D31">
        <v>12077046</v>
      </c>
      <c r="E31">
        <v>1</v>
      </c>
      <c r="F31">
        <v>1</v>
      </c>
      <c r="G31">
        <v>1</v>
      </c>
      <c r="H31">
        <v>2</v>
      </c>
      <c r="I31" t="s">
        <v>220</v>
      </c>
      <c r="J31" t="s">
        <v>221</v>
      </c>
      <c r="K31" t="s">
        <v>222</v>
      </c>
      <c r="L31">
        <v>1368</v>
      </c>
      <c r="N31">
        <v>1011</v>
      </c>
      <c r="O31" t="s">
        <v>219</v>
      </c>
      <c r="P31" t="s">
        <v>219</v>
      </c>
      <c r="Q31">
        <v>1</v>
      </c>
      <c r="X31">
        <v>0.68</v>
      </c>
      <c r="Y31">
        <v>0</v>
      </c>
      <c r="Z31">
        <v>115.4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24</v>
      </c>
      <c r="AG31">
        <v>1.1560000000000001</v>
      </c>
      <c r="AH31">
        <v>2</v>
      </c>
      <c r="AI31">
        <v>13297563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ROW(Source!A33)</f>
        <v>33</v>
      </c>
      <c r="B32">
        <v>13297564</v>
      </c>
      <c r="C32">
        <v>13297531</v>
      </c>
      <c r="D32">
        <v>12117044</v>
      </c>
      <c r="E32">
        <v>1</v>
      </c>
      <c r="F32">
        <v>1</v>
      </c>
      <c r="G32">
        <v>1</v>
      </c>
      <c r="H32">
        <v>3</v>
      </c>
      <c r="I32" t="s">
        <v>250</v>
      </c>
      <c r="J32" t="s">
        <v>251</v>
      </c>
      <c r="K32" t="s">
        <v>252</v>
      </c>
      <c r="L32">
        <v>1344</v>
      </c>
      <c r="N32">
        <v>1008</v>
      </c>
      <c r="O32" t="s">
        <v>253</v>
      </c>
      <c r="P32" t="s">
        <v>253</v>
      </c>
      <c r="Q32">
        <v>1</v>
      </c>
      <c r="X32">
        <v>5.93</v>
      </c>
      <c r="Y32">
        <v>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5.93</v>
      </c>
      <c r="AH32">
        <v>2</v>
      </c>
      <c r="AI32">
        <v>13297564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ROW(Source!A34)</f>
        <v>34</v>
      </c>
      <c r="B33">
        <v>13297568</v>
      </c>
      <c r="C33">
        <v>13297565</v>
      </c>
      <c r="D33">
        <v>12388959</v>
      </c>
      <c r="E33">
        <v>1</v>
      </c>
      <c r="F33">
        <v>1</v>
      </c>
      <c r="G33">
        <v>1</v>
      </c>
      <c r="H33">
        <v>1</v>
      </c>
      <c r="I33" t="s">
        <v>211</v>
      </c>
      <c r="J33" t="s">
        <v>6</v>
      </c>
      <c r="K33" t="s">
        <v>212</v>
      </c>
      <c r="L33">
        <v>1369</v>
      </c>
      <c r="N33">
        <v>1013</v>
      </c>
      <c r="O33" t="s">
        <v>213</v>
      </c>
      <c r="P33" t="s">
        <v>213</v>
      </c>
      <c r="Q33">
        <v>1</v>
      </c>
      <c r="X33">
        <v>11.6</v>
      </c>
      <c r="Y33">
        <v>0</v>
      </c>
      <c r="Z33">
        <v>0</v>
      </c>
      <c r="AA33">
        <v>0</v>
      </c>
      <c r="AB33">
        <v>12.16</v>
      </c>
      <c r="AC33">
        <v>0</v>
      </c>
      <c r="AD33">
        <v>1</v>
      </c>
      <c r="AE33">
        <v>1</v>
      </c>
      <c r="AF33" t="s">
        <v>24</v>
      </c>
      <c r="AG33">
        <v>19.72</v>
      </c>
      <c r="AH33">
        <v>2</v>
      </c>
      <c r="AI33">
        <v>13297568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ROW(Source!A34)</f>
        <v>34</v>
      </c>
      <c r="B34">
        <v>13297569</v>
      </c>
      <c r="C34">
        <v>13297565</v>
      </c>
      <c r="D34">
        <v>121548</v>
      </c>
      <c r="E34">
        <v>1</v>
      </c>
      <c r="F34">
        <v>1</v>
      </c>
      <c r="G34">
        <v>1</v>
      </c>
      <c r="H34">
        <v>1</v>
      </c>
      <c r="I34" t="s">
        <v>28</v>
      </c>
      <c r="J34" t="s">
        <v>6</v>
      </c>
      <c r="K34" t="s">
        <v>214</v>
      </c>
      <c r="L34">
        <v>608254</v>
      </c>
      <c r="N34">
        <v>1013</v>
      </c>
      <c r="O34" t="s">
        <v>215</v>
      </c>
      <c r="P34" t="s">
        <v>215</v>
      </c>
      <c r="Q34">
        <v>1</v>
      </c>
      <c r="X34">
        <v>2.96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24</v>
      </c>
      <c r="AG34">
        <v>5.032</v>
      </c>
      <c r="AH34">
        <v>2</v>
      </c>
      <c r="AI34">
        <v>13297569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ROW(Source!A34)</f>
        <v>34</v>
      </c>
      <c r="B35">
        <v>13297570</v>
      </c>
      <c r="C35">
        <v>13297565</v>
      </c>
      <c r="D35">
        <v>12074364</v>
      </c>
      <c r="E35">
        <v>1</v>
      </c>
      <c r="F35">
        <v>1</v>
      </c>
      <c r="G35">
        <v>1</v>
      </c>
      <c r="H35">
        <v>2</v>
      </c>
      <c r="I35" t="s">
        <v>216</v>
      </c>
      <c r="J35" t="s">
        <v>217</v>
      </c>
      <c r="K35" t="s">
        <v>218</v>
      </c>
      <c r="L35">
        <v>1368</v>
      </c>
      <c r="N35">
        <v>1011</v>
      </c>
      <c r="O35" t="s">
        <v>219</v>
      </c>
      <c r="P35" t="s">
        <v>219</v>
      </c>
      <c r="Q35">
        <v>1</v>
      </c>
      <c r="X35">
        <v>0.21</v>
      </c>
      <c r="Y35">
        <v>0</v>
      </c>
      <c r="Z35">
        <v>134.07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24</v>
      </c>
      <c r="AG35">
        <v>0.35699999999999998</v>
      </c>
      <c r="AH35">
        <v>2</v>
      </c>
      <c r="AI35">
        <v>13297570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ROW(Source!A34)</f>
        <v>34</v>
      </c>
      <c r="B36">
        <v>13297571</v>
      </c>
      <c r="C36">
        <v>13297565</v>
      </c>
      <c r="D36">
        <v>12074526</v>
      </c>
      <c r="E36">
        <v>1</v>
      </c>
      <c r="F36">
        <v>1</v>
      </c>
      <c r="G36">
        <v>1</v>
      </c>
      <c r="H36">
        <v>2</v>
      </c>
      <c r="I36" t="s">
        <v>274</v>
      </c>
      <c r="J36" t="s">
        <v>275</v>
      </c>
      <c r="K36" t="s">
        <v>276</v>
      </c>
      <c r="L36">
        <v>1368</v>
      </c>
      <c r="N36">
        <v>1011</v>
      </c>
      <c r="O36" t="s">
        <v>219</v>
      </c>
      <c r="P36" t="s">
        <v>219</v>
      </c>
      <c r="Q36">
        <v>1</v>
      </c>
      <c r="X36">
        <v>2.75</v>
      </c>
      <c r="Y36">
        <v>0</v>
      </c>
      <c r="Z36">
        <v>1.31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24</v>
      </c>
      <c r="AG36">
        <v>4.6749999999999998</v>
      </c>
      <c r="AH36">
        <v>2</v>
      </c>
      <c r="AI36">
        <v>13297571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ROW(Source!A34)</f>
        <v>34</v>
      </c>
      <c r="B37">
        <v>13297572</v>
      </c>
      <c r="C37">
        <v>13297565</v>
      </c>
      <c r="D37">
        <v>12074557</v>
      </c>
      <c r="E37">
        <v>1</v>
      </c>
      <c r="F37">
        <v>1</v>
      </c>
      <c r="G37">
        <v>1</v>
      </c>
      <c r="H37">
        <v>2</v>
      </c>
      <c r="I37" t="s">
        <v>277</v>
      </c>
      <c r="J37" t="s">
        <v>278</v>
      </c>
      <c r="K37" t="s">
        <v>279</v>
      </c>
      <c r="L37">
        <v>1368</v>
      </c>
      <c r="N37">
        <v>1011</v>
      </c>
      <c r="O37" t="s">
        <v>219</v>
      </c>
      <c r="P37" t="s">
        <v>219</v>
      </c>
      <c r="Q37">
        <v>1</v>
      </c>
      <c r="X37">
        <v>2.75</v>
      </c>
      <c r="Y37">
        <v>0</v>
      </c>
      <c r="Z37">
        <v>137.85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24</v>
      </c>
      <c r="AG37">
        <v>4.6749999999999998</v>
      </c>
      <c r="AH37">
        <v>2</v>
      </c>
      <c r="AI37">
        <v>13297572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ROW(Source!A34)</f>
        <v>34</v>
      </c>
      <c r="B38">
        <v>13297573</v>
      </c>
      <c r="C38">
        <v>13297565</v>
      </c>
      <c r="D38">
        <v>12077046</v>
      </c>
      <c r="E38">
        <v>1</v>
      </c>
      <c r="F38">
        <v>1</v>
      </c>
      <c r="G38">
        <v>1</v>
      </c>
      <c r="H38">
        <v>2</v>
      </c>
      <c r="I38" t="s">
        <v>220</v>
      </c>
      <c r="J38" t="s">
        <v>221</v>
      </c>
      <c r="K38" t="s">
        <v>222</v>
      </c>
      <c r="L38">
        <v>1368</v>
      </c>
      <c r="N38">
        <v>1011</v>
      </c>
      <c r="O38" t="s">
        <v>219</v>
      </c>
      <c r="P38" t="s">
        <v>219</v>
      </c>
      <c r="Q38">
        <v>1</v>
      </c>
      <c r="X38">
        <v>0.21</v>
      </c>
      <c r="Y38">
        <v>0</v>
      </c>
      <c r="Z38">
        <v>115.4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24</v>
      </c>
      <c r="AG38">
        <v>0.35699999999999998</v>
      </c>
      <c r="AH38">
        <v>2</v>
      </c>
      <c r="AI38">
        <v>13297573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ROW(Source!A34)</f>
        <v>34</v>
      </c>
      <c r="B39">
        <v>13297574</v>
      </c>
      <c r="C39">
        <v>13297565</v>
      </c>
      <c r="D39">
        <v>12078646</v>
      </c>
      <c r="E39">
        <v>1</v>
      </c>
      <c r="F39">
        <v>1</v>
      </c>
      <c r="G39">
        <v>1</v>
      </c>
      <c r="H39">
        <v>3</v>
      </c>
      <c r="I39" t="s">
        <v>280</v>
      </c>
      <c r="J39" t="s">
        <v>281</v>
      </c>
      <c r="K39" t="s">
        <v>282</v>
      </c>
      <c r="L39">
        <v>1348</v>
      </c>
      <c r="N39">
        <v>1009</v>
      </c>
      <c r="O39" t="s">
        <v>283</v>
      </c>
      <c r="P39" t="s">
        <v>283</v>
      </c>
      <c r="Q39">
        <v>1000</v>
      </c>
      <c r="X39">
        <v>1E-4</v>
      </c>
      <c r="Y39">
        <v>12000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1E-4</v>
      </c>
      <c r="AH39">
        <v>2</v>
      </c>
      <c r="AI39">
        <v>13297574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ROW(Source!A34)</f>
        <v>34</v>
      </c>
      <c r="B40">
        <v>13297575</v>
      </c>
      <c r="C40">
        <v>13297565</v>
      </c>
      <c r="D40">
        <v>12078694</v>
      </c>
      <c r="E40">
        <v>1</v>
      </c>
      <c r="F40">
        <v>1</v>
      </c>
      <c r="G40">
        <v>1</v>
      </c>
      <c r="H40">
        <v>3</v>
      </c>
      <c r="I40" t="s">
        <v>284</v>
      </c>
      <c r="J40" t="s">
        <v>285</v>
      </c>
      <c r="K40" t="s">
        <v>286</v>
      </c>
      <c r="L40">
        <v>1348</v>
      </c>
      <c r="N40">
        <v>1009</v>
      </c>
      <c r="O40" t="s">
        <v>283</v>
      </c>
      <c r="P40" t="s">
        <v>283</v>
      </c>
      <c r="Q40">
        <v>1000</v>
      </c>
      <c r="X40">
        <v>6.2E-4</v>
      </c>
      <c r="Y40">
        <v>22180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6.2E-4</v>
      </c>
      <c r="AH40">
        <v>2</v>
      </c>
      <c r="AI40">
        <v>13297575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ROW(Source!A34)</f>
        <v>34</v>
      </c>
      <c r="B41">
        <v>13297576</v>
      </c>
      <c r="C41">
        <v>13297565</v>
      </c>
      <c r="D41">
        <v>12079215</v>
      </c>
      <c r="E41">
        <v>1</v>
      </c>
      <c r="F41">
        <v>1</v>
      </c>
      <c r="G41">
        <v>1</v>
      </c>
      <c r="H41">
        <v>3</v>
      </c>
      <c r="I41" t="s">
        <v>287</v>
      </c>
      <c r="J41" t="s">
        <v>288</v>
      </c>
      <c r="K41" t="s">
        <v>289</v>
      </c>
      <c r="L41">
        <v>1348</v>
      </c>
      <c r="N41">
        <v>1009</v>
      </c>
      <c r="O41" t="s">
        <v>283</v>
      </c>
      <c r="P41" t="s">
        <v>283</v>
      </c>
      <c r="Q41">
        <v>1000</v>
      </c>
      <c r="X41">
        <v>1.1E-4</v>
      </c>
      <c r="Y41">
        <v>11540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1.1E-4</v>
      </c>
      <c r="AH41">
        <v>2</v>
      </c>
      <c r="AI41">
        <v>13297576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ROW(Source!A34)</f>
        <v>34</v>
      </c>
      <c r="B42">
        <v>13297577</v>
      </c>
      <c r="C42">
        <v>13297565</v>
      </c>
      <c r="D42">
        <v>12080124</v>
      </c>
      <c r="E42">
        <v>1</v>
      </c>
      <c r="F42">
        <v>1</v>
      </c>
      <c r="G42">
        <v>1</v>
      </c>
      <c r="H42">
        <v>3</v>
      </c>
      <c r="I42" t="s">
        <v>227</v>
      </c>
      <c r="J42" t="s">
        <v>228</v>
      </c>
      <c r="K42" t="s">
        <v>229</v>
      </c>
      <c r="L42">
        <v>1308</v>
      </c>
      <c r="N42">
        <v>1003</v>
      </c>
      <c r="O42" t="s">
        <v>230</v>
      </c>
      <c r="P42" t="s">
        <v>230</v>
      </c>
      <c r="Q42">
        <v>100</v>
      </c>
      <c r="X42">
        <v>2.4500000000000001E-2</v>
      </c>
      <c r="Y42">
        <v>214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2.4500000000000001E-2</v>
      </c>
      <c r="AH42">
        <v>2</v>
      </c>
      <c r="AI42">
        <v>13297577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ROW(Source!A34)</f>
        <v>34</v>
      </c>
      <c r="B43">
        <v>13297578</v>
      </c>
      <c r="C43">
        <v>13297565</v>
      </c>
      <c r="D43">
        <v>12086052</v>
      </c>
      <c r="E43">
        <v>1</v>
      </c>
      <c r="F43">
        <v>1</v>
      </c>
      <c r="G43">
        <v>1</v>
      </c>
      <c r="H43">
        <v>3</v>
      </c>
      <c r="I43" t="s">
        <v>231</v>
      </c>
      <c r="J43" t="s">
        <v>232</v>
      </c>
      <c r="K43" t="s">
        <v>233</v>
      </c>
      <c r="L43">
        <v>1355</v>
      </c>
      <c r="N43">
        <v>1010</v>
      </c>
      <c r="O43" t="s">
        <v>42</v>
      </c>
      <c r="P43" t="s">
        <v>42</v>
      </c>
      <c r="Q43">
        <v>100</v>
      </c>
      <c r="X43">
        <v>0.1</v>
      </c>
      <c r="Y43">
        <v>143.07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0.1</v>
      </c>
      <c r="AH43">
        <v>2</v>
      </c>
      <c r="AI43">
        <v>13297578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ROW(Source!A34)</f>
        <v>34</v>
      </c>
      <c r="B44">
        <v>13297579</v>
      </c>
      <c r="C44">
        <v>13297565</v>
      </c>
      <c r="D44">
        <v>12086661</v>
      </c>
      <c r="E44">
        <v>1</v>
      </c>
      <c r="F44">
        <v>1</v>
      </c>
      <c r="G44">
        <v>1</v>
      </c>
      <c r="H44">
        <v>3</v>
      </c>
      <c r="I44" t="s">
        <v>290</v>
      </c>
      <c r="J44" t="s">
        <v>291</v>
      </c>
      <c r="K44" t="s">
        <v>292</v>
      </c>
      <c r="L44">
        <v>1348</v>
      </c>
      <c r="N44">
        <v>1009</v>
      </c>
      <c r="O44" t="s">
        <v>283</v>
      </c>
      <c r="P44" t="s">
        <v>283</v>
      </c>
      <c r="Q44">
        <v>1000</v>
      </c>
      <c r="X44">
        <v>7.2000000000000005E-4</v>
      </c>
      <c r="Y44">
        <v>16640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7.2000000000000005E-4</v>
      </c>
      <c r="AH44">
        <v>2</v>
      </c>
      <c r="AI44">
        <v>13297579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ROW(Source!A34)</f>
        <v>34</v>
      </c>
      <c r="B45">
        <v>13297580</v>
      </c>
      <c r="C45">
        <v>13297565</v>
      </c>
      <c r="D45">
        <v>12110825</v>
      </c>
      <c r="E45">
        <v>1</v>
      </c>
      <c r="F45">
        <v>1</v>
      </c>
      <c r="G45">
        <v>1</v>
      </c>
      <c r="H45">
        <v>3</v>
      </c>
      <c r="I45" t="s">
        <v>293</v>
      </c>
      <c r="J45" t="s">
        <v>294</v>
      </c>
      <c r="K45" t="s">
        <v>295</v>
      </c>
      <c r="L45">
        <v>1346</v>
      </c>
      <c r="N45">
        <v>1009</v>
      </c>
      <c r="O45" t="s">
        <v>226</v>
      </c>
      <c r="P45" t="s">
        <v>226</v>
      </c>
      <c r="Q45">
        <v>1</v>
      </c>
      <c r="X45">
        <v>0.26</v>
      </c>
      <c r="Y45">
        <v>69.900000000000006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0.26</v>
      </c>
      <c r="AH45">
        <v>2</v>
      </c>
      <c r="AI45">
        <v>13297580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ROW(Source!A34)</f>
        <v>34</v>
      </c>
      <c r="B46">
        <v>13297581</v>
      </c>
      <c r="C46">
        <v>13297565</v>
      </c>
      <c r="D46">
        <v>12114225</v>
      </c>
      <c r="E46">
        <v>1</v>
      </c>
      <c r="F46">
        <v>1</v>
      </c>
      <c r="G46">
        <v>1</v>
      </c>
      <c r="H46">
        <v>3</v>
      </c>
      <c r="I46" t="s">
        <v>240</v>
      </c>
      <c r="J46" t="s">
        <v>241</v>
      </c>
      <c r="K46" t="s">
        <v>242</v>
      </c>
      <c r="L46">
        <v>1356</v>
      </c>
      <c r="N46">
        <v>1010</v>
      </c>
      <c r="O46" t="s">
        <v>243</v>
      </c>
      <c r="P46" t="s">
        <v>243</v>
      </c>
      <c r="Q46">
        <v>1000</v>
      </c>
      <c r="X46">
        <v>2.0799999999999999E-2</v>
      </c>
      <c r="Y46">
        <v>17.8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2.0799999999999999E-2</v>
      </c>
      <c r="AH46">
        <v>2</v>
      </c>
      <c r="AI46">
        <v>13297581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ROW(Source!A34)</f>
        <v>34</v>
      </c>
      <c r="B47">
        <v>13297582</v>
      </c>
      <c r="C47">
        <v>13297565</v>
      </c>
      <c r="D47">
        <v>12114257</v>
      </c>
      <c r="E47">
        <v>1</v>
      </c>
      <c r="F47">
        <v>1</v>
      </c>
      <c r="G47">
        <v>1</v>
      </c>
      <c r="H47">
        <v>3</v>
      </c>
      <c r="I47" t="s">
        <v>296</v>
      </c>
      <c r="J47" t="s">
        <v>297</v>
      </c>
      <c r="K47" t="s">
        <v>298</v>
      </c>
      <c r="L47">
        <v>1358</v>
      </c>
      <c r="N47">
        <v>1010</v>
      </c>
      <c r="O47" t="s">
        <v>299</v>
      </c>
      <c r="P47" t="s">
        <v>299</v>
      </c>
      <c r="Q47">
        <v>10</v>
      </c>
      <c r="X47">
        <v>1.8</v>
      </c>
      <c r="Y47">
        <v>64.8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1.8</v>
      </c>
      <c r="AH47">
        <v>2</v>
      </c>
      <c r="AI47">
        <v>13297582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ROW(Source!A34)</f>
        <v>34</v>
      </c>
      <c r="B48">
        <v>13297583</v>
      </c>
      <c r="C48">
        <v>13297565</v>
      </c>
      <c r="D48">
        <v>12117044</v>
      </c>
      <c r="E48">
        <v>1</v>
      </c>
      <c r="F48">
        <v>1</v>
      </c>
      <c r="G48">
        <v>1</v>
      </c>
      <c r="H48">
        <v>3</v>
      </c>
      <c r="I48" t="s">
        <v>250</v>
      </c>
      <c r="J48" t="s">
        <v>251</v>
      </c>
      <c r="K48" t="s">
        <v>252</v>
      </c>
      <c r="L48">
        <v>1344</v>
      </c>
      <c r="N48">
        <v>1008</v>
      </c>
      <c r="O48" t="s">
        <v>253</v>
      </c>
      <c r="P48" t="s">
        <v>253</v>
      </c>
      <c r="Q48">
        <v>1</v>
      </c>
      <c r="X48">
        <v>2.82</v>
      </c>
      <c r="Y48">
        <v>1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2.82</v>
      </c>
      <c r="AH48">
        <v>2</v>
      </c>
      <c r="AI48">
        <v>13297583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ROW(Source!A35)</f>
        <v>35</v>
      </c>
      <c r="B49">
        <v>13297602</v>
      </c>
      <c r="C49">
        <v>13297566</v>
      </c>
      <c r="D49">
        <v>12388959</v>
      </c>
      <c r="E49">
        <v>1</v>
      </c>
      <c r="F49">
        <v>1</v>
      </c>
      <c r="G49">
        <v>1</v>
      </c>
      <c r="H49">
        <v>1</v>
      </c>
      <c r="I49" t="s">
        <v>211</v>
      </c>
      <c r="J49" t="s">
        <v>6</v>
      </c>
      <c r="K49" t="s">
        <v>212</v>
      </c>
      <c r="L49">
        <v>1369</v>
      </c>
      <c r="N49">
        <v>1013</v>
      </c>
      <c r="O49" t="s">
        <v>213</v>
      </c>
      <c r="P49" t="s">
        <v>213</v>
      </c>
      <c r="Q49">
        <v>1</v>
      </c>
      <c r="X49">
        <v>14.2</v>
      </c>
      <c r="Y49">
        <v>0</v>
      </c>
      <c r="Z49">
        <v>0</v>
      </c>
      <c r="AA49">
        <v>0</v>
      </c>
      <c r="AB49">
        <v>12.16</v>
      </c>
      <c r="AC49">
        <v>0</v>
      </c>
      <c r="AD49">
        <v>1</v>
      </c>
      <c r="AE49">
        <v>1</v>
      </c>
      <c r="AF49" t="s">
        <v>24</v>
      </c>
      <c r="AG49">
        <v>24.139999999999997</v>
      </c>
      <c r="AH49">
        <v>2</v>
      </c>
      <c r="AI49">
        <v>13297602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ROW(Source!A35)</f>
        <v>35</v>
      </c>
      <c r="B50">
        <v>13297603</v>
      </c>
      <c r="C50">
        <v>13297566</v>
      </c>
      <c r="D50">
        <v>121548</v>
      </c>
      <c r="E50">
        <v>1</v>
      </c>
      <c r="F50">
        <v>1</v>
      </c>
      <c r="G50">
        <v>1</v>
      </c>
      <c r="H50">
        <v>1</v>
      </c>
      <c r="I50" t="s">
        <v>28</v>
      </c>
      <c r="J50" t="s">
        <v>6</v>
      </c>
      <c r="K50" t="s">
        <v>214</v>
      </c>
      <c r="L50">
        <v>608254</v>
      </c>
      <c r="N50">
        <v>1013</v>
      </c>
      <c r="O50" t="s">
        <v>215</v>
      </c>
      <c r="P50" t="s">
        <v>215</v>
      </c>
      <c r="Q50">
        <v>1</v>
      </c>
      <c r="X50">
        <v>4.3899999999999997</v>
      </c>
      <c r="Y50">
        <v>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2</v>
      </c>
      <c r="AF50" t="s">
        <v>24</v>
      </c>
      <c r="AG50">
        <v>7.4629999999999992</v>
      </c>
      <c r="AH50">
        <v>2</v>
      </c>
      <c r="AI50">
        <v>13297603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ROW(Source!A35)</f>
        <v>35</v>
      </c>
      <c r="B51">
        <v>13297604</v>
      </c>
      <c r="C51">
        <v>13297566</v>
      </c>
      <c r="D51">
        <v>12074364</v>
      </c>
      <c r="E51">
        <v>1</v>
      </c>
      <c r="F51">
        <v>1</v>
      </c>
      <c r="G51">
        <v>1</v>
      </c>
      <c r="H51">
        <v>2</v>
      </c>
      <c r="I51" t="s">
        <v>216</v>
      </c>
      <c r="J51" t="s">
        <v>217</v>
      </c>
      <c r="K51" t="s">
        <v>218</v>
      </c>
      <c r="L51">
        <v>1368</v>
      </c>
      <c r="N51">
        <v>1011</v>
      </c>
      <c r="O51" t="s">
        <v>219</v>
      </c>
      <c r="P51" t="s">
        <v>219</v>
      </c>
      <c r="Q51">
        <v>1</v>
      </c>
      <c r="X51">
        <v>1.17</v>
      </c>
      <c r="Y51">
        <v>0</v>
      </c>
      <c r="Z51">
        <v>134.07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24</v>
      </c>
      <c r="AG51">
        <v>1.9889999999999999</v>
      </c>
      <c r="AH51">
        <v>2</v>
      </c>
      <c r="AI51">
        <v>13297604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ROW(Source!A35)</f>
        <v>35</v>
      </c>
      <c r="B52">
        <v>13297605</v>
      </c>
      <c r="C52">
        <v>13297566</v>
      </c>
      <c r="D52">
        <v>12074526</v>
      </c>
      <c r="E52">
        <v>1</v>
      </c>
      <c r="F52">
        <v>1</v>
      </c>
      <c r="G52">
        <v>1</v>
      </c>
      <c r="H52">
        <v>2</v>
      </c>
      <c r="I52" t="s">
        <v>274</v>
      </c>
      <c r="J52" t="s">
        <v>275</v>
      </c>
      <c r="K52" t="s">
        <v>276</v>
      </c>
      <c r="L52">
        <v>1368</v>
      </c>
      <c r="N52">
        <v>1011</v>
      </c>
      <c r="O52" t="s">
        <v>219</v>
      </c>
      <c r="P52" t="s">
        <v>219</v>
      </c>
      <c r="Q52">
        <v>1</v>
      </c>
      <c r="X52">
        <v>3.22</v>
      </c>
      <c r="Y52">
        <v>0</v>
      </c>
      <c r="Z52">
        <v>1.31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24</v>
      </c>
      <c r="AG52">
        <v>5.4740000000000002</v>
      </c>
      <c r="AH52">
        <v>2</v>
      </c>
      <c r="AI52">
        <v>13297605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ROW(Source!A35)</f>
        <v>35</v>
      </c>
      <c r="B53">
        <v>13297606</v>
      </c>
      <c r="C53">
        <v>13297566</v>
      </c>
      <c r="D53">
        <v>12074557</v>
      </c>
      <c r="E53">
        <v>1</v>
      </c>
      <c r="F53">
        <v>1</v>
      </c>
      <c r="G53">
        <v>1</v>
      </c>
      <c r="H53">
        <v>2</v>
      </c>
      <c r="I53" t="s">
        <v>277</v>
      </c>
      <c r="J53" t="s">
        <v>278</v>
      </c>
      <c r="K53" t="s">
        <v>279</v>
      </c>
      <c r="L53">
        <v>1368</v>
      </c>
      <c r="N53">
        <v>1011</v>
      </c>
      <c r="O53" t="s">
        <v>219</v>
      </c>
      <c r="P53" t="s">
        <v>219</v>
      </c>
      <c r="Q53">
        <v>1</v>
      </c>
      <c r="X53">
        <v>3.22</v>
      </c>
      <c r="Y53">
        <v>0</v>
      </c>
      <c r="Z53">
        <v>137.85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24</v>
      </c>
      <c r="AG53">
        <v>5.4740000000000002</v>
      </c>
      <c r="AH53">
        <v>2</v>
      </c>
      <c r="AI53">
        <v>13297606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ROW(Source!A35)</f>
        <v>35</v>
      </c>
      <c r="B54">
        <v>13297607</v>
      </c>
      <c r="C54">
        <v>13297566</v>
      </c>
      <c r="D54">
        <v>12077046</v>
      </c>
      <c r="E54">
        <v>1</v>
      </c>
      <c r="F54">
        <v>1</v>
      </c>
      <c r="G54">
        <v>1</v>
      </c>
      <c r="H54">
        <v>2</v>
      </c>
      <c r="I54" t="s">
        <v>220</v>
      </c>
      <c r="J54" t="s">
        <v>221</v>
      </c>
      <c r="K54" t="s">
        <v>222</v>
      </c>
      <c r="L54">
        <v>1368</v>
      </c>
      <c r="N54">
        <v>1011</v>
      </c>
      <c r="O54" t="s">
        <v>219</v>
      </c>
      <c r="P54" t="s">
        <v>219</v>
      </c>
      <c r="Q54">
        <v>1</v>
      </c>
      <c r="X54">
        <v>1.17</v>
      </c>
      <c r="Y54">
        <v>0</v>
      </c>
      <c r="Z54">
        <v>115.4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24</v>
      </c>
      <c r="AG54">
        <v>1.9889999999999999</v>
      </c>
      <c r="AH54">
        <v>2</v>
      </c>
      <c r="AI54">
        <v>13297607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ROW(Source!A35)</f>
        <v>35</v>
      </c>
      <c r="B55">
        <v>13297608</v>
      </c>
      <c r="C55">
        <v>13297566</v>
      </c>
      <c r="D55">
        <v>12078646</v>
      </c>
      <c r="E55">
        <v>1</v>
      </c>
      <c r="F55">
        <v>1</v>
      </c>
      <c r="G55">
        <v>1</v>
      </c>
      <c r="H55">
        <v>3</v>
      </c>
      <c r="I55" t="s">
        <v>280</v>
      </c>
      <c r="J55" t="s">
        <v>281</v>
      </c>
      <c r="K55" t="s">
        <v>282</v>
      </c>
      <c r="L55">
        <v>1348</v>
      </c>
      <c r="N55">
        <v>1009</v>
      </c>
      <c r="O55" t="s">
        <v>283</v>
      </c>
      <c r="P55" t="s">
        <v>283</v>
      </c>
      <c r="Q55">
        <v>1000</v>
      </c>
      <c r="X55">
        <v>4.0000000000000003E-5</v>
      </c>
      <c r="Y55">
        <v>12000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4.0000000000000003E-5</v>
      </c>
      <c r="AH55">
        <v>2</v>
      </c>
      <c r="AI55">
        <v>13297608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ROW(Source!A35)</f>
        <v>35</v>
      </c>
      <c r="B56">
        <v>13297609</v>
      </c>
      <c r="C56">
        <v>13297566</v>
      </c>
      <c r="D56">
        <v>12078694</v>
      </c>
      <c r="E56">
        <v>1</v>
      </c>
      <c r="F56">
        <v>1</v>
      </c>
      <c r="G56">
        <v>1</v>
      </c>
      <c r="H56">
        <v>3</v>
      </c>
      <c r="I56" t="s">
        <v>284</v>
      </c>
      <c r="J56" t="s">
        <v>285</v>
      </c>
      <c r="K56" t="s">
        <v>286</v>
      </c>
      <c r="L56">
        <v>1348</v>
      </c>
      <c r="N56">
        <v>1009</v>
      </c>
      <c r="O56" t="s">
        <v>283</v>
      </c>
      <c r="P56" t="s">
        <v>283</v>
      </c>
      <c r="Q56">
        <v>1000</v>
      </c>
      <c r="X56">
        <v>8.0000000000000004E-4</v>
      </c>
      <c r="Y56">
        <v>22180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8.0000000000000004E-4</v>
      </c>
      <c r="AH56">
        <v>2</v>
      </c>
      <c r="AI56">
        <v>13297609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ROW(Source!A35)</f>
        <v>35</v>
      </c>
      <c r="B57">
        <v>13297610</v>
      </c>
      <c r="C57">
        <v>13297566</v>
      </c>
      <c r="D57">
        <v>12079370</v>
      </c>
      <c r="E57">
        <v>1</v>
      </c>
      <c r="F57">
        <v>1</v>
      </c>
      <c r="G57">
        <v>1</v>
      </c>
      <c r="H57">
        <v>3</v>
      </c>
      <c r="I57" t="s">
        <v>300</v>
      </c>
      <c r="J57" t="s">
        <v>301</v>
      </c>
      <c r="K57" t="s">
        <v>302</v>
      </c>
      <c r="L57">
        <v>1348</v>
      </c>
      <c r="N57">
        <v>1009</v>
      </c>
      <c r="O57" t="s">
        <v>283</v>
      </c>
      <c r="P57" t="s">
        <v>283</v>
      </c>
      <c r="Q57">
        <v>1000</v>
      </c>
      <c r="X57">
        <v>0.01</v>
      </c>
      <c r="Y57">
        <v>5300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0.01</v>
      </c>
      <c r="AH57">
        <v>2</v>
      </c>
      <c r="AI57">
        <v>13297610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ROW(Source!A35)</f>
        <v>35</v>
      </c>
      <c r="B58">
        <v>13297611</v>
      </c>
      <c r="C58">
        <v>13297566</v>
      </c>
      <c r="D58">
        <v>12079477</v>
      </c>
      <c r="E58">
        <v>1</v>
      </c>
      <c r="F58">
        <v>1</v>
      </c>
      <c r="G58">
        <v>1</v>
      </c>
      <c r="H58">
        <v>3</v>
      </c>
      <c r="I58" t="s">
        <v>303</v>
      </c>
      <c r="J58" t="s">
        <v>304</v>
      </c>
      <c r="K58" t="s">
        <v>305</v>
      </c>
      <c r="L58">
        <v>1348</v>
      </c>
      <c r="N58">
        <v>1009</v>
      </c>
      <c r="O58" t="s">
        <v>283</v>
      </c>
      <c r="P58" t="s">
        <v>283</v>
      </c>
      <c r="Q58">
        <v>1000</v>
      </c>
      <c r="X58">
        <v>1E-3</v>
      </c>
      <c r="Y58">
        <v>6620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1E-3</v>
      </c>
      <c r="AH58">
        <v>2</v>
      </c>
      <c r="AI58">
        <v>13297611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ROW(Source!A35)</f>
        <v>35</v>
      </c>
      <c r="B59">
        <v>13297612</v>
      </c>
      <c r="C59">
        <v>13297566</v>
      </c>
      <c r="D59">
        <v>12079806</v>
      </c>
      <c r="E59">
        <v>1</v>
      </c>
      <c r="F59">
        <v>1</v>
      </c>
      <c r="G59">
        <v>1</v>
      </c>
      <c r="H59">
        <v>3</v>
      </c>
      <c r="I59" t="s">
        <v>268</v>
      </c>
      <c r="J59" t="s">
        <v>269</v>
      </c>
      <c r="K59" t="s">
        <v>270</v>
      </c>
      <c r="L59">
        <v>1346</v>
      </c>
      <c r="N59">
        <v>1009</v>
      </c>
      <c r="O59" t="s">
        <v>226</v>
      </c>
      <c r="P59" t="s">
        <v>226</v>
      </c>
      <c r="Q59">
        <v>1</v>
      </c>
      <c r="X59">
        <v>0.25</v>
      </c>
      <c r="Y59">
        <v>19.100000000000001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0.25</v>
      </c>
      <c r="AH59">
        <v>2</v>
      </c>
      <c r="AI59">
        <v>13297612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ROW(Source!A35)</f>
        <v>35</v>
      </c>
      <c r="B60">
        <v>13297613</v>
      </c>
      <c r="C60">
        <v>13297566</v>
      </c>
      <c r="D60">
        <v>12080124</v>
      </c>
      <c r="E60">
        <v>1</v>
      </c>
      <c r="F60">
        <v>1</v>
      </c>
      <c r="G60">
        <v>1</v>
      </c>
      <c r="H60">
        <v>3</v>
      </c>
      <c r="I60" t="s">
        <v>227</v>
      </c>
      <c r="J60" t="s">
        <v>228</v>
      </c>
      <c r="K60" t="s">
        <v>229</v>
      </c>
      <c r="L60">
        <v>1308</v>
      </c>
      <c r="N60">
        <v>1003</v>
      </c>
      <c r="O60" t="s">
        <v>230</v>
      </c>
      <c r="P60" t="s">
        <v>230</v>
      </c>
      <c r="Q60">
        <v>100</v>
      </c>
      <c r="X60">
        <v>9.5999999999999992E-3</v>
      </c>
      <c r="Y60">
        <v>214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9.5999999999999992E-3</v>
      </c>
      <c r="AH60">
        <v>2</v>
      </c>
      <c r="AI60">
        <v>13297613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ROW(Source!A35)</f>
        <v>35</v>
      </c>
      <c r="B61">
        <v>13297614</v>
      </c>
      <c r="C61">
        <v>13297566</v>
      </c>
      <c r="D61">
        <v>12086052</v>
      </c>
      <c r="E61">
        <v>1</v>
      </c>
      <c r="F61">
        <v>1</v>
      </c>
      <c r="G61">
        <v>1</v>
      </c>
      <c r="H61">
        <v>3</v>
      </c>
      <c r="I61" t="s">
        <v>231</v>
      </c>
      <c r="J61" t="s">
        <v>232</v>
      </c>
      <c r="K61" t="s">
        <v>233</v>
      </c>
      <c r="L61">
        <v>1355</v>
      </c>
      <c r="N61">
        <v>1010</v>
      </c>
      <c r="O61" t="s">
        <v>42</v>
      </c>
      <c r="P61" t="s">
        <v>42</v>
      </c>
      <c r="Q61">
        <v>100</v>
      </c>
      <c r="X61">
        <v>4.1000000000000002E-2</v>
      </c>
      <c r="Y61">
        <v>143.07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4.1000000000000002E-2</v>
      </c>
      <c r="AH61">
        <v>2</v>
      </c>
      <c r="AI61">
        <v>13297614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ROW(Source!A35)</f>
        <v>35</v>
      </c>
      <c r="B62">
        <v>13297615</v>
      </c>
      <c r="C62">
        <v>13297566</v>
      </c>
      <c r="D62">
        <v>12086661</v>
      </c>
      <c r="E62">
        <v>1</v>
      </c>
      <c r="F62">
        <v>1</v>
      </c>
      <c r="G62">
        <v>1</v>
      </c>
      <c r="H62">
        <v>3</v>
      </c>
      <c r="I62" t="s">
        <v>290</v>
      </c>
      <c r="J62" t="s">
        <v>291</v>
      </c>
      <c r="K62" t="s">
        <v>292</v>
      </c>
      <c r="L62">
        <v>1348</v>
      </c>
      <c r="N62">
        <v>1009</v>
      </c>
      <c r="O62" t="s">
        <v>283</v>
      </c>
      <c r="P62" t="s">
        <v>283</v>
      </c>
      <c r="Q62">
        <v>1000</v>
      </c>
      <c r="X62">
        <v>6.0000000000000002E-5</v>
      </c>
      <c r="Y62">
        <v>16640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6.0000000000000002E-5</v>
      </c>
      <c r="AH62">
        <v>2</v>
      </c>
      <c r="AI62">
        <v>13297615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ROW(Source!A35)</f>
        <v>35</v>
      </c>
      <c r="B63">
        <v>13297616</v>
      </c>
      <c r="C63">
        <v>13297566</v>
      </c>
      <c r="D63">
        <v>12114225</v>
      </c>
      <c r="E63">
        <v>1</v>
      </c>
      <c r="F63">
        <v>1</v>
      </c>
      <c r="G63">
        <v>1</v>
      </c>
      <c r="H63">
        <v>3</v>
      </c>
      <c r="I63" t="s">
        <v>240</v>
      </c>
      <c r="J63" t="s">
        <v>241</v>
      </c>
      <c r="K63" t="s">
        <v>242</v>
      </c>
      <c r="L63">
        <v>1356</v>
      </c>
      <c r="N63">
        <v>1010</v>
      </c>
      <c r="O63" t="s">
        <v>243</v>
      </c>
      <c r="P63" t="s">
        <v>243</v>
      </c>
      <c r="Q63">
        <v>1000</v>
      </c>
      <c r="X63">
        <v>8.3199999999999993E-3</v>
      </c>
      <c r="Y63">
        <v>17.8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8.3199999999999993E-3</v>
      </c>
      <c r="AH63">
        <v>2</v>
      </c>
      <c r="AI63">
        <v>13297616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ROW(Source!A35)</f>
        <v>35</v>
      </c>
      <c r="B64">
        <v>13297617</v>
      </c>
      <c r="C64">
        <v>13297566</v>
      </c>
      <c r="D64">
        <v>12117044</v>
      </c>
      <c r="E64">
        <v>1</v>
      </c>
      <c r="F64">
        <v>1</v>
      </c>
      <c r="G64">
        <v>1</v>
      </c>
      <c r="H64">
        <v>3</v>
      </c>
      <c r="I64" t="s">
        <v>250</v>
      </c>
      <c r="J64" t="s">
        <v>251</v>
      </c>
      <c r="K64" t="s">
        <v>252</v>
      </c>
      <c r="L64">
        <v>1344</v>
      </c>
      <c r="N64">
        <v>1008</v>
      </c>
      <c r="O64" t="s">
        <v>253</v>
      </c>
      <c r="P64" t="s">
        <v>253</v>
      </c>
      <c r="Q64">
        <v>1</v>
      </c>
      <c r="X64">
        <v>3.45</v>
      </c>
      <c r="Y64">
        <v>1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3.45</v>
      </c>
      <c r="AH64">
        <v>2</v>
      </c>
      <c r="AI64">
        <v>13297617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ROW(Source!A36)</f>
        <v>36</v>
      </c>
      <c r="B65">
        <v>13297634</v>
      </c>
      <c r="C65">
        <v>13297633</v>
      </c>
      <c r="D65">
        <v>12389761</v>
      </c>
      <c r="E65">
        <v>1</v>
      </c>
      <c r="F65">
        <v>1</v>
      </c>
      <c r="G65">
        <v>1</v>
      </c>
      <c r="H65">
        <v>1</v>
      </c>
      <c r="I65" t="s">
        <v>254</v>
      </c>
      <c r="J65" t="s">
        <v>6</v>
      </c>
      <c r="K65" t="s">
        <v>255</v>
      </c>
      <c r="L65">
        <v>1369</v>
      </c>
      <c r="N65">
        <v>1013</v>
      </c>
      <c r="O65" t="s">
        <v>213</v>
      </c>
      <c r="P65" t="s">
        <v>213</v>
      </c>
      <c r="Q65">
        <v>1</v>
      </c>
      <c r="X65">
        <v>46.6</v>
      </c>
      <c r="Y65">
        <v>0</v>
      </c>
      <c r="Z65">
        <v>0</v>
      </c>
      <c r="AA65">
        <v>0</v>
      </c>
      <c r="AB65">
        <v>12.54</v>
      </c>
      <c r="AC65">
        <v>0</v>
      </c>
      <c r="AD65">
        <v>1</v>
      </c>
      <c r="AE65">
        <v>1</v>
      </c>
      <c r="AF65" t="s">
        <v>24</v>
      </c>
      <c r="AG65">
        <v>79.22</v>
      </c>
      <c r="AH65">
        <v>2</v>
      </c>
      <c r="AI65">
        <v>13297634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ROW(Source!A36)</f>
        <v>36</v>
      </c>
      <c r="B66">
        <v>13297635</v>
      </c>
      <c r="C66">
        <v>13297633</v>
      </c>
      <c r="D66">
        <v>121548</v>
      </c>
      <c r="E66">
        <v>1</v>
      </c>
      <c r="F66">
        <v>1</v>
      </c>
      <c r="G66">
        <v>1</v>
      </c>
      <c r="H66">
        <v>1</v>
      </c>
      <c r="I66" t="s">
        <v>28</v>
      </c>
      <c r="J66" t="s">
        <v>6</v>
      </c>
      <c r="K66" t="s">
        <v>214</v>
      </c>
      <c r="L66">
        <v>608254</v>
      </c>
      <c r="N66">
        <v>1013</v>
      </c>
      <c r="O66" t="s">
        <v>215</v>
      </c>
      <c r="P66" t="s">
        <v>215</v>
      </c>
      <c r="Q66">
        <v>1</v>
      </c>
      <c r="X66">
        <v>0.03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24</v>
      </c>
      <c r="AG66">
        <v>5.0999999999999997E-2</v>
      </c>
      <c r="AH66">
        <v>2</v>
      </c>
      <c r="AI66">
        <v>13297635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ROW(Source!A36)</f>
        <v>36</v>
      </c>
      <c r="B67">
        <v>13297636</v>
      </c>
      <c r="C67">
        <v>13297633</v>
      </c>
      <c r="D67">
        <v>12074364</v>
      </c>
      <c r="E67">
        <v>1</v>
      </c>
      <c r="F67">
        <v>1</v>
      </c>
      <c r="G67">
        <v>1</v>
      </c>
      <c r="H67">
        <v>2</v>
      </c>
      <c r="I67" t="s">
        <v>216</v>
      </c>
      <c r="J67" t="s">
        <v>217</v>
      </c>
      <c r="K67" t="s">
        <v>218</v>
      </c>
      <c r="L67">
        <v>1368</v>
      </c>
      <c r="N67">
        <v>1011</v>
      </c>
      <c r="O67" t="s">
        <v>219</v>
      </c>
      <c r="P67" t="s">
        <v>219</v>
      </c>
      <c r="Q67">
        <v>1</v>
      </c>
      <c r="X67">
        <v>0.03</v>
      </c>
      <c r="Y67">
        <v>0</v>
      </c>
      <c r="Z67">
        <v>134.07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24</v>
      </c>
      <c r="AG67">
        <v>5.0999999999999997E-2</v>
      </c>
      <c r="AH67">
        <v>2</v>
      </c>
      <c r="AI67">
        <v>13297636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ROW(Source!A36)</f>
        <v>36</v>
      </c>
      <c r="B68">
        <v>13297637</v>
      </c>
      <c r="C68">
        <v>13297633</v>
      </c>
      <c r="D68">
        <v>12076817</v>
      </c>
      <c r="E68">
        <v>1</v>
      </c>
      <c r="F68">
        <v>1</v>
      </c>
      <c r="G68">
        <v>1</v>
      </c>
      <c r="H68">
        <v>2</v>
      </c>
      <c r="I68" t="s">
        <v>306</v>
      </c>
      <c r="J68" t="s">
        <v>307</v>
      </c>
      <c r="K68" t="s">
        <v>308</v>
      </c>
      <c r="L68">
        <v>1368</v>
      </c>
      <c r="N68">
        <v>1011</v>
      </c>
      <c r="O68" t="s">
        <v>219</v>
      </c>
      <c r="P68" t="s">
        <v>219</v>
      </c>
      <c r="Q68">
        <v>1</v>
      </c>
      <c r="X68">
        <v>19.2</v>
      </c>
      <c r="Y68">
        <v>0</v>
      </c>
      <c r="Z68">
        <v>1.0900000000000001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24</v>
      </c>
      <c r="AG68">
        <v>32.64</v>
      </c>
      <c r="AH68">
        <v>2</v>
      </c>
      <c r="AI68">
        <v>13297637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ROW(Source!A36)</f>
        <v>36</v>
      </c>
      <c r="B69">
        <v>13297638</v>
      </c>
      <c r="C69">
        <v>13297633</v>
      </c>
      <c r="D69">
        <v>12077046</v>
      </c>
      <c r="E69">
        <v>1</v>
      </c>
      <c r="F69">
        <v>1</v>
      </c>
      <c r="G69">
        <v>1</v>
      </c>
      <c r="H69">
        <v>2</v>
      </c>
      <c r="I69" t="s">
        <v>220</v>
      </c>
      <c r="J69" t="s">
        <v>221</v>
      </c>
      <c r="K69" t="s">
        <v>222</v>
      </c>
      <c r="L69">
        <v>1368</v>
      </c>
      <c r="N69">
        <v>1011</v>
      </c>
      <c r="O69" t="s">
        <v>219</v>
      </c>
      <c r="P69" t="s">
        <v>219</v>
      </c>
      <c r="Q69">
        <v>1</v>
      </c>
      <c r="X69">
        <v>0.03</v>
      </c>
      <c r="Y69">
        <v>0</v>
      </c>
      <c r="Z69">
        <v>115.4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24</v>
      </c>
      <c r="AG69">
        <v>5.0999999999999997E-2</v>
      </c>
      <c r="AH69">
        <v>2</v>
      </c>
      <c r="AI69">
        <v>13297638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ROW(Source!A36)</f>
        <v>36</v>
      </c>
      <c r="B70">
        <v>13297639</v>
      </c>
      <c r="C70">
        <v>13297633</v>
      </c>
      <c r="D70">
        <v>12078342</v>
      </c>
      <c r="E70">
        <v>1</v>
      </c>
      <c r="F70">
        <v>1</v>
      </c>
      <c r="G70">
        <v>1</v>
      </c>
      <c r="H70">
        <v>3</v>
      </c>
      <c r="I70" t="s">
        <v>309</v>
      </c>
      <c r="J70" t="s">
        <v>310</v>
      </c>
      <c r="K70" t="s">
        <v>311</v>
      </c>
      <c r="L70">
        <v>1348</v>
      </c>
      <c r="N70">
        <v>1009</v>
      </c>
      <c r="O70" t="s">
        <v>283</v>
      </c>
      <c r="P70" t="s">
        <v>283</v>
      </c>
      <c r="Q70">
        <v>1000</v>
      </c>
      <c r="X70">
        <v>2.9999999999999997E-4</v>
      </c>
      <c r="Y70">
        <v>65110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2.9999999999999997E-4</v>
      </c>
      <c r="AH70">
        <v>2</v>
      </c>
      <c r="AI70">
        <v>13297639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ROW(Source!A36)</f>
        <v>36</v>
      </c>
      <c r="B71">
        <v>13297640</v>
      </c>
      <c r="C71">
        <v>13297633</v>
      </c>
      <c r="D71">
        <v>12079653</v>
      </c>
      <c r="E71">
        <v>1</v>
      </c>
      <c r="F71">
        <v>1</v>
      </c>
      <c r="G71">
        <v>1</v>
      </c>
      <c r="H71">
        <v>3</v>
      </c>
      <c r="I71" t="s">
        <v>312</v>
      </c>
      <c r="J71" t="s">
        <v>313</v>
      </c>
      <c r="K71" t="s">
        <v>314</v>
      </c>
      <c r="L71">
        <v>1346</v>
      </c>
      <c r="N71">
        <v>1009</v>
      </c>
      <c r="O71" t="s">
        <v>226</v>
      </c>
      <c r="P71" t="s">
        <v>226</v>
      </c>
      <c r="Q71">
        <v>1</v>
      </c>
      <c r="X71">
        <v>0.09</v>
      </c>
      <c r="Y71">
        <v>12.1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0.09</v>
      </c>
      <c r="AH71">
        <v>2</v>
      </c>
      <c r="AI71">
        <v>13297640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ROW(Source!A36)</f>
        <v>36</v>
      </c>
      <c r="B72">
        <v>13297641</v>
      </c>
      <c r="C72">
        <v>13297633</v>
      </c>
      <c r="D72">
        <v>12079664</v>
      </c>
      <c r="E72">
        <v>1</v>
      </c>
      <c r="F72">
        <v>1</v>
      </c>
      <c r="G72">
        <v>1</v>
      </c>
      <c r="H72">
        <v>3</v>
      </c>
      <c r="I72" t="s">
        <v>223</v>
      </c>
      <c r="J72" t="s">
        <v>224</v>
      </c>
      <c r="K72" t="s">
        <v>225</v>
      </c>
      <c r="L72">
        <v>1346</v>
      </c>
      <c r="N72">
        <v>1009</v>
      </c>
      <c r="O72" t="s">
        <v>226</v>
      </c>
      <c r="P72" t="s">
        <v>226</v>
      </c>
      <c r="Q72">
        <v>1</v>
      </c>
      <c r="X72">
        <v>5.54</v>
      </c>
      <c r="Y72">
        <v>17.3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5.54</v>
      </c>
      <c r="AH72">
        <v>2</v>
      </c>
      <c r="AI72">
        <v>13297641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ROW(Source!A36)</f>
        <v>36</v>
      </c>
      <c r="B73">
        <v>13297642</v>
      </c>
      <c r="C73">
        <v>13297633</v>
      </c>
      <c r="D73">
        <v>12080013</v>
      </c>
      <c r="E73">
        <v>1</v>
      </c>
      <c r="F73">
        <v>1</v>
      </c>
      <c r="G73">
        <v>1</v>
      </c>
      <c r="H73">
        <v>3</v>
      </c>
      <c r="I73" t="s">
        <v>315</v>
      </c>
      <c r="J73" t="s">
        <v>316</v>
      </c>
      <c r="K73" t="s">
        <v>317</v>
      </c>
      <c r="L73">
        <v>1346</v>
      </c>
      <c r="N73">
        <v>1009</v>
      </c>
      <c r="O73" t="s">
        <v>226</v>
      </c>
      <c r="P73" t="s">
        <v>226</v>
      </c>
      <c r="Q73">
        <v>1</v>
      </c>
      <c r="X73">
        <v>0.05</v>
      </c>
      <c r="Y73">
        <v>56.6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0.05</v>
      </c>
      <c r="AH73">
        <v>2</v>
      </c>
      <c r="AI73">
        <v>13297642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ROW(Source!A36)</f>
        <v>36</v>
      </c>
      <c r="B74">
        <v>13297643</v>
      </c>
      <c r="C74">
        <v>13297633</v>
      </c>
      <c r="D74">
        <v>12080124</v>
      </c>
      <c r="E74">
        <v>1</v>
      </c>
      <c r="F74">
        <v>1</v>
      </c>
      <c r="G74">
        <v>1</v>
      </c>
      <c r="H74">
        <v>3</v>
      </c>
      <c r="I74" t="s">
        <v>227</v>
      </c>
      <c r="J74" t="s">
        <v>228</v>
      </c>
      <c r="K74" t="s">
        <v>229</v>
      </c>
      <c r="L74">
        <v>1308</v>
      </c>
      <c r="N74">
        <v>1003</v>
      </c>
      <c r="O74" t="s">
        <v>230</v>
      </c>
      <c r="P74" t="s">
        <v>230</v>
      </c>
      <c r="Q74">
        <v>100</v>
      </c>
      <c r="X74">
        <v>0.15</v>
      </c>
      <c r="Y74">
        <v>214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0.15</v>
      </c>
      <c r="AH74">
        <v>2</v>
      </c>
      <c r="AI74">
        <v>13297643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ROW(Source!A36)</f>
        <v>36</v>
      </c>
      <c r="B75">
        <v>13297644</v>
      </c>
      <c r="C75">
        <v>13297633</v>
      </c>
      <c r="D75">
        <v>12080139</v>
      </c>
      <c r="E75">
        <v>1</v>
      </c>
      <c r="F75">
        <v>1</v>
      </c>
      <c r="G75">
        <v>1</v>
      </c>
      <c r="H75">
        <v>3</v>
      </c>
      <c r="I75" t="s">
        <v>318</v>
      </c>
      <c r="J75" t="s">
        <v>319</v>
      </c>
      <c r="K75" t="s">
        <v>320</v>
      </c>
      <c r="L75">
        <v>1346</v>
      </c>
      <c r="N75">
        <v>1009</v>
      </c>
      <c r="O75" t="s">
        <v>226</v>
      </c>
      <c r="P75" t="s">
        <v>226</v>
      </c>
      <c r="Q75">
        <v>1</v>
      </c>
      <c r="X75">
        <v>0.9</v>
      </c>
      <c r="Y75">
        <v>91.3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6</v>
      </c>
      <c r="AG75">
        <v>0.9</v>
      </c>
      <c r="AH75">
        <v>2</v>
      </c>
      <c r="AI75">
        <v>13297644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ROW(Source!A36)</f>
        <v>36</v>
      </c>
      <c r="B76">
        <v>13297645</v>
      </c>
      <c r="C76">
        <v>13297633</v>
      </c>
      <c r="D76">
        <v>12086053</v>
      </c>
      <c r="E76">
        <v>1</v>
      </c>
      <c r="F76">
        <v>1</v>
      </c>
      <c r="G76">
        <v>1</v>
      </c>
      <c r="H76">
        <v>3</v>
      </c>
      <c r="I76" t="s">
        <v>321</v>
      </c>
      <c r="J76" t="s">
        <v>322</v>
      </c>
      <c r="K76" t="s">
        <v>323</v>
      </c>
      <c r="L76">
        <v>1355</v>
      </c>
      <c r="N76">
        <v>1010</v>
      </c>
      <c r="O76" t="s">
        <v>42</v>
      </c>
      <c r="P76" t="s">
        <v>42</v>
      </c>
      <c r="Q76">
        <v>100</v>
      </c>
      <c r="X76">
        <v>1.02</v>
      </c>
      <c r="Y76">
        <v>63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1.02</v>
      </c>
      <c r="AH76">
        <v>2</v>
      </c>
      <c r="AI76">
        <v>13297645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ROW(Source!A36)</f>
        <v>36</v>
      </c>
      <c r="B77">
        <v>13297646</v>
      </c>
      <c r="C77">
        <v>13297633</v>
      </c>
      <c r="D77">
        <v>12114193</v>
      </c>
      <c r="E77">
        <v>1</v>
      </c>
      <c r="F77">
        <v>1</v>
      </c>
      <c r="G77">
        <v>1</v>
      </c>
      <c r="H77">
        <v>3</v>
      </c>
      <c r="I77" t="s">
        <v>324</v>
      </c>
      <c r="J77" t="s">
        <v>325</v>
      </c>
      <c r="K77" t="s">
        <v>326</v>
      </c>
      <c r="L77">
        <v>1354</v>
      </c>
      <c r="N77">
        <v>1010</v>
      </c>
      <c r="O77" t="s">
        <v>31</v>
      </c>
      <c r="P77" t="s">
        <v>31</v>
      </c>
      <c r="Q77">
        <v>1</v>
      </c>
      <c r="X77">
        <v>102</v>
      </c>
      <c r="Y77">
        <v>25.63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102</v>
      </c>
      <c r="AH77">
        <v>2</v>
      </c>
      <c r="AI77">
        <v>13297646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ROW(Source!A36)</f>
        <v>36</v>
      </c>
      <c r="B78">
        <v>13297647</v>
      </c>
      <c r="C78">
        <v>13297633</v>
      </c>
      <c r="D78">
        <v>12114225</v>
      </c>
      <c r="E78">
        <v>1</v>
      </c>
      <c r="F78">
        <v>1</v>
      </c>
      <c r="G78">
        <v>1</v>
      </c>
      <c r="H78">
        <v>3</v>
      </c>
      <c r="I78" t="s">
        <v>240</v>
      </c>
      <c r="J78" t="s">
        <v>241</v>
      </c>
      <c r="K78" t="s">
        <v>242</v>
      </c>
      <c r="L78">
        <v>1356</v>
      </c>
      <c r="N78">
        <v>1010</v>
      </c>
      <c r="O78" t="s">
        <v>243</v>
      </c>
      <c r="P78" t="s">
        <v>243</v>
      </c>
      <c r="Q78">
        <v>1000</v>
      </c>
      <c r="X78">
        <v>0.15</v>
      </c>
      <c r="Y78">
        <v>17.8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0.15</v>
      </c>
      <c r="AH78">
        <v>2</v>
      </c>
      <c r="AI78">
        <v>13297647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ROW(Source!A36)</f>
        <v>36</v>
      </c>
      <c r="B79">
        <v>13297648</v>
      </c>
      <c r="C79">
        <v>13297633</v>
      </c>
      <c r="D79">
        <v>12115355</v>
      </c>
      <c r="E79">
        <v>1</v>
      </c>
      <c r="F79">
        <v>1</v>
      </c>
      <c r="G79">
        <v>1</v>
      </c>
      <c r="H79">
        <v>3</v>
      </c>
      <c r="I79" t="s">
        <v>327</v>
      </c>
      <c r="J79" t="s">
        <v>328</v>
      </c>
      <c r="K79" t="s">
        <v>329</v>
      </c>
      <c r="L79">
        <v>1346</v>
      </c>
      <c r="N79">
        <v>1009</v>
      </c>
      <c r="O79" t="s">
        <v>226</v>
      </c>
      <c r="P79" t="s">
        <v>226</v>
      </c>
      <c r="Q79">
        <v>1</v>
      </c>
      <c r="X79">
        <v>0.2</v>
      </c>
      <c r="Y79">
        <v>16.600000000000001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0.2</v>
      </c>
      <c r="AH79">
        <v>2</v>
      </c>
      <c r="AI79">
        <v>13297648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ROW(Source!A36)</f>
        <v>36</v>
      </c>
      <c r="B80">
        <v>13297649</v>
      </c>
      <c r="C80">
        <v>13297633</v>
      </c>
      <c r="D80">
        <v>12117044</v>
      </c>
      <c r="E80">
        <v>1</v>
      </c>
      <c r="F80">
        <v>1</v>
      </c>
      <c r="G80">
        <v>1</v>
      </c>
      <c r="H80">
        <v>3</v>
      </c>
      <c r="I80" t="s">
        <v>250</v>
      </c>
      <c r="J80" t="s">
        <v>251</v>
      </c>
      <c r="K80" t="s">
        <v>252</v>
      </c>
      <c r="L80">
        <v>1344</v>
      </c>
      <c r="N80">
        <v>1008</v>
      </c>
      <c r="O80" t="s">
        <v>253</v>
      </c>
      <c r="P80" t="s">
        <v>253</v>
      </c>
      <c r="Q80">
        <v>1</v>
      </c>
      <c r="X80">
        <v>11.69</v>
      </c>
      <c r="Y80">
        <v>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11.69</v>
      </c>
      <c r="AH80">
        <v>2</v>
      </c>
      <c r="AI80">
        <v>13297649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ROW(Source!A37)</f>
        <v>37</v>
      </c>
      <c r="B81">
        <v>13297619</v>
      </c>
      <c r="C81">
        <v>13297567</v>
      </c>
      <c r="D81">
        <v>12388959</v>
      </c>
      <c r="E81">
        <v>1</v>
      </c>
      <c r="F81">
        <v>1</v>
      </c>
      <c r="G81">
        <v>1</v>
      </c>
      <c r="H81">
        <v>1</v>
      </c>
      <c r="I81" t="s">
        <v>211</v>
      </c>
      <c r="J81" t="s">
        <v>6</v>
      </c>
      <c r="K81" t="s">
        <v>212</v>
      </c>
      <c r="L81">
        <v>1369</v>
      </c>
      <c r="N81">
        <v>1013</v>
      </c>
      <c r="O81" t="s">
        <v>213</v>
      </c>
      <c r="P81" t="s">
        <v>213</v>
      </c>
      <c r="Q81">
        <v>1</v>
      </c>
      <c r="X81">
        <v>0.26</v>
      </c>
      <c r="Y81">
        <v>0</v>
      </c>
      <c r="Z81">
        <v>0</v>
      </c>
      <c r="AA81">
        <v>0</v>
      </c>
      <c r="AB81">
        <v>12.16</v>
      </c>
      <c r="AC81">
        <v>0</v>
      </c>
      <c r="AD81">
        <v>1</v>
      </c>
      <c r="AE81">
        <v>1</v>
      </c>
      <c r="AF81" t="s">
        <v>24</v>
      </c>
      <c r="AG81">
        <v>0.442</v>
      </c>
      <c r="AH81">
        <v>2</v>
      </c>
      <c r="AI81">
        <v>13297619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ROW(Source!A37)</f>
        <v>37</v>
      </c>
      <c r="B82">
        <v>13297620</v>
      </c>
      <c r="C82">
        <v>13297567</v>
      </c>
      <c r="D82">
        <v>121548</v>
      </c>
      <c r="E82">
        <v>1</v>
      </c>
      <c r="F82">
        <v>1</v>
      </c>
      <c r="G82">
        <v>1</v>
      </c>
      <c r="H82">
        <v>1</v>
      </c>
      <c r="I82" t="s">
        <v>28</v>
      </c>
      <c r="J82" t="s">
        <v>6</v>
      </c>
      <c r="K82" t="s">
        <v>214</v>
      </c>
      <c r="L82">
        <v>608254</v>
      </c>
      <c r="N82">
        <v>1013</v>
      </c>
      <c r="O82" t="s">
        <v>215</v>
      </c>
      <c r="P82" t="s">
        <v>215</v>
      </c>
      <c r="Q82">
        <v>1</v>
      </c>
      <c r="X82">
        <v>0.01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24</v>
      </c>
      <c r="AG82">
        <v>1.7000000000000001E-2</v>
      </c>
      <c r="AH82">
        <v>2</v>
      </c>
      <c r="AI82">
        <v>13297620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ROW(Source!A37)</f>
        <v>37</v>
      </c>
      <c r="B83">
        <v>13297621</v>
      </c>
      <c r="C83">
        <v>13297567</v>
      </c>
      <c r="D83">
        <v>12074364</v>
      </c>
      <c r="E83">
        <v>1</v>
      </c>
      <c r="F83">
        <v>1</v>
      </c>
      <c r="G83">
        <v>1</v>
      </c>
      <c r="H83">
        <v>2</v>
      </c>
      <c r="I83" t="s">
        <v>216</v>
      </c>
      <c r="J83" t="s">
        <v>217</v>
      </c>
      <c r="K83" t="s">
        <v>218</v>
      </c>
      <c r="L83">
        <v>1368</v>
      </c>
      <c r="N83">
        <v>1011</v>
      </c>
      <c r="O83" t="s">
        <v>219</v>
      </c>
      <c r="P83" t="s">
        <v>219</v>
      </c>
      <c r="Q83">
        <v>1</v>
      </c>
      <c r="X83">
        <v>0.01</v>
      </c>
      <c r="Y83">
        <v>0</v>
      </c>
      <c r="Z83">
        <v>134.07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24</v>
      </c>
      <c r="AG83">
        <v>1.7000000000000001E-2</v>
      </c>
      <c r="AH83">
        <v>2</v>
      </c>
      <c r="AI83">
        <v>13297621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ROW(Source!A37)</f>
        <v>37</v>
      </c>
      <c r="B84">
        <v>13297622</v>
      </c>
      <c r="C84">
        <v>13297567</v>
      </c>
      <c r="D84">
        <v>12077046</v>
      </c>
      <c r="E84">
        <v>1</v>
      </c>
      <c r="F84">
        <v>1</v>
      </c>
      <c r="G84">
        <v>1</v>
      </c>
      <c r="H84">
        <v>2</v>
      </c>
      <c r="I84" t="s">
        <v>220</v>
      </c>
      <c r="J84" t="s">
        <v>221</v>
      </c>
      <c r="K84" t="s">
        <v>222</v>
      </c>
      <c r="L84">
        <v>1368</v>
      </c>
      <c r="N84">
        <v>1011</v>
      </c>
      <c r="O84" t="s">
        <v>219</v>
      </c>
      <c r="P84" t="s">
        <v>219</v>
      </c>
      <c r="Q84">
        <v>1</v>
      </c>
      <c r="X84">
        <v>0.01</v>
      </c>
      <c r="Y84">
        <v>0</v>
      </c>
      <c r="Z84">
        <v>115.4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24</v>
      </c>
      <c r="AG84">
        <v>1.7000000000000001E-2</v>
      </c>
      <c r="AH84">
        <v>2</v>
      </c>
      <c r="AI84">
        <v>13297622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ROW(Source!A37)</f>
        <v>37</v>
      </c>
      <c r="B85">
        <v>13297623</v>
      </c>
      <c r="C85">
        <v>13297567</v>
      </c>
      <c r="D85">
        <v>12078646</v>
      </c>
      <c r="E85">
        <v>1</v>
      </c>
      <c r="F85">
        <v>1</v>
      </c>
      <c r="G85">
        <v>1</v>
      </c>
      <c r="H85">
        <v>3</v>
      </c>
      <c r="I85" t="s">
        <v>280</v>
      </c>
      <c r="J85" t="s">
        <v>281</v>
      </c>
      <c r="K85" t="s">
        <v>282</v>
      </c>
      <c r="L85">
        <v>1348</v>
      </c>
      <c r="N85">
        <v>1009</v>
      </c>
      <c r="O85" t="s">
        <v>283</v>
      </c>
      <c r="P85" t="s">
        <v>283</v>
      </c>
      <c r="Q85">
        <v>1000</v>
      </c>
      <c r="X85">
        <v>1.0000000000000001E-5</v>
      </c>
      <c r="Y85">
        <v>12000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1.0000000000000001E-5</v>
      </c>
      <c r="AH85">
        <v>2</v>
      </c>
      <c r="AI85">
        <v>13297623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ROW(Source!A37)</f>
        <v>37</v>
      </c>
      <c r="B86">
        <v>13297624</v>
      </c>
      <c r="C86">
        <v>13297567</v>
      </c>
      <c r="D86">
        <v>12080139</v>
      </c>
      <c r="E86">
        <v>1</v>
      </c>
      <c r="F86">
        <v>1</v>
      </c>
      <c r="G86">
        <v>1</v>
      </c>
      <c r="H86">
        <v>3</v>
      </c>
      <c r="I86" t="s">
        <v>318</v>
      </c>
      <c r="J86" t="s">
        <v>319</v>
      </c>
      <c r="K86" t="s">
        <v>320</v>
      </c>
      <c r="L86">
        <v>1346</v>
      </c>
      <c r="N86">
        <v>1009</v>
      </c>
      <c r="O86" t="s">
        <v>226</v>
      </c>
      <c r="P86" t="s">
        <v>226</v>
      </c>
      <c r="Q86">
        <v>1</v>
      </c>
      <c r="X86">
        <v>0.01</v>
      </c>
      <c r="Y86">
        <v>91.3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0.01</v>
      </c>
      <c r="AH86">
        <v>2</v>
      </c>
      <c r="AI86">
        <v>13297624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ROW(Source!A37)</f>
        <v>37</v>
      </c>
      <c r="B87">
        <v>13297625</v>
      </c>
      <c r="C87">
        <v>13297567</v>
      </c>
      <c r="D87">
        <v>12086052</v>
      </c>
      <c r="E87">
        <v>1</v>
      </c>
      <c r="F87">
        <v>1</v>
      </c>
      <c r="G87">
        <v>1</v>
      </c>
      <c r="H87">
        <v>3</v>
      </c>
      <c r="I87" t="s">
        <v>231</v>
      </c>
      <c r="J87" t="s">
        <v>232</v>
      </c>
      <c r="K87" t="s">
        <v>233</v>
      </c>
      <c r="L87">
        <v>1355</v>
      </c>
      <c r="N87">
        <v>1010</v>
      </c>
      <c r="O87" t="s">
        <v>42</v>
      </c>
      <c r="P87" t="s">
        <v>42</v>
      </c>
      <c r="Q87">
        <v>100</v>
      </c>
      <c r="X87">
        <v>0.01</v>
      </c>
      <c r="Y87">
        <v>143.07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0.01</v>
      </c>
      <c r="AH87">
        <v>2</v>
      </c>
      <c r="AI87">
        <v>13297625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ROW(Source!A37)</f>
        <v>37</v>
      </c>
      <c r="B88">
        <v>13297626</v>
      </c>
      <c r="C88">
        <v>13297567</v>
      </c>
      <c r="D88">
        <v>12108704</v>
      </c>
      <c r="E88">
        <v>1</v>
      </c>
      <c r="F88">
        <v>1</v>
      </c>
      <c r="G88">
        <v>1</v>
      </c>
      <c r="H88">
        <v>3</v>
      </c>
      <c r="I88" t="s">
        <v>330</v>
      </c>
      <c r="J88" t="s">
        <v>331</v>
      </c>
      <c r="K88" t="s">
        <v>332</v>
      </c>
      <c r="L88">
        <v>1348</v>
      </c>
      <c r="N88">
        <v>1009</v>
      </c>
      <c r="O88" t="s">
        <v>283</v>
      </c>
      <c r="P88" t="s">
        <v>283</v>
      </c>
      <c r="Q88">
        <v>1000</v>
      </c>
      <c r="X88">
        <v>1.1E-4</v>
      </c>
      <c r="Y88">
        <v>82220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1.1E-4</v>
      </c>
      <c r="AH88">
        <v>2</v>
      </c>
      <c r="AI88">
        <v>13297626</v>
      </c>
      <c r="AJ88">
        <v>88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ROW(Source!A37)</f>
        <v>37</v>
      </c>
      <c r="B89">
        <v>13297627</v>
      </c>
      <c r="C89">
        <v>13297567</v>
      </c>
      <c r="D89">
        <v>12110825</v>
      </c>
      <c r="E89">
        <v>1</v>
      </c>
      <c r="F89">
        <v>1</v>
      </c>
      <c r="G89">
        <v>1</v>
      </c>
      <c r="H89">
        <v>3</v>
      </c>
      <c r="I89" t="s">
        <v>293</v>
      </c>
      <c r="J89" t="s">
        <v>294</v>
      </c>
      <c r="K89" t="s">
        <v>295</v>
      </c>
      <c r="L89">
        <v>1346</v>
      </c>
      <c r="N89">
        <v>1009</v>
      </c>
      <c r="O89" t="s">
        <v>226</v>
      </c>
      <c r="P89" t="s">
        <v>226</v>
      </c>
      <c r="Q89">
        <v>1</v>
      </c>
      <c r="X89">
        <v>0.05</v>
      </c>
      <c r="Y89">
        <v>69.900000000000006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0.05</v>
      </c>
      <c r="AH89">
        <v>2</v>
      </c>
      <c r="AI89">
        <v>13297627</v>
      </c>
      <c r="AJ89">
        <v>89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ROW(Source!A37)</f>
        <v>37</v>
      </c>
      <c r="B90">
        <v>13297628</v>
      </c>
      <c r="C90">
        <v>13297567</v>
      </c>
      <c r="D90">
        <v>12114193</v>
      </c>
      <c r="E90">
        <v>1</v>
      </c>
      <c r="F90">
        <v>1</v>
      </c>
      <c r="G90">
        <v>1</v>
      </c>
      <c r="H90">
        <v>3</v>
      </c>
      <c r="I90" t="s">
        <v>324</v>
      </c>
      <c r="J90" t="s">
        <v>325</v>
      </c>
      <c r="K90" t="s">
        <v>326</v>
      </c>
      <c r="L90">
        <v>1354</v>
      </c>
      <c r="N90">
        <v>1010</v>
      </c>
      <c r="O90" t="s">
        <v>31</v>
      </c>
      <c r="P90" t="s">
        <v>31</v>
      </c>
      <c r="Q90">
        <v>1</v>
      </c>
      <c r="X90">
        <v>1</v>
      </c>
      <c r="Y90">
        <v>25.63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1</v>
      </c>
      <c r="AH90">
        <v>2</v>
      </c>
      <c r="AI90">
        <v>13297628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ROW(Source!A37)</f>
        <v>37</v>
      </c>
      <c r="B91">
        <v>13297629</v>
      </c>
      <c r="C91">
        <v>13297567</v>
      </c>
      <c r="D91">
        <v>12114281</v>
      </c>
      <c r="E91">
        <v>1</v>
      </c>
      <c r="F91">
        <v>1</v>
      </c>
      <c r="G91">
        <v>1</v>
      </c>
      <c r="H91">
        <v>3</v>
      </c>
      <c r="I91" t="s">
        <v>333</v>
      </c>
      <c r="J91" t="s">
        <v>334</v>
      </c>
      <c r="K91" t="s">
        <v>335</v>
      </c>
      <c r="L91">
        <v>1346</v>
      </c>
      <c r="N91">
        <v>1009</v>
      </c>
      <c r="O91" t="s">
        <v>226</v>
      </c>
      <c r="P91" t="s">
        <v>226</v>
      </c>
      <c r="Q91">
        <v>1</v>
      </c>
      <c r="X91">
        <v>0.02</v>
      </c>
      <c r="Y91">
        <v>131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0.02</v>
      </c>
      <c r="AH91">
        <v>2</v>
      </c>
      <c r="AI91">
        <v>13297629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ROW(Source!A37)</f>
        <v>37</v>
      </c>
      <c r="B92">
        <v>13297630</v>
      </c>
      <c r="C92">
        <v>13297567</v>
      </c>
      <c r="D92">
        <v>12115351</v>
      </c>
      <c r="E92">
        <v>1</v>
      </c>
      <c r="F92">
        <v>1</v>
      </c>
      <c r="G92">
        <v>1</v>
      </c>
      <c r="H92">
        <v>3</v>
      </c>
      <c r="I92" t="s">
        <v>336</v>
      </c>
      <c r="J92" t="s">
        <v>337</v>
      </c>
      <c r="K92" t="s">
        <v>338</v>
      </c>
      <c r="L92">
        <v>1348</v>
      </c>
      <c r="N92">
        <v>1009</v>
      </c>
      <c r="O92" t="s">
        <v>283</v>
      </c>
      <c r="P92" t="s">
        <v>283</v>
      </c>
      <c r="Q92">
        <v>1000</v>
      </c>
      <c r="X92">
        <v>1.0000000000000001E-5</v>
      </c>
      <c r="Y92">
        <v>11982.92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1.0000000000000001E-5</v>
      </c>
      <c r="AH92">
        <v>2</v>
      </c>
      <c r="AI92">
        <v>13297630</v>
      </c>
      <c r="AJ92">
        <v>92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ROW(Source!A37)</f>
        <v>37</v>
      </c>
      <c r="B93">
        <v>13297631</v>
      </c>
      <c r="C93">
        <v>13297567</v>
      </c>
      <c r="D93">
        <v>12117044</v>
      </c>
      <c r="E93">
        <v>1</v>
      </c>
      <c r="F93">
        <v>1</v>
      </c>
      <c r="G93">
        <v>1</v>
      </c>
      <c r="H93">
        <v>3</v>
      </c>
      <c r="I93" t="s">
        <v>250</v>
      </c>
      <c r="J93" t="s">
        <v>251</v>
      </c>
      <c r="K93" t="s">
        <v>252</v>
      </c>
      <c r="L93">
        <v>1344</v>
      </c>
      <c r="N93">
        <v>1008</v>
      </c>
      <c r="O93" t="s">
        <v>253</v>
      </c>
      <c r="P93" t="s">
        <v>253</v>
      </c>
      <c r="Q93">
        <v>1</v>
      </c>
      <c r="X93">
        <v>0.06</v>
      </c>
      <c r="Y93">
        <v>1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0.06</v>
      </c>
      <c r="AH93">
        <v>2</v>
      </c>
      <c r="AI93">
        <v>13297631</v>
      </c>
      <c r="AJ93">
        <v>93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ROW(Source!A38)</f>
        <v>38</v>
      </c>
      <c r="B94">
        <v>13297784</v>
      </c>
      <c r="C94">
        <v>13297783</v>
      </c>
      <c r="D94">
        <v>12388959</v>
      </c>
      <c r="E94">
        <v>1</v>
      </c>
      <c r="F94">
        <v>1</v>
      </c>
      <c r="G94">
        <v>1</v>
      </c>
      <c r="H94">
        <v>1</v>
      </c>
      <c r="I94" t="s">
        <v>211</v>
      </c>
      <c r="J94" t="s">
        <v>6</v>
      </c>
      <c r="K94" t="s">
        <v>212</v>
      </c>
      <c r="L94">
        <v>1369</v>
      </c>
      <c r="N94">
        <v>1013</v>
      </c>
      <c r="O94" t="s">
        <v>213</v>
      </c>
      <c r="P94" t="s">
        <v>213</v>
      </c>
      <c r="Q94">
        <v>1</v>
      </c>
      <c r="X94">
        <v>1.37</v>
      </c>
      <c r="Y94">
        <v>0</v>
      </c>
      <c r="Z94">
        <v>0</v>
      </c>
      <c r="AA94">
        <v>0</v>
      </c>
      <c r="AB94">
        <v>12.16</v>
      </c>
      <c r="AC94">
        <v>0</v>
      </c>
      <c r="AD94">
        <v>1</v>
      </c>
      <c r="AE94">
        <v>1</v>
      </c>
      <c r="AF94" t="s">
        <v>24</v>
      </c>
      <c r="AG94">
        <v>2.3290000000000002</v>
      </c>
      <c r="AH94">
        <v>2</v>
      </c>
      <c r="AI94">
        <v>13297784</v>
      </c>
      <c r="AJ94">
        <v>94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ROW(Source!A38)</f>
        <v>38</v>
      </c>
      <c r="B95">
        <v>13297785</v>
      </c>
      <c r="C95">
        <v>13297783</v>
      </c>
      <c r="D95">
        <v>121548</v>
      </c>
      <c r="E95">
        <v>1</v>
      </c>
      <c r="F95">
        <v>1</v>
      </c>
      <c r="G95">
        <v>1</v>
      </c>
      <c r="H95">
        <v>1</v>
      </c>
      <c r="I95" t="s">
        <v>28</v>
      </c>
      <c r="J95" t="s">
        <v>6</v>
      </c>
      <c r="K95" t="s">
        <v>214</v>
      </c>
      <c r="L95">
        <v>608254</v>
      </c>
      <c r="N95">
        <v>1013</v>
      </c>
      <c r="O95" t="s">
        <v>215</v>
      </c>
      <c r="P95" t="s">
        <v>215</v>
      </c>
      <c r="Q95">
        <v>1</v>
      </c>
      <c r="X95">
        <v>0.01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24</v>
      </c>
      <c r="AG95">
        <v>1.7000000000000001E-2</v>
      </c>
      <c r="AH95">
        <v>2</v>
      </c>
      <c r="AI95">
        <v>13297785</v>
      </c>
      <c r="AJ95">
        <v>95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ROW(Source!A38)</f>
        <v>38</v>
      </c>
      <c r="B96">
        <v>13297786</v>
      </c>
      <c r="C96">
        <v>13297783</v>
      </c>
      <c r="D96">
        <v>12074364</v>
      </c>
      <c r="E96">
        <v>1</v>
      </c>
      <c r="F96">
        <v>1</v>
      </c>
      <c r="G96">
        <v>1</v>
      </c>
      <c r="H96">
        <v>2</v>
      </c>
      <c r="I96" t="s">
        <v>216</v>
      </c>
      <c r="J96" t="s">
        <v>217</v>
      </c>
      <c r="K96" t="s">
        <v>218</v>
      </c>
      <c r="L96">
        <v>1368</v>
      </c>
      <c r="N96">
        <v>1011</v>
      </c>
      <c r="O96" t="s">
        <v>219</v>
      </c>
      <c r="P96" t="s">
        <v>219</v>
      </c>
      <c r="Q96">
        <v>1</v>
      </c>
      <c r="X96">
        <v>0.01</v>
      </c>
      <c r="Y96">
        <v>0</v>
      </c>
      <c r="Z96">
        <v>134.07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24</v>
      </c>
      <c r="AG96">
        <v>1.7000000000000001E-2</v>
      </c>
      <c r="AH96">
        <v>2</v>
      </c>
      <c r="AI96">
        <v>13297786</v>
      </c>
      <c r="AJ96">
        <v>96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ROW(Source!A38)</f>
        <v>38</v>
      </c>
      <c r="B97">
        <v>13297787</v>
      </c>
      <c r="C97">
        <v>13297783</v>
      </c>
      <c r="D97">
        <v>12077046</v>
      </c>
      <c r="E97">
        <v>1</v>
      </c>
      <c r="F97">
        <v>1</v>
      </c>
      <c r="G97">
        <v>1</v>
      </c>
      <c r="H97">
        <v>2</v>
      </c>
      <c r="I97" t="s">
        <v>220</v>
      </c>
      <c r="J97" t="s">
        <v>221</v>
      </c>
      <c r="K97" t="s">
        <v>222</v>
      </c>
      <c r="L97">
        <v>1368</v>
      </c>
      <c r="N97">
        <v>1011</v>
      </c>
      <c r="O97" t="s">
        <v>219</v>
      </c>
      <c r="P97" t="s">
        <v>219</v>
      </c>
      <c r="Q97">
        <v>1</v>
      </c>
      <c r="X97">
        <v>0.01</v>
      </c>
      <c r="Y97">
        <v>0</v>
      </c>
      <c r="Z97">
        <v>115.4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24</v>
      </c>
      <c r="AG97">
        <v>1.7000000000000001E-2</v>
      </c>
      <c r="AH97">
        <v>2</v>
      </c>
      <c r="AI97">
        <v>13297787</v>
      </c>
      <c r="AJ97">
        <v>97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ROW(Source!A38)</f>
        <v>38</v>
      </c>
      <c r="B98">
        <v>13297788</v>
      </c>
      <c r="C98">
        <v>13297783</v>
      </c>
      <c r="D98">
        <v>12077919</v>
      </c>
      <c r="E98">
        <v>1</v>
      </c>
      <c r="F98">
        <v>1</v>
      </c>
      <c r="G98">
        <v>1</v>
      </c>
      <c r="H98">
        <v>3</v>
      </c>
      <c r="I98" t="s">
        <v>339</v>
      </c>
      <c r="J98" t="s">
        <v>340</v>
      </c>
      <c r="K98" t="s">
        <v>341</v>
      </c>
      <c r="L98">
        <v>1348</v>
      </c>
      <c r="N98">
        <v>1009</v>
      </c>
      <c r="O98" t="s">
        <v>283</v>
      </c>
      <c r="P98" t="s">
        <v>283</v>
      </c>
      <c r="Q98">
        <v>1000</v>
      </c>
      <c r="X98">
        <v>8.0000000000000004E-4</v>
      </c>
      <c r="Y98">
        <v>4160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8.0000000000000004E-4</v>
      </c>
      <c r="AH98">
        <v>2</v>
      </c>
      <c r="AI98">
        <v>13297788</v>
      </c>
      <c r="AJ98">
        <v>98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ROW(Source!A38)</f>
        <v>38</v>
      </c>
      <c r="B99">
        <v>13297789</v>
      </c>
      <c r="C99">
        <v>13297783</v>
      </c>
      <c r="D99">
        <v>12079927</v>
      </c>
      <c r="E99">
        <v>1</v>
      </c>
      <c r="F99">
        <v>1</v>
      </c>
      <c r="G99">
        <v>1</v>
      </c>
      <c r="H99">
        <v>3</v>
      </c>
      <c r="I99" t="s">
        <v>342</v>
      </c>
      <c r="J99" t="s">
        <v>343</v>
      </c>
      <c r="K99" t="s">
        <v>344</v>
      </c>
      <c r="L99">
        <v>1346</v>
      </c>
      <c r="N99">
        <v>1009</v>
      </c>
      <c r="O99" t="s">
        <v>226</v>
      </c>
      <c r="P99" t="s">
        <v>226</v>
      </c>
      <c r="Q99">
        <v>1</v>
      </c>
      <c r="X99">
        <v>0.15</v>
      </c>
      <c r="Y99">
        <v>9.8000000000000007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0.15</v>
      </c>
      <c r="AH99">
        <v>2</v>
      </c>
      <c r="AI99">
        <v>13297789</v>
      </c>
      <c r="AJ99">
        <v>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ROW(Source!A38)</f>
        <v>38</v>
      </c>
      <c r="B100">
        <v>13297790</v>
      </c>
      <c r="C100">
        <v>13297783</v>
      </c>
      <c r="D100">
        <v>12080124</v>
      </c>
      <c r="E100">
        <v>1</v>
      </c>
      <c r="F100">
        <v>1</v>
      </c>
      <c r="G100">
        <v>1</v>
      </c>
      <c r="H100">
        <v>3</v>
      </c>
      <c r="I100" t="s">
        <v>227</v>
      </c>
      <c r="J100" t="s">
        <v>228</v>
      </c>
      <c r="K100" t="s">
        <v>229</v>
      </c>
      <c r="L100">
        <v>1308</v>
      </c>
      <c r="N100">
        <v>1003</v>
      </c>
      <c r="O100" t="s">
        <v>230</v>
      </c>
      <c r="P100" t="s">
        <v>230</v>
      </c>
      <c r="Q100">
        <v>100</v>
      </c>
      <c r="X100">
        <v>2.3999999999999998E-3</v>
      </c>
      <c r="Y100">
        <v>214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2.3999999999999998E-3</v>
      </c>
      <c r="AH100">
        <v>2</v>
      </c>
      <c r="AI100">
        <v>13297790</v>
      </c>
      <c r="AJ100">
        <v>100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ROW(Source!A38)</f>
        <v>38</v>
      </c>
      <c r="B101">
        <v>13297791</v>
      </c>
      <c r="C101">
        <v>13297783</v>
      </c>
      <c r="D101">
        <v>12086052</v>
      </c>
      <c r="E101">
        <v>1</v>
      </c>
      <c r="F101">
        <v>1</v>
      </c>
      <c r="G101">
        <v>1</v>
      </c>
      <c r="H101">
        <v>3</v>
      </c>
      <c r="I101" t="s">
        <v>231</v>
      </c>
      <c r="J101" t="s">
        <v>232</v>
      </c>
      <c r="K101" t="s">
        <v>233</v>
      </c>
      <c r="L101">
        <v>1355</v>
      </c>
      <c r="N101">
        <v>1010</v>
      </c>
      <c r="O101" t="s">
        <v>42</v>
      </c>
      <c r="P101" t="s">
        <v>42</v>
      </c>
      <c r="Q101">
        <v>100</v>
      </c>
      <c r="X101">
        <v>0.01</v>
      </c>
      <c r="Y101">
        <v>143.07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0.01</v>
      </c>
      <c r="AH101">
        <v>2</v>
      </c>
      <c r="AI101">
        <v>13297791</v>
      </c>
      <c r="AJ101">
        <v>101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ROW(Source!A38)</f>
        <v>38</v>
      </c>
      <c r="B102">
        <v>13297792</v>
      </c>
      <c r="C102">
        <v>13297783</v>
      </c>
      <c r="D102">
        <v>12114225</v>
      </c>
      <c r="E102">
        <v>1</v>
      </c>
      <c r="F102">
        <v>1</v>
      </c>
      <c r="G102">
        <v>1</v>
      </c>
      <c r="H102">
        <v>3</v>
      </c>
      <c r="I102" t="s">
        <v>240</v>
      </c>
      <c r="J102" t="s">
        <v>241</v>
      </c>
      <c r="K102" t="s">
        <v>242</v>
      </c>
      <c r="L102">
        <v>1356</v>
      </c>
      <c r="N102">
        <v>1010</v>
      </c>
      <c r="O102" t="s">
        <v>243</v>
      </c>
      <c r="P102" t="s">
        <v>243</v>
      </c>
      <c r="Q102">
        <v>1000</v>
      </c>
      <c r="X102">
        <v>2.0400000000000001E-3</v>
      </c>
      <c r="Y102">
        <v>17.8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2.0400000000000001E-3</v>
      </c>
      <c r="AH102">
        <v>2</v>
      </c>
      <c r="AI102">
        <v>13297792</v>
      </c>
      <c r="AJ102">
        <v>102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ROW(Source!A38)</f>
        <v>38</v>
      </c>
      <c r="B103">
        <v>13297793</v>
      </c>
      <c r="C103">
        <v>13297783</v>
      </c>
      <c r="D103">
        <v>12115351</v>
      </c>
      <c r="E103">
        <v>1</v>
      </c>
      <c r="F103">
        <v>1</v>
      </c>
      <c r="G103">
        <v>1</v>
      </c>
      <c r="H103">
        <v>3</v>
      </c>
      <c r="I103" t="s">
        <v>336</v>
      </c>
      <c r="J103" t="s">
        <v>337</v>
      </c>
      <c r="K103" t="s">
        <v>338</v>
      </c>
      <c r="L103">
        <v>1348</v>
      </c>
      <c r="N103">
        <v>1009</v>
      </c>
      <c r="O103" t="s">
        <v>283</v>
      </c>
      <c r="P103" t="s">
        <v>283</v>
      </c>
      <c r="Q103">
        <v>1000</v>
      </c>
      <c r="X103">
        <v>1.0000000000000001E-5</v>
      </c>
      <c r="Y103">
        <v>11982.92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1.0000000000000001E-5</v>
      </c>
      <c r="AH103">
        <v>2</v>
      </c>
      <c r="AI103">
        <v>13297793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ROW(Source!A38)</f>
        <v>38</v>
      </c>
      <c r="B104">
        <v>13297794</v>
      </c>
      <c r="C104">
        <v>13297783</v>
      </c>
      <c r="D104">
        <v>12117044</v>
      </c>
      <c r="E104">
        <v>1</v>
      </c>
      <c r="F104">
        <v>1</v>
      </c>
      <c r="G104">
        <v>1</v>
      </c>
      <c r="H104">
        <v>3</v>
      </c>
      <c r="I104" t="s">
        <v>250</v>
      </c>
      <c r="J104" t="s">
        <v>251</v>
      </c>
      <c r="K104" t="s">
        <v>252</v>
      </c>
      <c r="L104">
        <v>1344</v>
      </c>
      <c r="N104">
        <v>1008</v>
      </c>
      <c r="O104" t="s">
        <v>253</v>
      </c>
      <c r="P104" t="s">
        <v>253</v>
      </c>
      <c r="Q104">
        <v>1</v>
      </c>
      <c r="X104">
        <v>0.33</v>
      </c>
      <c r="Y104">
        <v>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0.33</v>
      </c>
      <c r="AH104">
        <v>2</v>
      </c>
      <c r="AI104">
        <v>13297794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ROW(Source!A39)</f>
        <v>39</v>
      </c>
      <c r="B105">
        <v>13297797</v>
      </c>
      <c r="C105">
        <v>13297796</v>
      </c>
      <c r="D105">
        <v>12388959</v>
      </c>
      <c r="E105">
        <v>1</v>
      </c>
      <c r="F105">
        <v>1</v>
      </c>
      <c r="G105">
        <v>1</v>
      </c>
      <c r="H105">
        <v>1</v>
      </c>
      <c r="I105" t="s">
        <v>211</v>
      </c>
      <c r="J105" t="s">
        <v>6</v>
      </c>
      <c r="K105" t="s">
        <v>212</v>
      </c>
      <c r="L105">
        <v>1369</v>
      </c>
      <c r="N105">
        <v>1013</v>
      </c>
      <c r="O105" t="s">
        <v>213</v>
      </c>
      <c r="P105" t="s">
        <v>213</v>
      </c>
      <c r="Q105">
        <v>1</v>
      </c>
      <c r="X105">
        <v>1.1499999999999999</v>
      </c>
      <c r="Y105">
        <v>0</v>
      </c>
      <c r="Z105">
        <v>0</v>
      </c>
      <c r="AA105">
        <v>0</v>
      </c>
      <c r="AB105">
        <v>12.16</v>
      </c>
      <c r="AC105">
        <v>0</v>
      </c>
      <c r="AD105">
        <v>1</v>
      </c>
      <c r="AE105">
        <v>1</v>
      </c>
      <c r="AF105" t="s">
        <v>24</v>
      </c>
      <c r="AG105">
        <v>1.9549999999999998</v>
      </c>
      <c r="AH105">
        <v>2</v>
      </c>
      <c r="AI105">
        <v>13297797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ROW(Source!A39)</f>
        <v>39</v>
      </c>
      <c r="B106">
        <v>13297798</v>
      </c>
      <c r="C106">
        <v>13297796</v>
      </c>
      <c r="D106">
        <v>121548</v>
      </c>
      <c r="E106">
        <v>1</v>
      </c>
      <c r="F106">
        <v>1</v>
      </c>
      <c r="G106">
        <v>1</v>
      </c>
      <c r="H106">
        <v>1</v>
      </c>
      <c r="I106" t="s">
        <v>28</v>
      </c>
      <c r="J106" t="s">
        <v>6</v>
      </c>
      <c r="K106" t="s">
        <v>214</v>
      </c>
      <c r="L106">
        <v>608254</v>
      </c>
      <c r="N106">
        <v>1013</v>
      </c>
      <c r="O106" t="s">
        <v>215</v>
      </c>
      <c r="P106" t="s">
        <v>215</v>
      </c>
      <c r="Q106">
        <v>1</v>
      </c>
      <c r="X106">
        <v>0.01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24</v>
      </c>
      <c r="AG106">
        <v>1.7000000000000001E-2</v>
      </c>
      <c r="AH106">
        <v>2</v>
      </c>
      <c r="AI106">
        <v>13297798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ROW(Source!A39)</f>
        <v>39</v>
      </c>
      <c r="B107">
        <v>13297799</v>
      </c>
      <c r="C107">
        <v>13297796</v>
      </c>
      <c r="D107">
        <v>12074364</v>
      </c>
      <c r="E107">
        <v>1</v>
      </c>
      <c r="F107">
        <v>1</v>
      </c>
      <c r="G107">
        <v>1</v>
      </c>
      <c r="H107">
        <v>2</v>
      </c>
      <c r="I107" t="s">
        <v>216</v>
      </c>
      <c r="J107" t="s">
        <v>217</v>
      </c>
      <c r="K107" t="s">
        <v>218</v>
      </c>
      <c r="L107">
        <v>1368</v>
      </c>
      <c r="N107">
        <v>1011</v>
      </c>
      <c r="O107" t="s">
        <v>219</v>
      </c>
      <c r="P107" t="s">
        <v>219</v>
      </c>
      <c r="Q107">
        <v>1</v>
      </c>
      <c r="X107">
        <v>0.01</v>
      </c>
      <c r="Y107">
        <v>0</v>
      </c>
      <c r="Z107">
        <v>134.07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24</v>
      </c>
      <c r="AG107">
        <v>1.7000000000000001E-2</v>
      </c>
      <c r="AH107">
        <v>2</v>
      </c>
      <c r="AI107">
        <v>13297799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ROW(Source!A39)</f>
        <v>39</v>
      </c>
      <c r="B108">
        <v>13297800</v>
      </c>
      <c r="C108">
        <v>13297796</v>
      </c>
      <c r="D108">
        <v>12077046</v>
      </c>
      <c r="E108">
        <v>1</v>
      </c>
      <c r="F108">
        <v>1</v>
      </c>
      <c r="G108">
        <v>1</v>
      </c>
      <c r="H108">
        <v>2</v>
      </c>
      <c r="I108" t="s">
        <v>220</v>
      </c>
      <c r="J108" t="s">
        <v>221</v>
      </c>
      <c r="K108" t="s">
        <v>222</v>
      </c>
      <c r="L108">
        <v>1368</v>
      </c>
      <c r="N108">
        <v>1011</v>
      </c>
      <c r="O108" t="s">
        <v>219</v>
      </c>
      <c r="P108" t="s">
        <v>219</v>
      </c>
      <c r="Q108">
        <v>1</v>
      </c>
      <c r="X108">
        <v>0.01</v>
      </c>
      <c r="Y108">
        <v>0</v>
      </c>
      <c r="Z108">
        <v>115.4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24</v>
      </c>
      <c r="AG108">
        <v>1.7000000000000001E-2</v>
      </c>
      <c r="AH108">
        <v>2</v>
      </c>
      <c r="AI108">
        <v>13297800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ROW(Source!A39)</f>
        <v>39</v>
      </c>
      <c r="B109">
        <v>13297801</v>
      </c>
      <c r="C109">
        <v>13297796</v>
      </c>
      <c r="D109">
        <v>12077919</v>
      </c>
      <c r="E109">
        <v>1</v>
      </c>
      <c r="F109">
        <v>1</v>
      </c>
      <c r="G109">
        <v>1</v>
      </c>
      <c r="H109">
        <v>3</v>
      </c>
      <c r="I109" t="s">
        <v>339</v>
      </c>
      <c r="J109" t="s">
        <v>340</v>
      </c>
      <c r="K109" t="s">
        <v>341</v>
      </c>
      <c r="L109">
        <v>1348</v>
      </c>
      <c r="N109">
        <v>1009</v>
      </c>
      <c r="O109" t="s">
        <v>283</v>
      </c>
      <c r="P109" t="s">
        <v>283</v>
      </c>
      <c r="Q109">
        <v>1000</v>
      </c>
      <c r="X109">
        <v>8.0000000000000004E-4</v>
      </c>
      <c r="Y109">
        <v>4160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8.0000000000000004E-4</v>
      </c>
      <c r="AH109">
        <v>2</v>
      </c>
      <c r="AI109">
        <v>13297801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ROW(Source!A39)</f>
        <v>39</v>
      </c>
      <c r="B110">
        <v>13297802</v>
      </c>
      <c r="C110">
        <v>13297796</v>
      </c>
      <c r="D110">
        <v>12079927</v>
      </c>
      <c r="E110">
        <v>1</v>
      </c>
      <c r="F110">
        <v>1</v>
      </c>
      <c r="G110">
        <v>1</v>
      </c>
      <c r="H110">
        <v>3</v>
      </c>
      <c r="I110" t="s">
        <v>342</v>
      </c>
      <c r="J110" t="s">
        <v>343</v>
      </c>
      <c r="K110" t="s">
        <v>344</v>
      </c>
      <c r="L110">
        <v>1346</v>
      </c>
      <c r="N110">
        <v>1009</v>
      </c>
      <c r="O110" t="s">
        <v>226</v>
      </c>
      <c r="P110" t="s">
        <v>226</v>
      </c>
      <c r="Q110">
        <v>1</v>
      </c>
      <c r="X110">
        <v>0.15</v>
      </c>
      <c r="Y110">
        <v>9.8000000000000007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0.15</v>
      </c>
      <c r="AH110">
        <v>2</v>
      </c>
      <c r="AI110">
        <v>13297802</v>
      </c>
      <c r="AJ110">
        <v>110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ROW(Source!A39)</f>
        <v>39</v>
      </c>
      <c r="B111">
        <v>13297803</v>
      </c>
      <c r="C111">
        <v>13297796</v>
      </c>
      <c r="D111">
        <v>12080124</v>
      </c>
      <c r="E111">
        <v>1</v>
      </c>
      <c r="F111">
        <v>1</v>
      </c>
      <c r="G111">
        <v>1</v>
      </c>
      <c r="H111">
        <v>3</v>
      </c>
      <c r="I111" t="s">
        <v>227</v>
      </c>
      <c r="J111" t="s">
        <v>228</v>
      </c>
      <c r="K111" t="s">
        <v>229</v>
      </c>
      <c r="L111">
        <v>1308</v>
      </c>
      <c r="N111">
        <v>1003</v>
      </c>
      <c r="O111" t="s">
        <v>230</v>
      </c>
      <c r="P111" t="s">
        <v>230</v>
      </c>
      <c r="Q111">
        <v>100</v>
      </c>
      <c r="X111">
        <v>2.3999999999999998E-3</v>
      </c>
      <c r="Y111">
        <v>214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2.3999999999999998E-3</v>
      </c>
      <c r="AH111">
        <v>2</v>
      </c>
      <c r="AI111">
        <v>13297803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ROW(Source!A39)</f>
        <v>39</v>
      </c>
      <c r="B112">
        <v>13297804</v>
      </c>
      <c r="C112">
        <v>13297796</v>
      </c>
      <c r="D112">
        <v>12086052</v>
      </c>
      <c r="E112">
        <v>1</v>
      </c>
      <c r="F112">
        <v>1</v>
      </c>
      <c r="G112">
        <v>1</v>
      </c>
      <c r="H112">
        <v>3</v>
      </c>
      <c r="I112" t="s">
        <v>231</v>
      </c>
      <c r="J112" t="s">
        <v>232</v>
      </c>
      <c r="K112" t="s">
        <v>233</v>
      </c>
      <c r="L112">
        <v>1355</v>
      </c>
      <c r="N112">
        <v>1010</v>
      </c>
      <c r="O112" t="s">
        <v>42</v>
      </c>
      <c r="P112" t="s">
        <v>42</v>
      </c>
      <c r="Q112">
        <v>100</v>
      </c>
      <c r="X112">
        <v>0.01</v>
      </c>
      <c r="Y112">
        <v>143.07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0.01</v>
      </c>
      <c r="AH112">
        <v>2</v>
      </c>
      <c r="AI112">
        <v>13297804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ROW(Source!A39)</f>
        <v>39</v>
      </c>
      <c r="B113">
        <v>13297805</v>
      </c>
      <c r="C113">
        <v>13297796</v>
      </c>
      <c r="D113">
        <v>12114225</v>
      </c>
      <c r="E113">
        <v>1</v>
      </c>
      <c r="F113">
        <v>1</v>
      </c>
      <c r="G113">
        <v>1</v>
      </c>
      <c r="H113">
        <v>3</v>
      </c>
      <c r="I113" t="s">
        <v>240</v>
      </c>
      <c r="J113" t="s">
        <v>241</v>
      </c>
      <c r="K113" t="s">
        <v>242</v>
      </c>
      <c r="L113">
        <v>1356</v>
      </c>
      <c r="N113">
        <v>1010</v>
      </c>
      <c r="O113" t="s">
        <v>243</v>
      </c>
      <c r="P113" t="s">
        <v>243</v>
      </c>
      <c r="Q113">
        <v>1000</v>
      </c>
      <c r="X113">
        <v>2.0400000000000001E-3</v>
      </c>
      <c r="Y113">
        <v>17.8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2.0400000000000001E-3</v>
      </c>
      <c r="AH113">
        <v>2</v>
      </c>
      <c r="AI113">
        <v>13297805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ROW(Source!A39)</f>
        <v>39</v>
      </c>
      <c r="B114">
        <v>13297806</v>
      </c>
      <c r="C114">
        <v>13297796</v>
      </c>
      <c r="D114">
        <v>12115351</v>
      </c>
      <c r="E114">
        <v>1</v>
      </c>
      <c r="F114">
        <v>1</v>
      </c>
      <c r="G114">
        <v>1</v>
      </c>
      <c r="H114">
        <v>3</v>
      </c>
      <c r="I114" t="s">
        <v>336</v>
      </c>
      <c r="J114" t="s">
        <v>337</v>
      </c>
      <c r="K114" t="s">
        <v>338</v>
      </c>
      <c r="L114">
        <v>1348</v>
      </c>
      <c r="N114">
        <v>1009</v>
      </c>
      <c r="O114" t="s">
        <v>283</v>
      </c>
      <c r="P114" t="s">
        <v>283</v>
      </c>
      <c r="Q114">
        <v>1000</v>
      </c>
      <c r="X114">
        <v>1.0000000000000001E-5</v>
      </c>
      <c r="Y114">
        <v>11982.92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1.0000000000000001E-5</v>
      </c>
      <c r="AH114">
        <v>2</v>
      </c>
      <c r="AI114">
        <v>13297806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ROW(Source!A39)</f>
        <v>39</v>
      </c>
      <c r="B115">
        <v>13297807</v>
      </c>
      <c r="C115">
        <v>13297796</v>
      </c>
      <c r="D115">
        <v>12117044</v>
      </c>
      <c r="E115">
        <v>1</v>
      </c>
      <c r="F115">
        <v>1</v>
      </c>
      <c r="G115">
        <v>1</v>
      </c>
      <c r="H115">
        <v>3</v>
      </c>
      <c r="I115" t="s">
        <v>250</v>
      </c>
      <c r="J115" t="s">
        <v>251</v>
      </c>
      <c r="K115" t="s">
        <v>252</v>
      </c>
      <c r="L115">
        <v>1344</v>
      </c>
      <c r="N115">
        <v>1008</v>
      </c>
      <c r="O115" t="s">
        <v>253</v>
      </c>
      <c r="P115" t="s">
        <v>253</v>
      </c>
      <c r="Q115">
        <v>1</v>
      </c>
      <c r="X115">
        <v>0.28000000000000003</v>
      </c>
      <c r="Y115">
        <v>1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0.28000000000000003</v>
      </c>
      <c r="AH115">
        <v>2</v>
      </c>
      <c r="AI115">
        <v>13297807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ROW(Source!A40)</f>
        <v>40</v>
      </c>
      <c r="B116">
        <v>13297821</v>
      </c>
      <c r="C116">
        <v>13297810</v>
      </c>
      <c r="D116">
        <v>12388905</v>
      </c>
      <c r="E116">
        <v>1</v>
      </c>
      <c r="F116">
        <v>1</v>
      </c>
      <c r="G116">
        <v>1</v>
      </c>
      <c r="H116">
        <v>1</v>
      </c>
      <c r="I116" t="s">
        <v>345</v>
      </c>
      <c r="J116" t="s">
        <v>6</v>
      </c>
      <c r="K116" t="s">
        <v>346</v>
      </c>
      <c r="L116">
        <v>1369</v>
      </c>
      <c r="N116">
        <v>1013</v>
      </c>
      <c r="O116" t="s">
        <v>213</v>
      </c>
      <c r="P116" t="s">
        <v>213</v>
      </c>
      <c r="Q116">
        <v>1</v>
      </c>
      <c r="X116">
        <v>2.06</v>
      </c>
      <c r="Y116">
        <v>0</v>
      </c>
      <c r="Z116">
        <v>0</v>
      </c>
      <c r="AA116">
        <v>0</v>
      </c>
      <c r="AB116">
        <v>11.89</v>
      </c>
      <c r="AC116">
        <v>0</v>
      </c>
      <c r="AD116">
        <v>1</v>
      </c>
      <c r="AE116">
        <v>1</v>
      </c>
      <c r="AF116" t="s">
        <v>24</v>
      </c>
      <c r="AG116">
        <v>3.5019999999999998</v>
      </c>
      <c r="AH116">
        <v>2</v>
      </c>
      <c r="AI116">
        <v>13297821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ROW(Source!A40)</f>
        <v>40</v>
      </c>
      <c r="B117">
        <v>13297822</v>
      </c>
      <c r="C117">
        <v>13297810</v>
      </c>
      <c r="D117">
        <v>12078678</v>
      </c>
      <c r="E117">
        <v>1</v>
      </c>
      <c r="F117">
        <v>1</v>
      </c>
      <c r="G117">
        <v>1</v>
      </c>
      <c r="H117">
        <v>3</v>
      </c>
      <c r="I117" t="s">
        <v>347</v>
      </c>
      <c r="J117" t="s">
        <v>348</v>
      </c>
      <c r="K117" t="s">
        <v>349</v>
      </c>
      <c r="L117">
        <v>1346</v>
      </c>
      <c r="N117">
        <v>1009</v>
      </c>
      <c r="O117" t="s">
        <v>226</v>
      </c>
      <c r="P117" t="s">
        <v>226</v>
      </c>
      <c r="Q117">
        <v>1</v>
      </c>
      <c r="X117">
        <v>1.4999999999999999E-2</v>
      </c>
      <c r="Y117">
        <v>42.1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1.4999999999999999E-2</v>
      </c>
      <c r="AH117">
        <v>2</v>
      </c>
      <c r="AI117">
        <v>13297822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ROW(Source!A40)</f>
        <v>40</v>
      </c>
      <c r="B118">
        <v>13297823</v>
      </c>
      <c r="C118">
        <v>13297810</v>
      </c>
      <c r="D118">
        <v>12079394</v>
      </c>
      <c r="E118">
        <v>1</v>
      </c>
      <c r="F118">
        <v>1</v>
      </c>
      <c r="G118">
        <v>1</v>
      </c>
      <c r="H118">
        <v>3</v>
      </c>
      <c r="I118" t="s">
        <v>350</v>
      </c>
      <c r="J118" t="s">
        <v>351</v>
      </c>
      <c r="K118" t="s">
        <v>352</v>
      </c>
      <c r="L118">
        <v>1348</v>
      </c>
      <c r="N118">
        <v>1009</v>
      </c>
      <c r="O118" t="s">
        <v>283</v>
      </c>
      <c r="P118" t="s">
        <v>283</v>
      </c>
      <c r="Q118">
        <v>1000</v>
      </c>
      <c r="X118">
        <v>1.0000000000000001E-5</v>
      </c>
      <c r="Y118">
        <v>25710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1.0000000000000001E-5</v>
      </c>
      <c r="AH118">
        <v>2</v>
      </c>
      <c r="AI118">
        <v>13297823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ROW(Source!A40)</f>
        <v>40</v>
      </c>
      <c r="B119">
        <v>13297824</v>
      </c>
      <c r="C119">
        <v>13297810</v>
      </c>
      <c r="D119">
        <v>12079680</v>
      </c>
      <c r="E119">
        <v>1</v>
      </c>
      <c r="F119">
        <v>1</v>
      </c>
      <c r="G119">
        <v>1</v>
      </c>
      <c r="H119">
        <v>3</v>
      </c>
      <c r="I119" t="s">
        <v>353</v>
      </c>
      <c r="J119" t="s">
        <v>354</v>
      </c>
      <c r="K119" t="s">
        <v>355</v>
      </c>
      <c r="L119">
        <v>1346</v>
      </c>
      <c r="N119">
        <v>1009</v>
      </c>
      <c r="O119" t="s">
        <v>226</v>
      </c>
      <c r="P119" t="s">
        <v>226</v>
      </c>
      <c r="Q119">
        <v>1</v>
      </c>
      <c r="X119">
        <v>1.5E-3</v>
      </c>
      <c r="Y119">
        <v>103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1.5E-3</v>
      </c>
      <c r="AH119">
        <v>2</v>
      </c>
      <c r="AI119">
        <v>13297824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ROW(Source!A40)</f>
        <v>40</v>
      </c>
      <c r="B120">
        <v>13297825</v>
      </c>
      <c r="C120">
        <v>13297810</v>
      </c>
      <c r="D120">
        <v>12079751</v>
      </c>
      <c r="E120">
        <v>1</v>
      </c>
      <c r="F120">
        <v>1</v>
      </c>
      <c r="G120">
        <v>1</v>
      </c>
      <c r="H120">
        <v>3</v>
      </c>
      <c r="I120" t="s">
        <v>356</v>
      </c>
      <c r="J120" t="s">
        <v>357</v>
      </c>
      <c r="K120" t="s">
        <v>358</v>
      </c>
      <c r="L120">
        <v>1346</v>
      </c>
      <c r="N120">
        <v>1009</v>
      </c>
      <c r="O120" t="s">
        <v>226</v>
      </c>
      <c r="P120" t="s">
        <v>226</v>
      </c>
      <c r="Q120">
        <v>1</v>
      </c>
      <c r="X120">
        <v>1E-4</v>
      </c>
      <c r="Y120">
        <v>56.6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1E-4</v>
      </c>
      <c r="AH120">
        <v>2</v>
      </c>
      <c r="AI120">
        <v>13297825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ROW(Source!A40)</f>
        <v>40</v>
      </c>
      <c r="B121">
        <v>13297826</v>
      </c>
      <c r="C121">
        <v>13297810</v>
      </c>
      <c r="D121">
        <v>12080146</v>
      </c>
      <c r="E121">
        <v>1</v>
      </c>
      <c r="F121">
        <v>1</v>
      </c>
      <c r="G121">
        <v>1</v>
      </c>
      <c r="H121">
        <v>3</v>
      </c>
      <c r="I121" t="s">
        <v>359</v>
      </c>
      <c r="J121" t="s">
        <v>360</v>
      </c>
      <c r="K121" t="s">
        <v>361</v>
      </c>
      <c r="L121">
        <v>1346</v>
      </c>
      <c r="N121">
        <v>1009</v>
      </c>
      <c r="O121" t="s">
        <v>226</v>
      </c>
      <c r="P121" t="s">
        <v>226</v>
      </c>
      <c r="Q121">
        <v>1</v>
      </c>
      <c r="X121">
        <v>2E-3</v>
      </c>
      <c r="Y121">
        <v>30.8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2E-3</v>
      </c>
      <c r="AH121">
        <v>2</v>
      </c>
      <c r="AI121">
        <v>13297826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ROW(Source!A40)</f>
        <v>40</v>
      </c>
      <c r="B122">
        <v>13297827</v>
      </c>
      <c r="C122">
        <v>13297810</v>
      </c>
      <c r="D122">
        <v>12080217</v>
      </c>
      <c r="E122">
        <v>1</v>
      </c>
      <c r="F122">
        <v>1</v>
      </c>
      <c r="G122">
        <v>1</v>
      </c>
      <c r="H122">
        <v>3</v>
      </c>
      <c r="I122" t="s">
        <v>362</v>
      </c>
      <c r="J122" t="s">
        <v>363</v>
      </c>
      <c r="K122" t="s">
        <v>364</v>
      </c>
      <c r="L122">
        <v>1346</v>
      </c>
      <c r="N122">
        <v>1009</v>
      </c>
      <c r="O122" t="s">
        <v>226</v>
      </c>
      <c r="P122" t="s">
        <v>226</v>
      </c>
      <c r="Q122">
        <v>1</v>
      </c>
      <c r="X122">
        <v>1E-3</v>
      </c>
      <c r="Y122">
        <v>124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1E-3</v>
      </c>
      <c r="AH122">
        <v>2</v>
      </c>
      <c r="AI122">
        <v>13297827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ROW(Source!A40)</f>
        <v>40</v>
      </c>
      <c r="B123">
        <v>13297828</v>
      </c>
      <c r="C123">
        <v>13297810</v>
      </c>
      <c r="D123">
        <v>12086075</v>
      </c>
      <c r="E123">
        <v>1</v>
      </c>
      <c r="F123">
        <v>1</v>
      </c>
      <c r="G123">
        <v>1</v>
      </c>
      <c r="H123">
        <v>3</v>
      </c>
      <c r="I123" t="s">
        <v>365</v>
      </c>
      <c r="J123" t="s">
        <v>366</v>
      </c>
      <c r="K123" t="s">
        <v>367</v>
      </c>
      <c r="L123">
        <v>1355</v>
      </c>
      <c r="N123">
        <v>1010</v>
      </c>
      <c r="O123" t="s">
        <v>42</v>
      </c>
      <c r="P123" t="s">
        <v>42</v>
      </c>
      <c r="Q123">
        <v>100</v>
      </c>
      <c r="X123">
        <v>0.01</v>
      </c>
      <c r="Y123">
        <v>22.7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0.01</v>
      </c>
      <c r="AH123">
        <v>2</v>
      </c>
      <c r="AI123">
        <v>13297828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ROW(Source!A40)</f>
        <v>40</v>
      </c>
      <c r="B124">
        <v>13297829</v>
      </c>
      <c r="C124">
        <v>13297810</v>
      </c>
      <c r="D124">
        <v>12110318</v>
      </c>
      <c r="E124">
        <v>1</v>
      </c>
      <c r="F124">
        <v>1</v>
      </c>
      <c r="G124">
        <v>1</v>
      </c>
      <c r="H124">
        <v>3</v>
      </c>
      <c r="I124" t="s">
        <v>368</v>
      </c>
      <c r="J124" t="s">
        <v>369</v>
      </c>
      <c r="K124" t="s">
        <v>370</v>
      </c>
      <c r="L124">
        <v>1348</v>
      </c>
      <c r="N124">
        <v>1009</v>
      </c>
      <c r="O124" t="s">
        <v>283</v>
      </c>
      <c r="P124" t="s">
        <v>283</v>
      </c>
      <c r="Q124">
        <v>1000</v>
      </c>
      <c r="X124">
        <v>1.0000000000000001E-5</v>
      </c>
      <c r="Y124">
        <v>67500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1.0000000000000001E-5</v>
      </c>
      <c r="AH124">
        <v>2</v>
      </c>
      <c r="AI124">
        <v>13297829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ROW(Source!A40)</f>
        <v>40</v>
      </c>
      <c r="B125">
        <v>13297830</v>
      </c>
      <c r="C125">
        <v>13297810</v>
      </c>
      <c r="D125">
        <v>12110823</v>
      </c>
      <c r="E125">
        <v>1</v>
      </c>
      <c r="F125">
        <v>1</v>
      </c>
      <c r="G125">
        <v>1</v>
      </c>
      <c r="H125">
        <v>3</v>
      </c>
      <c r="I125" t="s">
        <v>371</v>
      </c>
      <c r="J125" t="s">
        <v>372</v>
      </c>
      <c r="K125" t="s">
        <v>373</v>
      </c>
      <c r="L125">
        <v>1346</v>
      </c>
      <c r="N125">
        <v>1009</v>
      </c>
      <c r="O125" t="s">
        <v>226</v>
      </c>
      <c r="P125" t="s">
        <v>226</v>
      </c>
      <c r="Q125">
        <v>1</v>
      </c>
      <c r="X125">
        <v>1.1000000000000001E-3</v>
      </c>
      <c r="Y125">
        <v>111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1.1000000000000001E-3</v>
      </c>
      <c r="AH125">
        <v>2</v>
      </c>
      <c r="AI125">
        <v>13297830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ROW(Source!A40)</f>
        <v>40</v>
      </c>
      <c r="B126">
        <v>13297831</v>
      </c>
      <c r="C126">
        <v>13297810</v>
      </c>
      <c r="D126">
        <v>12110828</v>
      </c>
      <c r="E126">
        <v>1</v>
      </c>
      <c r="F126">
        <v>1</v>
      </c>
      <c r="G126">
        <v>1</v>
      </c>
      <c r="H126">
        <v>3</v>
      </c>
      <c r="I126" t="s">
        <v>374</v>
      </c>
      <c r="J126" t="s">
        <v>375</v>
      </c>
      <c r="K126" t="s">
        <v>376</v>
      </c>
      <c r="L126">
        <v>1346</v>
      </c>
      <c r="N126">
        <v>1009</v>
      </c>
      <c r="O126" t="s">
        <v>226</v>
      </c>
      <c r="P126" t="s">
        <v>226</v>
      </c>
      <c r="Q126">
        <v>1</v>
      </c>
      <c r="X126">
        <v>2.3999999999999998E-3</v>
      </c>
      <c r="Y126">
        <v>122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2.3999999999999998E-3</v>
      </c>
      <c r="AH126">
        <v>2</v>
      </c>
      <c r="AI126">
        <v>13297831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ROW(Source!A40)</f>
        <v>40</v>
      </c>
      <c r="B127">
        <v>13297832</v>
      </c>
      <c r="C127">
        <v>13297810</v>
      </c>
      <c r="D127">
        <v>12111177</v>
      </c>
      <c r="E127">
        <v>1</v>
      </c>
      <c r="F127">
        <v>1</v>
      </c>
      <c r="G127">
        <v>1</v>
      </c>
      <c r="H127">
        <v>3</v>
      </c>
      <c r="I127" t="s">
        <v>377</v>
      </c>
      <c r="J127" t="s">
        <v>378</v>
      </c>
      <c r="K127" t="s">
        <v>379</v>
      </c>
      <c r="L127">
        <v>1346</v>
      </c>
      <c r="N127">
        <v>1009</v>
      </c>
      <c r="O127" t="s">
        <v>226</v>
      </c>
      <c r="P127" t="s">
        <v>226</v>
      </c>
      <c r="Q127">
        <v>1</v>
      </c>
      <c r="X127">
        <v>6.7999999999999996E-3</v>
      </c>
      <c r="Y127">
        <v>35.700000000000003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6.7999999999999996E-3</v>
      </c>
      <c r="AH127">
        <v>2</v>
      </c>
      <c r="AI127">
        <v>13297832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ROW(Source!A40)</f>
        <v>40</v>
      </c>
      <c r="B128">
        <v>13297833</v>
      </c>
      <c r="C128">
        <v>13297810</v>
      </c>
      <c r="D128">
        <v>12114197</v>
      </c>
      <c r="E128">
        <v>1</v>
      </c>
      <c r="F128">
        <v>1</v>
      </c>
      <c r="G128">
        <v>1</v>
      </c>
      <c r="H128">
        <v>3</v>
      </c>
      <c r="I128" t="s">
        <v>380</v>
      </c>
      <c r="J128" t="s">
        <v>381</v>
      </c>
      <c r="K128" t="s">
        <v>382</v>
      </c>
      <c r="L128">
        <v>1354</v>
      </c>
      <c r="N128">
        <v>1010</v>
      </c>
      <c r="O128" t="s">
        <v>31</v>
      </c>
      <c r="P128" t="s">
        <v>31</v>
      </c>
      <c r="Q128">
        <v>1</v>
      </c>
      <c r="X128">
        <v>1</v>
      </c>
      <c r="Y128">
        <v>3.67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1</v>
      </c>
      <c r="AH128">
        <v>2</v>
      </c>
      <c r="AI128">
        <v>13297833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ROW(Source!A40)</f>
        <v>40</v>
      </c>
      <c r="B129">
        <v>13297834</v>
      </c>
      <c r="C129">
        <v>13297810</v>
      </c>
      <c r="D129">
        <v>12117044</v>
      </c>
      <c r="E129">
        <v>1</v>
      </c>
      <c r="F129">
        <v>1</v>
      </c>
      <c r="G129">
        <v>1</v>
      </c>
      <c r="H129">
        <v>3</v>
      </c>
      <c r="I129" t="s">
        <v>250</v>
      </c>
      <c r="J129" t="s">
        <v>251</v>
      </c>
      <c r="K129" t="s">
        <v>252</v>
      </c>
      <c r="L129">
        <v>1344</v>
      </c>
      <c r="N129">
        <v>1008</v>
      </c>
      <c r="O129" t="s">
        <v>253</v>
      </c>
      <c r="P129" t="s">
        <v>253</v>
      </c>
      <c r="Q129">
        <v>1</v>
      </c>
      <c r="X129">
        <v>0.49</v>
      </c>
      <c r="Y129">
        <v>1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0.49</v>
      </c>
      <c r="AH129">
        <v>2</v>
      </c>
      <c r="AI129">
        <v>13297834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ROW(Source!A41)</f>
        <v>41</v>
      </c>
      <c r="B130">
        <v>13297837</v>
      </c>
      <c r="C130">
        <v>13297836</v>
      </c>
      <c r="D130">
        <v>12388959</v>
      </c>
      <c r="E130">
        <v>1</v>
      </c>
      <c r="F130">
        <v>1</v>
      </c>
      <c r="G130">
        <v>1</v>
      </c>
      <c r="H130">
        <v>1</v>
      </c>
      <c r="I130" t="s">
        <v>211</v>
      </c>
      <c r="J130" t="s">
        <v>6</v>
      </c>
      <c r="K130" t="s">
        <v>212</v>
      </c>
      <c r="L130">
        <v>1369</v>
      </c>
      <c r="N130">
        <v>1013</v>
      </c>
      <c r="O130" t="s">
        <v>213</v>
      </c>
      <c r="P130" t="s">
        <v>213</v>
      </c>
      <c r="Q130">
        <v>1</v>
      </c>
      <c r="X130">
        <v>12</v>
      </c>
      <c r="Y130">
        <v>0</v>
      </c>
      <c r="Z130">
        <v>0</v>
      </c>
      <c r="AA130">
        <v>0</v>
      </c>
      <c r="AB130">
        <v>12.16</v>
      </c>
      <c r="AC130">
        <v>0</v>
      </c>
      <c r="AD130">
        <v>1</v>
      </c>
      <c r="AE130">
        <v>1</v>
      </c>
      <c r="AF130" t="s">
        <v>24</v>
      </c>
      <c r="AG130">
        <v>20.399999999999999</v>
      </c>
      <c r="AH130">
        <v>2</v>
      </c>
      <c r="AI130">
        <v>13297837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ROW(Source!A41)</f>
        <v>41</v>
      </c>
      <c r="B131">
        <v>13297838</v>
      </c>
      <c r="C131">
        <v>13297836</v>
      </c>
      <c r="D131">
        <v>12117044</v>
      </c>
      <c r="E131">
        <v>1</v>
      </c>
      <c r="F131">
        <v>1</v>
      </c>
      <c r="G131">
        <v>1</v>
      </c>
      <c r="H131">
        <v>3</v>
      </c>
      <c r="I131" t="s">
        <v>250</v>
      </c>
      <c r="J131" t="s">
        <v>251</v>
      </c>
      <c r="K131" t="s">
        <v>252</v>
      </c>
      <c r="L131">
        <v>1344</v>
      </c>
      <c r="N131">
        <v>1008</v>
      </c>
      <c r="O131" t="s">
        <v>253</v>
      </c>
      <c r="P131" t="s">
        <v>253</v>
      </c>
      <c r="Q131">
        <v>1</v>
      </c>
      <c r="X131">
        <v>2.92</v>
      </c>
      <c r="Y131">
        <v>1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2.92</v>
      </c>
      <c r="AH131">
        <v>2</v>
      </c>
      <c r="AI131">
        <v>13297838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ROW(Source!A93)</f>
        <v>93</v>
      </c>
      <c r="B132">
        <v>13297872</v>
      </c>
      <c r="C132">
        <v>13297871</v>
      </c>
      <c r="D132">
        <v>12172361</v>
      </c>
      <c r="E132">
        <v>1</v>
      </c>
      <c r="F132">
        <v>1</v>
      </c>
      <c r="G132">
        <v>1</v>
      </c>
      <c r="H132">
        <v>1</v>
      </c>
      <c r="I132" t="s">
        <v>383</v>
      </c>
      <c r="J132" t="s">
        <v>6</v>
      </c>
      <c r="K132" t="s">
        <v>384</v>
      </c>
      <c r="L132">
        <v>1369</v>
      </c>
      <c r="N132">
        <v>1013</v>
      </c>
      <c r="O132" t="s">
        <v>213</v>
      </c>
      <c r="P132" t="s">
        <v>213</v>
      </c>
      <c r="Q132">
        <v>1</v>
      </c>
      <c r="X132">
        <v>17</v>
      </c>
      <c r="Y132">
        <v>0</v>
      </c>
      <c r="Z132">
        <v>0</v>
      </c>
      <c r="AA132">
        <v>0</v>
      </c>
      <c r="AB132">
        <v>19.59</v>
      </c>
      <c r="AC132">
        <v>0</v>
      </c>
      <c r="AD132">
        <v>1</v>
      </c>
      <c r="AE132">
        <v>1</v>
      </c>
      <c r="AF132" t="s">
        <v>149</v>
      </c>
      <c r="AG132">
        <v>26.35</v>
      </c>
      <c r="AH132">
        <v>2</v>
      </c>
      <c r="AI132">
        <v>13297872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ROW(Source!A93)</f>
        <v>93</v>
      </c>
      <c r="B133">
        <v>13297873</v>
      </c>
      <c r="C133">
        <v>13297871</v>
      </c>
      <c r="D133">
        <v>12172659</v>
      </c>
      <c r="E133">
        <v>1</v>
      </c>
      <c r="F133">
        <v>1</v>
      </c>
      <c r="G133">
        <v>1</v>
      </c>
      <c r="H133">
        <v>1</v>
      </c>
      <c r="I133" t="s">
        <v>385</v>
      </c>
      <c r="J133" t="s">
        <v>6</v>
      </c>
      <c r="K133" t="s">
        <v>386</v>
      </c>
      <c r="L133">
        <v>1369</v>
      </c>
      <c r="N133">
        <v>1013</v>
      </c>
      <c r="O133" t="s">
        <v>213</v>
      </c>
      <c r="P133" t="s">
        <v>213</v>
      </c>
      <c r="Q133">
        <v>1</v>
      </c>
      <c r="X133">
        <v>42.5</v>
      </c>
      <c r="Y133">
        <v>0</v>
      </c>
      <c r="Z133">
        <v>0</v>
      </c>
      <c r="AA133">
        <v>0</v>
      </c>
      <c r="AB133">
        <v>17.82</v>
      </c>
      <c r="AC133">
        <v>0</v>
      </c>
      <c r="AD133">
        <v>1</v>
      </c>
      <c r="AE133">
        <v>1</v>
      </c>
      <c r="AF133" t="s">
        <v>149</v>
      </c>
      <c r="AG133">
        <v>65.875</v>
      </c>
      <c r="AH133">
        <v>2</v>
      </c>
      <c r="AI133">
        <v>13297873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ROW(Source!A93)</f>
        <v>93</v>
      </c>
      <c r="B134">
        <v>13297874</v>
      </c>
      <c r="C134">
        <v>13297871</v>
      </c>
      <c r="D134">
        <v>12172723</v>
      </c>
      <c r="E134">
        <v>1</v>
      </c>
      <c r="F134">
        <v>1</v>
      </c>
      <c r="G134">
        <v>1</v>
      </c>
      <c r="H134">
        <v>1</v>
      </c>
      <c r="I134" t="s">
        <v>387</v>
      </c>
      <c r="J134" t="s">
        <v>6</v>
      </c>
      <c r="K134" t="s">
        <v>388</v>
      </c>
      <c r="L134">
        <v>1369</v>
      </c>
      <c r="N134">
        <v>1013</v>
      </c>
      <c r="O134" t="s">
        <v>213</v>
      </c>
      <c r="P134" t="s">
        <v>213</v>
      </c>
      <c r="Q134">
        <v>1</v>
      </c>
      <c r="X134">
        <v>8.5</v>
      </c>
      <c r="Y134">
        <v>0</v>
      </c>
      <c r="Z134">
        <v>0</v>
      </c>
      <c r="AA134">
        <v>0</v>
      </c>
      <c r="AB134">
        <v>16.04</v>
      </c>
      <c r="AC134">
        <v>0</v>
      </c>
      <c r="AD134">
        <v>1</v>
      </c>
      <c r="AE134">
        <v>1</v>
      </c>
      <c r="AF134" t="s">
        <v>149</v>
      </c>
      <c r="AG134">
        <v>13.175000000000001</v>
      </c>
      <c r="AH134">
        <v>2</v>
      </c>
      <c r="AI134">
        <v>13297874</v>
      </c>
      <c r="AJ134">
        <v>134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ROW(Source!A93)</f>
        <v>93</v>
      </c>
      <c r="B135">
        <v>13297875</v>
      </c>
      <c r="C135">
        <v>13297871</v>
      </c>
      <c r="D135">
        <v>12172675</v>
      </c>
      <c r="E135">
        <v>1</v>
      </c>
      <c r="F135">
        <v>1</v>
      </c>
      <c r="G135">
        <v>1</v>
      </c>
      <c r="H135">
        <v>1</v>
      </c>
      <c r="I135" t="s">
        <v>389</v>
      </c>
      <c r="J135" t="s">
        <v>6</v>
      </c>
      <c r="K135" t="s">
        <v>390</v>
      </c>
      <c r="L135">
        <v>1369</v>
      </c>
      <c r="N135">
        <v>1013</v>
      </c>
      <c r="O135" t="s">
        <v>213</v>
      </c>
      <c r="P135" t="s">
        <v>213</v>
      </c>
      <c r="Q135">
        <v>1</v>
      </c>
      <c r="X135">
        <v>17</v>
      </c>
      <c r="Y135">
        <v>0</v>
      </c>
      <c r="Z135">
        <v>0</v>
      </c>
      <c r="AA135">
        <v>0</v>
      </c>
      <c r="AB135">
        <v>21.41</v>
      </c>
      <c r="AC135">
        <v>0</v>
      </c>
      <c r="AD135">
        <v>1</v>
      </c>
      <c r="AE135">
        <v>1</v>
      </c>
      <c r="AF135" t="s">
        <v>149</v>
      </c>
      <c r="AG135">
        <v>26.35</v>
      </c>
      <c r="AH135">
        <v>2</v>
      </c>
      <c r="AI135">
        <v>13297875</v>
      </c>
      <c r="AJ135">
        <v>135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Лист1</vt:lpstr>
      <vt:lpstr>Source</vt:lpstr>
      <vt:lpstr>SmtRes</vt:lpstr>
      <vt:lpstr>EtalonRes</vt:lpstr>
      <vt:lpstr>ClcRes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knm2935</cp:lastModifiedBy>
  <cp:lastPrinted>2012-11-14T05:47:00Z</cp:lastPrinted>
  <dcterms:created xsi:type="dcterms:W3CDTF">2012-08-27T03:08:19Z</dcterms:created>
  <dcterms:modified xsi:type="dcterms:W3CDTF">2012-11-14T05:47:18Z</dcterms:modified>
</cp:coreProperties>
</file>